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15" windowWidth="14445" windowHeight="12060"/>
  </bookViews>
  <sheets>
    <sheet name="1月" sheetId="1" r:id="rId1"/>
    <sheet name="2月" sheetId="3" r:id="rId2"/>
    <sheet name="3月" sheetId="4" r:id="rId3"/>
    <sheet name="4月" sheetId="5" r:id="rId4"/>
    <sheet name="5月" sheetId="6" r:id="rId5"/>
    <sheet name="6月" sheetId="7" r:id="rId6"/>
    <sheet name="标线" sheetId="2" r:id="rId7"/>
  </sheets>
  <definedNames>
    <definedName name="_xlnm._FilterDatabase" localSheetId="2" hidden="1">'3月'!$A$1:$AE$311</definedName>
    <definedName name="_xlnm._FilterDatabase" localSheetId="3" hidden="1">'4月'!$A$1:$U$349</definedName>
  </definedNames>
  <calcPr calcId="125725"/>
</workbook>
</file>

<file path=xl/calcChain.xml><?xml version="1.0" encoding="utf-8"?>
<calcChain xmlns="http://schemas.openxmlformats.org/spreadsheetml/2006/main">
  <c r="K217" i="7"/>
  <c r="L217" s="1"/>
  <c r="I217"/>
  <c r="H217"/>
  <c r="K221"/>
  <c r="L221" s="1"/>
  <c r="I221"/>
  <c r="H221"/>
  <c r="L224"/>
  <c r="J224"/>
  <c r="O224" s="1"/>
  <c r="P224" s="1"/>
  <c r="L223"/>
  <c r="J223"/>
  <c r="O223" s="1"/>
  <c r="P223" s="1"/>
  <c r="L222"/>
  <c r="J222"/>
  <c r="O222" s="1"/>
  <c r="P222" s="1"/>
  <c r="L220"/>
  <c r="J220"/>
  <c r="O220" s="1"/>
  <c r="P220" s="1"/>
  <c r="L219"/>
  <c r="J219"/>
  <c r="O219" s="1"/>
  <c r="P219" s="1"/>
  <c r="L218"/>
  <c r="J218"/>
  <c r="O218" s="1"/>
  <c r="P218" s="1"/>
  <c r="I216"/>
  <c r="J216" s="1"/>
  <c r="O216" s="1"/>
  <c r="L216"/>
  <c r="L403" i="6"/>
  <c r="J403"/>
  <c r="O403" s="1"/>
  <c r="P403" s="1"/>
  <c r="J217" i="7" l="1"/>
  <c r="O217" s="1"/>
  <c r="P217" s="1"/>
  <c r="J221"/>
  <c r="O221" s="1"/>
  <c r="P221" s="1"/>
  <c r="P216"/>
  <c r="K213" l="1"/>
  <c r="L213" s="1"/>
  <c r="I213"/>
  <c r="H213"/>
  <c r="K215"/>
  <c r="L215" s="1"/>
  <c r="I215"/>
  <c r="H215"/>
  <c r="L212"/>
  <c r="J212"/>
  <c r="O212" s="1"/>
  <c r="L211"/>
  <c r="J211"/>
  <c r="O211" s="1"/>
  <c r="P211" s="1"/>
  <c r="O210"/>
  <c r="P210" s="1"/>
  <c r="L210"/>
  <c r="J210"/>
  <c r="O209"/>
  <c r="L209"/>
  <c r="J209"/>
  <c r="L208"/>
  <c r="J208"/>
  <c r="O208" s="1"/>
  <c r="P208" s="1"/>
  <c r="L207"/>
  <c r="J207"/>
  <c r="O207" s="1"/>
  <c r="P207" s="1"/>
  <c r="L214"/>
  <c r="J214"/>
  <c r="O214" s="1"/>
  <c r="P214" s="1"/>
  <c r="K205"/>
  <c r="L205" s="1"/>
  <c r="I205"/>
  <c r="H205"/>
  <c r="K199"/>
  <c r="L199" s="1"/>
  <c r="I199"/>
  <c r="H199"/>
  <c r="L206"/>
  <c r="J206"/>
  <c r="O206" s="1"/>
  <c r="P206" s="1"/>
  <c r="L204"/>
  <c r="J204"/>
  <c r="O204" s="1"/>
  <c r="L203"/>
  <c r="J203"/>
  <c r="O203" s="1"/>
  <c r="P203" s="1"/>
  <c r="L202"/>
  <c r="J202"/>
  <c r="O202" s="1"/>
  <c r="L201"/>
  <c r="J201"/>
  <c r="O201" s="1"/>
  <c r="P201" s="1"/>
  <c r="O200"/>
  <c r="P200" s="1"/>
  <c r="L200"/>
  <c r="J200"/>
  <c r="L197"/>
  <c r="J197"/>
  <c r="O197" s="1"/>
  <c r="L196"/>
  <c r="J196"/>
  <c r="O196" s="1"/>
  <c r="O195"/>
  <c r="P195" s="1"/>
  <c r="L195"/>
  <c r="J195"/>
  <c r="L194"/>
  <c r="J194"/>
  <c r="O194" s="1"/>
  <c r="P194" s="1"/>
  <c r="L193"/>
  <c r="J193"/>
  <c r="O193" s="1"/>
  <c r="L192"/>
  <c r="J192"/>
  <c r="O192" s="1"/>
  <c r="P192" s="1"/>
  <c r="L198"/>
  <c r="J198"/>
  <c r="O198" s="1"/>
  <c r="K188"/>
  <c r="L188" s="1"/>
  <c r="I188"/>
  <c r="H188"/>
  <c r="J191"/>
  <c r="O191" s="1"/>
  <c r="L191"/>
  <c r="K190"/>
  <c r="L190" s="1"/>
  <c r="I190"/>
  <c r="H190"/>
  <c r="J189"/>
  <c r="O189" s="1"/>
  <c r="L189"/>
  <c r="L187"/>
  <c r="J187"/>
  <c r="O187" s="1"/>
  <c r="L186"/>
  <c r="J186"/>
  <c r="O186" s="1"/>
  <c r="L185"/>
  <c r="J185"/>
  <c r="O185" s="1"/>
  <c r="L184"/>
  <c r="J184"/>
  <c r="O184" s="1"/>
  <c r="L183"/>
  <c r="J183"/>
  <c r="O183" s="1"/>
  <c r="L182"/>
  <c r="J182"/>
  <c r="O182" s="1"/>
  <c r="L177"/>
  <c r="J177"/>
  <c r="O177" s="1"/>
  <c r="L176"/>
  <c r="J176"/>
  <c r="O176" s="1"/>
  <c r="L175"/>
  <c r="J175"/>
  <c r="O175" s="1"/>
  <c r="L174"/>
  <c r="J174"/>
  <c r="O174" s="1"/>
  <c r="L173"/>
  <c r="J173"/>
  <c r="O173" s="1"/>
  <c r="L172"/>
  <c r="J172"/>
  <c r="O172" s="1"/>
  <c r="L171"/>
  <c r="J171"/>
  <c r="O171" s="1"/>
  <c r="P197" l="1"/>
  <c r="P209"/>
  <c r="P193"/>
  <c r="P202"/>
  <c r="P204"/>
  <c r="P212"/>
  <c r="P196"/>
  <c r="J213"/>
  <c r="O213" s="1"/>
  <c r="P213" s="1"/>
  <c r="J215"/>
  <c r="O215" s="1"/>
  <c r="P215" s="1"/>
  <c r="J205"/>
  <c r="O205" s="1"/>
  <c r="P205" s="1"/>
  <c r="J199"/>
  <c r="O199" s="1"/>
  <c r="P199" s="1"/>
  <c r="P198"/>
  <c r="J188"/>
  <c r="O188" s="1"/>
  <c r="P188" s="1"/>
  <c r="P191"/>
  <c r="P177"/>
  <c r="P183"/>
  <c r="P185"/>
  <c r="P187"/>
  <c r="P171"/>
  <c r="P175"/>
  <c r="P182"/>
  <c r="P184"/>
  <c r="P186"/>
  <c r="P172"/>
  <c r="P174"/>
  <c r="P176"/>
  <c r="P173"/>
  <c r="J190"/>
  <c r="O190" s="1"/>
  <c r="P190" s="1"/>
  <c r="P189"/>
  <c r="K179" l="1"/>
  <c r="L179" s="1"/>
  <c r="H179"/>
  <c r="L178"/>
  <c r="J178"/>
  <c r="O178" s="1"/>
  <c r="P178" l="1"/>
  <c r="J179"/>
  <c r="O179" s="1"/>
  <c r="P179" s="1"/>
  <c r="J63" l="1"/>
  <c r="O63" s="1"/>
  <c r="P63" s="1"/>
  <c r="L63"/>
  <c r="L170" l="1"/>
  <c r="J170"/>
  <c r="O170" s="1"/>
  <c r="L169"/>
  <c r="J169"/>
  <c r="O169" s="1"/>
  <c r="L168"/>
  <c r="J168"/>
  <c r="O168" s="1"/>
  <c r="L167"/>
  <c r="J167"/>
  <c r="O167" s="1"/>
  <c r="L166"/>
  <c r="J166"/>
  <c r="O166" s="1"/>
  <c r="L165"/>
  <c r="J165"/>
  <c r="O165" s="1"/>
  <c r="L164"/>
  <c r="J164"/>
  <c r="O164" s="1"/>
  <c r="L163"/>
  <c r="J163"/>
  <c r="O163" s="1"/>
  <c r="L162"/>
  <c r="J162"/>
  <c r="O162" s="1"/>
  <c r="L161"/>
  <c r="J161"/>
  <c r="O161" s="1"/>
  <c r="L160"/>
  <c r="J160"/>
  <c r="O160" s="1"/>
  <c r="L159"/>
  <c r="J159"/>
  <c r="O159" s="1"/>
  <c r="J158"/>
  <c r="O158" s="1"/>
  <c r="L158"/>
  <c r="L157"/>
  <c r="J157"/>
  <c r="O157" s="1"/>
  <c r="L156"/>
  <c r="L155"/>
  <c r="J155"/>
  <c r="O155" s="1"/>
  <c r="J156"/>
  <c r="O156" s="1"/>
  <c r="P170" l="1"/>
  <c r="P160"/>
  <c r="P162"/>
  <c r="P164"/>
  <c r="P167"/>
  <c r="P169"/>
  <c r="P159"/>
  <c r="P161"/>
  <c r="P163"/>
  <c r="P165"/>
  <c r="P168"/>
  <c r="P166"/>
  <c r="P158"/>
  <c r="P157"/>
  <c r="P155"/>
  <c r="P156"/>
  <c r="L153" l="1"/>
  <c r="J153"/>
  <c r="O153" s="1"/>
  <c r="L152"/>
  <c r="J152"/>
  <c r="O152" s="1"/>
  <c r="J151"/>
  <c r="O151" s="1"/>
  <c r="L151"/>
  <c r="L154"/>
  <c r="J154"/>
  <c r="O154" s="1"/>
  <c r="L149"/>
  <c r="J149"/>
  <c r="O149" s="1"/>
  <c r="L148"/>
  <c r="J148"/>
  <c r="O148" s="1"/>
  <c r="L147"/>
  <c r="J147"/>
  <c r="O147" s="1"/>
  <c r="L146"/>
  <c r="J146"/>
  <c r="O146" s="1"/>
  <c r="L145"/>
  <c r="J145"/>
  <c r="O145" s="1"/>
  <c r="L144"/>
  <c r="J144"/>
  <c r="O144" s="1"/>
  <c r="L150"/>
  <c r="J150"/>
  <c r="O150" s="1"/>
  <c r="L143"/>
  <c r="J143"/>
  <c r="O143" s="1"/>
  <c r="J402" i="6"/>
  <c r="O402" s="1"/>
  <c r="P402" s="1"/>
  <c r="L402"/>
  <c r="P147" i="7" l="1"/>
  <c r="P153"/>
  <c r="P144"/>
  <c r="P146"/>
  <c r="P150"/>
  <c r="P152"/>
  <c r="P151"/>
  <c r="P145"/>
  <c r="P148"/>
  <c r="P154"/>
  <c r="P149"/>
  <c r="P143"/>
  <c r="L142"/>
  <c r="J142"/>
  <c r="O142" s="1"/>
  <c r="L141"/>
  <c r="J141"/>
  <c r="O141" s="1"/>
  <c r="L140"/>
  <c r="J140"/>
  <c r="O140" s="1"/>
  <c r="L139"/>
  <c r="J139"/>
  <c r="O139" s="1"/>
  <c r="L138"/>
  <c r="J138"/>
  <c r="O138" s="1"/>
  <c r="L137"/>
  <c r="J137"/>
  <c r="O137" s="1"/>
  <c r="L128"/>
  <c r="L129"/>
  <c r="L130"/>
  <c r="J130"/>
  <c r="O130" s="1"/>
  <c r="J129"/>
  <c r="O129" s="1"/>
  <c r="J128"/>
  <c r="O128" s="1"/>
  <c r="L122"/>
  <c r="L123"/>
  <c r="L124"/>
  <c r="L125"/>
  <c r="L126"/>
  <c r="J126"/>
  <c r="O126" s="1"/>
  <c r="J125"/>
  <c r="O125" s="1"/>
  <c r="J124"/>
  <c r="O124" s="1"/>
  <c r="J123"/>
  <c r="O123" s="1"/>
  <c r="J122"/>
  <c r="O122" s="1"/>
  <c r="L119"/>
  <c r="J119"/>
  <c r="O119" s="1"/>
  <c r="L127"/>
  <c r="J127"/>
  <c r="O127" s="1"/>
  <c r="L121"/>
  <c r="J121"/>
  <c r="O121" s="1"/>
  <c r="L120"/>
  <c r="J120"/>
  <c r="O120" s="1"/>
  <c r="V116"/>
  <c r="V117"/>
  <c r="V115"/>
  <c r="L136"/>
  <c r="J136"/>
  <c r="O136" s="1"/>
  <c r="L135"/>
  <c r="J135"/>
  <c r="O135" s="1"/>
  <c r="L134"/>
  <c r="J134"/>
  <c r="O134" s="1"/>
  <c r="L133"/>
  <c r="J133"/>
  <c r="O133" s="1"/>
  <c r="L132"/>
  <c r="J132"/>
  <c r="O132" s="1"/>
  <c r="L131"/>
  <c r="J131"/>
  <c r="O131" s="1"/>
  <c r="L118"/>
  <c r="J118"/>
  <c r="O118" s="1"/>
  <c r="L117"/>
  <c r="J117"/>
  <c r="O117" s="1"/>
  <c r="L116"/>
  <c r="J116"/>
  <c r="O116" s="1"/>
  <c r="L115"/>
  <c r="J115"/>
  <c r="O115" s="1"/>
  <c r="L114"/>
  <c r="J114"/>
  <c r="O114" s="1"/>
  <c r="L113"/>
  <c r="J113"/>
  <c r="O113" s="1"/>
  <c r="L112"/>
  <c r="J112"/>
  <c r="O112" s="1"/>
  <c r="P137" l="1"/>
  <c r="P139"/>
  <c r="P117"/>
  <c r="P135"/>
  <c r="P112"/>
  <c r="P114"/>
  <c r="P116"/>
  <c r="P118"/>
  <c r="P134"/>
  <c r="P121"/>
  <c r="P119"/>
  <c r="P138"/>
  <c r="P140"/>
  <c r="P142"/>
  <c r="P123"/>
  <c r="P129"/>
  <c r="P141"/>
  <c r="P132"/>
  <c r="P113"/>
  <c r="P115"/>
  <c r="P127"/>
  <c r="P131"/>
  <c r="P133"/>
  <c r="P136"/>
  <c r="P120"/>
  <c r="P130"/>
  <c r="P128"/>
  <c r="P126"/>
  <c r="P125"/>
  <c r="P124"/>
  <c r="P122"/>
  <c r="J89" l="1"/>
  <c r="O89" s="1"/>
  <c r="L89"/>
  <c r="L91"/>
  <c r="J91"/>
  <c r="O91" s="1"/>
  <c r="L90"/>
  <c r="J90"/>
  <c r="O90" s="1"/>
  <c r="L111"/>
  <c r="J111"/>
  <c r="O111" s="1"/>
  <c r="J110"/>
  <c r="O110" s="1"/>
  <c r="L110"/>
  <c r="L109"/>
  <c r="J109"/>
  <c r="O109" s="1"/>
  <c r="L108"/>
  <c r="J108"/>
  <c r="O108" s="1"/>
  <c r="L107"/>
  <c r="J107"/>
  <c r="O107" s="1"/>
  <c r="L106"/>
  <c r="J106"/>
  <c r="O106" s="1"/>
  <c r="L105"/>
  <c r="J105"/>
  <c r="O105" s="1"/>
  <c r="L104"/>
  <c r="J104"/>
  <c r="O104" s="1"/>
  <c r="J88"/>
  <c r="O88" s="1"/>
  <c r="L88"/>
  <c r="L87"/>
  <c r="J87"/>
  <c r="O87" s="1"/>
  <c r="L86"/>
  <c r="J86"/>
  <c r="O86" s="1"/>
  <c r="L85"/>
  <c r="J85"/>
  <c r="O85" s="1"/>
  <c r="L84"/>
  <c r="J84"/>
  <c r="O84" s="1"/>
  <c r="L83"/>
  <c r="J83"/>
  <c r="O83" s="1"/>
  <c r="L82"/>
  <c r="J82"/>
  <c r="O82" s="1"/>
  <c r="P107" l="1"/>
  <c r="P82"/>
  <c r="P84"/>
  <c r="P86"/>
  <c r="P105"/>
  <c r="P108"/>
  <c r="P90"/>
  <c r="P106"/>
  <c r="P83"/>
  <c r="P85"/>
  <c r="P87"/>
  <c r="P104"/>
  <c r="P109"/>
  <c r="P91"/>
  <c r="P88"/>
  <c r="P89"/>
  <c r="P111"/>
  <c r="P110"/>
  <c r="L69" l="1"/>
  <c r="J69"/>
  <c r="O69" s="1"/>
  <c r="L103"/>
  <c r="J103"/>
  <c r="O103" s="1"/>
  <c r="L102"/>
  <c r="J102"/>
  <c r="O102" s="1"/>
  <c r="L101"/>
  <c r="J101"/>
  <c r="O101" s="1"/>
  <c r="L100"/>
  <c r="J100"/>
  <c r="O100" s="1"/>
  <c r="L81"/>
  <c r="L80"/>
  <c r="L79"/>
  <c r="L78"/>
  <c r="J81"/>
  <c r="O81" s="1"/>
  <c r="P81" s="1"/>
  <c r="J80"/>
  <c r="O80" s="1"/>
  <c r="J79"/>
  <c r="O79" s="1"/>
  <c r="P79" s="1"/>
  <c r="J78"/>
  <c r="O78" s="1"/>
  <c r="L99"/>
  <c r="J99"/>
  <c r="O99" s="1"/>
  <c r="L98"/>
  <c r="J98"/>
  <c r="O98" s="1"/>
  <c r="L97"/>
  <c r="J97"/>
  <c r="O97" s="1"/>
  <c r="L96"/>
  <c r="J96"/>
  <c r="O96" s="1"/>
  <c r="L77"/>
  <c r="L76"/>
  <c r="L75"/>
  <c r="L74"/>
  <c r="J77"/>
  <c r="O77" s="1"/>
  <c r="P77" s="1"/>
  <c r="J76"/>
  <c r="O76" s="1"/>
  <c r="J75"/>
  <c r="O75" s="1"/>
  <c r="P75" s="1"/>
  <c r="J74"/>
  <c r="O74" s="1"/>
  <c r="P74" s="1"/>
  <c r="L95"/>
  <c r="J95"/>
  <c r="O95" s="1"/>
  <c r="L94"/>
  <c r="J94"/>
  <c r="O94" s="1"/>
  <c r="L93"/>
  <c r="J93"/>
  <c r="O93" s="1"/>
  <c r="L92"/>
  <c r="J92"/>
  <c r="O92" s="1"/>
  <c r="J71"/>
  <c r="O71" s="1"/>
  <c r="L71"/>
  <c r="J72"/>
  <c r="O72" s="1"/>
  <c r="L72"/>
  <c r="J73"/>
  <c r="O73" s="1"/>
  <c r="L73"/>
  <c r="L70"/>
  <c r="J70"/>
  <c r="O70" s="1"/>
  <c r="P78" l="1"/>
  <c r="P96"/>
  <c r="P100"/>
  <c r="P102"/>
  <c r="P69"/>
  <c r="P73"/>
  <c r="P101"/>
  <c r="P103"/>
  <c r="P72"/>
  <c r="P99"/>
  <c r="P92"/>
  <c r="P94"/>
  <c r="P95"/>
  <c r="P98"/>
  <c r="P80"/>
  <c r="P76"/>
  <c r="P93"/>
  <c r="P97"/>
  <c r="P70"/>
  <c r="P71"/>
  <c r="J180" l="1"/>
  <c r="O180" s="1"/>
  <c r="L180"/>
  <c r="J181"/>
  <c r="O181" s="1"/>
  <c r="L181"/>
  <c r="J68"/>
  <c r="O68" s="1"/>
  <c r="L68"/>
  <c r="L62"/>
  <c r="J62"/>
  <c r="O62" s="1"/>
  <c r="L61"/>
  <c r="J61"/>
  <c r="O61" s="1"/>
  <c r="L60"/>
  <c r="J60"/>
  <c r="O60" s="1"/>
  <c r="L59"/>
  <c r="J59"/>
  <c r="O59" s="1"/>
  <c r="L58"/>
  <c r="J58"/>
  <c r="O58" s="1"/>
  <c r="L57"/>
  <c r="J57"/>
  <c r="O57" s="1"/>
  <c r="L66"/>
  <c r="J66"/>
  <c r="O66" s="1"/>
  <c r="L65"/>
  <c r="J65"/>
  <c r="O65" s="1"/>
  <c r="L64"/>
  <c r="J64"/>
  <c r="O64" s="1"/>
  <c r="L56"/>
  <c r="J56"/>
  <c r="O56" s="1"/>
  <c r="L54"/>
  <c r="J54"/>
  <c r="O54" s="1"/>
  <c r="L67"/>
  <c r="J67"/>
  <c r="O67" s="1"/>
  <c r="L55"/>
  <c r="J55"/>
  <c r="O55" s="1"/>
  <c r="U55"/>
  <c r="U56"/>
  <c r="U57"/>
  <c r="U54"/>
  <c r="E99" i="2"/>
  <c r="E100"/>
  <c r="E105"/>
  <c r="E98"/>
  <c r="D99"/>
  <c r="D100"/>
  <c r="D101"/>
  <c r="E101" s="1"/>
  <c r="D102"/>
  <c r="E102" s="1"/>
  <c r="D103"/>
  <c r="E103" s="1"/>
  <c r="D104"/>
  <c r="E104" s="1"/>
  <c r="D105"/>
  <c r="D98"/>
  <c r="P181" i="7" l="1"/>
  <c r="P65"/>
  <c r="P59"/>
  <c r="P180"/>
  <c r="P58"/>
  <c r="P64"/>
  <c r="P54"/>
  <c r="P57"/>
  <c r="P60"/>
  <c r="P62"/>
  <c r="P66"/>
  <c r="P55"/>
  <c r="P56"/>
  <c r="P61"/>
  <c r="P68"/>
  <c r="P67"/>
  <c r="J47" l="1"/>
  <c r="O47" s="1"/>
  <c r="L47"/>
  <c r="J42"/>
  <c r="O42" s="1"/>
  <c r="L42"/>
  <c r="J35"/>
  <c r="O35" s="1"/>
  <c r="L35"/>
  <c r="P47" l="1"/>
  <c r="P42"/>
  <c r="P35"/>
  <c r="L46" l="1"/>
  <c r="J44"/>
  <c r="O44" s="1"/>
  <c r="L44"/>
  <c r="J37"/>
  <c r="O37" s="1"/>
  <c r="L37"/>
  <c r="L36"/>
  <c r="J36"/>
  <c r="O36" s="1"/>
  <c r="J33"/>
  <c r="O33" s="1"/>
  <c r="L33"/>
  <c r="J46"/>
  <c r="O46" s="1"/>
  <c r="T34"/>
  <c r="T36"/>
  <c r="T37"/>
  <c r="T38"/>
  <c r="T33"/>
  <c r="L45"/>
  <c r="J45"/>
  <c r="O45" s="1"/>
  <c r="J39"/>
  <c r="O39" s="1"/>
  <c r="L39"/>
  <c r="J40"/>
  <c r="O40" s="1"/>
  <c r="L40"/>
  <c r="J41"/>
  <c r="O41" s="1"/>
  <c r="L41"/>
  <c r="J43"/>
  <c r="O43" s="1"/>
  <c r="L43"/>
  <c r="L38"/>
  <c r="J38"/>
  <c r="O38" s="1"/>
  <c r="L34"/>
  <c r="J34"/>
  <c r="O34" s="1"/>
  <c r="J30"/>
  <c r="O30" s="1"/>
  <c r="L30"/>
  <c r="J31"/>
  <c r="O31" s="1"/>
  <c r="L31"/>
  <c r="J32"/>
  <c r="O32" s="1"/>
  <c r="L32"/>
  <c r="L53"/>
  <c r="J53"/>
  <c r="O53" s="1"/>
  <c r="L52"/>
  <c r="J52"/>
  <c r="O52" s="1"/>
  <c r="L51"/>
  <c r="J51"/>
  <c r="O51" s="1"/>
  <c r="L50"/>
  <c r="J50"/>
  <c r="O50" s="1"/>
  <c r="L49"/>
  <c r="J49"/>
  <c r="O49" s="1"/>
  <c r="L48"/>
  <c r="J48"/>
  <c r="O48" s="1"/>
  <c r="L29"/>
  <c r="J29"/>
  <c r="O29" s="1"/>
  <c r="P46" l="1"/>
  <c r="P29"/>
  <c r="P48"/>
  <c r="P50"/>
  <c r="P52"/>
  <c r="P36"/>
  <c r="P49"/>
  <c r="P53"/>
  <c r="P45"/>
  <c r="P32"/>
  <c r="P41"/>
  <c r="P44"/>
  <c r="P37"/>
  <c r="P33"/>
  <c r="P43"/>
  <c r="P40"/>
  <c r="P39"/>
  <c r="P38"/>
  <c r="P34"/>
  <c r="P31"/>
  <c r="P30"/>
  <c r="P51"/>
  <c r="J401" i="6" l="1"/>
  <c r="O401" s="1"/>
  <c r="L401"/>
  <c r="L400"/>
  <c r="J400"/>
  <c r="O400" s="1"/>
  <c r="L399"/>
  <c r="J399"/>
  <c r="O399" s="1"/>
  <c r="L398"/>
  <c r="J398"/>
  <c r="O398" s="1"/>
  <c r="P398" s="1"/>
  <c r="L397"/>
  <c r="J397"/>
  <c r="O397" s="1"/>
  <c r="L396"/>
  <c r="J396"/>
  <c r="O396" s="1"/>
  <c r="P396" s="1"/>
  <c r="L395"/>
  <c r="J395"/>
  <c r="O395" s="1"/>
  <c r="L394"/>
  <c r="J394"/>
  <c r="O394" s="1"/>
  <c r="P394" s="1"/>
  <c r="L393"/>
  <c r="J393"/>
  <c r="O393" s="1"/>
  <c r="L392"/>
  <c r="J392"/>
  <c r="O392" s="1"/>
  <c r="P392" s="1"/>
  <c r="L391"/>
  <c r="J391"/>
  <c r="O391" s="1"/>
  <c r="L390"/>
  <c r="J390"/>
  <c r="O390" s="1"/>
  <c r="L389"/>
  <c r="J389"/>
  <c r="O389" s="1"/>
  <c r="L5" i="7"/>
  <c r="J5"/>
  <c r="O5" s="1"/>
  <c r="L4"/>
  <c r="J4"/>
  <c r="O4" s="1"/>
  <c r="J16"/>
  <c r="O16" s="1"/>
  <c r="P16" s="1"/>
  <c r="J3"/>
  <c r="O3" s="1"/>
  <c r="P3" s="1"/>
  <c r="J6"/>
  <c r="O6" s="1"/>
  <c r="P6" s="1"/>
  <c r="J7"/>
  <c r="O7" s="1"/>
  <c r="P7" s="1"/>
  <c r="J8"/>
  <c r="O8" s="1"/>
  <c r="P8" s="1"/>
  <c r="J9"/>
  <c r="O9" s="1"/>
  <c r="P9" s="1"/>
  <c r="J10"/>
  <c r="O10" s="1"/>
  <c r="P10" s="1"/>
  <c r="J11"/>
  <c r="O11" s="1"/>
  <c r="P11" s="1"/>
  <c r="J12"/>
  <c r="O12" s="1"/>
  <c r="P12" s="1"/>
  <c r="J13"/>
  <c r="O13" s="1"/>
  <c r="P13" s="1"/>
  <c r="J14"/>
  <c r="O14" s="1"/>
  <c r="P14" s="1"/>
  <c r="J15"/>
  <c r="O15" s="1"/>
  <c r="P15" s="1"/>
  <c r="J17"/>
  <c r="O17" s="1"/>
  <c r="P17" s="1"/>
  <c r="J18"/>
  <c r="O18" s="1"/>
  <c r="P18" s="1"/>
  <c r="J19"/>
  <c r="O19" s="1"/>
  <c r="P19" s="1"/>
  <c r="J20"/>
  <c r="O20" s="1"/>
  <c r="P20" s="1"/>
  <c r="J21"/>
  <c r="O21" s="1"/>
  <c r="P21" s="1"/>
  <c r="J22"/>
  <c r="O22" s="1"/>
  <c r="P22" s="1"/>
  <c r="J23"/>
  <c r="O23" s="1"/>
  <c r="P23" s="1"/>
  <c r="J24"/>
  <c r="O24" s="1"/>
  <c r="P24" s="1"/>
  <c r="J25"/>
  <c r="O25" s="1"/>
  <c r="P25" s="1"/>
  <c r="J26"/>
  <c r="O26" s="1"/>
  <c r="P26" s="1"/>
  <c r="J27"/>
  <c r="O27" s="1"/>
  <c r="P27" s="1"/>
  <c r="J28"/>
  <c r="O28" s="1"/>
  <c r="P28" s="1"/>
  <c r="T68" i="2"/>
  <c r="T69"/>
  <c r="T70"/>
  <c r="U70" s="1"/>
  <c r="T71"/>
  <c r="T72"/>
  <c r="T73"/>
  <c r="T74"/>
  <c r="U74" s="1"/>
  <c r="T67"/>
  <c r="U69" s="1"/>
  <c r="J2" i="7"/>
  <c r="O2" s="1"/>
  <c r="P2" s="1"/>
  <c r="P400" i="6" l="1"/>
  <c r="P393"/>
  <c r="P395"/>
  <c r="P397"/>
  <c r="P399"/>
  <c r="P389"/>
  <c r="P390"/>
  <c r="P391"/>
  <c r="P5" i="7"/>
  <c r="P4"/>
  <c r="P401" i="6"/>
  <c r="U71" i="2"/>
  <c r="U72"/>
  <c r="U68"/>
  <c r="U67"/>
  <c r="U73"/>
  <c r="J250" i="6" l="1"/>
  <c r="O250" s="1"/>
  <c r="L250"/>
  <c r="J207"/>
  <c r="O207" s="1"/>
  <c r="L207"/>
  <c r="J178"/>
  <c r="O178" s="1"/>
  <c r="L178"/>
  <c r="L249"/>
  <c r="J249"/>
  <c r="O249" s="1"/>
  <c r="L248"/>
  <c r="J248"/>
  <c r="O248" s="1"/>
  <c r="L247"/>
  <c r="J247"/>
  <c r="O247" s="1"/>
  <c r="O246"/>
  <c r="P246" s="1"/>
  <c r="L246"/>
  <c r="J246"/>
  <c r="L245"/>
  <c r="J245"/>
  <c r="O245" s="1"/>
  <c r="L244"/>
  <c r="J244"/>
  <c r="O244" s="1"/>
  <c r="L243"/>
  <c r="J243"/>
  <c r="O243" s="1"/>
  <c r="P243" s="1"/>
  <c r="L242"/>
  <c r="J242"/>
  <c r="O242" s="1"/>
  <c r="L241"/>
  <c r="J241"/>
  <c r="O241" s="1"/>
  <c r="L240"/>
  <c r="J240"/>
  <c r="O240" s="1"/>
  <c r="L239"/>
  <c r="J239"/>
  <c r="O239" s="1"/>
  <c r="L238"/>
  <c r="J238"/>
  <c r="O238" s="1"/>
  <c r="L237"/>
  <c r="J237"/>
  <c r="O237" s="1"/>
  <c r="L236"/>
  <c r="J236"/>
  <c r="O236" s="1"/>
  <c r="L235"/>
  <c r="J235"/>
  <c r="O235" s="1"/>
  <c r="L234"/>
  <c r="J234"/>
  <c r="O234" s="1"/>
  <c r="L233"/>
  <c r="J233"/>
  <c r="O233" s="1"/>
  <c r="L223"/>
  <c r="J223"/>
  <c r="O223" s="1"/>
  <c r="L222"/>
  <c r="J222"/>
  <c r="O222" s="1"/>
  <c r="L221"/>
  <c r="J221"/>
  <c r="O221" s="1"/>
  <c r="L220"/>
  <c r="J220"/>
  <c r="O220" s="1"/>
  <c r="L219"/>
  <c r="J219"/>
  <c r="O219" s="1"/>
  <c r="L218"/>
  <c r="J218"/>
  <c r="O218" s="1"/>
  <c r="L217"/>
  <c r="J217"/>
  <c r="O217" s="1"/>
  <c r="L216"/>
  <c r="J216"/>
  <c r="O216" s="1"/>
  <c r="L215"/>
  <c r="J215"/>
  <c r="O215" s="1"/>
  <c r="L214"/>
  <c r="J214"/>
  <c r="O214" s="1"/>
  <c r="L213"/>
  <c r="J213"/>
  <c r="O213" s="1"/>
  <c r="L212"/>
  <c r="J212"/>
  <c r="O212" s="1"/>
  <c r="L211"/>
  <c r="J211"/>
  <c r="O211" s="1"/>
  <c r="L210"/>
  <c r="J210"/>
  <c r="O210" s="1"/>
  <c r="L209"/>
  <c r="J209"/>
  <c r="O209" s="1"/>
  <c r="L208"/>
  <c r="J208"/>
  <c r="O208" s="1"/>
  <c r="L206"/>
  <c r="J206"/>
  <c r="O206" s="1"/>
  <c r="P242" l="1"/>
  <c r="P247"/>
  <c r="P249"/>
  <c r="P222"/>
  <c r="P233"/>
  <c r="P235"/>
  <c r="P237"/>
  <c r="P238"/>
  <c r="P245"/>
  <c r="P223"/>
  <c r="P234"/>
  <c r="P248"/>
  <c r="P236"/>
  <c r="P240"/>
  <c r="P206"/>
  <c r="P239"/>
  <c r="P241"/>
  <c r="P244"/>
  <c r="P250"/>
  <c r="P207"/>
  <c r="P178"/>
  <c r="P208"/>
  <c r="P212"/>
  <c r="P220"/>
  <c r="P209"/>
  <c r="P213"/>
  <c r="P210"/>
  <c r="P214"/>
  <c r="P218"/>
  <c r="P216"/>
  <c r="P217"/>
  <c r="P221"/>
  <c r="P211"/>
  <c r="P215"/>
  <c r="P219"/>
  <c r="O373" l="1"/>
  <c r="P373" s="1"/>
  <c r="L373"/>
  <c r="J373"/>
  <c r="L372"/>
  <c r="J372"/>
  <c r="O372" s="1"/>
  <c r="P372" l="1"/>
  <c r="L363"/>
  <c r="J363"/>
  <c r="O363" s="1"/>
  <c r="L380"/>
  <c r="J380"/>
  <c r="O380" s="1"/>
  <c r="L379"/>
  <c r="J379"/>
  <c r="O379" s="1"/>
  <c r="L378"/>
  <c r="J378"/>
  <c r="O378" s="1"/>
  <c r="P378" s="1"/>
  <c r="L377"/>
  <c r="J377"/>
  <c r="O377" s="1"/>
  <c r="L376"/>
  <c r="J376"/>
  <c r="O376" s="1"/>
  <c r="L375"/>
  <c r="J375"/>
  <c r="O375" s="1"/>
  <c r="L374"/>
  <c r="J374"/>
  <c r="O374" s="1"/>
  <c r="L388"/>
  <c r="J388"/>
  <c r="O388" s="1"/>
  <c r="L387"/>
  <c r="J387"/>
  <c r="O387" s="1"/>
  <c r="L386"/>
  <c r="J386"/>
  <c r="O386" s="1"/>
  <c r="L385"/>
  <c r="J385"/>
  <c r="O385" s="1"/>
  <c r="L368"/>
  <c r="L369"/>
  <c r="L370"/>
  <c r="L371"/>
  <c r="J371"/>
  <c r="O371" s="1"/>
  <c r="J370"/>
  <c r="O370" s="1"/>
  <c r="J369"/>
  <c r="O369" s="1"/>
  <c r="J368"/>
  <c r="O368" s="1"/>
  <c r="P363" l="1"/>
  <c r="P377"/>
  <c r="P371"/>
  <c r="P380"/>
  <c r="P370"/>
  <c r="P374"/>
  <c r="P375"/>
  <c r="P369"/>
  <c r="P376"/>
  <c r="P379"/>
  <c r="P385"/>
  <c r="P386"/>
  <c r="P387"/>
  <c r="P388"/>
  <c r="P368"/>
  <c r="L365" l="1"/>
  <c r="L366"/>
  <c r="L367"/>
  <c r="L381"/>
  <c r="L382"/>
  <c r="L383"/>
  <c r="L384"/>
  <c r="J384"/>
  <c r="O384" s="1"/>
  <c r="J383"/>
  <c r="O383" s="1"/>
  <c r="J382"/>
  <c r="O382" s="1"/>
  <c r="J381"/>
  <c r="O381" s="1"/>
  <c r="J367"/>
  <c r="O367" s="1"/>
  <c r="J366"/>
  <c r="O366" s="1"/>
  <c r="J365"/>
  <c r="O365" s="1"/>
  <c r="L364"/>
  <c r="J364"/>
  <c r="O364" s="1"/>
  <c r="L362"/>
  <c r="L361"/>
  <c r="L360"/>
  <c r="L359"/>
  <c r="L358"/>
  <c r="L357"/>
  <c r="J362"/>
  <c r="O362" s="1"/>
  <c r="J361"/>
  <c r="O361" s="1"/>
  <c r="J360"/>
  <c r="O360" s="1"/>
  <c r="P360" s="1"/>
  <c r="J359"/>
  <c r="O359" s="1"/>
  <c r="J358"/>
  <c r="O358" s="1"/>
  <c r="J357"/>
  <c r="O357" s="1"/>
  <c r="L356"/>
  <c r="J356"/>
  <c r="O356" s="1"/>
  <c r="L355"/>
  <c r="J355"/>
  <c r="O355" s="1"/>
  <c r="L354"/>
  <c r="J354"/>
  <c r="O354" s="1"/>
  <c r="L353"/>
  <c r="J353"/>
  <c r="O353" s="1"/>
  <c r="L352"/>
  <c r="J352"/>
  <c r="O352" s="1"/>
  <c r="L351"/>
  <c r="J351"/>
  <c r="O351" s="1"/>
  <c r="P359" l="1"/>
  <c r="P358"/>
  <c r="P352"/>
  <c r="P354"/>
  <c r="P356"/>
  <c r="P382"/>
  <c r="P362"/>
  <c r="P351"/>
  <c r="P353"/>
  <c r="P355"/>
  <c r="P357"/>
  <c r="P361"/>
  <c r="P364"/>
  <c r="P367"/>
  <c r="P383"/>
  <c r="P366"/>
  <c r="P384"/>
  <c r="P381"/>
  <c r="P365"/>
  <c r="L327" l="1"/>
  <c r="J327"/>
  <c r="O327" s="1"/>
  <c r="L348"/>
  <c r="J348"/>
  <c r="O348" s="1"/>
  <c r="J350"/>
  <c r="O350" s="1"/>
  <c r="L350"/>
  <c r="L349"/>
  <c r="J349"/>
  <c r="O349" s="1"/>
  <c r="L347"/>
  <c r="J347"/>
  <c r="O347" s="1"/>
  <c r="L325"/>
  <c r="L326"/>
  <c r="J326"/>
  <c r="O326" s="1"/>
  <c r="J325"/>
  <c r="O325" s="1"/>
  <c r="L346"/>
  <c r="J346"/>
  <c r="O346" s="1"/>
  <c r="L345"/>
  <c r="J345"/>
  <c r="O345" s="1"/>
  <c r="L344"/>
  <c r="J344"/>
  <c r="O344" s="1"/>
  <c r="L343"/>
  <c r="J343"/>
  <c r="O343" s="1"/>
  <c r="L342"/>
  <c r="J342"/>
  <c r="O342" s="1"/>
  <c r="L341"/>
  <c r="J341"/>
  <c r="O341" s="1"/>
  <c r="J340"/>
  <c r="O340" s="1"/>
  <c r="L340"/>
  <c r="L339"/>
  <c r="J339"/>
  <c r="O339" s="1"/>
  <c r="L338"/>
  <c r="J338"/>
  <c r="O338" s="1"/>
  <c r="L337"/>
  <c r="J337"/>
  <c r="O337" s="1"/>
  <c r="L336"/>
  <c r="J336"/>
  <c r="O336" s="1"/>
  <c r="L335"/>
  <c r="J335"/>
  <c r="O335" s="1"/>
  <c r="L334"/>
  <c r="J334"/>
  <c r="O334" s="1"/>
  <c r="L333"/>
  <c r="J333"/>
  <c r="O333" s="1"/>
  <c r="L332"/>
  <c r="J332"/>
  <c r="O332" s="1"/>
  <c r="L331"/>
  <c r="J331"/>
  <c r="O331" s="1"/>
  <c r="L330"/>
  <c r="J330"/>
  <c r="O330" s="1"/>
  <c r="L329"/>
  <c r="J329"/>
  <c r="O329" s="1"/>
  <c r="L328"/>
  <c r="J328"/>
  <c r="O328" s="1"/>
  <c r="P349" l="1"/>
  <c r="P348"/>
  <c r="P330"/>
  <c r="P334"/>
  <c r="P338"/>
  <c r="P346"/>
  <c r="P328"/>
  <c r="P332"/>
  <c r="P336"/>
  <c r="P342"/>
  <c r="P344"/>
  <c r="P326"/>
  <c r="P340"/>
  <c r="P331"/>
  <c r="P333"/>
  <c r="P335"/>
  <c r="P337"/>
  <c r="P339"/>
  <c r="P341"/>
  <c r="P343"/>
  <c r="P345"/>
  <c r="P347"/>
  <c r="P327"/>
  <c r="P350"/>
  <c r="P325"/>
  <c r="P329"/>
  <c r="J204"/>
  <c r="O204" s="1"/>
  <c r="L204"/>
  <c r="J302"/>
  <c r="O302" s="1"/>
  <c r="L302"/>
  <c r="L306"/>
  <c r="J306"/>
  <c r="O306" s="1"/>
  <c r="L305"/>
  <c r="J305"/>
  <c r="O305" s="1"/>
  <c r="J301"/>
  <c r="O301" s="1"/>
  <c r="L301"/>
  <c r="J303"/>
  <c r="O303" s="1"/>
  <c r="L303"/>
  <c r="J304"/>
  <c r="O304" s="1"/>
  <c r="L304"/>
  <c r="J307"/>
  <c r="O307" s="1"/>
  <c r="L307"/>
  <c r="J308"/>
  <c r="O308" s="1"/>
  <c r="L308"/>
  <c r="J309"/>
  <c r="O309" s="1"/>
  <c r="L309"/>
  <c r="R303"/>
  <c r="S303"/>
  <c r="R304"/>
  <c r="S304"/>
  <c r="R307"/>
  <c r="S307"/>
  <c r="R308"/>
  <c r="S308"/>
  <c r="R309"/>
  <c r="S309"/>
  <c r="S301"/>
  <c r="R301"/>
  <c r="J324"/>
  <c r="O324" s="1"/>
  <c r="L324"/>
  <c r="L323"/>
  <c r="J323"/>
  <c r="O323" s="1"/>
  <c r="L322"/>
  <c r="J322"/>
  <c r="O322" s="1"/>
  <c r="L321"/>
  <c r="J321"/>
  <c r="O321" s="1"/>
  <c r="L320"/>
  <c r="J320"/>
  <c r="O320" s="1"/>
  <c r="L319"/>
  <c r="J319"/>
  <c r="O319" s="1"/>
  <c r="L318"/>
  <c r="J318"/>
  <c r="O318" s="1"/>
  <c r="L317"/>
  <c r="J317"/>
  <c r="O317" s="1"/>
  <c r="L315"/>
  <c r="J315"/>
  <c r="O315" s="1"/>
  <c r="L312"/>
  <c r="J312"/>
  <c r="O312" s="1"/>
  <c r="L311"/>
  <c r="J311"/>
  <c r="O311" s="1"/>
  <c r="L310"/>
  <c r="J310"/>
  <c r="O310" s="1"/>
  <c r="L203"/>
  <c r="J203"/>
  <c r="O203" s="1"/>
  <c r="L316"/>
  <c r="J316"/>
  <c r="O316" s="1"/>
  <c r="L314"/>
  <c r="J314"/>
  <c r="O314" s="1"/>
  <c r="L313"/>
  <c r="J313"/>
  <c r="O313" s="1"/>
  <c r="L205"/>
  <c r="J205"/>
  <c r="O205" s="1"/>
  <c r="P310" l="1"/>
  <c r="P313"/>
  <c r="P311"/>
  <c r="P318"/>
  <c r="P316"/>
  <c r="P315"/>
  <c r="P320"/>
  <c r="P305"/>
  <c r="P203"/>
  <c r="P312"/>
  <c r="P306"/>
  <c r="P317"/>
  <c r="P319"/>
  <c r="P321"/>
  <c r="P304"/>
  <c r="P314"/>
  <c r="P322"/>
  <c r="P309"/>
  <c r="P303"/>
  <c r="P204"/>
  <c r="P302"/>
  <c r="P308"/>
  <c r="P301"/>
  <c r="P307"/>
  <c r="P323"/>
  <c r="P324"/>
  <c r="P205"/>
  <c r="L300" l="1"/>
  <c r="J300"/>
  <c r="O300" s="1"/>
  <c r="L299"/>
  <c r="J299"/>
  <c r="O299" s="1"/>
  <c r="L298"/>
  <c r="J298"/>
  <c r="O298" s="1"/>
  <c r="L297"/>
  <c r="J297"/>
  <c r="O297" s="1"/>
  <c r="L296"/>
  <c r="J296"/>
  <c r="O296" s="1"/>
  <c r="L295"/>
  <c r="J295"/>
  <c r="O295" s="1"/>
  <c r="L271"/>
  <c r="J271"/>
  <c r="O271" s="1"/>
  <c r="L270"/>
  <c r="J270"/>
  <c r="O270" s="1"/>
  <c r="L269"/>
  <c r="J269"/>
  <c r="O269" s="1"/>
  <c r="L268"/>
  <c r="J268"/>
  <c r="O268" s="1"/>
  <c r="L267"/>
  <c r="J267"/>
  <c r="O267" s="1"/>
  <c r="L266"/>
  <c r="J266"/>
  <c r="O266" s="1"/>
  <c r="J279"/>
  <c r="O279" s="1"/>
  <c r="L279"/>
  <c r="J252"/>
  <c r="O252" s="1"/>
  <c r="L252"/>
  <c r="L202"/>
  <c r="J202"/>
  <c r="O202" s="1"/>
  <c r="L294"/>
  <c r="J294"/>
  <c r="O294" s="1"/>
  <c r="L293"/>
  <c r="J293"/>
  <c r="O293" s="1"/>
  <c r="L292"/>
  <c r="J292"/>
  <c r="O292" s="1"/>
  <c r="L291"/>
  <c r="J291"/>
  <c r="O291" s="1"/>
  <c r="L290"/>
  <c r="J290"/>
  <c r="O290" s="1"/>
  <c r="L289"/>
  <c r="J289"/>
  <c r="O289" s="1"/>
  <c r="L288"/>
  <c r="J288"/>
  <c r="O288" s="1"/>
  <c r="J278"/>
  <c r="O278" s="1"/>
  <c r="L278"/>
  <c r="J280"/>
  <c r="O280" s="1"/>
  <c r="L280"/>
  <c r="J281"/>
  <c r="O281" s="1"/>
  <c r="L281"/>
  <c r="J282"/>
  <c r="O282" s="1"/>
  <c r="L282"/>
  <c r="J284"/>
  <c r="O284" s="1"/>
  <c r="L284"/>
  <c r="J285"/>
  <c r="O285" s="1"/>
  <c r="L285"/>
  <c r="J286"/>
  <c r="O286" s="1"/>
  <c r="L286"/>
  <c r="J287"/>
  <c r="O287" s="1"/>
  <c r="L287"/>
  <c r="L283"/>
  <c r="J283"/>
  <c r="O283" s="1"/>
  <c r="L277"/>
  <c r="J277"/>
  <c r="O277" s="1"/>
  <c r="L276"/>
  <c r="J276"/>
  <c r="O276" s="1"/>
  <c r="L275"/>
  <c r="J275"/>
  <c r="O275" s="1"/>
  <c r="L274"/>
  <c r="J274"/>
  <c r="O274" s="1"/>
  <c r="L273"/>
  <c r="J273"/>
  <c r="O273" s="1"/>
  <c r="L272"/>
  <c r="J272"/>
  <c r="O272" s="1"/>
  <c r="L195"/>
  <c r="J195"/>
  <c r="O195" s="1"/>
  <c r="L265"/>
  <c r="J265"/>
  <c r="O265" s="1"/>
  <c r="L190"/>
  <c r="L191"/>
  <c r="L192"/>
  <c r="L193"/>
  <c r="L194"/>
  <c r="J194"/>
  <c r="O194" s="1"/>
  <c r="J193"/>
  <c r="O193" s="1"/>
  <c r="J192"/>
  <c r="O192" s="1"/>
  <c r="J191"/>
  <c r="O191" s="1"/>
  <c r="J190"/>
  <c r="O190" s="1"/>
  <c r="L232"/>
  <c r="J232"/>
  <c r="O232" s="1"/>
  <c r="L231"/>
  <c r="J231"/>
  <c r="O231" s="1"/>
  <c r="M69" i="2"/>
  <c r="M70"/>
  <c r="M71"/>
  <c r="M72"/>
  <c r="M73"/>
  <c r="M74"/>
  <c r="M75"/>
  <c r="M68"/>
  <c r="P202" i="6" l="1"/>
  <c r="P267"/>
  <c r="P266"/>
  <c r="P268"/>
  <c r="P269"/>
  <c r="P271"/>
  <c r="P296"/>
  <c r="P298"/>
  <c r="P300"/>
  <c r="P252"/>
  <c r="P270"/>
  <c r="P295"/>
  <c r="P297"/>
  <c r="P299"/>
  <c r="P283"/>
  <c r="P193"/>
  <c r="P279"/>
  <c r="P273"/>
  <c r="P275"/>
  <c r="P277"/>
  <c r="P288"/>
  <c r="P294"/>
  <c r="P265"/>
  <c r="P274"/>
  <c r="P276"/>
  <c r="P290"/>
  <c r="P292"/>
  <c r="P272"/>
  <c r="P191"/>
  <c r="P284"/>
  <c r="P289"/>
  <c r="P291"/>
  <c r="P293"/>
  <c r="P286"/>
  <c r="P281"/>
  <c r="P278"/>
  <c r="P285"/>
  <c r="P280"/>
  <c r="P287"/>
  <c r="P282"/>
  <c r="P232"/>
  <c r="P231"/>
  <c r="P195"/>
  <c r="P190"/>
  <c r="P194"/>
  <c r="P192"/>
  <c r="J253" l="1"/>
  <c r="O253" s="1"/>
  <c r="L253"/>
  <c r="J254"/>
  <c r="O254" s="1"/>
  <c r="L254"/>
  <c r="J255"/>
  <c r="O255" s="1"/>
  <c r="L255"/>
  <c r="J256"/>
  <c r="O256" s="1"/>
  <c r="L256"/>
  <c r="J257"/>
  <c r="O257" s="1"/>
  <c r="L257"/>
  <c r="J258"/>
  <c r="O258" s="1"/>
  <c r="L258"/>
  <c r="J259"/>
  <c r="O259" s="1"/>
  <c r="L259"/>
  <c r="J260"/>
  <c r="O260" s="1"/>
  <c r="L260"/>
  <c r="J261"/>
  <c r="O261" s="1"/>
  <c r="L261"/>
  <c r="J262"/>
  <c r="O262" s="1"/>
  <c r="L262"/>
  <c r="J263"/>
  <c r="O263" s="1"/>
  <c r="L263"/>
  <c r="J264"/>
  <c r="O264" s="1"/>
  <c r="L264"/>
  <c r="L251"/>
  <c r="J251"/>
  <c r="O251" s="1"/>
  <c r="P263" l="1"/>
  <c r="P255"/>
  <c r="P257"/>
  <c r="P259"/>
  <c r="P264"/>
  <c r="P262"/>
  <c r="P261"/>
  <c r="P260"/>
  <c r="P258"/>
  <c r="P256"/>
  <c r="P254"/>
  <c r="P253"/>
  <c r="P251"/>
  <c r="J173"/>
  <c r="O173" s="1"/>
  <c r="L173"/>
  <c r="L175"/>
  <c r="J175"/>
  <c r="O175" s="1"/>
  <c r="L174"/>
  <c r="J174"/>
  <c r="O174" s="1"/>
  <c r="L229"/>
  <c r="J229"/>
  <c r="O229" s="1"/>
  <c r="L228"/>
  <c r="J228"/>
  <c r="O228" s="1"/>
  <c r="L227"/>
  <c r="J227"/>
  <c r="O227" s="1"/>
  <c r="L226"/>
  <c r="J226"/>
  <c r="O226" s="1"/>
  <c r="L225"/>
  <c r="J225"/>
  <c r="O225" s="1"/>
  <c r="L224"/>
  <c r="J224"/>
  <c r="O224" s="1"/>
  <c r="L230"/>
  <c r="J230"/>
  <c r="O230" s="1"/>
  <c r="P230" l="1"/>
  <c r="P225"/>
  <c r="P227"/>
  <c r="P229"/>
  <c r="P224"/>
  <c r="P174"/>
  <c r="P226"/>
  <c r="P228"/>
  <c r="P175"/>
  <c r="P173"/>
  <c r="L201" l="1"/>
  <c r="J201"/>
  <c r="O201" s="1"/>
  <c r="L200"/>
  <c r="J200"/>
  <c r="O200" s="1"/>
  <c r="L199"/>
  <c r="J199"/>
  <c r="O199" s="1"/>
  <c r="L198"/>
  <c r="J198"/>
  <c r="O198" s="1"/>
  <c r="L197"/>
  <c r="J197"/>
  <c r="O197" s="1"/>
  <c r="L196"/>
  <c r="J196"/>
  <c r="O196" s="1"/>
  <c r="J189"/>
  <c r="O189" s="1"/>
  <c r="L189"/>
  <c r="J177"/>
  <c r="O177" s="1"/>
  <c r="L177"/>
  <c r="J179"/>
  <c r="O179" s="1"/>
  <c r="L179"/>
  <c r="J180"/>
  <c r="O180" s="1"/>
  <c r="L180"/>
  <c r="J181"/>
  <c r="O181" s="1"/>
  <c r="L181"/>
  <c r="J182"/>
  <c r="O182" s="1"/>
  <c r="L182"/>
  <c r="J183"/>
  <c r="O183" s="1"/>
  <c r="L183"/>
  <c r="J184"/>
  <c r="O184" s="1"/>
  <c r="L184"/>
  <c r="J185"/>
  <c r="O185" s="1"/>
  <c r="L185"/>
  <c r="J186"/>
  <c r="O186" s="1"/>
  <c r="L186"/>
  <c r="J187"/>
  <c r="O187" s="1"/>
  <c r="L187"/>
  <c r="J188"/>
  <c r="O188" s="1"/>
  <c r="L188"/>
  <c r="P180" l="1"/>
  <c r="P198"/>
  <c r="P197"/>
  <c r="P200"/>
  <c r="P196"/>
  <c r="P199"/>
  <c r="P188"/>
  <c r="P201"/>
  <c r="P184"/>
  <c r="P187"/>
  <c r="P183"/>
  <c r="P179"/>
  <c r="P186"/>
  <c r="P182"/>
  <c r="P177"/>
  <c r="P185"/>
  <c r="P181"/>
  <c r="P189"/>
  <c r="J176" l="1"/>
  <c r="O176" s="1"/>
  <c r="L176"/>
  <c r="J172"/>
  <c r="O172" s="1"/>
  <c r="L172"/>
  <c r="P172" l="1"/>
  <c r="P176"/>
  <c r="L171" l="1"/>
  <c r="J171"/>
  <c r="O171" s="1"/>
  <c r="L170"/>
  <c r="J170"/>
  <c r="O170" s="1"/>
  <c r="L169"/>
  <c r="J169"/>
  <c r="O169" s="1"/>
  <c r="L168"/>
  <c r="J168"/>
  <c r="O168" s="1"/>
  <c r="L167"/>
  <c r="J167"/>
  <c r="O167" s="1"/>
  <c r="L166"/>
  <c r="J166"/>
  <c r="O166" s="1"/>
  <c r="L165"/>
  <c r="J165"/>
  <c r="O165" s="1"/>
  <c r="J137"/>
  <c r="O137" s="1"/>
  <c r="L137"/>
  <c r="J138"/>
  <c r="O138" s="1"/>
  <c r="L138"/>
  <c r="J139"/>
  <c r="O139" s="1"/>
  <c r="L139"/>
  <c r="J140"/>
  <c r="O140" s="1"/>
  <c r="L140"/>
  <c r="J141"/>
  <c r="O141" s="1"/>
  <c r="L141"/>
  <c r="J142"/>
  <c r="O142" s="1"/>
  <c r="L142"/>
  <c r="J143"/>
  <c r="O143" s="1"/>
  <c r="L143"/>
  <c r="J144"/>
  <c r="O144" s="1"/>
  <c r="L144"/>
  <c r="J145"/>
  <c r="O145" s="1"/>
  <c r="L145"/>
  <c r="J146"/>
  <c r="O146" s="1"/>
  <c r="L146"/>
  <c r="J147"/>
  <c r="O147" s="1"/>
  <c r="L147"/>
  <c r="J148"/>
  <c r="O148" s="1"/>
  <c r="L148"/>
  <c r="J149"/>
  <c r="O149" s="1"/>
  <c r="L149"/>
  <c r="L164"/>
  <c r="J164"/>
  <c r="O164" s="1"/>
  <c r="P142" l="1"/>
  <c r="P145"/>
  <c r="P167"/>
  <c r="P169"/>
  <c r="P171"/>
  <c r="P166"/>
  <c r="P168"/>
  <c r="P140"/>
  <c r="P137"/>
  <c r="P164"/>
  <c r="P170"/>
  <c r="P146"/>
  <c r="P165"/>
  <c r="P149"/>
  <c r="P148"/>
  <c r="P147"/>
  <c r="P144"/>
  <c r="P143"/>
  <c r="P141"/>
  <c r="P139"/>
  <c r="P138"/>
  <c r="L155" l="1"/>
  <c r="J155"/>
  <c r="O155" s="1"/>
  <c r="L154"/>
  <c r="J154"/>
  <c r="O154" s="1"/>
  <c r="L153"/>
  <c r="J153"/>
  <c r="O153" s="1"/>
  <c r="L152"/>
  <c r="J152"/>
  <c r="O152" s="1"/>
  <c r="L151"/>
  <c r="J151"/>
  <c r="O151" s="1"/>
  <c r="L150"/>
  <c r="J150"/>
  <c r="O150" s="1"/>
  <c r="J118"/>
  <c r="O118" s="1"/>
  <c r="L118"/>
  <c r="J157"/>
  <c r="O157" s="1"/>
  <c r="L157"/>
  <c r="J158"/>
  <c r="O158" s="1"/>
  <c r="L158"/>
  <c r="J159"/>
  <c r="O159" s="1"/>
  <c r="L159"/>
  <c r="J160"/>
  <c r="O160" s="1"/>
  <c r="L160"/>
  <c r="J161"/>
  <c r="O161" s="1"/>
  <c r="L161"/>
  <c r="J162"/>
  <c r="O162" s="1"/>
  <c r="L162"/>
  <c r="J163"/>
  <c r="O163" s="1"/>
  <c r="L163"/>
  <c r="L156"/>
  <c r="J156"/>
  <c r="O156" s="1"/>
  <c r="L126"/>
  <c r="L127"/>
  <c r="L128"/>
  <c r="L129"/>
  <c r="L130"/>
  <c r="L131"/>
  <c r="L132"/>
  <c r="L133"/>
  <c r="L134"/>
  <c r="L135"/>
  <c r="L136"/>
  <c r="J136"/>
  <c r="O136" s="1"/>
  <c r="J135"/>
  <c r="O135" s="1"/>
  <c r="J134"/>
  <c r="O134" s="1"/>
  <c r="J133"/>
  <c r="O133" s="1"/>
  <c r="J132"/>
  <c r="O132" s="1"/>
  <c r="J131"/>
  <c r="O131" s="1"/>
  <c r="J130"/>
  <c r="O130" s="1"/>
  <c r="J129"/>
  <c r="O129" s="1"/>
  <c r="J128"/>
  <c r="O128" s="1"/>
  <c r="J127"/>
  <c r="O127" s="1"/>
  <c r="J126"/>
  <c r="O126" s="1"/>
  <c r="L117"/>
  <c r="J117"/>
  <c r="O117" s="1"/>
  <c r="L116"/>
  <c r="J116"/>
  <c r="O116" s="1"/>
  <c r="L115"/>
  <c r="J115"/>
  <c r="O115" s="1"/>
  <c r="L114"/>
  <c r="J114"/>
  <c r="O114" s="1"/>
  <c r="L113"/>
  <c r="J113"/>
  <c r="O113" s="1"/>
  <c r="L112"/>
  <c r="J112"/>
  <c r="O112" s="1"/>
  <c r="L103"/>
  <c r="J103"/>
  <c r="O103" s="1"/>
  <c r="L102"/>
  <c r="J102"/>
  <c r="O102" s="1"/>
  <c r="L101"/>
  <c r="J101"/>
  <c r="O101" s="1"/>
  <c r="L100"/>
  <c r="J100"/>
  <c r="O100" s="1"/>
  <c r="L99"/>
  <c r="J99"/>
  <c r="O99" s="1"/>
  <c r="L98"/>
  <c r="J98"/>
  <c r="O98" s="1"/>
  <c r="L97"/>
  <c r="J97"/>
  <c r="O97" s="1"/>
  <c r="L96"/>
  <c r="J96"/>
  <c r="O96" s="1"/>
  <c r="J109"/>
  <c r="O109" s="1"/>
  <c r="L109"/>
  <c r="J110"/>
  <c r="O110" s="1"/>
  <c r="L110"/>
  <c r="J111"/>
  <c r="O111" s="1"/>
  <c r="L111"/>
  <c r="J105"/>
  <c r="O105" s="1"/>
  <c r="L105"/>
  <c r="J106"/>
  <c r="O106" s="1"/>
  <c r="L106"/>
  <c r="J107"/>
  <c r="O107" s="1"/>
  <c r="L107"/>
  <c r="P127" l="1"/>
  <c r="P129"/>
  <c r="P97"/>
  <c r="P130"/>
  <c r="P156"/>
  <c r="P155"/>
  <c r="P135"/>
  <c r="P162"/>
  <c r="P160"/>
  <c r="P158"/>
  <c r="P131"/>
  <c r="P150"/>
  <c r="P152"/>
  <c r="P98"/>
  <c r="P100"/>
  <c r="P102"/>
  <c r="P112"/>
  <c r="P114"/>
  <c r="P116"/>
  <c r="P153"/>
  <c r="P96"/>
  <c r="P151"/>
  <c r="P154"/>
  <c r="P118"/>
  <c r="P163"/>
  <c r="P161"/>
  <c r="P159"/>
  <c r="P157"/>
  <c r="P136"/>
  <c r="P134"/>
  <c r="P133"/>
  <c r="P132"/>
  <c r="P128"/>
  <c r="P126"/>
  <c r="P115"/>
  <c r="P99"/>
  <c r="P101"/>
  <c r="P103"/>
  <c r="P113"/>
  <c r="P117"/>
  <c r="P107"/>
  <c r="P110"/>
  <c r="P109"/>
  <c r="P111"/>
  <c r="P105"/>
  <c r="P106"/>
  <c r="O108" l="1"/>
  <c r="L108"/>
  <c r="J108"/>
  <c r="L104"/>
  <c r="J104"/>
  <c r="O104" s="1"/>
  <c r="J120"/>
  <c r="O120" s="1"/>
  <c r="L120"/>
  <c r="J121"/>
  <c r="O121" s="1"/>
  <c r="L121"/>
  <c r="J122"/>
  <c r="O122" s="1"/>
  <c r="L122"/>
  <c r="J123"/>
  <c r="O123" s="1"/>
  <c r="L123"/>
  <c r="J124"/>
  <c r="O124" s="1"/>
  <c r="L124"/>
  <c r="J125"/>
  <c r="O125" s="1"/>
  <c r="L125"/>
  <c r="L119"/>
  <c r="J119"/>
  <c r="O119" s="1"/>
  <c r="J53"/>
  <c r="O53" s="1"/>
  <c r="L53"/>
  <c r="J48"/>
  <c r="O48" s="1"/>
  <c r="P48" s="1"/>
  <c r="J49"/>
  <c r="O49" s="1"/>
  <c r="P49" s="1"/>
  <c r="J50"/>
  <c r="O50" s="1"/>
  <c r="P50" s="1"/>
  <c r="J51"/>
  <c r="O51" s="1"/>
  <c r="P51" s="1"/>
  <c r="J90"/>
  <c r="O90" s="1"/>
  <c r="L90"/>
  <c r="J91"/>
  <c r="O91" s="1"/>
  <c r="L91"/>
  <c r="J92"/>
  <c r="O92" s="1"/>
  <c r="L92"/>
  <c r="J93"/>
  <c r="O93" s="1"/>
  <c r="L93"/>
  <c r="J94"/>
  <c r="O94" s="1"/>
  <c r="L94"/>
  <c r="J95"/>
  <c r="O95" s="1"/>
  <c r="L95"/>
  <c r="L89"/>
  <c r="J89"/>
  <c r="O89" s="1"/>
  <c r="L88"/>
  <c r="L87"/>
  <c r="J88"/>
  <c r="O88" s="1"/>
  <c r="J87"/>
  <c r="O87" s="1"/>
  <c r="L54"/>
  <c r="J54"/>
  <c r="O54" s="1"/>
  <c r="L52"/>
  <c r="J52"/>
  <c r="O52" s="1"/>
  <c r="L84"/>
  <c r="L85"/>
  <c r="L86"/>
  <c r="J86"/>
  <c r="O86" s="1"/>
  <c r="J85"/>
  <c r="O85" s="1"/>
  <c r="J84"/>
  <c r="O84" s="1"/>
  <c r="L164" i="1"/>
  <c r="J164"/>
  <c r="O164" s="1"/>
  <c r="P164" s="1"/>
  <c r="P121" i="6" l="1"/>
  <c r="P122"/>
  <c r="P108"/>
  <c r="P123"/>
  <c r="P87"/>
  <c r="P104"/>
  <c r="P125"/>
  <c r="P124"/>
  <c r="P119"/>
  <c r="P120"/>
  <c r="P84"/>
  <c r="P92"/>
  <c r="P85"/>
  <c r="P53"/>
  <c r="P95"/>
  <c r="P91"/>
  <c r="P94"/>
  <c r="P90"/>
  <c r="P93"/>
  <c r="P89"/>
  <c r="P88"/>
  <c r="P54"/>
  <c r="P52"/>
  <c r="P86"/>
  <c r="L63" l="1"/>
  <c r="J63"/>
  <c r="O63" s="1"/>
  <c r="L62"/>
  <c r="J62"/>
  <c r="O62" s="1"/>
  <c r="L61"/>
  <c r="J61"/>
  <c r="O61" s="1"/>
  <c r="L81"/>
  <c r="J81"/>
  <c r="O81" s="1"/>
  <c r="L80"/>
  <c r="J80"/>
  <c r="O80" s="1"/>
  <c r="L79"/>
  <c r="J79"/>
  <c r="O79" s="1"/>
  <c r="L78"/>
  <c r="J78"/>
  <c r="O78" s="1"/>
  <c r="L77"/>
  <c r="J77"/>
  <c r="O77" s="1"/>
  <c r="L74"/>
  <c r="J74"/>
  <c r="O74" s="1"/>
  <c r="L72"/>
  <c r="J72"/>
  <c r="O72" s="1"/>
  <c r="L76"/>
  <c r="J76"/>
  <c r="O76" s="1"/>
  <c r="J83"/>
  <c r="O83" s="1"/>
  <c r="L83"/>
  <c r="L82"/>
  <c r="J82"/>
  <c r="O82" s="1"/>
  <c r="L75"/>
  <c r="J75"/>
  <c r="O75" s="1"/>
  <c r="L73"/>
  <c r="J73"/>
  <c r="O73" s="1"/>
  <c r="L64"/>
  <c r="J64"/>
  <c r="O64" s="1"/>
  <c r="P61" l="1"/>
  <c r="P63"/>
  <c r="P76"/>
  <c r="P74"/>
  <c r="P79"/>
  <c r="P81"/>
  <c r="P72"/>
  <c r="P80"/>
  <c r="P62"/>
  <c r="P77"/>
  <c r="P78"/>
  <c r="P82"/>
  <c r="P64"/>
  <c r="P73"/>
  <c r="P83"/>
  <c r="P75"/>
  <c r="L35" l="1"/>
  <c r="J35"/>
  <c r="O35" s="1"/>
  <c r="L34"/>
  <c r="J34"/>
  <c r="O34" s="1"/>
  <c r="J33"/>
  <c r="O33" s="1"/>
  <c r="P33" s="1"/>
  <c r="L60"/>
  <c r="J60"/>
  <c r="O60" s="1"/>
  <c r="L59"/>
  <c r="J59"/>
  <c r="O59" s="1"/>
  <c r="L58"/>
  <c r="J58"/>
  <c r="O58" s="1"/>
  <c r="L57"/>
  <c r="J57"/>
  <c r="O57" s="1"/>
  <c r="L56"/>
  <c r="J56"/>
  <c r="O56" s="1"/>
  <c r="L55"/>
  <c r="J55"/>
  <c r="O55" s="1"/>
  <c r="J66"/>
  <c r="O66" s="1"/>
  <c r="L66"/>
  <c r="J67"/>
  <c r="O67" s="1"/>
  <c r="L67"/>
  <c r="J68"/>
  <c r="O68" s="1"/>
  <c r="L68"/>
  <c r="J69"/>
  <c r="O69" s="1"/>
  <c r="L69"/>
  <c r="J70"/>
  <c r="O70" s="1"/>
  <c r="L70"/>
  <c r="J71"/>
  <c r="O71" s="1"/>
  <c r="L71"/>
  <c r="L65"/>
  <c r="J65"/>
  <c r="O65" s="1"/>
  <c r="L4"/>
  <c r="J4"/>
  <c r="O4" s="1"/>
  <c r="J3"/>
  <c r="O3" s="1"/>
  <c r="L3"/>
  <c r="J23"/>
  <c r="O23" s="1"/>
  <c r="P23" s="1"/>
  <c r="J24"/>
  <c r="O24" s="1"/>
  <c r="P24" s="1"/>
  <c r="J25"/>
  <c r="J26"/>
  <c r="O26" s="1"/>
  <c r="P26" s="1"/>
  <c r="J27"/>
  <c r="O27" s="1"/>
  <c r="P27" s="1"/>
  <c r="J28"/>
  <c r="O28" s="1"/>
  <c r="P28" s="1"/>
  <c r="J29"/>
  <c r="O29" s="1"/>
  <c r="P29" s="1"/>
  <c r="J30"/>
  <c r="O30" s="1"/>
  <c r="P30" s="1"/>
  <c r="J31"/>
  <c r="J32"/>
  <c r="O32" s="1"/>
  <c r="P32" s="1"/>
  <c r="J36"/>
  <c r="O36" s="1"/>
  <c r="P36" s="1"/>
  <c r="J37"/>
  <c r="O37" s="1"/>
  <c r="P37" s="1"/>
  <c r="J38"/>
  <c r="O38" s="1"/>
  <c r="P38" s="1"/>
  <c r="J39"/>
  <c r="O39" s="1"/>
  <c r="P39" s="1"/>
  <c r="J40"/>
  <c r="O40" s="1"/>
  <c r="P40" s="1"/>
  <c r="J41"/>
  <c r="O41" s="1"/>
  <c r="P41" s="1"/>
  <c r="J42"/>
  <c r="O42" s="1"/>
  <c r="P42" s="1"/>
  <c r="J43"/>
  <c r="O43" s="1"/>
  <c r="P43" s="1"/>
  <c r="J44"/>
  <c r="O44" s="1"/>
  <c r="P44" s="1"/>
  <c r="J45"/>
  <c r="O45" s="1"/>
  <c r="P45" s="1"/>
  <c r="J46"/>
  <c r="O46" s="1"/>
  <c r="P46" s="1"/>
  <c r="J47"/>
  <c r="O47" s="1"/>
  <c r="P47" s="1"/>
  <c r="O25"/>
  <c r="P25" s="1"/>
  <c r="O31"/>
  <c r="P31" s="1"/>
  <c r="J22"/>
  <c r="O22" s="1"/>
  <c r="P22" s="1"/>
  <c r="D68" i="2"/>
  <c r="D69"/>
  <c r="D70"/>
  <c r="E70" s="1"/>
  <c r="D71"/>
  <c r="D72"/>
  <c r="D73"/>
  <c r="D74"/>
  <c r="E67"/>
  <c r="D67"/>
  <c r="L21" i="6"/>
  <c r="J21"/>
  <c r="O21" s="1"/>
  <c r="L20"/>
  <c r="J20"/>
  <c r="O20" s="1"/>
  <c r="L19"/>
  <c r="J19"/>
  <c r="O19" s="1"/>
  <c r="L18"/>
  <c r="J18"/>
  <c r="O18" s="1"/>
  <c r="L17"/>
  <c r="J17"/>
  <c r="O17" s="1"/>
  <c r="L16"/>
  <c r="J16"/>
  <c r="O16" s="1"/>
  <c r="L12"/>
  <c r="L13"/>
  <c r="L14"/>
  <c r="L15"/>
  <c r="J15"/>
  <c r="O15" s="1"/>
  <c r="J14"/>
  <c r="O14" s="1"/>
  <c r="J13"/>
  <c r="O13" s="1"/>
  <c r="J12"/>
  <c r="O12" s="1"/>
  <c r="L11"/>
  <c r="L10"/>
  <c r="J11"/>
  <c r="O11" s="1"/>
  <c r="J10"/>
  <c r="O10" s="1"/>
  <c r="L8"/>
  <c r="J8"/>
  <c r="O8" s="1"/>
  <c r="L9"/>
  <c r="J9"/>
  <c r="O9" s="1"/>
  <c r="L7"/>
  <c r="J7"/>
  <c r="O7" s="1"/>
  <c r="J6"/>
  <c r="O6" s="1"/>
  <c r="L6"/>
  <c r="L5"/>
  <c r="J5"/>
  <c r="O5" s="1"/>
  <c r="L2"/>
  <c r="J2"/>
  <c r="O2" s="1"/>
  <c r="P355" i="5"/>
  <c r="O355"/>
  <c r="L355"/>
  <c r="J355"/>
  <c r="O354"/>
  <c r="P354" s="1"/>
  <c r="L354"/>
  <c r="J354"/>
  <c r="L353"/>
  <c r="J353"/>
  <c r="O353" s="1"/>
  <c r="P353" s="1"/>
  <c r="L352"/>
  <c r="J352"/>
  <c r="O352" s="1"/>
  <c r="P352" s="1"/>
  <c r="L351"/>
  <c r="J351"/>
  <c r="O351" s="1"/>
  <c r="P351" s="1"/>
  <c r="L350"/>
  <c r="J350"/>
  <c r="O350" s="1"/>
  <c r="P350" s="1"/>
  <c r="P71" i="6" l="1"/>
  <c r="P60"/>
  <c r="P7"/>
  <c r="P3"/>
  <c r="P66"/>
  <c r="P19"/>
  <c r="P57"/>
  <c r="P59"/>
  <c r="P35"/>
  <c r="P9"/>
  <c r="P15"/>
  <c r="P17"/>
  <c r="P20"/>
  <c r="P67"/>
  <c r="P13"/>
  <c r="P70"/>
  <c r="P16"/>
  <c r="P5"/>
  <c r="P11"/>
  <c r="P8"/>
  <c r="P10"/>
  <c r="P12"/>
  <c r="P55"/>
  <c r="P58"/>
  <c r="P34"/>
  <c r="P2"/>
  <c r="P4"/>
  <c r="P56"/>
  <c r="P65"/>
  <c r="P68"/>
  <c r="P69"/>
  <c r="P18"/>
  <c r="P21"/>
  <c r="E68" i="2"/>
  <c r="E71"/>
  <c r="E73"/>
  <c r="E69"/>
  <c r="E72"/>
  <c r="E74"/>
  <c r="P14" i="6"/>
  <c r="P6"/>
  <c r="L344" i="5" l="1"/>
  <c r="L345"/>
  <c r="L343"/>
  <c r="J345"/>
  <c r="O345" s="1"/>
  <c r="P345" s="1"/>
  <c r="J344"/>
  <c r="O344" s="1"/>
  <c r="J343"/>
  <c r="O343" s="1"/>
  <c r="P343" s="1"/>
  <c r="L340"/>
  <c r="J340"/>
  <c r="O340" s="1"/>
  <c r="P340" s="1"/>
  <c r="J347"/>
  <c r="O347" s="1"/>
  <c r="L347"/>
  <c r="J348"/>
  <c r="O348" s="1"/>
  <c r="L348"/>
  <c r="J349"/>
  <c r="O349" s="1"/>
  <c r="L349"/>
  <c r="O346"/>
  <c r="L346"/>
  <c r="J346"/>
  <c r="J342"/>
  <c r="O342" s="1"/>
  <c r="L342"/>
  <c r="L341"/>
  <c r="J341"/>
  <c r="O341" s="1"/>
  <c r="L339"/>
  <c r="J339"/>
  <c r="O339" s="1"/>
  <c r="J333"/>
  <c r="L333"/>
  <c r="O333"/>
  <c r="O338"/>
  <c r="L338"/>
  <c r="J338"/>
  <c r="O337"/>
  <c r="P337" s="1"/>
  <c r="L337"/>
  <c r="J337"/>
  <c r="L336"/>
  <c r="J336"/>
  <c r="O336" s="1"/>
  <c r="P336" s="1"/>
  <c r="L335"/>
  <c r="J335"/>
  <c r="O335" s="1"/>
  <c r="L334"/>
  <c r="J334"/>
  <c r="O334" s="1"/>
  <c r="P334" s="1"/>
  <c r="L332"/>
  <c r="J332"/>
  <c r="O332" s="1"/>
  <c r="L318"/>
  <c r="J318"/>
  <c r="O318" s="1"/>
  <c r="P318" s="1"/>
  <c r="L317"/>
  <c r="J317"/>
  <c r="O317" s="1"/>
  <c r="J316"/>
  <c r="L316"/>
  <c r="O316"/>
  <c r="L319"/>
  <c r="J319"/>
  <c r="O319" s="1"/>
  <c r="L321"/>
  <c r="L322"/>
  <c r="J322"/>
  <c r="O322" s="1"/>
  <c r="J321"/>
  <c r="O321" s="1"/>
  <c r="L329"/>
  <c r="J329"/>
  <c r="O329" s="1"/>
  <c r="P329" s="1"/>
  <c r="L328"/>
  <c r="J328"/>
  <c r="O328" s="1"/>
  <c r="P328" s="1"/>
  <c r="O327"/>
  <c r="L327"/>
  <c r="J327"/>
  <c r="O326"/>
  <c r="P326" s="1"/>
  <c r="L326"/>
  <c r="J326"/>
  <c r="L325"/>
  <c r="J325"/>
  <c r="O325" s="1"/>
  <c r="P325" s="1"/>
  <c r="L324"/>
  <c r="J324"/>
  <c r="O324" s="1"/>
  <c r="P324" s="1"/>
  <c r="L314"/>
  <c r="J314"/>
  <c r="O314" s="1"/>
  <c r="P314" s="1"/>
  <c r="L313"/>
  <c r="J313"/>
  <c r="O313" s="1"/>
  <c r="P313" s="1"/>
  <c r="L312"/>
  <c r="J312"/>
  <c r="O312" s="1"/>
  <c r="P312" s="1"/>
  <c r="L311"/>
  <c r="J311"/>
  <c r="O311" s="1"/>
  <c r="L310"/>
  <c r="J310"/>
  <c r="O310" s="1"/>
  <c r="P310" s="1"/>
  <c r="L309"/>
  <c r="J309"/>
  <c r="O309" s="1"/>
  <c r="L308"/>
  <c r="J308"/>
  <c r="O308" s="1"/>
  <c r="P308" s="1"/>
  <c r="L304"/>
  <c r="J304"/>
  <c r="O304" s="1"/>
  <c r="P304" s="1"/>
  <c r="J331"/>
  <c r="O331" s="1"/>
  <c r="L331"/>
  <c r="L330"/>
  <c r="J330"/>
  <c r="O330" s="1"/>
  <c r="P330" s="1"/>
  <c r="L323"/>
  <c r="J323"/>
  <c r="O323" s="1"/>
  <c r="J320"/>
  <c r="O320" s="1"/>
  <c r="L320"/>
  <c r="L315"/>
  <c r="J315"/>
  <c r="O315" s="1"/>
  <c r="P315" s="1"/>
  <c r="L307"/>
  <c r="J307"/>
  <c r="O307" s="1"/>
  <c r="J306"/>
  <c r="O306" s="1"/>
  <c r="L306"/>
  <c r="L301"/>
  <c r="L300"/>
  <c r="L299"/>
  <c r="L298"/>
  <c r="L297"/>
  <c r="L296"/>
  <c r="L290"/>
  <c r="L295"/>
  <c r="L294"/>
  <c r="L293"/>
  <c r="L292"/>
  <c r="L291"/>
  <c r="J301"/>
  <c r="O301" s="1"/>
  <c r="P301" s="1"/>
  <c r="J300"/>
  <c r="O300" s="1"/>
  <c r="J299"/>
  <c r="O299" s="1"/>
  <c r="J298"/>
  <c r="O298" s="1"/>
  <c r="P298" s="1"/>
  <c r="J297"/>
  <c r="O297" s="1"/>
  <c r="J296"/>
  <c r="O296" s="1"/>
  <c r="J295"/>
  <c r="O295" s="1"/>
  <c r="J294"/>
  <c r="O294" s="1"/>
  <c r="J293"/>
  <c r="O293" s="1"/>
  <c r="J292"/>
  <c r="O292" s="1"/>
  <c r="J291"/>
  <c r="O291" s="1"/>
  <c r="J290"/>
  <c r="O290" s="1"/>
  <c r="L305"/>
  <c r="J305"/>
  <c r="O305" s="1"/>
  <c r="J303"/>
  <c r="O303" s="1"/>
  <c r="L303"/>
  <c r="L302"/>
  <c r="J302"/>
  <c r="O302" s="1"/>
  <c r="L5"/>
  <c r="J5"/>
  <c r="O5" s="1"/>
  <c r="L4"/>
  <c r="J4"/>
  <c r="O4" s="1"/>
  <c r="S5" i="2"/>
  <c r="S6"/>
  <c r="S7"/>
  <c r="S8"/>
  <c r="S9"/>
  <c r="S10"/>
  <c r="S11"/>
  <c r="S4"/>
  <c r="L148" i="5"/>
  <c r="J148"/>
  <c r="O148" s="1"/>
  <c r="L156"/>
  <c r="J156"/>
  <c r="O156" s="1"/>
  <c r="P327" l="1"/>
  <c r="P338"/>
  <c r="P348"/>
  <c r="P320"/>
  <c r="P322"/>
  <c r="P321"/>
  <c r="P316"/>
  <c r="P309"/>
  <c r="P311"/>
  <c r="P317"/>
  <c r="P332"/>
  <c r="P335"/>
  <c r="P319"/>
  <c r="P342"/>
  <c r="P344"/>
  <c r="P349"/>
  <c r="P347"/>
  <c r="P346"/>
  <c r="P341"/>
  <c r="P339"/>
  <c r="P333"/>
  <c r="P331"/>
  <c r="P323"/>
  <c r="P290"/>
  <c r="P4"/>
  <c r="P292"/>
  <c r="P307"/>
  <c r="P295"/>
  <c r="P293"/>
  <c r="P148"/>
  <c r="P5"/>
  <c r="P291"/>
  <c r="P299"/>
  <c r="P296"/>
  <c r="P302"/>
  <c r="P297"/>
  <c r="P300"/>
  <c r="P294"/>
  <c r="P306"/>
  <c r="P305"/>
  <c r="P303"/>
  <c r="P156"/>
  <c r="L289" l="1"/>
  <c r="J289"/>
  <c r="O289" s="1"/>
  <c r="L283"/>
  <c r="J283"/>
  <c r="O283" s="1"/>
  <c r="J282"/>
  <c r="O282" s="1"/>
  <c r="L282"/>
  <c r="J268"/>
  <c r="O268" s="1"/>
  <c r="L268"/>
  <c r="L273"/>
  <c r="J273"/>
  <c r="O273" s="1"/>
  <c r="L272"/>
  <c r="J272"/>
  <c r="O272" s="1"/>
  <c r="L271"/>
  <c r="J271"/>
  <c r="O271" s="1"/>
  <c r="L288"/>
  <c r="J288"/>
  <c r="O288" s="1"/>
  <c r="L287"/>
  <c r="J287"/>
  <c r="O287" s="1"/>
  <c r="L286"/>
  <c r="J286"/>
  <c r="O286" s="1"/>
  <c r="L285"/>
  <c r="J285"/>
  <c r="O285" s="1"/>
  <c r="L284"/>
  <c r="J284"/>
  <c r="O284" s="1"/>
  <c r="L281"/>
  <c r="J281"/>
  <c r="O281" s="1"/>
  <c r="L279"/>
  <c r="J279"/>
  <c r="O279" s="1"/>
  <c r="L278"/>
  <c r="J278"/>
  <c r="O278" s="1"/>
  <c r="L277"/>
  <c r="J277"/>
  <c r="O277" s="1"/>
  <c r="L276"/>
  <c r="J276"/>
  <c r="O276" s="1"/>
  <c r="L275"/>
  <c r="J275"/>
  <c r="O275" s="1"/>
  <c r="L274"/>
  <c r="J274"/>
  <c r="O274" s="1"/>
  <c r="L280"/>
  <c r="J280"/>
  <c r="O280" s="1"/>
  <c r="J264"/>
  <c r="O264" s="1"/>
  <c r="L264"/>
  <c r="J265"/>
  <c r="O265" s="1"/>
  <c r="L265"/>
  <c r="J266"/>
  <c r="O266" s="1"/>
  <c r="L266"/>
  <c r="J267"/>
  <c r="O267" s="1"/>
  <c r="L267"/>
  <c r="J269"/>
  <c r="O269" s="1"/>
  <c r="L269"/>
  <c r="J270"/>
  <c r="O270" s="1"/>
  <c r="L270"/>
  <c r="T265"/>
  <c r="U265"/>
  <c r="T266"/>
  <c r="U266"/>
  <c r="T267"/>
  <c r="U267"/>
  <c r="T269"/>
  <c r="U269"/>
  <c r="T270"/>
  <c r="U270"/>
  <c r="U264"/>
  <c r="T264"/>
  <c r="P280" l="1"/>
  <c r="P277"/>
  <c r="P279"/>
  <c r="P284"/>
  <c r="P274"/>
  <c r="P278"/>
  <c r="P287"/>
  <c r="P276"/>
  <c r="P286"/>
  <c r="P288"/>
  <c r="P272"/>
  <c r="P283"/>
  <c r="P275"/>
  <c r="P271"/>
  <c r="P273"/>
  <c r="P289"/>
  <c r="P285"/>
  <c r="P281"/>
  <c r="P282"/>
  <c r="P268"/>
  <c r="P269"/>
  <c r="P266"/>
  <c r="P264"/>
  <c r="P270"/>
  <c r="P267"/>
  <c r="P265"/>
  <c r="J255" l="1"/>
  <c r="O255" s="1"/>
  <c r="L255"/>
  <c r="L263"/>
  <c r="L262"/>
  <c r="L261"/>
  <c r="L260"/>
  <c r="L259"/>
  <c r="L258"/>
  <c r="J263"/>
  <c r="O263" s="1"/>
  <c r="J262"/>
  <c r="O262" s="1"/>
  <c r="J261"/>
  <c r="O261" s="1"/>
  <c r="J260"/>
  <c r="O260" s="1"/>
  <c r="J259"/>
  <c r="O259" s="1"/>
  <c r="J258"/>
  <c r="O258" s="1"/>
  <c r="L253"/>
  <c r="J253"/>
  <c r="O253" s="1"/>
  <c r="L252"/>
  <c r="J252"/>
  <c r="O252" s="1"/>
  <c r="L251"/>
  <c r="J251"/>
  <c r="O251" s="1"/>
  <c r="L250"/>
  <c r="J250"/>
  <c r="O250" s="1"/>
  <c r="L249"/>
  <c r="J249"/>
  <c r="O249" s="1"/>
  <c r="L248"/>
  <c r="J248"/>
  <c r="O248" s="1"/>
  <c r="L247"/>
  <c r="J247"/>
  <c r="O247" s="1"/>
  <c r="J256"/>
  <c r="O256" s="1"/>
  <c r="L256"/>
  <c r="J257"/>
  <c r="O257" s="1"/>
  <c r="L257"/>
  <c r="L254"/>
  <c r="J254"/>
  <c r="O254" s="1"/>
  <c r="P248" l="1"/>
  <c r="P261"/>
  <c r="P250"/>
  <c r="P263"/>
  <c r="P252"/>
  <c r="P249"/>
  <c r="P253"/>
  <c r="P247"/>
  <c r="P251"/>
  <c r="P259"/>
  <c r="P258"/>
  <c r="P262"/>
  <c r="P254"/>
  <c r="P260"/>
  <c r="P255"/>
  <c r="P257"/>
  <c r="P256"/>
  <c r="L241" l="1"/>
  <c r="J241"/>
  <c r="O241" s="1"/>
  <c r="L243"/>
  <c r="J243"/>
  <c r="O243" s="1"/>
  <c r="L246"/>
  <c r="J246"/>
  <c r="O246" s="1"/>
  <c r="L245"/>
  <c r="J245"/>
  <c r="O245" s="1"/>
  <c r="L244"/>
  <c r="J244"/>
  <c r="O244" s="1"/>
  <c r="J229"/>
  <c r="O229" s="1"/>
  <c r="L229"/>
  <c r="L225"/>
  <c r="J225"/>
  <c r="O225" s="1"/>
  <c r="J226"/>
  <c r="O226" s="1"/>
  <c r="L226"/>
  <c r="L240"/>
  <c r="J240"/>
  <c r="O240" s="1"/>
  <c r="L239"/>
  <c r="J239"/>
  <c r="O239" s="1"/>
  <c r="L238"/>
  <c r="J238"/>
  <c r="O238" s="1"/>
  <c r="L237"/>
  <c r="J237"/>
  <c r="O237" s="1"/>
  <c r="L236"/>
  <c r="J236"/>
  <c r="O236" s="1"/>
  <c r="L234"/>
  <c r="J234"/>
  <c r="O234" s="1"/>
  <c r="L233"/>
  <c r="J233"/>
  <c r="O233" s="1"/>
  <c r="L232"/>
  <c r="J232"/>
  <c r="O232" s="1"/>
  <c r="L231"/>
  <c r="J231"/>
  <c r="O231" s="1"/>
  <c r="L230"/>
  <c r="J230"/>
  <c r="O230" s="1"/>
  <c r="L242"/>
  <c r="J242"/>
  <c r="O242" s="1"/>
  <c r="L235"/>
  <c r="J235"/>
  <c r="O235" s="1"/>
  <c r="J228"/>
  <c r="O228" s="1"/>
  <c r="L228"/>
  <c r="L227"/>
  <c r="J227"/>
  <c r="O227" s="1"/>
  <c r="P241" l="1"/>
  <c r="P245"/>
  <c r="P243"/>
  <c r="P244"/>
  <c r="P246"/>
  <c r="P230"/>
  <c r="P233"/>
  <c r="P226"/>
  <c r="P229"/>
  <c r="P225"/>
  <c r="P238"/>
  <c r="P240"/>
  <c r="P242"/>
  <c r="P234"/>
  <c r="P237"/>
  <c r="P236"/>
  <c r="P239"/>
  <c r="P232"/>
  <c r="P235"/>
  <c r="P231"/>
  <c r="P227"/>
  <c r="P228"/>
  <c r="L224" l="1"/>
  <c r="J224"/>
  <c r="O224" s="1"/>
  <c r="J223"/>
  <c r="O223" s="1"/>
  <c r="L223"/>
  <c r="L221"/>
  <c r="J221"/>
  <c r="O221" s="1"/>
  <c r="L220"/>
  <c r="J220"/>
  <c r="O220" s="1"/>
  <c r="L219"/>
  <c r="J219"/>
  <c r="O219" s="1"/>
  <c r="L218"/>
  <c r="J218"/>
  <c r="O218" s="1"/>
  <c r="L217"/>
  <c r="J217"/>
  <c r="O217" s="1"/>
  <c r="L216"/>
  <c r="J216"/>
  <c r="O216" s="1"/>
  <c r="L222"/>
  <c r="J222"/>
  <c r="O222" s="1"/>
  <c r="L215"/>
  <c r="J215"/>
  <c r="O215" s="1"/>
  <c r="L208"/>
  <c r="J208"/>
  <c r="O208" s="1"/>
  <c r="P216" l="1"/>
  <c r="P224"/>
  <c r="P221"/>
  <c r="P217"/>
  <c r="P219"/>
  <c r="P223"/>
  <c r="P218"/>
  <c r="P220"/>
  <c r="P208"/>
  <c r="P215"/>
  <c r="P222"/>
  <c r="L202" l="1"/>
  <c r="J202"/>
  <c r="O202" s="1"/>
  <c r="L201"/>
  <c r="J201"/>
  <c r="O201" s="1"/>
  <c r="L200"/>
  <c r="J200"/>
  <c r="O200" s="1"/>
  <c r="L199"/>
  <c r="J199"/>
  <c r="O199" s="1"/>
  <c r="L192"/>
  <c r="L193"/>
  <c r="L194"/>
  <c r="L195"/>
  <c r="J195"/>
  <c r="O195" s="1"/>
  <c r="J194"/>
  <c r="O194" s="1"/>
  <c r="J193"/>
  <c r="O193" s="1"/>
  <c r="J192"/>
  <c r="O192" s="1"/>
  <c r="L191"/>
  <c r="J191"/>
  <c r="O191" s="1"/>
  <c r="J205"/>
  <c r="O205" s="1"/>
  <c r="L205"/>
  <c r="J206"/>
  <c r="O206" s="1"/>
  <c r="L206"/>
  <c r="J207"/>
  <c r="O207" s="1"/>
  <c r="L207"/>
  <c r="J203"/>
  <c r="O203" s="1"/>
  <c r="L203"/>
  <c r="L209"/>
  <c r="J209"/>
  <c r="O209" s="1"/>
  <c r="L214"/>
  <c r="J214"/>
  <c r="O214" s="1"/>
  <c r="L184"/>
  <c r="L183"/>
  <c r="L182"/>
  <c r="L181"/>
  <c r="L180"/>
  <c r="J184"/>
  <c r="O184" s="1"/>
  <c r="J183"/>
  <c r="O183" s="1"/>
  <c r="J182"/>
  <c r="O182" s="1"/>
  <c r="J181"/>
  <c r="O181" s="1"/>
  <c r="J180"/>
  <c r="O180" s="1"/>
  <c r="L174"/>
  <c r="L175"/>
  <c r="L176"/>
  <c r="L177"/>
  <c r="L178"/>
  <c r="J178"/>
  <c r="O178" s="1"/>
  <c r="J177"/>
  <c r="O177" s="1"/>
  <c r="J176"/>
  <c r="O176" s="1"/>
  <c r="J175"/>
  <c r="O175" s="1"/>
  <c r="J174"/>
  <c r="O174" s="1"/>
  <c r="J211"/>
  <c r="O211" s="1"/>
  <c r="L211"/>
  <c r="J212"/>
  <c r="O212" s="1"/>
  <c r="L212"/>
  <c r="J213"/>
  <c r="O213" s="1"/>
  <c r="L213"/>
  <c r="L210"/>
  <c r="J210"/>
  <c r="O210" s="1"/>
  <c r="L204"/>
  <c r="J204"/>
  <c r="O204" s="1"/>
  <c r="J8"/>
  <c r="O8" s="1"/>
  <c r="L8"/>
  <c r="P202" l="1"/>
  <c r="P213"/>
  <c r="P207"/>
  <c r="P8"/>
  <c r="P175"/>
  <c r="P206"/>
  <c r="P194"/>
  <c r="P210"/>
  <c r="P214"/>
  <c r="P180"/>
  <c r="P209"/>
  <c r="P199"/>
  <c r="P201"/>
  <c r="P183"/>
  <c r="P200"/>
  <c r="P193"/>
  <c r="P181"/>
  <c r="P184"/>
  <c r="P182"/>
  <c r="P195"/>
  <c r="P192"/>
  <c r="P191"/>
  <c r="P205"/>
  <c r="P203"/>
  <c r="P174"/>
  <c r="P177"/>
  <c r="P178"/>
  <c r="P176"/>
  <c r="P212"/>
  <c r="P211"/>
  <c r="P204"/>
  <c r="L159" l="1"/>
  <c r="J159"/>
  <c r="O159" s="1"/>
  <c r="J158"/>
  <c r="O158" s="1"/>
  <c r="L158"/>
  <c r="L188"/>
  <c r="J188"/>
  <c r="O188" s="1"/>
  <c r="L190"/>
  <c r="J190"/>
  <c r="O190" s="1"/>
  <c r="L189"/>
  <c r="J189"/>
  <c r="O189" s="1"/>
  <c r="L187"/>
  <c r="J187"/>
  <c r="O187" s="1"/>
  <c r="L186"/>
  <c r="J186"/>
  <c r="O186" s="1"/>
  <c r="L185"/>
  <c r="J185"/>
  <c r="O185" s="1"/>
  <c r="L173"/>
  <c r="J173"/>
  <c r="O173" s="1"/>
  <c r="L172"/>
  <c r="J172"/>
  <c r="O172" s="1"/>
  <c r="L171"/>
  <c r="J171"/>
  <c r="O171" s="1"/>
  <c r="L170"/>
  <c r="J170"/>
  <c r="O170" s="1"/>
  <c r="L169"/>
  <c r="J169"/>
  <c r="O169" s="1"/>
  <c r="L168"/>
  <c r="J168"/>
  <c r="O168" s="1"/>
  <c r="L167"/>
  <c r="J167"/>
  <c r="O167" s="1"/>
  <c r="L198"/>
  <c r="J198"/>
  <c r="O198" s="1"/>
  <c r="L179"/>
  <c r="J179"/>
  <c r="O179" s="1"/>
  <c r="L165"/>
  <c r="L164"/>
  <c r="L163"/>
  <c r="L162"/>
  <c r="L161"/>
  <c r="L160"/>
  <c r="J165"/>
  <c r="O165" s="1"/>
  <c r="J164"/>
  <c r="O164" s="1"/>
  <c r="J163"/>
  <c r="O163" s="1"/>
  <c r="J162"/>
  <c r="O162" s="1"/>
  <c r="J161"/>
  <c r="O161" s="1"/>
  <c r="J160"/>
  <c r="O160" s="1"/>
  <c r="L141"/>
  <c r="J141"/>
  <c r="O141" s="1"/>
  <c r="L140"/>
  <c r="J140"/>
  <c r="O140" s="1"/>
  <c r="L139"/>
  <c r="J139"/>
  <c r="O139" s="1"/>
  <c r="L138"/>
  <c r="J138"/>
  <c r="O138" s="1"/>
  <c r="L137"/>
  <c r="J137"/>
  <c r="O137" s="1"/>
  <c r="L136"/>
  <c r="J136"/>
  <c r="O136" s="1"/>
  <c r="P198" l="1"/>
  <c r="P168"/>
  <c r="P159"/>
  <c r="P173"/>
  <c r="P188"/>
  <c r="P169"/>
  <c r="P171"/>
  <c r="P172"/>
  <c r="P158"/>
  <c r="P138"/>
  <c r="P160"/>
  <c r="P164"/>
  <c r="P179"/>
  <c r="P170"/>
  <c r="P185"/>
  <c r="P187"/>
  <c r="P190"/>
  <c r="P167"/>
  <c r="P186"/>
  <c r="P189"/>
  <c r="P139"/>
  <c r="P137"/>
  <c r="P140"/>
  <c r="P163"/>
  <c r="P141"/>
  <c r="P136"/>
  <c r="P161"/>
  <c r="P165"/>
  <c r="P162"/>
  <c r="L149" l="1"/>
  <c r="J149"/>
  <c r="O149" s="1"/>
  <c r="P149" l="1"/>
  <c r="L166" l="1"/>
  <c r="J166"/>
  <c r="O166" s="1"/>
  <c r="L157"/>
  <c r="J157"/>
  <c r="O157" s="1"/>
  <c r="P157" l="1"/>
  <c r="P166"/>
  <c r="J197" l="1"/>
  <c r="O197" s="1"/>
  <c r="L197"/>
  <c r="L196"/>
  <c r="J196"/>
  <c r="O196" s="1"/>
  <c r="P196" l="1"/>
  <c r="P197"/>
  <c r="L147" l="1"/>
  <c r="J147"/>
  <c r="O147" s="1"/>
  <c r="J143"/>
  <c r="O143" s="1"/>
  <c r="L143"/>
  <c r="L154"/>
  <c r="J154"/>
  <c r="O154" s="1"/>
  <c r="L153"/>
  <c r="J153"/>
  <c r="O153" s="1"/>
  <c r="L152"/>
  <c r="J152"/>
  <c r="O152" s="1"/>
  <c r="L151"/>
  <c r="J151"/>
  <c r="O151" s="1"/>
  <c r="L150"/>
  <c r="J150"/>
  <c r="O150" s="1"/>
  <c r="L155"/>
  <c r="J155"/>
  <c r="O155" s="1"/>
  <c r="J135"/>
  <c r="O135" s="1"/>
  <c r="L135"/>
  <c r="L134"/>
  <c r="J134"/>
  <c r="O134" s="1"/>
  <c r="P147" l="1"/>
  <c r="P134"/>
  <c r="P151"/>
  <c r="P153"/>
  <c r="P143"/>
  <c r="P155"/>
  <c r="P152"/>
  <c r="P150"/>
  <c r="P154"/>
  <c r="P135"/>
  <c r="L112" l="1"/>
  <c r="J112"/>
  <c r="O112" s="1"/>
  <c r="L108"/>
  <c r="J108"/>
  <c r="O108" s="1"/>
  <c r="L131"/>
  <c r="J131"/>
  <c r="O131" s="1"/>
  <c r="L130"/>
  <c r="J130"/>
  <c r="O130" s="1"/>
  <c r="L129"/>
  <c r="J129"/>
  <c r="O129" s="1"/>
  <c r="J125"/>
  <c r="O125" s="1"/>
  <c r="L125"/>
  <c r="J107"/>
  <c r="O107" s="1"/>
  <c r="L107"/>
  <c r="J94"/>
  <c r="O94" s="1"/>
  <c r="L94"/>
  <c r="L146"/>
  <c r="J146"/>
  <c r="O146" s="1"/>
  <c r="L145"/>
  <c r="J145"/>
  <c r="O145" s="1"/>
  <c r="L144"/>
  <c r="J144"/>
  <c r="O144" s="1"/>
  <c r="L142"/>
  <c r="J142"/>
  <c r="O142" s="1"/>
  <c r="J124"/>
  <c r="O124" s="1"/>
  <c r="L124"/>
  <c r="J126"/>
  <c r="O126" s="1"/>
  <c r="L126"/>
  <c r="J127"/>
  <c r="O127" s="1"/>
  <c r="L127"/>
  <c r="J128"/>
  <c r="O128" s="1"/>
  <c r="L128"/>
  <c r="L97"/>
  <c r="J97"/>
  <c r="O97" s="1"/>
  <c r="L102"/>
  <c r="J102"/>
  <c r="O102" s="1"/>
  <c r="L101"/>
  <c r="J101"/>
  <c r="O101" s="1"/>
  <c r="L100"/>
  <c r="J100"/>
  <c r="O100" s="1"/>
  <c r="L99"/>
  <c r="J99"/>
  <c r="O99" s="1"/>
  <c r="L98"/>
  <c r="J98"/>
  <c r="O98" s="1"/>
  <c r="J133"/>
  <c r="O133" s="1"/>
  <c r="L133"/>
  <c r="L132"/>
  <c r="J132"/>
  <c r="O132" s="1"/>
  <c r="L123"/>
  <c r="J123"/>
  <c r="O123" s="1"/>
  <c r="L92"/>
  <c r="J92"/>
  <c r="O92" s="1"/>
  <c r="J114"/>
  <c r="O114" s="1"/>
  <c r="L114"/>
  <c r="L113"/>
  <c r="J113"/>
  <c r="O113" s="1"/>
  <c r="J110"/>
  <c r="O110" s="1"/>
  <c r="L110"/>
  <c r="J111"/>
  <c r="O111" s="1"/>
  <c r="L111"/>
  <c r="L109"/>
  <c r="J109"/>
  <c r="O109" s="1"/>
  <c r="J104"/>
  <c r="O104" s="1"/>
  <c r="L104"/>
  <c r="J105"/>
  <c r="O105" s="1"/>
  <c r="L105"/>
  <c r="J106"/>
  <c r="O106" s="1"/>
  <c r="L106"/>
  <c r="L103"/>
  <c r="J103"/>
  <c r="O103" s="1"/>
  <c r="L96"/>
  <c r="J96"/>
  <c r="O96" s="1"/>
  <c r="J95"/>
  <c r="O95" s="1"/>
  <c r="L95"/>
  <c r="P95" l="1"/>
  <c r="P92"/>
  <c r="P100"/>
  <c r="P130"/>
  <c r="P112"/>
  <c r="P96"/>
  <c r="P101"/>
  <c r="P94"/>
  <c r="P125"/>
  <c r="P123"/>
  <c r="P99"/>
  <c r="P102"/>
  <c r="P127"/>
  <c r="P146"/>
  <c r="P103"/>
  <c r="P98"/>
  <c r="P97"/>
  <c r="P111"/>
  <c r="P142"/>
  <c r="P145"/>
  <c r="P107"/>
  <c r="P131"/>
  <c r="P129"/>
  <c r="P108"/>
  <c r="P113"/>
  <c r="P144"/>
  <c r="P126"/>
  <c r="P124"/>
  <c r="P128"/>
  <c r="P132"/>
  <c r="P133"/>
  <c r="P114"/>
  <c r="P110"/>
  <c r="P109"/>
  <c r="P106"/>
  <c r="P105"/>
  <c r="P104"/>
  <c r="T116" l="1"/>
  <c r="T117"/>
  <c r="T118"/>
  <c r="T119"/>
  <c r="T120"/>
  <c r="T121"/>
  <c r="T122"/>
  <c r="T115"/>
  <c r="J116"/>
  <c r="O116" s="1"/>
  <c r="L116"/>
  <c r="J117"/>
  <c r="O117" s="1"/>
  <c r="L117"/>
  <c r="J118"/>
  <c r="O118" s="1"/>
  <c r="L118"/>
  <c r="J119"/>
  <c r="O119" s="1"/>
  <c r="L119"/>
  <c r="J120"/>
  <c r="O120" s="1"/>
  <c r="L120"/>
  <c r="J121"/>
  <c r="O121" s="1"/>
  <c r="L121"/>
  <c r="J122"/>
  <c r="O122" s="1"/>
  <c r="L122"/>
  <c r="L115"/>
  <c r="J115"/>
  <c r="O115" s="1"/>
  <c r="L93"/>
  <c r="J93"/>
  <c r="O93" s="1"/>
  <c r="U38" i="2"/>
  <c r="V38" s="1"/>
  <c r="U39"/>
  <c r="V39" s="1"/>
  <c r="U40"/>
  <c r="V40" s="1"/>
  <c r="U41"/>
  <c r="V41" s="1"/>
  <c r="U42"/>
  <c r="V42" s="1"/>
  <c r="U43"/>
  <c r="V43" s="1"/>
  <c r="U44"/>
  <c r="V44" s="1"/>
  <c r="U37"/>
  <c r="V37" s="1"/>
  <c r="P120" i="5" l="1"/>
  <c r="P117"/>
  <c r="P93"/>
  <c r="P121"/>
  <c r="P122"/>
  <c r="P119"/>
  <c r="P118"/>
  <c r="P116"/>
  <c r="P115"/>
  <c r="L69"/>
  <c r="J69"/>
  <c r="O69" s="1"/>
  <c r="L91"/>
  <c r="J91"/>
  <c r="O91" s="1"/>
  <c r="L84"/>
  <c r="L85"/>
  <c r="J85"/>
  <c r="O85" s="1"/>
  <c r="J84"/>
  <c r="O84" s="1"/>
  <c r="L79"/>
  <c r="L80"/>
  <c r="L81"/>
  <c r="L82"/>
  <c r="J82"/>
  <c r="O82" s="1"/>
  <c r="J81"/>
  <c r="O81" s="1"/>
  <c r="J80"/>
  <c r="O80" s="1"/>
  <c r="J79"/>
  <c r="O79" s="1"/>
  <c r="L63"/>
  <c r="J63"/>
  <c r="O63" s="1"/>
  <c r="L62"/>
  <c r="J62"/>
  <c r="O62" s="1"/>
  <c r="L61"/>
  <c r="J61"/>
  <c r="O61" s="1"/>
  <c r="L60"/>
  <c r="J60"/>
  <c r="O60" s="1"/>
  <c r="L59"/>
  <c r="J59"/>
  <c r="O59" s="1"/>
  <c r="L58"/>
  <c r="J58"/>
  <c r="O58" s="1"/>
  <c r="L57"/>
  <c r="J57"/>
  <c r="O57" s="1"/>
  <c r="L56"/>
  <c r="J56"/>
  <c r="O56" s="1"/>
  <c r="L55"/>
  <c r="J55"/>
  <c r="O55" s="1"/>
  <c r="J78"/>
  <c r="O78" s="1"/>
  <c r="L78"/>
  <c r="J65"/>
  <c r="O65" s="1"/>
  <c r="L65"/>
  <c r="L76"/>
  <c r="L75"/>
  <c r="J76"/>
  <c r="O76" s="1"/>
  <c r="J75"/>
  <c r="O75" s="1"/>
  <c r="L74"/>
  <c r="J74"/>
  <c r="O74" s="1"/>
  <c r="L73"/>
  <c r="J73"/>
  <c r="O73" s="1"/>
  <c r="L72"/>
  <c r="J72"/>
  <c r="O72" s="1"/>
  <c r="L71"/>
  <c r="J71"/>
  <c r="O71" s="1"/>
  <c r="L70"/>
  <c r="J70"/>
  <c r="O70" s="1"/>
  <c r="J87"/>
  <c r="O87" s="1"/>
  <c r="L87"/>
  <c r="J88"/>
  <c r="O88" s="1"/>
  <c r="L88"/>
  <c r="J89"/>
  <c r="O89" s="1"/>
  <c r="L89"/>
  <c r="J90"/>
  <c r="O90" s="1"/>
  <c r="L90"/>
  <c r="L86"/>
  <c r="J86"/>
  <c r="O86" s="1"/>
  <c r="L83"/>
  <c r="J83"/>
  <c r="O83" s="1"/>
  <c r="L77"/>
  <c r="J77"/>
  <c r="O77" s="1"/>
  <c r="U67"/>
  <c r="U68"/>
  <c r="U70"/>
  <c r="U71"/>
  <c r="U72"/>
  <c r="U73"/>
  <c r="U66"/>
  <c r="L68"/>
  <c r="J68"/>
  <c r="O68" s="1"/>
  <c r="L67"/>
  <c r="J67"/>
  <c r="O67" s="1"/>
  <c r="L66"/>
  <c r="J66"/>
  <c r="O66" s="1"/>
  <c r="L64"/>
  <c r="J64"/>
  <c r="O64" s="1"/>
  <c r="J51"/>
  <c r="O51" s="1"/>
  <c r="L51"/>
  <c r="J52"/>
  <c r="O52" s="1"/>
  <c r="L52"/>
  <c r="J53"/>
  <c r="O53" s="1"/>
  <c r="L53"/>
  <c r="J54"/>
  <c r="O54" s="1"/>
  <c r="L54"/>
  <c r="L50"/>
  <c r="J50"/>
  <c r="O50" s="1"/>
  <c r="J38"/>
  <c r="O38" s="1"/>
  <c r="L38"/>
  <c r="J18"/>
  <c r="O18" s="1"/>
  <c r="L18"/>
  <c r="J7"/>
  <c r="O7" s="1"/>
  <c r="L7"/>
  <c r="L49"/>
  <c r="J49"/>
  <c r="O49" s="1"/>
  <c r="L48"/>
  <c r="J48"/>
  <c r="O48" s="1"/>
  <c r="L47"/>
  <c r="J47"/>
  <c r="O47" s="1"/>
  <c r="L46"/>
  <c r="J46"/>
  <c r="O46" s="1"/>
  <c r="L45"/>
  <c r="J45"/>
  <c r="O45" s="1"/>
  <c r="L44"/>
  <c r="J44"/>
  <c r="O44" s="1"/>
  <c r="J9"/>
  <c r="O9" s="1"/>
  <c r="J10"/>
  <c r="J11"/>
  <c r="O11" s="1"/>
  <c r="J12"/>
  <c r="O12" s="1"/>
  <c r="J13"/>
  <c r="O13" s="1"/>
  <c r="J14"/>
  <c r="O14" s="1"/>
  <c r="J15"/>
  <c r="O15" s="1"/>
  <c r="J16"/>
  <c r="O16" s="1"/>
  <c r="J17"/>
  <c r="O17" s="1"/>
  <c r="J19"/>
  <c r="O19" s="1"/>
  <c r="J20"/>
  <c r="O20" s="1"/>
  <c r="J21"/>
  <c r="O21" s="1"/>
  <c r="J22"/>
  <c r="O22" s="1"/>
  <c r="J23"/>
  <c r="O23" s="1"/>
  <c r="J24"/>
  <c r="O24" s="1"/>
  <c r="J25"/>
  <c r="O25" s="1"/>
  <c r="J26"/>
  <c r="O26" s="1"/>
  <c r="J27"/>
  <c r="O27" s="1"/>
  <c r="J28"/>
  <c r="O28" s="1"/>
  <c r="J29"/>
  <c r="O29" s="1"/>
  <c r="J30"/>
  <c r="O30" s="1"/>
  <c r="O10"/>
  <c r="J6"/>
  <c r="O6" s="1"/>
  <c r="L9"/>
  <c r="L10"/>
  <c r="L11"/>
  <c r="L12"/>
  <c r="L13"/>
  <c r="L14"/>
  <c r="L15"/>
  <c r="L16"/>
  <c r="L17"/>
  <c r="L19"/>
  <c r="L20"/>
  <c r="L21"/>
  <c r="L22"/>
  <c r="L23"/>
  <c r="L24"/>
  <c r="L25"/>
  <c r="L26"/>
  <c r="L27"/>
  <c r="L28"/>
  <c r="L29"/>
  <c r="L30"/>
  <c r="L6"/>
  <c r="L38" i="2"/>
  <c r="L39"/>
  <c r="L40"/>
  <c r="L41"/>
  <c r="L42"/>
  <c r="L43"/>
  <c r="L44"/>
  <c r="L37"/>
  <c r="M40" l="1"/>
  <c r="P90" i="5"/>
  <c r="P74"/>
  <c r="P61"/>
  <c r="P58"/>
  <c r="P62"/>
  <c r="P50"/>
  <c r="P73"/>
  <c r="P60"/>
  <c r="P63"/>
  <c r="P80"/>
  <c r="P56"/>
  <c r="P76"/>
  <c r="P59"/>
  <c r="P57"/>
  <c r="P69"/>
  <c r="P54"/>
  <c r="P52"/>
  <c r="P85"/>
  <c r="P91"/>
  <c r="P84"/>
  <c r="P82"/>
  <c r="P79"/>
  <c r="P81"/>
  <c r="P29"/>
  <c r="P16"/>
  <c r="P45"/>
  <c r="P70"/>
  <c r="P72"/>
  <c r="P71"/>
  <c r="P75"/>
  <c r="P55"/>
  <c r="P78"/>
  <c r="P65"/>
  <c r="P89"/>
  <c r="P88"/>
  <c r="P87"/>
  <c r="P86"/>
  <c r="P83"/>
  <c r="P77"/>
  <c r="P25"/>
  <c r="P27"/>
  <c r="P21"/>
  <c r="P10"/>
  <c r="P12"/>
  <c r="P28"/>
  <c r="P24"/>
  <c r="P20"/>
  <c r="P15"/>
  <c r="P11"/>
  <c r="P44"/>
  <c r="P19"/>
  <c r="P49"/>
  <c r="P66"/>
  <c r="P6"/>
  <c r="P30"/>
  <c r="P26"/>
  <c r="P22"/>
  <c r="P17"/>
  <c r="P13"/>
  <c r="P9"/>
  <c r="P47"/>
  <c r="P18"/>
  <c r="P68"/>
  <c r="P23"/>
  <c r="P14"/>
  <c r="P46"/>
  <c r="P48"/>
  <c r="P64"/>
  <c r="P67"/>
  <c r="P53"/>
  <c r="P51"/>
  <c r="P38"/>
  <c r="P7"/>
  <c r="M37" i="2"/>
  <c r="M41"/>
  <c r="M42"/>
  <c r="M38"/>
  <c r="M43"/>
  <c r="M39"/>
  <c r="M44"/>
  <c r="L40" i="5" l="1"/>
  <c r="L41"/>
  <c r="L42"/>
  <c r="L43"/>
  <c r="J43"/>
  <c r="O43" s="1"/>
  <c r="J42"/>
  <c r="O42" s="1"/>
  <c r="J41"/>
  <c r="O41" s="1"/>
  <c r="J40"/>
  <c r="O40" s="1"/>
  <c r="P42" l="1"/>
  <c r="P43"/>
  <c r="P41"/>
  <c r="P40"/>
  <c r="L311" i="4" l="1"/>
  <c r="J311"/>
  <c r="O311" s="1"/>
  <c r="L310"/>
  <c r="J310"/>
  <c r="O310" s="1"/>
  <c r="L309"/>
  <c r="J309"/>
  <c r="O309" s="1"/>
  <c r="L308"/>
  <c r="J308"/>
  <c r="O308" s="1"/>
  <c r="L37" i="5"/>
  <c r="J37"/>
  <c r="O37" s="1"/>
  <c r="J36"/>
  <c r="O36" s="1"/>
  <c r="L36"/>
  <c r="J31"/>
  <c r="O31" s="1"/>
  <c r="L31"/>
  <c r="J32"/>
  <c r="O32" s="1"/>
  <c r="L32"/>
  <c r="J33"/>
  <c r="O33" s="1"/>
  <c r="L33"/>
  <c r="P309" i="4" l="1"/>
  <c r="P311"/>
  <c r="P308"/>
  <c r="P310"/>
  <c r="P37" i="5"/>
  <c r="P36"/>
  <c r="P33"/>
  <c r="P32"/>
  <c r="P31"/>
  <c r="L39" l="1"/>
  <c r="J39"/>
  <c r="O39" s="1"/>
  <c r="J35"/>
  <c r="O35" s="1"/>
  <c r="L35"/>
  <c r="L34"/>
  <c r="J34"/>
  <c r="O34" s="1"/>
  <c r="L307" i="4"/>
  <c r="J307"/>
  <c r="O307" s="1"/>
  <c r="L6"/>
  <c r="J6"/>
  <c r="O6" s="1"/>
  <c r="L5"/>
  <c r="J5"/>
  <c r="O5" s="1"/>
  <c r="P5" l="1"/>
  <c r="P6"/>
  <c r="P34" i="5"/>
  <c r="P35"/>
  <c r="P307" i="4"/>
  <c r="P39" i="5"/>
  <c r="L294" i="4" l="1"/>
  <c r="L293"/>
  <c r="L292"/>
  <c r="L291"/>
  <c r="J294"/>
  <c r="O294" s="1"/>
  <c r="J293"/>
  <c r="O293" s="1"/>
  <c r="J292"/>
  <c r="O292" s="1"/>
  <c r="J291"/>
  <c r="O291" s="1"/>
  <c r="P291" s="1"/>
  <c r="L289"/>
  <c r="L288"/>
  <c r="L287"/>
  <c r="L286"/>
  <c r="L285"/>
  <c r="J289"/>
  <c r="O289" s="1"/>
  <c r="J288"/>
  <c r="O288" s="1"/>
  <c r="J287"/>
  <c r="O287" s="1"/>
  <c r="J286"/>
  <c r="O286" s="1"/>
  <c r="J285"/>
  <c r="O285" s="1"/>
  <c r="L274"/>
  <c r="J274"/>
  <c r="O274" s="1"/>
  <c r="L284"/>
  <c r="J284"/>
  <c r="O284" s="1"/>
  <c r="L306"/>
  <c r="J306"/>
  <c r="O306" s="1"/>
  <c r="J303"/>
  <c r="O303" s="1"/>
  <c r="L303"/>
  <c r="L301"/>
  <c r="J301"/>
  <c r="O301" s="1"/>
  <c r="L300"/>
  <c r="J300"/>
  <c r="O300" s="1"/>
  <c r="L299"/>
  <c r="J299"/>
  <c r="O299" s="1"/>
  <c r="J296"/>
  <c r="O296" s="1"/>
  <c r="P296" s="1"/>
  <c r="L296"/>
  <c r="J304"/>
  <c r="O304" s="1"/>
  <c r="L304"/>
  <c r="J305"/>
  <c r="O305" s="1"/>
  <c r="L305"/>
  <c r="J295"/>
  <c r="O295" s="1"/>
  <c r="L295"/>
  <c r="J297"/>
  <c r="O297" s="1"/>
  <c r="L297"/>
  <c r="J298"/>
  <c r="O298" s="1"/>
  <c r="L298"/>
  <c r="L302"/>
  <c r="J302"/>
  <c r="O302" s="1"/>
  <c r="S304"/>
  <c r="T304"/>
  <c r="S305"/>
  <c r="T305"/>
  <c r="S295"/>
  <c r="T295"/>
  <c r="S297"/>
  <c r="T297"/>
  <c r="S298"/>
  <c r="T298"/>
  <c r="T302"/>
  <c r="S302"/>
  <c r="P288" l="1"/>
  <c r="P294"/>
  <c r="P286"/>
  <c r="P285"/>
  <c r="P289"/>
  <c r="P301"/>
  <c r="P306"/>
  <c r="P274"/>
  <c r="P292"/>
  <c r="P284"/>
  <c r="P299"/>
  <c r="P300"/>
  <c r="P287"/>
  <c r="P293"/>
  <c r="P303"/>
  <c r="P302"/>
  <c r="P297"/>
  <c r="P305"/>
  <c r="P298"/>
  <c r="P295"/>
  <c r="P304"/>
  <c r="O290" l="1"/>
  <c r="P290" s="1"/>
  <c r="L290"/>
  <c r="J290"/>
  <c r="L282"/>
  <c r="L283"/>
  <c r="P283" s="1"/>
  <c r="O283"/>
  <c r="J283"/>
  <c r="J282"/>
  <c r="O282" s="1"/>
  <c r="P282" s="1"/>
  <c r="L273" l="1"/>
  <c r="J273"/>
  <c r="O273" s="1"/>
  <c r="J272"/>
  <c r="O272" s="1"/>
  <c r="L272"/>
  <c r="L279"/>
  <c r="L278"/>
  <c r="L277"/>
  <c r="L276"/>
  <c r="J279"/>
  <c r="O279" s="1"/>
  <c r="J278"/>
  <c r="O278" s="1"/>
  <c r="J277"/>
  <c r="O277" s="1"/>
  <c r="J276"/>
  <c r="O276" s="1"/>
  <c r="P276" s="1"/>
  <c r="J281"/>
  <c r="O281" s="1"/>
  <c r="L281"/>
  <c r="L280"/>
  <c r="J280"/>
  <c r="O280" s="1"/>
  <c r="J275"/>
  <c r="O275" s="1"/>
  <c r="P275" s="1"/>
  <c r="L275"/>
  <c r="L271"/>
  <c r="J271"/>
  <c r="O271" s="1"/>
  <c r="P280" l="1"/>
  <c r="P279"/>
  <c r="P273"/>
  <c r="P277"/>
  <c r="P271"/>
  <c r="P272"/>
  <c r="P278"/>
  <c r="P281"/>
  <c r="J257" l="1"/>
  <c r="O257" s="1"/>
  <c r="L257"/>
  <c r="L260"/>
  <c r="J260"/>
  <c r="O260" s="1"/>
  <c r="L259"/>
  <c r="J259"/>
  <c r="O259" s="1"/>
  <c r="L258"/>
  <c r="J258"/>
  <c r="O258" s="1"/>
  <c r="L268"/>
  <c r="L267"/>
  <c r="L266"/>
  <c r="L265"/>
  <c r="J268"/>
  <c r="O268" s="1"/>
  <c r="P268" s="1"/>
  <c r="J267"/>
  <c r="O267" s="1"/>
  <c r="J266"/>
  <c r="O266" s="1"/>
  <c r="P266" s="1"/>
  <c r="J265"/>
  <c r="O265" s="1"/>
  <c r="P265" s="1"/>
  <c r="O264"/>
  <c r="L264"/>
  <c r="J264"/>
  <c r="L263"/>
  <c r="J263"/>
  <c r="O263" s="1"/>
  <c r="P263" s="1"/>
  <c r="L255"/>
  <c r="J255"/>
  <c r="O255" s="1"/>
  <c r="J270"/>
  <c r="O270" s="1"/>
  <c r="L270"/>
  <c r="L269"/>
  <c r="J269"/>
  <c r="O269" s="1"/>
  <c r="J261"/>
  <c r="O261" s="1"/>
  <c r="L261"/>
  <c r="J262"/>
  <c r="O262" s="1"/>
  <c r="L262"/>
  <c r="L256"/>
  <c r="J256"/>
  <c r="O256" s="1"/>
  <c r="P255" l="1"/>
  <c r="P269"/>
  <c r="P258"/>
  <c r="P264"/>
  <c r="P267"/>
  <c r="P260"/>
  <c r="P256"/>
  <c r="P262"/>
  <c r="P259"/>
  <c r="P257"/>
  <c r="P270"/>
  <c r="P261"/>
  <c r="O254" l="1"/>
  <c r="P254" s="1"/>
  <c r="L254"/>
  <c r="L253"/>
  <c r="L252"/>
  <c r="O251"/>
  <c r="P251" s="1"/>
  <c r="L251"/>
  <c r="J254"/>
  <c r="J253"/>
  <c r="O253" s="1"/>
  <c r="J252"/>
  <c r="O252" s="1"/>
  <c r="P252" s="1"/>
  <c r="J251"/>
  <c r="J248"/>
  <c r="O248" s="1"/>
  <c r="L248"/>
  <c r="L250"/>
  <c r="J250"/>
  <c r="O250" s="1"/>
  <c r="L247"/>
  <c r="L249"/>
  <c r="P253" l="1"/>
  <c r="P250"/>
  <c r="P248"/>
  <c r="J249" l="1"/>
  <c r="O249" s="1"/>
  <c r="P249" s="1"/>
  <c r="J247"/>
  <c r="O247" s="1"/>
  <c r="P247" s="1"/>
  <c r="O242" l="1"/>
  <c r="L242"/>
  <c r="J242"/>
  <c r="J241"/>
  <c r="O241" s="1"/>
  <c r="L241"/>
  <c r="J232"/>
  <c r="O232" s="1"/>
  <c r="L232"/>
  <c r="L221"/>
  <c r="J221"/>
  <c r="O221" s="1"/>
  <c r="P221" s="1"/>
  <c r="J219"/>
  <c r="O219" s="1"/>
  <c r="L219"/>
  <c r="L246"/>
  <c r="L245"/>
  <c r="L244"/>
  <c r="L243"/>
  <c r="J246"/>
  <c r="O246" s="1"/>
  <c r="P246" s="1"/>
  <c r="J245"/>
  <c r="O245" s="1"/>
  <c r="J244"/>
  <c r="O244" s="1"/>
  <c r="P244" s="1"/>
  <c r="J243"/>
  <c r="O243" s="1"/>
  <c r="P243" s="1"/>
  <c r="L238"/>
  <c r="L237"/>
  <c r="L236"/>
  <c r="L235"/>
  <c r="J238"/>
  <c r="O238" s="1"/>
  <c r="J237"/>
  <c r="O237" s="1"/>
  <c r="J236"/>
  <c r="O236" s="1"/>
  <c r="J235"/>
  <c r="O235" s="1"/>
  <c r="P235" s="1"/>
  <c r="L230"/>
  <c r="L229"/>
  <c r="L228"/>
  <c r="L227"/>
  <c r="L226"/>
  <c r="J230"/>
  <c r="O230" s="1"/>
  <c r="J229"/>
  <c r="O229" s="1"/>
  <c r="J228"/>
  <c r="O228" s="1"/>
  <c r="J227"/>
  <c r="O227" s="1"/>
  <c r="J226"/>
  <c r="O226" s="1"/>
  <c r="J233"/>
  <c r="O233" s="1"/>
  <c r="L233"/>
  <c r="J234"/>
  <c r="O234" s="1"/>
  <c r="L234"/>
  <c r="L231"/>
  <c r="J231"/>
  <c r="O231" s="1"/>
  <c r="L240"/>
  <c r="J240"/>
  <c r="O240" s="1"/>
  <c r="P242" l="1"/>
  <c r="P226"/>
  <c r="P237"/>
  <c r="P229"/>
  <c r="P231"/>
  <c r="P228"/>
  <c r="P238"/>
  <c r="P236"/>
  <c r="P240"/>
  <c r="P227"/>
  <c r="P245"/>
  <c r="P241"/>
  <c r="P232"/>
  <c r="P219"/>
  <c r="P230"/>
  <c r="P234"/>
  <c r="P233"/>
  <c r="L239" l="1"/>
  <c r="J239"/>
  <c r="O239" s="1"/>
  <c r="L225"/>
  <c r="J225"/>
  <c r="O225" s="1"/>
  <c r="L224"/>
  <c r="J224"/>
  <c r="O224" s="1"/>
  <c r="L223"/>
  <c r="J223"/>
  <c r="O223" s="1"/>
  <c r="L222"/>
  <c r="J222"/>
  <c r="O222" s="1"/>
  <c r="L217"/>
  <c r="J217"/>
  <c r="O217" s="1"/>
  <c r="L216"/>
  <c r="J216"/>
  <c r="O216" s="1"/>
  <c r="P222" l="1"/>
  <c r="P224"/>
  <c r="P217"/>
  <c r="P225"/>
  <c r="P216"/>
  <c r="P239"/>
  <c r="P223"/>
  <c r="L218"/>
  <c r="J218"/>
  <c r="O218" s="1"/>
  <c r="L220"/>
  <c r="J220"/>
  <c r="O220" s="1"/>
  <c r="P218" l="1"/>
  <c r="P220"/>
  <c r="J200" l="1"/>
  <c r="O200" s="1"/>
  <c r="L200"/>
  <c r="L205"/>
  <c r="J205"/>
  <c r="O205" s="1"/>
  <c r="L204"/>
  <c r="J204"/>
  <c r="O204" s="1"/>
  <c r="L206"/>
  <c r="J206"/>
  <c r="O206" s="1"/>
  <c r="L215"/>
  <c r="J215"/>
  <c r="O215" s="1"/>
  <c r="L214"/>
  <c r="J214"/>
  <c r="O214" s="1"/>
  <c r="L213"/>
  <c r="J213"/>
  <c r="O213" s="1"/>
  <c r="L212"/>
  <c r="J212"/>
  <c r="O212" s="1"/>
  <c r="L201"/>
  <c r="L202"/>
  <c r="L203"/>
  <c r="L199"/>
  <c r="J203"/>
  <c r="O203" s="1"/>
  <c r="J202"/>
  <c r="O202" s="1"/>
  <c r="J201"/>
  <c r="O201" s="1"/>
  <c r="J199"/>
  <c r="O199" s="1"/>
  <c r="P199" s="1"/>
  <c r="J207"/>
  <c r="O207" s="1"/>
  <c r="L207"/>
  <c r="L210"/>
  <c r="J210"/>
  <c r="O210" s="1"/>
  <c r="L209"/>
  <c r="J209"/>
  <c r="O209" s="1"/>
  <c r="L208"/>
  <c r="J208"/>
  <c r="O208" s="1"/>
  <c r="L211"/>
  <c r="J211"/>
  <c r="O211" s="1"/>
  <c r="L198"/>
  <c r="J198"/>
  <c r="O198" s="1"/>
  <c r="P208" l="1"/>
  <c r="P198"/>
  <c r="P210"/>
  <c r="P203"/>
  <c r="P209"/>
  <c r="P200"/>
  <c r="P205"/>
  <c r="P201"/>
  <c r="P213"/>
  <c r="P215"/>
  <c r="P206"/>
  <c r="P212"/>
  <c r="P214"/>
  <c r="P204"/>
  <c r="P202"/>
  <c r="P207"/>
  <c r="P211"/>
  <c r="L197" l="1"/>
  <c r="L196"/>
  <c r="L195"/>
  <c r="L194"/>
  <c r="J197"/>
  <c r="O197" s="1"/>
  <c r="J196"/>
  <c r="O196" s="1"/>
  <c r="J195"/>
  <c r="O195" s="1"/>
  <c r="J194"/>
  <c r="O194" s="1"/>
  <c r="P194" s="1"/>
  <c r="J192"/>
  <c r="O192" s="1"/>
  <c r="L192"/>
  <c r="L193"/>
  <c r="J193"/>
  <c r="O193" s="1"/>
  <c r="P195" l="1"/>
  <c r="P196"/>
  <c r="P193"/>
  <c r="P197"/>
  <c r="P192"/>
  <c r="L179" l="1"/>
  <c r="J179"/>
  <c r="O179" s="1"/>
  <c r="J178"/>
  <c r="O178" s="1"/>
  <c r="L178"/>
  <c r="L190"/>
  <c r="J190"/>
  <c r="O190" s="1"/>
  <c r="L189"/>
  <c r="J189"/>
  <c r="O189" s="1"/>
  <c r="L188"/>
  <c r="J188"/>
  <c r="O188" s="1"/>
  <c r="L187"/>
  <c r="J187"/>
  <c r="O187" s="1"/>
  <c r="L183"/>
  <c r="J183"/>
  <c r="O183" s="1"/>
  <c r="L182"/>
  <c r="J182"/>
  <c r="O182" s="1"/>
  <c r="L181"/>
  <c r="J181"/>
  <c r="O181" s="1"/>
  <c r="L180"/>
  <c r="J180"/>
  <c r="O180" s="1"/>
  <c r="L176"/>
  <c r="J176"/>
  <c r="O176" s="1"/>
  <c r="L175"/>
  <c r="J175"/>
  <c r="O175" s="1"/>
  <c r="L174"/>
  <c r="J174"/>
  <c r="O174" s="1"/>
  <c r="L173"/>
  <c r="J173"/>
  <c r="O173" s="1"/>
  <c r="L172"/>
  <c r="J172"/>
  <c r="O172" s="1"/>
  <c r="L186"/>
  <c r="J186"/>
  <c r="O186" s="1"/>
  <c r="L185"/>
  <c r="J185"/>
  <c r="O185" s="1"/>
  <c r="L184"/>
  <c r="J184"/>
  <c r="O184" s="1"/>
  <c r="L177"/>
  <c r="J177"/>
  <c r="O177" s="1"/>
  <c r="L191"/>
  <c r="J191"/>
  <c r="O191" s="1"/>
  <c r="P177" l="1"/>
  <c r="P178"/>
  <c r="P184"/>
  <c r="P173"/>
  <c r="P175"/>
  <c r="P180"/>
  <c r="P182"/>
  <c r="P187"/>
  <c r="P189"/>
  <c r="P172"/>
  <c r="P176"/>
  <c r="P183"/>
  <c r="P188"/>
  <c r="P190"/>
  <c r="P179"/>
  <c r="P185"/>
  <c r="P174"/>
  <c r="P181"/>
  <c r="P186"/>
  <c r="P191"/>
  <c r="L147" l="1"/>
  <c r="J147"/>
  <c r="O147" s="1"/>
  <c r="J157"/>
  <c r="O157" s="1"/>
  <c r="L157"/>
  <c r="J143"/>
  <c r="O143" s="1"/>
  <c r="L143"/>
  <c r="J156"/>
  <c r="O156" s="1"/>
  <c r="L156"/>
  <c r="J158"/>
  <c r="O158" s="1"/>
  <c r="L158"/>
  <c r="L162"/>
  <c r="J162"/>
  <c r="O162" s="1"/>
  <c r="L161"/>
  <c r="J161"/>
  <c r="O161" s="1"/>
  <c r="L160"/>
  <c r="J160"/>
  <c r="O160" s="1"/>
  <c r="L159"/>
  <c r="J159"/>
  <c r="O159" s="1"/>
  <c r="L153"/>
  <c r="J153"/>
  <c r="O153" s="1"/>
  <c r="L152"/>
  <c r="J152"/>
  <c r="O152" s="1"/>
  <c r="L151"/>
  <c r="J151"/>
  <c r="O151" s="1"/>
  <c r="L150"/>
  <c r="J150"/>
  <c r="O150" s="1"/>
  <c r="L146"/>
  <c r="L145"/>
  <c r="L144"/>
  <c r="L142"/>
  <c r="J146"/>
  <c r="O146" s="1"/>
  <c r="P146" s="1"/>
  <c r="J145"/>
  <c r="O145" s="1"/>
  <c r="J144"/>
  <c r="O144" s="1"/>
  <c r="P144" s="1"/>
  <c r="J142"/>
  <c r="O142" s="1"/>
  <c r="P142" s="1"/>
  <c r="L141"/>
  <c r="J141"/>
  <c r="O141" s="1"/>
  <c r="L140"/>
  <c r="J140"/>
  <c r="O140" s="1"/>
  <c r="L139"/>
  <c r="J139"/>
  <c r="O139" s="1"/>
  <c r="L138"/>
  <c r="J138"/>
  <c r="O138" s="1"/>
  <c r="P156" l="1"/>
  <c r="P153"/>
  <c r="P139"/>
  <c r="P141"/>
  <c r="P151"/>
  <c r="P152"/>
  <c r="P159"/>
  <c r="P150"/>
  <c r="P145"/>
  <c r="P160"/>
  <c r="P162"/>
  <c r="P138"/>
  <c r="P140"/>
  <c r="P161"/>
  <c r="P147"/>
  <c r="P157"/>
  <c r="P143"/>
  <c r="P158"/>
  <c r="J168" l="1"/>
  <c r="O168" s="1"/>
  <c r="L168"/>
  <c r="J169"/>
  <c r="O169" s="1"/>
  <c r="L169"/>
  <c r="J170"/>
  <c r="O170" s="1"/>
  <c r="L170"/>
  <c r="J171"/>
  <c r="O171" s="1"/>
  <c r="L171"/>
  <c r="L167"/>
  <c r="J167"/>
  <c r="O167" s="1"/>
  <c r="L166"/>
  <c r="J166"/>
  <c r="O166" s="1"/>
  <c r="L165"/>
  <c r="J165"/>
  <c r="O165" s="1"/>
  <c r="L164"/>
  <c r="J164"/>
  <c r="O164" s="1"/>
  <c r="L163"/>
  <c r="J163"/>
  <c r="O163" s="1"/>
  <c r="E41" i="2"/>
  <c r="D38"/>
  <c r="E38" s="1"/>
  <c r="D39"/>
  <c r="E39" s="1"/>
  <c r="D40"/>
  <c r="E40" s="1"/>
  <c r="D41"/>
  <c r="D42"/>
  <c r="E42" s="1"/>
  <c r="D43"/>
  <c r="E43" s="1"/>
  <c r="D44"/>
  <c r="E44" s="1"/>
  <c r="D37"/>
  <c r="E37" s="1"/>
  <c r="Y152" i="4"/>
  <c r="AD152" s="1"/>
  <c r="AA152"/>
  <c r="Y153"/>
  <c r="AD153" s="1"/>
  <c r="AA153"/>
  <c r="Y154"/>
  <c r="AD154" s="1"/>
  <c r="AA154"/>
  <c r="Y155"/>
  <c r="AD155" s="1"/>
  <c r="AA155"/>
  <c r="Y156"/>
  <c r="AD156" s="1"/>
  <c r="AA156"/>
  <c r="Y158"/>
  <c r="AD158" s="1"/>
  <c r="AA158"/>
  <c r="L155"/>
  <c r="J155"/>
  <c r="O155" s="1"/>
  <c r="L154"/>
  <c r="J154"/>
  <c r="O154" s="1"/>
  <c r="J149"/>
  <c r="O149" s="1"/>
  <c r="L149"/>
  <c r="L148"/>
  <c r="J148"/>
  <c r="O148" s="1"/>
  <c r="P154" l="1"/>
  <c r="AE156"/>
  <c r="AE155"/>
  <c r="P167"/>
  <c r="P164"/>
  <c r="P148"/>
  <c r="P170"/>
  <c r="AE153"/>
  <c r="AE158"/>
  <c r="AE152"/>
  <c r="P169"/>
  <c r="P163"/>
  <c r="P165"/>
  <c r="P168"/>
  <c r="P171"/>
  <c r="P166"/>
  <c r="AE154"/>
  <c r="P155"/>
  <c r="P149"/>
  <c r="J114" l="1"/>
  <c r="O114" s="1"/>
  <c r="L114"/>
  <c r="J108"/>
  <c r="O108" s="1"/>
  <c r="L108"/>
  <c r="J130"/>
  <c r="O130" s="1"/>
  <c r="L130"/>
  <c r="L115"/>
  <c r="J115"/>
  <c r="O115" s="1"/>
  <c r="L136"/>
  <c r="J136"/>
  <c r="O136" s="1"/>
  <c r="L135"/>
  <c r="J135"/>
  <c r="O135" s="1"/>
  <c r="L134"/>
  <c r="J134"/>
  <c r="O134" s="1"/>
  <c r="L133"/>
  <c r="J133"/>
  <c r="O133" s="1"/>
  <c r="L137"/>
  <c r="J137"/>
  <c r="O137" s="1"/>
  <c r="P137" l="1"/>
  <c r="P130"/>
  <c r="P136"/>
  <c r="P134"/>
  <c r="P133"/>
  <c r="P135"/>
  <c r="P115"/>
  <c r="P114"/>
  <c r="P108"/>
  <c r="L128" l="1"/>
  <c r="L127"/>
  <c r="L126"/>
  <c r="L125"/>
  <c r="J128"/>
  <c r="O128" s="1"/>
  <c r="J127"/>
  <c r="O127" s="1"/>
  <c r="J126"/>
  <c r="O126" s="1"/>
  <c r="J125"/>
  <c r="O125" s="1"/>
  <c r="P125" s="1"/>
  <c r="L2"/>
  <c r="L3"/>
  <c r="L4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9"/>
  <c r="L110"/>
  <c r="L111"/>
  <c r="L112"/>
  <c r="L113"/>
  <c r="L116"/>
  <c r="L117"/>
  <c r="L118"/>
  <c r="L119"/>
  <c r="L120"/>
  <c r="L121"/>
  <c r="L122"/>
  <c r="L123"/>
  <c r="L124"/>
  <c r="L129"/>
  <c r="L131"/>
  <c r="L132"/>
  <c r="J131"/>
  <c r="O131" s="1"/>
  <c r="J124"/>
  <c r="O124" s="1"/>
  <c r="J121"/>
  <c r="O121" s="1"/>
  <c r="J117"/>
  <c r="O117" s="1"/>
  <c r="J116"/>
  <c r="O116" s="1"/>
  <c r="J113"/>
  <c r="O113" s="1"/>
  <c r="P131" l="1"/>
  <c r="P113"/>
  <c r="P127"/>
  <c r="P126"/>
  <c r="P128"/>
  <c r="P117"/>
  <c r="P116"/>
  <c r="P121"/>
  <c r="P124"/>
  <c r="J123"/>
  <c r="O123" s="1"/>
  <c r="P123" s="1"/>
  <c r="J122"/>
  <c r="O122" s="1"/>
  <c r="J132"/>
  <c r="O132" s="1"/>
  <c r="J129"/>
  <c r="O129" s="1"/>
  <c r="J119"/>
  <c r="O119" s="1"/>
  <c r="P119" s="1"/>
  <c r="J120"/>
  <c r="O120" s="1"/>
  <c r="P120" s="1"/>
  <c r="J118"/>
  <c r="O118" s="1"/>
  <c r="J93"/>
  <c r="O93" s="1"/>
  <c r="J76"/>
  <c r="O76" s="1"/>
  <c r="P76" s="1"/>
  <c r="J79"/>
  <c r="O79" s="1"/>
  <c r="P79" s="1"/>
  <c r="J78"/>
  <c r="O78" s="1"/>
  <c r="P78" s="1"/>
  <c r="J77"/>
  <c r="O77" s="1"/>
  <c r="P77" s="1"/>
  <c r="J100"/>
  <c r="O100" s="1"/>
  <c r="P100" s="1"/>
  <c r="J99"/>
  <c r="O99" s="1"/>
  <c r="J98"/>
  <c r="O98" s="1"/>
  <c r="P98" s="1"/>
  <c r="J97"/>
  <c r="O97" s="1"/>
  <c r="P97" s="1"/>
  <c r="J91"/>
  <c r="O91" s="1"/>
  <c r="J90"/>
  <c r="O90" s="1"/>
  <c r="P90" s="1"/>
  <c r="J89"/>
  <c r="O89" s="1"/>
  <c r="J88"/>
  <c r="O88" s="1"/>
  <c r="P88" s="1"/>
  <c r="J87"/>
  <c r="O87" s="1"/>
  <c r="P87" s="1"/>
  <c r="J102"/>
  <c r="O102" s="1"/>
  <c r="J103"/>
  <c r="O103" s="1"/>
  <c r="P103" s="1"/>
  <c r="J101"/>
  <c r="O101" s="1"/>
  <c r="P101" s="1"/>
  <c r="J92"/>
  <c r="O92" s="1"/>
  <c r="P92" s="1"/>
  <c r="P132" l="1"/>
  <c r="P129"/>
  <c r="P122"/>
  <c r="P118"/>
  <c r="P93"/>
  <c r="P89"/>
  <c r="P99"/>
  <c r="P91"/>
  <c r="P102"/>
  <c r="J96" l="1"/>
  <c r="O96" s="1"/>
  <c r="P96" s="1"/>
  <c r="J94"/>
  <c r="O94" s="1"/>
  <c r="P94" s="1"/>
  <c r="J95"/>
  <c r="O95" s="1"/>
  <c r="P95" s="1"/>
  <c r="J105"/>
  <c r="O105" s="1"/>
  <c r="J106"/>
  <c r="O106" s="1"/>
  <c r="J107"/>
  <c r="O107" s="1"/>
  <c r="P107" s="1"/>
  <c r="J109"/>
  <c r="O109" s="1"/>
  <c r="J110"/>
  <c r="O110" s="1"/>
  <c r="J111"/>
  <c r="O111" s="1"/>
  <c r="P111" s="1"/>
  <c r="J112"/>
  <c r="O112" s="1"/>
  <c r="J104"/>
  <c r="O104" s="1"/>
  <c r="P104" l="1"/>
  <c r="P112"/>
  <c r="P110"/>
  <c r="P109"/>
  <c r="P106"/>
  <c r="P105"/>
  <c r="J75" l="1"/>
  <c r="O75" s="1"/>
  <c r="J80"/>
  <c r="O80" s="1"/>
  <c r="J81"/>
  <c r="O81" s="1"/>
  <c r="J82"/>
  <c r="O82" s="1"/>
  <c r="J83"/>
  <c r="O83" s="1"/>
  <c r="J84"/>
  <c r="O84" s="1"/>
  <c r="J85"/>
  <c r="O85" s="1"/>
  <c r="J86"/>
  <c r="O86" s="1"/>
  <c r="U74"/>
  <c r="U75"/>
  <c r="U80"/>
  <c r="U81"/>
  <c r="P83" l="1"/>
  <c r="P86"/>
  <c r="P85"/>
  <c r="P84"/>
  <c r="P82"/>
  <c r="P81"/>
  <c r="P80"/>
  <c r="P75"/>
  <c r="J74" l="1"/>
  <c r="O74" s="1"/>
  <c r="J73"/>
  <c r="O73" s="1"/>
  <c r="J72"/>
  <c r="O72" s="1"/>
  <c r="P72" s="1"/>
  <c r="J71"/>
  <c r="O71" s="1"/>
  <c r="J62"/>
  <c r="O62" s="1"/>
  <c r="J61"/>
  <c r="O61" s="1"/>
  <c r="J60"/>
  <c r="O60" s="1"/>
  <c r="J68"/>
  <c r="O68" s="1"/>
  <c r="J67"/>
  <c r="O67" s="1"/>
  <c r="J66"/>
  <c r="O66" s="1"/>
  <c r="J65"/>
  <c r="O65" s="1"/>
  <c r="J59"/>
  <c r="O59" s="1"/>
  <c r="J58"/>
  <c r="O58" s="1"/>
  <c r="J57"/>
  <c r="O57" s="1"/>
  <c r="J56"/>
  <c r="O56" s="1"/>
  <c r="J64"/>
  <c r="O64" s="1"/>
  <c r="J54"/>
  <c r="O54" s="1"/>
  <c r="J53"/>
  <c r="O53" s="1"/>
  <c r="J70"/>
  <c r="O70" s="1"/>
  <c r="J69"/>
  <c r="O69" s="1"/>
  <c r="J63"/>
  <c r="O63" s="1"/>
  <c r="J55"/>
  <c r="O55" s="1"/>
  <c r="J52"/>
  <c r="O52" s="1"/>
  <c r="U55"/>
  <c r="U56"/>
  <c r="U57"/>
  <c r="U58"/>
  <c r="U59"/>
  <c r="P67" l="1"/>
  <c r="P61"/>
  <c r="P71"/>
  <c r="P62"/>
  <c r="P60"/>
  <c r="P55"/>
  <c r="P57"/>
  <c r="P65"/>
  <c r="P73"/>
  <c r="P68"/>
  <c r="P54"/>
  <c r="P66"/>
  <c r="P74"/>
  <c r="P56"/>
  <c r="P59"/>
  <c r="P58"/>
  <c r="P64"/>
  <c r="P53"/>
  <c r="P70"/>
  <c r="P69"/>
  <c r="P63"/>
  <c r="P52"/>
  <c r="J17" l="1"/>
  <c r="O17" s="1"/>
  <c r="J4"/>
  <c r="O4" s="1"/>
  <c r="P4" l="1"/>
  <c r="P17"/>
  <c r="J3" l="1"/>
  <c r="O3" s="1"/>
  <c r="J7"/>
  <c r="O7" s="1"/>
  <c r="J8"/>
  <c r="O8" s="1"/>
  <c r="J9"/>
  <c r="O9" s="1"/>
  <c r="J10"/>
  <c r="O10" s="1"/>
  <c r="J11"/>
  <c r="O11" s="1"/>
  <c r="J12"/>
  <c r="O12" s="1"/>
  <c r="J13"/>
  <c r="O13" s="1"/>
  <c r="J14"/>
  <c r="O14" s="1"/>
  <c r="J15"/>
  <c r="O15" s="1"/>
  <c r="J16"/>
  <c r="O16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O25" s="1"/>
  <c r="J26"/>
  <c r="O26" s="1"/>
  <c r="J27"/>
  <c r="O27" s="1"/>
  <c r="J28"/>
  <c r="O28" s="1"/>
  <c r="J29"/>
  <c r="O29" s="1"/>
  <c r="J41"/>
  <c r="O41" s="1"/>
  <c r="J39"/>
  <c r="O39" s="1"/>
  <c r="J38"/>
  <c r="O38" s="1"/>
  <c r="J40"/>
  <c r="O40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U38"/>
  <c r="U40"/>
  <c r="U42"/>
  <c r="U43"/>
  <c r="U44"/>
  <c r="U45"/>
  <c r="U46"/>
  <c r="P41" l="1"/>
  <c r="P42"/>
  <c r="P50"/>
  <c r="P16"/>
  <c r="P10"/>
  <c r="P19"/>
  <c r="P40"/>
  <c r="P24"/>
  <c r="P15"/>
  <c r="P7"/>
  <c r="P25"/>
  <c r="P26"/>
  <c r="P22"/>
  <c r="P18"/>
  <c r="P13"/>
  <c r="P9"/>
  <c r="P27"/>
  <c r="P47"/>
  <c r="P23"/>
  <c r="P14"/>
  <c r="P3"/>
  <c r="P8"/>
  <c r="P28"/>
  <c r="P20"/>
  <c r="P11"/>
  <c r="P29"/>
  <c r="P21"/>
  <c r="P12"/>
  <c r="P39"/>
  <c r="P51"/>
  <c r="P49"/>
  <c r="P48"/>
  <c r="P46"/>
  <c r="P45"/>
  <c r="P44"/>
  <c r="P43"/>
  <c r="P38"/>
  <c r="J33" l="1"/>
  <c r="O33" s="1"/>
  <c r="J34"/>
  <c r="O34" s="1"/>
  <c r="L126" i="3"/>
  <c r="J126"/>
  <c r="O126" s="1"/>
  <c r="P126" s="1"/>
  <c r="J125"/>
  <c r="O125" s="1"/>
  <c r="L125"/>
  <c r="L177" i="1"/>
  <c r="J177"/>
  <c r="O177" s="1"/>
  <c r="P177" s="1"/>
  <c r="O176"/>
  <c r="P176" s="1"/>
  <c r="L176"/>
  <c r="J176"/>
  <c r="L175"/>
  <c r="J175"/>
  <c r="O175" s="1"/>
  <c r="P175" s="1"/>
  <c r="O174"/>
  <c r="P174" s="1"/>
  <c r="L174"/>
  <c r="J174"/>
  <c r="O172"/>
  <c r="P172" s="1"/>
  <c r="L172"/>
  <c r="J172"/>
  <c r="L171"/>
  <c r="J171"/>
  <c r="O171" s="1"/>
  <c r="P171" s="1"/>
  <c r="L170"/>
  <c r="J170"/>
  <c r="O170" s="1"/>
  <c r="P170" s="1"/>
  <c r="L169"/>
  <c r="J169"/>
  <c r="O169" s="1"/>
  <c r="P169" s="1"/>
  <c r="J30" i="4"/>
  <c r="O30" s="1"/>
  <c r="J31"/>
  <c r="O31" s="1"/>
  <c r="J35"/>
  <c r="O35" s="1"/>
  <c r="J36"/>
  <c r="O36" s="1"/>
  <c r="J37"/>
  <c r="O37" s="1"/>
  <c r="J32"/>
  <c r="O32" s="1"/>
  <c r="J2"/>
  <c r="O2" s="1"/>
  <c r="P2" s="1"/>
  <c r="O140" i="3"/>
  <c r="P140" s="1"/>
  <c r="L140"/>
  <c r="O139"/>
  <c r="L139"/>
  <c r="P139" s="1"/>
  <c r="P138"/>
  <c r="O138"/>
  <c r="L138"/>
  <c r="P137"/>
  <c r="O137"/>
  <c r="L137"/>
  <c r="J140"/>
  <c r="J139"/>
  <c r="J138"/>
  <c r="J137"/>
  <c r="J136"/>
  <c r="O136" s="1"/>
  <c r="L136"/>
  <c r="P37" i="4" l="1"/>
  <c r="P32"/>
  <c r="P34"/>
  <c r="P35"/>
  <c r="P33"/>
  <c r="P125" i="3"/>
  <c r="P31" i="4"/>
  <c r="P30"/>
  <c r="P36"/>
  <c r="P136" i="3"/>
  <c r="J124" l="1"/>
  <c r="L124"/>
  <c r="O124"/>
  <c r="J127"/>
  <c r="L127"/>
  <c r="O127"/>
  <c r="J128"/>
  <c r="O128" s="1"/>
  <c r="L128"/>
  <c r="J129"/>
  <c r="L129"/>
  <c r="O129"/>
  <c r="J130"/>
  <c r="O130" s="1"/>
  <c r="L130"/>
  <c r="J131"/>
  <c r="L131"/>
  <c r="O131"/>
  <c r="J132"/>
  <c r="L132"/>
  <c r="O132"/>
  <c r="P132" s="1"/>
  <c r="J133"/>
  <c r="L133"/>
  <c r="O133"/>
  <c r="J134"/>
  <c r="L134"/>
  <c r="O134"/>
  <c r="P134" s="1"/>
  <c r="J135"/>
  <c r="L135"/>
  <c r="O135"/>
  <c r="U124"/>
  <c r="U127"/>
  <c r="U128"/>
  <c r="U129"/>
  <c r="U123"/>
  <c r="P135" l="1"/>
  <c r="P133"/>
  <c r="P131"/>
  <c r="P130"/>
  <c r="P129"/>
  <c r="P128"/>
  <c r="P127"/>
  <c r="P124"/>
  <c r="O123" l="1"/>
  <c r="P123" s="1"/>
  <c r="L123"/>
  <c r="J114"/>
  <c r="O114" s="1"/>
  <c r="L114"/>
  <c r="J115"/>
  <c r="L115"/>
  <c r="O115"/>
  <c r="P115" s="1"/>
  <c r="J116"/>
  <c r="L116"/>
  <c r="O116"/>
  <c r="J117"/>
  <c r="L117"/>
  <c r="O117"/>
  <c r="P117" s="1"/>
  <c r="J118"/>
  <c r="L118"/>
  <c r="O118"/>
  <c r="O113"/>
  <c r="P113" s="1"/>
  <c r="L113"/>
  <c r="J113"/>
  <c r="J111"/>
  <c r="L110"/>
  <c r="O110"/>
  <c r="L111"/>
  <c r="O111"/>
  <c r="J123"/>
  <c r="J110"/>
  <c r="U113"/>
  <c r="U114"/>
  <c r="U115"/>
  <c r="U116"/>
  <c r="U117"/>
  <c r="U118"/>
  <c r="U119"/>
  <c r="U120"/>
  <c r="P114" l="1"/>
  <c r="P118"/>
  <c r="P116"/>
  <c r="P111"/>
  <c r="P110"/>
  <c r="L112" l="1"/>
  <c r="J112"/>
  <c r="O112" s="1"/>
  <c r="P112" s="1"/>
  <c r="O122"/>
  <c r="L122"/>
  <c r="J122"/>
  <c r="L121"/>
  <c r="J121"/>
  <c r="O121" s="1"/>
  <c r="P121" s="1"/>
  <c r="L120"/>
  <c r="J120"/>
  <c r="O120" s="1"/>
  <c r="P120" s="1"/>
  <c r="O119"/>
  <c r="P119" s="1"/>
  <c r="L119"/>
  <c r="J119"/>
  <c r="P122" l="1"/>
  <c r="L101" l="1"/>
  <c r="J101"/>
  <c r="O101" s="1"/>
  <c r="P101" s="1"/>
  <c r="J100"/>
  <c r="O100" s="1"/>
  <c r="L100"/>
  <c r="J80"/>
  <c r="O80" s="1"/>
  <c r="P80" s="1"/>
  <c r="L80"/>
  <c r="J90"/>
  <c r="O90" s="1"/>
  <c r="L90"/>
  <c r="L95"/>
  <c r="J95"/>
  <c r="O95" s="1"/>
  <c r="P95" s="1"/>
  <c r="L94"/>
  <c r="J94"/>
  <c r="O94" s="1"/>
  <c r="L93"/>
  <c r="J93"/>
  <c r="O93" s="1"/>
  <c r="P93" s="1"/>
  <c r="J89"/>
  <c r="O89" s="1"/>
  <c r="L89"/>
  <c r="J91"/>
  <c r="L91"/>
  <c r="O91"/>
  <c r="J92"/>
  <c r="O92" s="1"/>
  <c r="P92" s="1"/>
  <c r="L92"/>
  <c r="J96"/>
  <c r="L96"/>
  <c r="O96"/>
  <c r="J97"/>
  <c r="O97" s="1"/>
  <c r="L97"/>
  <c r="J98"/>
  <c r="O98" s="1"/>
  <c r="L98"/>
  <c r="S91"/>
  <c r="T91"/>
  <c r="S92"/>
  <c r="T92"/>
  <c r="S96"/>
  <c r="T96"/>
  <c r="S97"/>
  <c r="T97"/>
  <c r="S98"/>
  <c r="T98"/>
  <c r="T89"/>
  <c r="S89"/>
  <c r="J102"/>
  <c r="O102" s="1"/>
  <c r="L102"/>
  <c r="J103"/>
  <c r="O103" s="1"/>
  <c r="L103"/>
  <c r="J104"/>
  <c r="O104" s="1"/>
  <c r="L104"/>
  <c r="J105"/>
  <c r="O105" s="1"/>
  <c r="L105"/>
  <c r="J106"/>
  <c r="O106" s="1"/>
  <c r="L106"/>
  <c r="J107"/>
  <c r="O107" s="1"/>
  <c r="L107"/>
  <c r="J108"/>
  <c r="O108" s="1"/>
  <c r="P108" s="1"/>
  <c r="L108"/>
  <c r="J109"/>
  <c r="O109" s="1"/>
  <c r="L109"/>
  <c r="L99"/>
  <c r="J99"/>
  <c r="O99" s="1"/>
  <c r="V88"/>
  <c r="V89"/>
  <c r="V91"/>
  <c r="V92"/>
  <c r="V96"/>
  <c r="V97"/>
  <c r="V98"/>
  <c r="P104" l="1"/>
  <c r="P94"/>
  <c r="P100"/>
  <c r="P90"/>
  <c r="P98"/>
  <c r="P91"/>
  <c r="P97"/>
  <c r="P89"/>
  <c r="P96"/>
  <c r="P109"/>
  <c r="P107"/>
  <c r="P106"/>
  <c r="P105"/>
  <c r="P103"/>
  <c r="P102"/>
  <c r="P99"/>
  <c r="L149" i="1" l="1"/>
  <c r="J149"/>
  <c r="O149" s="1"/>
  <c r="P149" s="1"/>
  <c r="L83" i="3" l="1"/>
  <c r="J83"/>
  <c r="O83" s="1"/>
  <c r="L88"/>
  <c r="L87"/>
  <c r="L86"/>
  <c r="L85"/>
  <c r="J88"/>
  <c r="O88" s="1"/>
  <c r="J87"/>
  <c r="O87" s="1"/>
  <c r="J86"/>
  <c r="O86" s="1"/>
  <c r="P86" s="1"/>
  <c r="J85"/>
  <c r="O85" s="1"/>
  <c r="P85" s="1"/>
  <c r="L84"/>
  <c r="J84"/>
  <c r="O84" s="1"/>
  <c r="P84" s="1"/>
  <c r="J77"/>
  <c r="O77" s="1"/>
  <c r="L77"/>
  <c r="J78"/>
  <c r="O78" s="1"/>
  <c r="L78"/>
  <c r="J79"/>
  <c r="O79" s="1"/>
  <c r="L79"/>
  <c r="J81"/>
  <c r="O81" s="1"/>
  <c r="L81"/>
  <c r="J82"/>
  <c r="O82" s="1"/>
  <c r="L82"/>
  <c r="U67"/>
  <c r="U68"/>
  <c r="U69"/>
  <c r="U70"/>
  <c r="U71"/>
  <c r="U72"/>
  <c r="P88" l="1"/>
  <c r="P83"/>
  <c r="P87"/>
  <c r="P79"/>
  <c r="P82"/>
  <c r="P81"/>
  <c r="P78"/>
  <c r="P77"/>
  <c r="J68" l="1"/>
  <c r="O68" s="1"/>
  <c r="L68"/>
  <c r="L69"/>
  <c r="J69"/>
  <c r="O69" s="1"/>
  <c r="L76"/>
  <c r="J76"/>
  <c r="O76" s="1"/>
  <c r="L75"/>
  <c r="J75"/>
  <c r="O75" s="1"/>
  <c r="L74"/>
  <c r="J74"/>
  <c r="O74" s="1"/>
  <c r="L73"/>
  <c r="J73"/>
  <c r="O73" s="1"/>
  <c r="O66"/>
  <c r="L66"/>
  <c r="J66"/>
  <c r="L65"/>
  <c r="J65"/>
  <c r="O65" s="1"/>
  <c r="L64"/>
  <c r="J64"/>
  <c r="O64" s="1"/>
  <c r="L63"/>
  <c r="J63"/>
  <c r="O63" s="1"/>
  <c r="L62"/>
  <c r="J62"/>
  <c r="O62" s="1"/>
  <c r="J54"/>
  <c r="O54" s="1"/>
  <c r="L54"/>
  <c r="L56"/>
  <c r="J56"/>
  <c r="O56" s="1"/>
  <c r="L55"/>
  <c r="J55"/>
  <c r="O55" s="1"/>
  <c r="L57"/>
  <c r="J57"/>
  <c r="O57" s="1"/>
  <c r="L58"/>
  <c r="L59"/>
  <c r="L60"/>
  <c r="L61"/>
  <c r="J61"/>
  <c r="O61" s="1"/>
  <c r="J60"/>
  <c r="O60" s="1"/>
  <c r="J59"/>
  <c r="O59" s="1"/>
  <c r="J58"/>
  <c r="O58" s="1"/>
  <c r="J70"/>
  <c r="O70" s="1"/>
  <c r="L70"/>
  <c r="J71"/>
  <c r="O71" s="1"/>
  <c r="L71"/>
  <c r="J72"/>
  <c r="O72" s="1"/>
  <c r="L72"/>
  <c r="L67"/>
  <c r="J67"/>
  <c r="O67" s="1"/>
  <c r="L53"/>
  <c r="J53"/>
  <c r="O53" s="1"/>
  <c r="U58"/>
  <c r="U59"/>
  <c r="U60"/>
  <c r="U61"/>
  <c r="U53"/>
  <c r="P71" l="1"/>
  <c r="P73"/>
  <c r="P75"/>
  <c r="P69"/>
  <c r="P63"/>
  <c r="P74"/>
  <c r="P76"/>
  <c r="P58"/>
  <c r="P57"/>
  <c r="P56"/>
  <c r="P62"/>
  <c r="P65"/>
  <c r="P66"/>
  <c r="P64"/>
  <c r="P60"/>
  <c r="P53"/>
  <c r="P55"/>
  <c r="P59"/>
  <c r="P68"/>
  <c r="P54"/>
  <c r="P61"/>
  <c r="P72"/>
  <c r="P70"/>
  <c r="P67"/>
  <c r="L40" l="1"/>
  <c r="J40"/>
  <c r="O40" s="1"/>
  <c r="J39"/>
  <c r="O39" s="1"/>
  <c r="L39"/>
  <c r="L49"/>
  <c r="J49"/>
  <c r="O49" s="1"/>
  <c r="J48"/>
  <c r="O48" s="1"/>
  <c r="L48"/>
  <c r="J47"/>
  <c r="O47" s="1"/>
  <c r="L47"/>
  <c r="J50"/>
  <c r="O50" s="1"/>
  <c r="P50" s="1"/>
  <c r="L50"/>
  <c r="J51"/>
  <c r="O51" s="1"/>
  <c r="L51"/>
  <c r="J52"/>
  <c r="O52" s="1"/>
  <c r="L52"/>
  <c r="L37"/>
  <c r="J37"/>
  <c r="O37" s="1"/>
  <c r="J46"/>
  <c r="O46" s="1"/>
  <c r="L44"/>
  <c r="L45"/>
  <c r="L46"/>
  <c r="J45"/>
  <c r="O45" s="1"/>
  <c r="J44"/>
  <c r="O44" s="1"/>
  <c r="U47"/>
  <c r="U50"/>
  <c r="U46"/>
  <c r="P37" l="1"/>
  <c r="P40"/>
  <c r="P45"/>
  <c r="P47"/>
  <c r="P49"/>
  <c r="P39"/>
  <c r="P48"/>
  <c r="P52"/>
  <c r="P51"/>
  <c r="P46"/>
  <c r="P44"/>
  <c r="J38" l="1"/>
  <c r="O38" s="1"/>
  <c r="L38"/>
  <c r="J41"/>
  <c r="O41" s="1"/>
  <c r="L41"/>
  <c r="J42"/>
  <c r="O42" s="1"/>
  <c r="L42"/>
  <c r="J43"/>
  <c r="O43" s="1"/>
  <c r="L43"/>
  <c r="U38"/>
  <c r="U41"/>
  <c r="U42"/>
  <c r="U43"/>
  <c r="P41" l="1"/>
  <c r="P38"/>
  <c r="P43"/>
  <c r="P42"/>
  <c r="J36" l="1"/>
  <c r="O36" s="1"/>
  <c r="J35"/>
  <c r="O35" s="1"/>
  <c r="J34"/>
  <c r="O34" s="1"/>
  <c r="J33"/>
  <c r="O33" s="1"/>
  <c r="J32"/>
  <c r="O32" s="1"/>
  <c r="J31"/>
  <c r="O31" s="1"/>
  <c r="J30"/>
  <c r="O30" s="1"/>
  <c r="J29"/>
  <c r="O29" s="1"/>
  <c r="J28"/>
  <c r="O28" s="1"/>
  <c r="J27"/>
  <c r="O27" s="1"/>
  <c r="J26"/>
  <c r="O26" s="1"/>
  <c r="J25"/>
  <c r="O25" s="1"/>
  <c r="J24"/>
  <c r="J23"/>
  <c r="O23" s="1"/>
  <c r="J22"/>
  <c r="O22" s="1"/>
  <c r="J21"/>
  <c r="O21" s="1"/>
  <c r="J20"/>
  <c r="O20" s="1"/>
  <c r="J19"/>
  <c r="O19" s="1"/>
  <c r="J18"/>
  <c r="O18" s="1"/>
  <c r="J16"/>
  <c r="O16" s="1"/>
  <c r="J15"/>
  <c r="O15" s="1"/>
  <c r="J14"/>
  <c r="O14" s="1"/>
  <c r="J13"/>
  <c r="O13" s="1"/>
  <c r="J12"/>
  <c r="O12" s="1"/>
  <c r="O24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J17"/>
  <c r="O17" s="1"/>
  <c r="P17" s="1"/>
  <c r="P20" l="1"/>
  <c r="P32"/>
  <c r="P26"/>
  <c r="P31"/>
  <c r="P24"/>
  <c r="P28"/>
  <c r="P18"/>
  <c r="P22"/>
  <c r="P36"/>
  <c r="P15"/>
  <c r="P13"/>
  <c r="P30"/>
  <c r="P34"/>
  <c r="P35"/>
  <c r="P27"/>
  <c r="P14"/>
  <c r="P19"/>
  <c r="P23"/>
  <c r="P12"/>
  <c r="P16"/>
  <c r="P21"/>
  <c r="P25"/>
  <c r="P29"/>
  <c r="P33"/>
  <c r="L59" i="1"/>
  <c r="J59"/>
  <c r="O59" s="1"/>
  <c r="L58"/>
  <c r="J58"/>
  <c r="O58" s="1"/>
  <c r="P58" s="1"/>
  <c r="L57"/>
  <c r="J57"/>
  <c r="O57" s="1"/>
  <c r="P57" s="1"/>
  <c r="L56"/>
  <c r="J56"/>
  <c r="O56" s="1"/>
  <c r="P56" s="1"/>
  <c r="L37"/>
  <c r="L38"/>
  <c r="L39"/>
  <c r="J39"/>
  <c r="O39" s="1"/>
  <c r="J38"/>
  <c r="O38" s="1"/>
  <c r="P38" s="1"/>
  <c r="J37"/>
  <c r="O37" s="1"/>
  <c r="L36"/>
  <c r="J36"/>
  <c r="O36" s="1"/>
  <c r="P36" s="1"/>
  <c r="T31" i="3"/>
  <c r="T30"/>
  <c r="J3"/>
  <c r="L3"/>
  <c r="O3"/>
  <c r="L6"/>
  <c r="J6"/>
  <c r="O6" s="1"/>
  <c r="L11"/>
  <c r="J11"/>
  <c r="O11" s="1"/>
  <c r="L10"/>
  <c r="J10"/>
  <c r="O10" s="1"/>
  <c r="L9"/>
  <c r="J9"/>
  <c r="O9" s="1"/>
  <c r="L8"/>
  <c r="J8"/>
  <c r="O8" s="1"/>
  <c r="L7"/>
  <c r="J7"/>
  <c r="O7" s="1"/>
  <c r="L2"/>
  <c r="J2"/>
  <c r="O2" s="1"/>
  <c r="L5"/>
  <c r="J5"/>
  <c r="O5" s="1"/>
  <c r="L4"/>
  <c r="J4"/>
  <c r="O4" s="1"/>
  <c r="P59" i="1" l="1"/>
  <c r="P7" i="3"/>
  <c r="P37" i="1"/>
  <c r="P39"/>
  <c r="P11" i="3"/>
  <c r="P3"/>
  <c r="P9"/>
  <c r="P10"/>
  <c r="P6"/>
  <c r="P8"/>
  <c r="P5"/>
  <c r="P4"/>
  <c r="P2"/>
  <c r="L245" i="1" l="1"/>
  <c r="J245"/>
  <c r="O245" s="1"/>
  <c r="P245" l="1"/>
  <c r="L244"/>
  <c r="J244"/>
  <c r="O244" s="1"/>
  <c r="J243"/>
  <c r="O243" s="1"/>
  <c r="L243"/>
  <c r="L242"/>
  <c r="J242"/>
  <c r="O242" s="1"/>
  <c r="L241"/>
  <c r="L240"/>
  <c r="L239"/>
  <c r="L238"/>
  <c r="J241"/>
  <c r="O241" s="1"/>
  <c r="P241" s="1"/>
  <c r="J240"/>
  <c r="O240" s="1"/>
  <c r="P240" s="1"/>
  <c r="J239"/>
  <c r="O239" s="1"/>
  <c r="P239" s="1"/>
  <c r="J238"/>
  <c r="O238" s="1"/>
  <c r="P238" s="1"/>
  <c r="P244" l="1"/>
  <c r="P243"/>
  <c r="P242"/>
  <c r="L122" l="1"/>
  <c r="J122"/>
  <c r="O122" s="1"/>
  <c r="P122" l="1"/>
  <c r="J234"/>
  <c r="O234" s="1"/>
  <c r="L234"/>
  <c r="L237"/>
  <c r="J237"/>
  <c r="O237" s="1"/>
  <c r="L236"/>
  <c r="J236"/>
  <c r="O236" s="1"/>
  <c r="L235"/>
  <c r="J235"/>
  <c r="O235" s="1"/>
  <c r="P235" l="1"/>
  <c r="P236"/>
  <c r="P237"/>
  <c r="P234"/>
  <c r="L233" l="1"/>
  <c r="J233"/>
  <c r="O233" s="1"/>
  <c r="J232"/>
  <c r="O232" s="1"/>
  <c r="L232"/>
  <c r="P233" l="1"/>
  <c r="P232"/>
  <c r="L230"/>
  <c r="L229"/>
  <c r="L228"/>
  <c r="J230"/>
  <c r="O230" s="1"/>
  <c r="J229"/>
  <c r="O229" s="1"/>
  <c r="J228"/>
  <c r="O228" s="1"/>
  <c r="L231"/>
  <c r="J231"/>
  <c r="O231" s="1"/>
  <c r="L208"/>
  <c r="J208"/>
  <c r="O208" s="1"/>
  <c r="L207"/>
  <c r="J207"/>
  <c r="O207" s="1"/>
  <c r="L206"/>
  <c r="J206"/>
  <c r="O206" s="1"/>
  <c r="T208"/>
  <c r="S208"/>
  <c r="T207"/>
  <c r="S207"/>
  <c r="T206"/>
  <c r="S206"/>
  <c r="S184"/>
  <c r="T184"/>
  <c r="S185"/>
  <c r="T185"/>
  <c r="T183"/>
  <c r="S183"/>
  <c r="J183"/>
  <c r="O183" s="1"/>
  <c r="L183"/>
  <c r="J184"/>
  <c r="O184" s="1"/>
  <c r="L184"/>
  <c r="J185"/>
  <c r="O185" s="1"/>
  <c r="L185"/>
  <c r="P229" l="1"/>
  <c r="P230"/>
  <c r="P228"/>
  <c r="P231"/>
  <c r="P206"/>
  <c r="P208"/>
  <c r="P207"/>
  <c r="P184"/>
  <c r="P185"/>
  <c r="P183"/>
  <c r="J223" l="1"/>
  <c r="O223" s="1"/>
  <c r="L223"/>
  <c r="J179"/>
  <c r="O179" s="1"/>
  <c r="L179"/>
  <c r="L227"/>
  <c r="J227"/>
  <c r="O227" s="1"/>
  <c r="L226"/>
  <c r="J226"/>
  <c r="O226" s="1"/>
  <c r="L225"/>
  <c r="J225"/>
  <c r="O225" s="1"/>
  <c r="L224"/>
  <c r="J224"/>
  <c r="O224" s="1"/>
  <c r="L205"/>
  <c r="J205"/>
  <c r="O205" s="1"/>
  <c r="L204"/>
  <c r="J204"/>
  <c r="O204" s="1"/>
  <c r="L203"/>
  <c r="J203"/>
  <c r="O203" s="1"/>
  <c r="L182"/>
  <c r="J182"/>
  <c r="O182" s="1"/>
  <c r="L181"/>
  <c r="J181"/>
  <c r="O181" s="1"/>
  <c r="L180"/>
  <c r="J180"/>
  <c r="O180" s="1"/>
  <c r="L178"/>
  <c r="J178"/>
  <c r="O178" s="1"/>
  <c r="L212"/>
  <c r="J212"/>
  <c r="O212" s="1"/>
  <c r="L211"/>
  <c r="J211"/>
  <c r="O211" s="1"/>
  <c r="L210"/>
  <c r="J210"/>
  <c r="O210" s="1"/>
  <c r="L209"/>
  <c r="J209"/>
  <c r="O209" s="1"/>
  <c r="L187"/>
  <c r="L188"/>
  <c r="L189"/>
  <c r="L190"/>
  <c r="J190"/>
  <c r="O190" s="1"/>
  <c r="J189"/>
  <c r="O189" s="1"/>
  <c r="J188"/>
  <c r="O188" s="1"/>
  <c r="J187"/>
  <c r="O187" s="1"/>
  <c r="J201"/>
  <c r="O201" s="1"/>
  <c r="L201"/>
  <c r="J222"/>
  <c r="O222" s="1"/>
  <c r="L222"/>
  <c r="P203" l="1"/>
  <c r="P227"/>
  <c r="P211"/>
  <c r="P205"/>
  <c r="P226"/>
  <c r="P204"/>
  <c r="P224"/>
  <c r="P187"/>
  <c r="P225"/>
  <c r="P223"/>
  <c r="P179"/>
  <c r="P178"/>
  <c r="P181"/>
  <c r="P180"/>
  <c r="P182"/>
  <c r="P209"/>
  <c r="P188"/>
  <c r="P190"/>
  <c r="P210"/>
  <c r="P212"/>
  <c r="P189"/>
  <c r="P201"/>
  <c r="P222"/>
  <c r="L200" l="1"/>
  <c r="J200"/>
  <c r="O200" s="1"/>
  <c r="L186"/>
  <c r="J186"/>
  <c r="O186" s="1"/>
  <c r="J218"/>
  <c r="O218" s="1"/>
  <c r="L218"/>
  <c r="L202"/>
  <c r="J202"/>
  <c r="O202" s="1"/>
  <c r="L199"/>
  <c r="J199"/>
  <c r="O199" s="1"/>
  <c r="L216"/>
  <c r="J216"/>
  <c r="O216" s="1"/>
  <c r="L215"/>
  <c r="J215"/>
  <c r="O215" s="1"/>
  <c r="L214"/>
  <c r="J214"/>
  <c r="O214" s="1"/>
  <c r="L213"/>
  <c r="J213"/>
  <c r="O213" s="1"/>
  <c r="L194"/>
  <c r="J194"/>
  <c r="O194" s="1"/>
  <c r="L193"/>
  <c r="J193"/>
  <c r="O193" s="1"/>
  <c r="L192"/>
  <c r="J192"/>
  <c r="O192" s="1"/>
  <c r="L191"/>
  <c r="J191"/>
  <c r="O191" s="1"/>
  <c r="L221"/>
  <c r="J221"/>
  <c r="O221" s="1"/>
  <c r="L220"/>
  <c r="J220"/>
  <c r="O220" s="1"/>
  <c r="L219"/>
  <c r="J219"/>
  <c r="O219" s="1"/>
  <c r="L217"/>
  <c r="J217"/>
  <c r="O217" s="1"/>
  <c r="L198"/>
  <c r="J198"/>
  <c r="O198" s="1"/>
  <c r="L197"/>
  <c r="J197"/>
  <c r="O197" s="1"/>
  <c r="L196"/>
  <c r="J196"/>
  <c r="O196" s="1"/>
  <c r="L195"/>
  <c r="J195"/>
  <c r="O195" s="1"/>
  <c r="P216" l="1"/>
  <c r="P199"/>
  <c r="P215"/>
  <c r="P198"/>
  <c r="P221"/>
  <c r="P192"/>
  <c r="P214"/>
  <c r="P196"/>
  <c r="P219"/>
  <c r="P186"/>
  <c r="P202"/>
  <c r="P195"/>
  <c r="P197"/>
  <c r="P217"/>
  <c r="P220"/>
  <c r="P213"/>
  <c r="P200"/>
  <c r="P218"/>
  <c r="P194"/>
  <c r="P191"/>
  <c r="P193"/>
  <c r="L173" l="1"/>
  <c r="J173"/>
  <c r="O173" s="1"/>
  <c r="L168"/>
  <c r="J168"/>
  <c r="O168" s="1"/>
  <c r="L167"/>
  <c r="J167"/>
  <c r="O167" s="1"/>
  <c r="L166"/>
  <c r="J166"/>
  <c r="O166" s="1"/>
  <c r="L165"/>
  <c r="J165"/>
  <c r="O165" s="1"/>
  <c r="L73"/>
  <c r="J73"/>
  <c r="O73" s="1"/>
  <c r="L72"/>
  <c r="J72"/>
  <c r="O72" s="1"/>
  <c r="L70"/>
  <c r="L71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J5" i="2"/>
  <c r="J6"/>
  <c r="J7"/>
  <c r="J8"/>
  <c r="J9"/>
  <c r="J10"/>
  <c r="J11"/>
  <c r="J4"/>
  <c r="K4" s="1"/>
  <c r="P165" i="1" l="1"/>
  <c r="P168"/>
  <c r="P73"/>
  <c r="P173"/>
  <c r="P167"/>
  <c r="P72"/>
  <c r="P166"/>
  <c r="K8" i="2"/>
  <c r="K5"/>
  <c r="K9"/>
  <c r="K7"/>
  <c r="K10"/>
  <c r="K6"/>
  <c r="K11"/>
  <c r="J74" i="1" l="1"/>
  <c r="O74" s="1"/>
  <c r="P74" s="1"/>
  <c r="J75"/>
  <c r="O75" s="1"/>
  <c r="P75" s="1"/>
  <c r="J76"/>
  <c r="O76" s="1"/>
  <c r="P76" s="1"/>
  <c r="J77"/>
  <c r="O77" s="1"/>
  <c r="P77" s="1"/>
  <c r="J78"/>
  <c r="O78" s="1"/>
  <c r="P78" s="1"/>
  <c r="J79"/>
  <c r="O79" s="1"/>
  <c r="P79" s="1"/>
  <c r="J80"/>
  <c r="O80" s="1"/>
  <c r="P80" s="1"/>
  <c r="J81"/>
  <c r="O81" s="1"/>
  <c r="P81" s="1"/>
  <c r="J82"/>
  <c r="O82" s="1"/>
  <c r="P82" s="1"/>
  <c r="J83"/>
  <c r="O83" s="1"/>
  <c r="P83" s="1"/>
  <c r="J84"/>
  <c r="O84" s="1"/>
  <c r="P84" s="1"/>
  <c r="J85"/>
  <c r="O85" s="1"/>
  <c r="P85" s="1"/>
  <c r="J86"/>
  <c r="O86" s="1"/>
  <c r="P86" s="1"/>
  <c r="J87"/>
  <c r="O87" s="1"/>
  <c r="P87" s="1"/>
  <c r="J88"/>
  <c r="O88" s="1"/>
  <c r="P88" s="1"/>
  <c r="J89"/>
  <c r="O89" s="1"/>
  <c r="P89" s="1"/>
  <c r="J90"/>
  <c r="O90" s="1"/>
  <c r="P90" s="1"/>
  <c r="J91"/>
  <c r="O91" s="1"/>
  <c r="P91" s="1"/>
  <c r="J92"/>
  <c r="O92" s="1"/>
  <c r="P92" s="1"/>
  <c r="J93"/>
  <c r="O93" s="1"/>
  <c r="P93" s="1"/>
  <c r="J94"/>
  <c r="O94" s="1"/>
  <c r="P94" s="1"/>
  <c r="J95"/>
  <c r="O95" s="1"/>
  <c r="P95" s="1"/>
  <c r="J96"/>
  <c r="O96" s="1"/>
  <c r="P96" s="1"/>
  <c r="L157"/>
  <c r="J157"/>
  <c r="O157" s="1"/>
  <c r="L156"/>
  <c r="J156"/>
  <c r="O156" s="1"/>
  <c r="J154"/>
  <c r="O154" s="1"/>
  <c r="L154"/>
  <c r="L158"/>
  <c r="J158"/>
  <c r="O158" s="1"/>
  <c r="L163"/>
  <c r="J163"/>
  <c r="O163" s="1"/>
  <c r="L162"/>
  <c r="J162"/>
  <c r="O162" s="1"/>
  <c r="L161"/>
  <c r="J161"/>
  <c r="O161" s="1"/>
  <c r="L160"/>
  <c r="J160"/>
  <c r="O160" s="1"/>
  <c r="P161" l="1"/>
  <c r="P163"/>
  <c r="P157"/>
  <c r="P160"/>
  <c r="P162"/>
  <c r="P158"/>
  <c r="P156"/>
  <c r="P154"/>
  <c r="J150" l="1"/>
  <c r="O150" s="1"/>
  <c r="L150"/>
  <c r="J151"/>
  <c r="O151" s="1"/>
  <c r="L151"/>
  <c r="J152"/>
  <c r="O152" s="1"/>
  <c r="L152"/>
  <c r="J153"/>
  <c r="O153" s="1"/>
  <c r="L153"/>
  <c r="J155"/>
  <c r="O155" s="1"/>
  <c r="L155"/>
  <c r="J159"/>
  <c r="O159" s="1"/>
  <c r="L159"/>
  <c r="T150"/>
  <c r="T151"/>
  <c r="T152"/>
  <c r="T153"/>
  <c r="T155"/>
  <c r="T159"/>
  <c r="L139"/>
  <c r="J139"/>
  <c r="O139" s="1"/>
  <c r="J138"/>
  <c r="O138" s="1"/>
  <c r="L138"/>
  <c r="L148"/>
  <c r="J148"/>
  <c r="O148" s="1"/>
  <c r="L147"/>
  <c r="J147"/>
  <c r="O147" s="1"/>
  <c r="L146"/>
  <c r="J146"/>
  <c r="O146" s="1"/>
  <c r="L145"/>
  <c r="J145"/>
  <c r="O145" s="1"/>
  <c r="J137"/>
  <c r="O137" s="1"/>
  <c r="L137"/>
  <c r="J140"/>
  <c r="O140" s="1"/>
  <c r="L140"/>
  <c r="J141"/>
  <c r="O141" s="1"/>
  <c r="L141"/>
  <c r="J142"/>
  <c r="O142" s="1"/>
  <c r="L142"/>
  <c r="J143"/>
  <c r="O143" s="1"/>
  <c r="L143"/>
  <c r="J144"/>
  <c r="O144" s="1"/>
  <c r="L144"/>
  <c r="T135"/>
  <c r="T136"/>
  <c r="T137"/>
  <c r="T140"/>
  <c r="T141"/>
  <c r="T142"/>
  <c r="L35"/>
  <c r="J35"/>
  <c r="O35" s="1"/>
  <c r="J71"/>
  <c r="O71" s="1"/>
  <c r="P71" s="1"/>
  <c r="J70"/>
  <c r="O70" s="1"/>
  <c r="P70" s="1"/>
  <c r="L136"/>
  <c r="J136"/>
  <c r="O136" s="1"/>
  <c r="L135"/>
  <c r="J135"/>
  <c r="O135" s="1"/>
  <c r="L134"/>
  <c r="J134"/>
  <c r="O134" s="1"/>
  <c r="L133"/>
  <c r="J133"/>
  <c r="O133" s="1"/>
  <c r="P151" l="1"/>
  <c r="P159"/>
  <c r="P155"/>
  <c r="P153"/>
  <c r="P152"/>
  <c r="P150"/>
  <c r="P35"/>
  <c r="P133"/>
  <c r="P135"/>
  <c r="P139"/>
  <c r="P134"/>
  <c r="P136"/>
  <c r="P140"/>
  <c r="P146"/>
  <c r="P148"/>
  <c r="P138"/>
  <c r="P145"/>
  <c r="P147"/>
  <c r="P141"/>
  <c r="P144"/>
  <c r="P143"/>
  <c r="P142"/>
  <c r="P137"/>
  <c r="J116" l="1"/>
  <c r="J117"/>
  <c r="O117" s="1"/>
  <c r="J118"/>
  <c r="O118" s="1"/>
  <c r="J119"/>
  <c r="O119" s="1"/>
  <c r="J120"/>
  <c r="O120" s="1"/>
  <c r="J121"/>
  <c r="O121" s="1"/>
  <c r="L115"/>
  <c r="L116"/>
  <c r="O116"/>
  <c r="L117"/>
  <c r="L118"/>
  <c r="L119"/>
  <c r="L120"/>
  <c r="L121"/>
  <c r="J115"/>
  <c r="O115" s="1"/>
  <c r="L114"/>
  <c r="J114"/>
  <c r="O114" s="1"/>
  <c r="T113"/>
  <c r="T114"/>
  <c r="T115"/>
  <c r="T116"/>
  <c r="T117"/>
  <c r="T118"/>
  <c r="T119"/>
  <c r="P121" l="1"/>
  <c r="P117"/>
  <c r="P120"/>
  <c r="P119"/>
  <c r="P118"/>
  <c r="P114"/>
  <c r="P116"/>
  <c r="P115"/>
  <c r="L113" l="1"/>
  <c r="J113"/>
  <c r="O113" s="1"/>
  <c r="L112"/>
  <c r="J112"/>
  <c r="O112" s="1"/>
  <c r="L111"/>
  <c r="J111"/>
  <c r="O111" s="1"/>
  <c r="L110"/>
  <c r="J110"/>
  <c r="O110" s="1"/>
  <c r="L127"/>
  <c r="J127"/>
  <c r="O127" s="1"/>
  <c r="J102"/>
  <c r="O102" s="1"/>
  <c r="L102"/>
  <c r="J126"/>
  <c r="O126" s="1"/>
  <c r="L126"/>
  <c r="L68"/>
  <c r="J68"/>
  <c r="O68" s="1"/>
  <c r="J62"/>
  <c r="O62" s="1"/>
  <c r="L62"/>
  <c r="L100"/>
  <c r="J100"/>
  <c r="O100" s="1"/>
  <c r="L99"/>
  <c r="J99"/>
  <c r="O99" s="1"/>
  <c r="L98"/>
  <c r="J98"/>
  <c r="O98" s="1"/>
  <c r="L97"/>
  <c r="J97"/>
  <c r="O97" s="1"/>
  <c r="P110" l="1"/>
  <c r="P111"/>
  <c r="P127"/>
  <c r="P112"/>
  <c r="P113"/>
  <c r="P102"/>
  <c r="P99"/>
  <c r="P97"/>
  <c r="P98"/>
  <c r="P100"/>
  <c r="P68"/>
  <c r="P126"/>
  <c r="P62"/>
  <c r="J41" l="1"/>
  <c r="O41" s="1"/>
  <c r="L41"/>
  <c r="J22"/>
  <c r="O22" s="1"/>
  <c r="L22"/>
  <c r="J103"/>
  <c r="O103" s="1"/>
  <c r="L103"/>
  <c r="J104"/>
  <c r="O104" s="1"/>
  <c r="L104"/>
  <c r="J105"/>
  <c r="O105" s="1"/>
  <c r="L105"/>
  <c r="J106"/>
  <c r="O106" s="1"/>
  <c r="L106"/>
  <c r="J107"/>
  <c r="O107" s="1"/>
  <c r="L107"/>
  <c r="J108"/>
  <c r="O108" s="1"/>
  <c r="L108"/>
  <c r="J109"/>
  <c r="O109" s="1"/>
  <c r="L109"/>
  <c r="J123"/>
  <c r="O123" s="1"/>
  <c r="L123"/>
  <c r="J124"/>
  <c r="O124" s="1"/>
  <c r="L124"/>
  <c r="J125"/>
  <c r="O125" s="1"/>
  <c r="L125"/>
  <c r="J128"/>
  <c r="O128" s="1"/>
  <c r="L128"/>
  <c r="J129"/>
  <c r="O129" s="1"/>
  <c r="L129"/>
  <c r="J130"/>
  <c r="O130" s="1"/>
  <c r="L130"/>
  <c r="J131"/>
  <c r="O131" s="1"/>
  <c r="L131"/>
  <c r="J132"/>
  <c r="O132" s="1"/>
  <c r="L132"/>
  <c r="L101"/>
  <c r="J101"/>
  <c r="O101" s="1"/>
  <c r="J61"/>
  <c r="O61" s="1"/>
  <c r="L61"/>
  <c r="J63"/>
  <c r="O63" s="1"/>
  <c r="L63"/>
  <c r="J64"/>
  <c r="O64" s="1"/>
  <c r="L64"/>
  <c r="J65"/>
  <c r="O65" s="1"/>
  <c r="L65"/>
  <c r="J66"/>
  <c r="O66" s="1"/>
  <c r="L66"/>
  <c r="J67"/>
  <c r="O67" s="1"/>
  <c r="L67"/>
  <c r="J69"/>
  <c r="O69" s="1"/>
  <c r="L69"/>
  <c r="P104" l="1"/>
  <c r="P63"/>
  <c r="P131"/>
  <c r="P108"/>
  <c r="P123"/>
  <c r="P106"/>
  <c r="P22"/>
  <c r="P41"/>
  <c r="P132"/>
  <c r="P130"/>
  <c r="P129"/>
  <c r="P128"/>
  <c r="P125"/>
  <c r="P124"/>
  <c r="P109"/>
  <c r="P107"/>
  <c r="P105"/>
  <c r="P103"/>
  <c r="P101"/>
  <c r="P69"/>
  <c r="P67"/>
  <c r="P66"/>
  <c r="P65"/>
  <c r="P64"/>
  <c r="P61"/>
  <c r="L47" l="1"/>
  <c r="J47"/>
  <c r="O47" s="1"/>
  <c r="J60"/>
  <c r="O60" s="1"/>
  <c r="L60"/>
  <c r="L55"/>
  <c r="J55"/>
  <c r="O55" s="1"/>
  <c r="L54"/>
  <c r="J54"/>
  <c r="O54" s="1"/>
  <c r="L53"/>
  <c r="J53"/>
  <c r="O53" s="1"/>
  <c r="L52"/>
  <c r="J52"/>
  <c r="O52" s="1"/>
  <c r="P52" l="1"/>
  <c r="P54"/>
  <c r="P47"/>
  <c r="P53"/>
  <c r="P55"/>
  <c r="P60"/>
  <c r="L26" l="1"/>
  <c r="J26"/>
  <c r="O26" s="1"/>
  <c r="L25"/>
  <c r="J25"/>
  <c r="O25" s="1"/>
  <c r="L24"/>
  <c r="J24"/>
  <c r="O24" s="1"/>
  <c r="L23"/>
  <c r="J23"/>
  <c r="O23" s="1"/>
  <c r="L32"/>
  <c r="L33"/>
  <c r="L34"/>
  <c r="L40"/>
  <c r="L42"/>
  <c r="L43"/>
  <c r="L44"/>
  <c r="J44"/>
  <c r="O44" s="1"/>
  <c r="J43"/>
  <c r="O43" s="1"/>
  <c r="J42"/>
  <c r="O42" s="1"/>
  <c r="J40"/>
  <c r="O40" s="1"/>
  <c r="J34"/>
  <c r="O34" s="1"/>
  <c r="J33"/>
  <c r="O33" s="1"/>
  <c r="J32"/>
  <c r="O32" s="1"/>
  <c r="P33" l="1"/>
  <c r="P43"/>
  <c r="P40"/>
  <c r="P23"/>
  <c r="P25"/>
  <c r="P32"/>
  <c r="P26"/>
  <c r="P24"/>
  <c r="P42"/>
  <c r="P34"/>
  <c r="P44"/>
  <c r="J49" l="1"/>
  <c r="O49" s="1"/>
  <c r="L49"/>
  <c r="J50"/>
  <c r="O50" s="1"/>
  <c r="L50"/>
  <c r="J51"/>
  <c r="O51" s="1"/>
  <c r="L51"/>
  <c r="L48"/>
  <c r="J48"/>
  <c r="O48" s="1"/>
  <c r="V31"/>
  <c r="V30"/>
  <c r="V29"/>
  <c r="V28"/>
  <c r="J28"/>
  <c r="O28" s="1"/>
  <c r="L28"/>
  <c r="J29"/>
  <c r="O29" s="1"/>
  <c r="L29"/>
  <c r="J30"/>
  <c r="O30" s="1"/>
  <c r="L30"/>
  <c r="J31"/>
  <c r="O31" s="1"/>
  <c r="L31"/>
  <c r="L27"/>
  <c r="J27"/>
  <c r="O27" s="1"/>
  <c r="J21"/>
  <c r="O21" s="1"/>
  <c r="L21"/>
  <c r="L46"/>
  <c r="J46"/>
  <c r="O46" s="1"/>
  <c r="L45"/>
  <c r="J45"/>
  <c r="O45" s="1"/>
  <c r="D12" i="2"/>
  <c r="V23" i="1"/>
  <c r="V24"/>
  <c r="V25"/>
  <c r="V26"/>
  <c r="V27"/>
  <c r="V21"/>
  <c r="L8"/>
  <c r="J8"/>
  <c r="O8" s="1"/>
  <c r="J9"/>
  <c r="O9" s="1"/>
  <c r="L9"/>
  <c r="V9"/>
  <c r="P49" l="1"/>
  <c r="P21"/>
  <c r="P45"/>
  <c r="P51"/>
  <c r="P50"/>
  <c r="P48"/>
  <c r="P9"/>
  <c r="P28"/>
  <c r="P8"/>
  <c r="P31"/>
  <c r="P30"/>
  <c r="P29"/>
  <c r="P27"/>
  <c r="P46"/>
  <c r="J7" l="1"/>
  <c r="O7" s="1"/>
  <c r="L7"/>
  <c r="P7" l="1"/>
  <c r="L5" l="1"/>
  <c r="J5"/>
  <c r="O5" s="1"/>
  <c r="L4"/>
  <c r="J4"/>
  <c r="O4" s="1"/>
  <c r="L3"/>
  <c r="J3"/>
  <c r="O3" s="1"/>
  <c r="L2"/>
  <c r="J2"/>
  <c r="O2" s="1"/>
  <c r="P5" l="1"/>
  <c r="P3"/>
  <c r="P4"/>
  <c r="P2"/>
  <c r="J10" l="1"/>
  <c r="O10" s="1"/>
  <c r="L10"/>
  <c r="J11"/>
  <c r="O11" s="1"/>
  <c r="L11"/>
  <c r="J12"/>
  <c r="O12" s="1"/>
  <c r="L12"/>
  <c r="J13"/>
  <c r="O13" s="1"/>
  <c r="L13"/>
  <c r="J14"/>
  <c r="O14" s="1"/>
  <c r="L14"/>
  <c r="J15"/>
  <c r="O15" s="1"/>
  <c r="L15"/>
  <c r="J16"/>
  <c r="O16" s="1"/>
  <c r="L16"/>
  <c r="J17"/>
  <c r="O17" s="1"/>
  <c r="L17"/>
  <c r="J18"/>
  <c r="O18" s="1"/>
  <c r="L18"/>
  <c r="J19"/>
  <c r="O19" s="1"/>
  <c r="L19"/>
  <c r="J20"/>
  <c r="O20" s="1"/>
  <c r="L20"/>
  <c r="L6"/>
  <c r="J6"/>
  <c r="O6" s="1"/>
  <c r="P16" l="1"/>
  <c r="P12"/>
  <c r="P11"/>
  <c r="P17"/>
  <c r="P20"/>
  <c r="P6"/>
  <c r="P19"/>
  <c r="P18"/>
  <c r="P15"/>
  <c r="P14"/>
  <c r="P13"/>
  <c r="P10"/>
  <c r="V5" l="1"/>
  <c r="V6"/>
  <c r="V10"/>
  <c r="V11"/>
  <c r="V12"/>
  <c r="V13"/>
  <c r="V14"/>
  <c r="V15"/>
  <c r="V16"/>
  <c r="V17"/>
  <c r="V4"/>
</calcChain>
</file>

<file path=xl/sharedStrings.xml><?xml version="1.0" encoding="utf-8"?>
<sst xmlns="http://schemas.openxmlformats.org/spreadsheetml/2006/main" count="4417" uniqueCount="2236">
  <si>
    <t>S20200101008</t>
  </si>
  <si>
    <t>德清建宏传动材料有限公司</t>
  </si>
  <si>
    <t>S20200101009</t>
  </si>
  <si>
    <t>德清县荣昌冷轧带钢有限公司</t>
  </si>
  <si>
    <t>S20200101010</t>
  </si>
  <si>
    <t>浙江瑞胜带钢有限公司</t>
  </si>
  <si>
    <t>S20200101011</t>
  </si>
  <si>
    <t>浙江明贺钢管有限公司</t>
  </si>
  <si>
    <t>湖州新天纸业有限公司</t>
  </si>
  <si>
    <t>S20200102002</t>
  </si>
  <si>
    <t>S20200102003</t>
  </si>
  <si>
    <t>德清县方毅纸业有限公司</t>
  </si>
  <si>
    <t>S20200102004</t>
  </si>
  <si>
    <t>湖州市韶春纸业有限公司</t>
  </si>
  <si>
    <t>S20200102005</t>
  </si>
  <si>
    <t>德清县上峰纸业有限公司</t>
  </si>
  <si>
    <t>S20200102006</t>
  </si>
  <si>
    <t>德清县东港纸业有限公司</t>
  </si>
  <si>
    <t>S20200102007</t>
  </si>
  <si>
    <t>湖州康力紙业有限公司</t>
  </si>
  <si>
    <t>S20200102008</t>
  </si>
  <si>
    <t>S20200102009</t>
  </si>
  <si>
    <t>S20200102010</t>
  </si>
  <si>
    <t>S20200102011</t>
  </si>
  <si>
    <t>标记</t>
    <phoneticPr fontId="3" type="noConversion"/>
  </si>
  <si>
    <t>检测日期</t>
  </si>
  <si>
    <t>样品编号</t>
  </si>
  <si>
    <t>委托方</t>
  </si>
  <si>
    <t>数据来源（实验：1）</t>
  </si>
  <si>
    <t>水样类别</t>
  </si>
  <si>
    <t>采样点位</t>
  </si>
  <si>
    <t>试样吸光度</t>
  </si>
  <si>
    <t>空白吸光度</t>
  </si>
  <si>
    <t>吸光度A</t>
  </si>
  <si>
    <t>稀释倍数</t>
  </si>
  <si>
    <t>试样体积</t>
  </si>
  <si>
    <t>标准曲线截距a</t>
  </si>
  <si>
    <t>标准曲线斜率b</t>
  </si>
  <si>
    <t>样品含量ug4位</t>
  </si>
  <si>
    <t>样品浓度mg/L3位</t>
  </si>
  <si>
    <t xml:space="preserve">原始数据 </t>
    <phoneticPr fontId="3" type="noConversion"/>
  </si>
  <si>
    <t>限值</t>
    <phoneticPr fontId="3" type="noConversion"/>
  </si>
  <si>
    <t>备注</t>
    <phoneticPr fontId="3" type="noConversion"/>
  </si>
  <si>
    <t>月度</t>
    <phoneticPr fontId="1" type="noConversion"/>
  </si>
  <si>
    <t>双桥</t>
    <phoneticPr fontId="1" type="noConversion"/>
  </si>
  <si>
    <t>自送</t>
    <phoneticPr fontId="1" type="noConversion"/>
  </si>
  <si>
    <t>德清三星机电科技有限公司</t>
  </si>
  <si>
    <t>S20200103009</t>
  </si>
  <si>
    <t>S20200103010</t>
  </si>
  <si>
    <t>S20200103011</t>
  </si>
  <si>
    <t>S20200103012</t>
  </si>
  <si>
    <t>S20200103016</t>
  </si>
  <si>
    <t>S20200103017</t>
  </si>
  <si>
    <t>S20200103020</t>
  </si>
  <si>
    <t>S20200103022</t>
  </si>
  <si>
    <t>浙江深德环境技术有限公司（南舍工业园）</t>
  </si>
  <si>
    <t>湖州聚春实业有限公司</t>
  </si>
  <si>
    <t>湖州加怡新市热电有限公司</t>
  </si>
  <si>
    <t>德清沁道五金有限公司</t>
  </si>
  <si>
    <t>湖州一环环保科技有限公司</t>
  </si>
  <si>
    <t>验收</t>
    <phoneticPr fontId="1" type="noConversion"/>
  </si>
  <si>
    <t>月度</t>
    <phoneticPr fontId="1" type="noConversion"/>
  </si>
  <si>
    <t>S20200103026-01</t>
    <phoneticPr fontId="1" type="noConversion"/>
  </si>
  <si>
    <t>S20200103026-02</t>
  </si>
  <si>
    <t>S20200103026-03</t>
  </si>
  <si>
    <t>S20200103026-04</t>
  </si>
  <si>
    <t>S20200104001-02</t>
  </si>
  <si>
    <t>S20200104001-03</t>
  </si>
  <si>
    <t>S20200104001-04</t>
  </si>
  <si>
    <t>20.3/57</t>
    <phoneticPr fontId="1" type="noConversion"/>
  </si>
  <si>
    <t>S20200102001-1</t>
    <phoneticPr fontId="1" type="noConversion"/>
  </si>
  <si>
    <t>S20200102001-2</t>
  </si>
  <si>
    <t>20.5/56</t>
    <phoneticPr fontId="1" type="noConversion"/>
  </si>
  <si>
    <t>0.8mg/L</t>
    <phoneticPr fontId="3" type="noConversion"/>
  </si>
  <si>
    <t>含量</t>
    <phoneticPr fontId="3" type="noConversion"/>
  </si>
  <si>
    <t>吸光度</t>
    <phoneticPr fontId="3" type="noConversion"/>
  </si>
  <si>
    <t>皿差</t>
    <phoneticPr fontId="3" type="noConversion"/>
  </si>
  <si>
    <t>净吸光度</t>
    <phoneticPr fontId="3" type="noConversion"/>
  </si>
  <si>
    <t>zk-28-06-1</t>
    <phoneticPr fontId="1" type="noConversion"/>
  </si>
  <si>
    <t>zk-28-06-1-1</t>
    <phoneticPr fontId="3" type="noConversion"/>
  </si>
  <si>
    <t>zk-28-06-1-2</t>
  </si>
  <si>
    <t>y = 0.0072x + 0.0130</t>
    <phoneticPr fontId="1" type="noConversion"/>
  </si>
  <si>
    <t>r = 0.9997</t>
    <phoneticPr fontId="1" type="noConversion"/>
  </si>
  <si>
    <t>原水</t>
    <phoneticPr fontId="1" type="noConversion"/>
  </si>
  <si>
    <t>出水1</t>
    <phoneticPr fontId="1" type="noConversion"/>
  </si>
  <si>
    <t>PH</t>
    <phoneticPr fontId="1" type="noConversion"/>
  </si>
  <si>
    <t>河水</t>
    <phoneticPr fontId="1" type="noConversion"/>
  </si>
  <si>
    <t>2.26~2.52</t>
    <phoneticPr fontId="1" type="noConversion"/>
  </si>
  <si>
    <t>S20200103027</t>
  </si>
  <si>
    <t>S20200104009</t>
  </si>
  <si>
    <t>S20200104010</t>
  </si>
  <si>
    <t>S20200104011</t>
  </si>
  <si>
    <t>S20200104012</t>
  </si>
  <si>
    <t>S20200105008</t>
  </si>
  <si>
    <t>地下水</t>
    <phoneticPr fontId="1" type="noConversion"/>
  </si>
  <si>
    <t>湖州剑力金属制品有限公司</t>
  </si>
  <si>
    <t>S20200106002</t>
  </si>
  <si>
    <t>S20200106003</t>
  </si>
  <si>
    <t>S20200106004</t>
  </si>
  <si>
    <t>S20200106005</t>
  </si>
  <si>
    <t>S20200106006</t>
  </si>
  <si>
    <t>S20200106007</t>
  </si>
  <si>
    <t>浙江剑麟金属制品有限公司</t>
  </si>
  <si>
    <t>德清实验小学</t>
  </si>
  <si>
    <t>S20200106011</t>
  </si>
  <si>
    <t>逸夫小学</t>
  </si>
  <si>
    <t>S20200106012</t>
  </si>
  <si>
    <t>办证中心</t>
  </si>
  <si>
    <t>S20200106013</t>
  </si>
  <si>
    <t>武康水厂</t>
  </si>
  <si>
    <t>S20200106014</t>
  </si>
  <si>
    <t>德清一中</t>
  </si>
  <si>
    <t>S20200106015</t>
  </si>
  <si>
    <t>英溪小学</t>
  </si>
  <si>
    <t>S20200106016</t>
  </si>
  <si>
    <t>新世纪大酒店</t>
  </si>
  <si>
    <t>S20200106017</t>
  </si>
  <si>
    <t>莫干中心学校</t>
  </si>
  <si>
    <t>S20200106018</t>
  </si>
  <si>
    <t>上柏</t>
  </si>
  <si>
    <t>S20200106019</t>
  </si>
  <si>
    <t>秋山中心学校</t>
  </si>
  <si>
    <t>乾元镇政府</t>
  </si>
  <si>
    <t>S20200106021</t>
  </si>
  <si>
    <t>乾元党校</t>
  </si>
  <si>
    <t>S20200106022</t>
  </si>
  <si>
    <t>乾元车站路</t>
  </si>
  <si>
    <t>S20200106023</t>
  </si>
  <si>
    <t>新市镇政府</t>
  </si>
  <si>
    <t>S20200106024</t>
  </si>
  <si>
    <t>新市聚富楼</t>
  </si>
  <si>
    <t>S20200106025</t>
  </si>
  <si>
    <t>五龙化工</t>
  </si>
  <si>
    <t>S20200106026</t>
  </si>
  <si>
    <t>三合中心学校</t>
  </si>
  <si>
    <t>S20200106027</t>
  </si>
  <si>
    <t>雷甸中学</t>
  </si>
  <si>
    <t>S20200106028</t>
  </si>
  <si>
    <t>钟管中心学校</t>
  </si>
  <si>
    <t>S20200106029</t>
  </si>
  <si>
    <t>钟管镇政府</t>
  </si>
  <si>
    <t>S20200106030</t>
  </si>
  <si>
    <t>洛舍中心学校</t>
  </si>
  <si>
    <t>S20200106031</t>
  </si>
  <si>
    <t>禹越中学</t>
  </si>
  <si>
    <t>S20200106032</t>
  </si>
  <si>
    <t>勾里中心学校</t>
  </si>
  <si>
    <t>S20200106039</t>
  </si>
  <si>
    <t>S20200106040</t>
  </si>
  <si>
    <t>S20200106041</t>
  </si>
  <si>
    <t>S20200106042</t>
  </si>
  <si>
    <t>浙北药业</t>
    <phoneticPr fontId="8" type="noConversion"/>
  </si>
  <si>
    <t>S20200107001</t>
  </si>
  <si>
    <t>德清县钟管科亮环保科技有限公司</t>
  </si>
  <si>
    <t>S20200107002</t>
  </si>
  <si>
    <t>S20200107003</t>
  </si>
  <si>
    <t>拜克生物科技有限公司</t>
  </si>
  <si>
    <t>德清县恒丰污水处理有限公司</t>
  </si>
  <si>
    <t>S20200107005</t>
  </si>
  <si>
    <t>S20200107007</t>
  </si>
  <si>
    <t>德清创环水务有限公司</t>
  </si>
  <si>
    <t>S20200107010</t>
  </si>
  <si>
    <t>S20200107011</t>
  </si>
  <si>
    <t>城建</t>
    <phoneticPr fontId="1" type="noConversion"/>
  </si>
  <si>
    <t>S20200108001</t>
  </si>
  <si>
    <t>浙江龙威印染有限公司</t>
  </si>
  <si>
    <t>S20200108003</t>
  </si>
  <si>
    <t>德清县新鑫达丝绸炼染有限公司</t>
  </si>
  <si>
    <t>湖州新嘉怡丝织印花有限公司</t>
    <phoneticPr fontId="8" type="noConversion"/>
  </si>
  <si>
    <t>S20200108007</t>
  </si>
  <si>
    <t>德清龙奇丝绸炼染有限公司</t>
  </si>
  <si>
    <t>S20200108009</t>
  </si>
  <si>
    <t>钱江纺织印染有限公司</t>
  </si>
  <si>
    <t>S20200108011</t>
  </si>
  <si>
    <t>德清县昌隆绢纺染整有限公司</t>
  </si>
  <si>
    <t>S20200108013</t>
  </si>
  <si>
    <t>浙江利都达丝绸印染有限公司</t>
  </si>
  <si>
    <t>S20200108015</t>
  </si>
  <si>
    <t>德清县利通绢纺塑化有限公司</t>
  </si>
  <si>
    <t>生活</t>
    <phoneticPr fontId="1" type="noConversion"/>
  </si>
  <si>
    <t>自送</t>
    <phoneticPr fontId="1" type="noConversion"/>
  </si>
  <si>
    <t>月度</t>
    <phoneticPr fontId="1" type="noConversion"/>
  </si>
  <si>
    <t>季度</t>
    <phoneticPr fontId="1" type="noConversion"/>
  </si>
  <si>
    <t>调节池</t>
    <phoneticPr fontId="1" type="noConversion"/>
  </si>
  <si>
    <t>雨水</t>
    <phoneticPr fontId="1" type="noConversion"/>
  </si>
  <si>
    <t>垃圾填埋场</t>
    <phoneticPr fontId="1" type="noConversion"/>
  </si>
  <si>
    <t>S20200103001-1</t>
    <phoneticPr fontId="1" type="noConversion"/>
  </si>
  <si>
    <t>S20200103001-2</t>
  </si>
  <si>
    <t>S20200104001-01-1</t>
    <phoneticPr fontId="1" type="noConversion"/>
  </si>
  <si>
    <t>S20200104001-01-2</t>
  </si>
  <si>
    <t>20.8/58</t>
    <phoneticPr fontId="1" type="noConversion"/>
  </si>
  <si>
    <t>S20200106001-1</t>
    <phoneticPr fontId="1" type="noConversion"/>
  </si>
  <si>
    <t>S20200106001-2</t>
  </si>
  <si>
    <t>S20200108005-1</t>
    <phoneticPr fontId="1" type="noConversion"/>
  </si>
  <si>
    <t>S20200108005-2</t>
  </si>
  <si>
    <t>21/57</t>
    <phoneticPr fontId="1" type="noConversion"/>
  </si>
  <si>
    <t>S20200107020</t>
  </si>
  <si>
    <t>S20200107021</t>
  </si>
  <si>
    <t>S20200107022</t>
  </si>
  <si>
    <t>S20200107023</t>
  </si>
  <si>
    <t>S20200106043-1</t>
    <phoneticPr fontId="1" type="noConversion"/>
  </si>
  <si>
    <t>S20200106043-2</t>
  </si>
  <si>
    <t>德清县中能热电有限公司</t>
  </si>
  <si>
    <t>S20200107026</t>
  </si>
  <si>
    <t>德清县浙北通讯器材有限公司</t>
  </si>
  <si>
    <t>S20200107027</t>
  </si>
  <si>
    <t>德清县佳伟线缆有限公司</t>
  </si>
  <si>
    <t>S20200107028</t>
  </si>
  <si>
    <t>德清县欣勤电子有限公司</t>
  </si>
  <si>
    <t>S20200107031</t>
  </si>
  <si>
    <t>德清县红星塑料通讯器材厂</t>
  </si>
  <si>
    <t>S20200107032</t>
  </si>
  <si>
    <t>湖州努特表面处理科技有限公司</t>
  </si>
  <si>
    <t>德清丽顺汽车配件有限公司</t>
  </si>
  <si>
    <t>S20200107036</t>
  </si>
  <si>
    <t>月度</t>
    <phoneticPr fontId="1" type="noConversion"/>
  </si>
  <si>
    <t>S20200107012-1</t>
    <phoneticPr fontId="1" type="noConversion"/>
  </si>
  <si>
    <t>S20200107012-2</t>
  </si>
  <si>
    <t>S20200108023</t>
  </si>
  <si>
    <t>S20200108024</t>
  </si>
  <si>
    <t>S20200108025</t>
  </si>
  <si>
    <t>S20200108026</t>
  </si>
  <si>
    <t>新华机械制造有限公司</t>
  </si>
  <si>
    <t>S20200109003</t>
  </si>
  <si>
    <t>浙江红旗机械有限公司</t>
  </si>
  <si>
    <t>S20200109005</t>
  </si>
  <si>
    <t>德清县环境卫生管理处</t>
  </si>
  <si>
    <t>S20200109006</t>
  </si>
  <si>
    <t>S20200109007</t>
    <phoneticPr fontId="8" type="noConversion"/>
  </si>
  <si>
    <t>浙江泰邦软管有限公司</t>
    <phoneticPr fontId="8" type="noConversion"/>
  </si>
  <si>
    <t>S20200109008</t>
    <phoneticPr fontId="8" type="noConversion"/>
  </si>
  <si>
    <t>浙江华源颜料股份有限公司</t>
    <phoneticPr fontId="8" type="noConversion"/>
  </si>
  <si>
    <t>S20200109015</t>
  </si>
  <si>
    <t>S20200109016</t>
  </si>
  <si>
    <t>S20200109017</t>
  </si>
  <si>
    <t>S20200109018</t>
  </si>
  <si>
    <t>月度</t>
    <phoneticPr fontId="1" type="noConversion"/>
  </si>
  <si>
    <t>进口</t>
    <phoneticPr fontId="1" type="noConversion"/>
  </si>
  <si>
    <t>出口</t>
    <phoneticPr fontId="1" type="noConversion"/>
  </si>
  <si>
    <t>S20200106010-1</t>
    <phoneticPr fontId="1" type="noConversion"/>
  </si>
  <si>
    <t>S20200106010-2</t>
  </si>
  <si>
    <t>S20200106020-1</t>
    <phoneticPr fontId="1" type="noConversion"/>
  </si>
  <si>
    <t>S20200106020-2</t>
  </si>
  <si>
    <t>S20200109001-1</t>
    <phoneticPr fontId="8" type="noConversion"/>
  </si>
  <si>
    <t>S20200109001-2</t>
  </si>
  <si>
    <t>20.5/59</t>
    <phoneticPr fontId="1" type="noConversion"/>
  </si>
  <si>
    <t>S20200110001</t>
    <phoneticPr fontId="8" type="noConversion"/>
  </si>
  <si>
    <t>浙江省军工集团有限公司</t>
  </si>
  <si>
    <t>S20200110003</t>
    <phoneticPr fontId="8" type="noConversion"/>
  </si>
  <si>
    <t>漂莱特（中国）有限公司</t>
  </si>
  <si>
    <t>S20200110004</t>
  </si>
  <si>
    <t>浙江浙北药业有限公司</t>
  </si>
  <si>
    <t>S20200110006</t>
    <phoneticPr fontId="8" type="noConversion"/>
  </si>
  <si>
    <t>S20200110016</t>
  </si>
  <si>
    <t>S20200110017</t>
  </si>
  <si>
    <t>S20200110018</t>
  </si>
  <si>
    <t>S20200110019</t>
  </si>
  <si>
    <t>S20200110010</t>
  </si>
  <si>
    <t>德清华康纸业有限公司</t>
  </si>
  <si>
    <t>月度</t>
    <phoneticPr fontId="1" type="noConversion"/>
  </si>
  <si>
    <t>20.1/55</t>
    <phoneticPr fontId="1" type="noConversion"/>
  </si>
  <si>
    <t>S20200110005-1</t>
    <phoneticPr fontId="1" type="noConversion"/>
  </si>
  <si>
    <t>S20200110005-2</t>
  </si>
  <si>
    <t>含量</t>
    <phoneticPr fontId="3" type="noConversion"/>
  </si>
  <si>
    <t>吸光度</t>
    <phoneticPr fontId="3" type="noConversion"/>
  </si>
  <si>
    <t>净吸光度</t>
    <phoneticPr fontId="3" type="noConversion"/>
  </si>
  <si>
    <t>2020/1/7生活饮用水 1cm</t>
    <phoneticPr fontId="3" type="noConversion"/>
  </si>
  <si>
    <t>y = 0.0044x + 0.0008</t>
  </si>
  <si>
    <t>R = 0.9995</t>
    <phoneticPr fontId="1" type="noConversion"/>
  </si>
  <si>
    <t>S20200111008</t>
  </si>
  <si>
    <t>S20200111009</t>
  </si>
  <si>
    <t>S20200111010</t>
  </si>
  <si>
    <t>S20200111011</t>
  </si>
  <si>
    <t>S20200112008</t>
  </si>
  <si>
    <t>浙江泽源玻璃科技有限公司</t>
  </si>
  <si>
    <t>德清县慧康纺织带业有限公司</t>
  </si>
  <si>
    <t>S20200114005</t>
  </si>
  <si>
    <t>雷甸卫生院</t>
  </si>
  <si>
    <t>S20200114001-02</t>
  </si>
  <si>
    <t>S20200114001-03</t>
  </si>
  <si>
    <t>S20200114001-04</t>
  </si>
  <si>
    <t>S20200114002-01</t>
    <phoneticPr fontId="1" type="noConversion"/>
  </si>
  <si>
    <t>S20200114002-02</t>
  </si>
  <si>
    <t>S20200114002-03</t>
  </si>
  <si>
    <t>S20200114002-04</t>
  </si>
  <si>
    <t>总排</t>
    <phoneticPr fontId="1" type="noConversion"/>
  </si>
  <si>
    <t>生活污水</t>
    <phoneticPr fontId="1" type="noConversion"/>
  </si>
  <si>
    <t>S20200114003-01</t>
    <phoneticPr fontId="1" type="noConversion"/>
  </si>
  <si>
    <t>S20200114003-02</t>
  </si>
  <si>
    <t>S20200114003-03</t>
  </si>
  <si>
    <t>S20200114003-04</t>
  </si>
  <si>
    <t>S20200115001-01</t>
    <phoneticPr fontId="1" type="noConversion"/>
  </si>
  <si>
    <t>S20200115001-02</t>
  </si>
  <si>
    <t>S20200115001-03</t>
  </si>
  <si>
    <t>S20200115001-04</t>
  </si>
  <si>
    <t>S20200115002-01</t>
    <phoneticPr fontId="1" type="noConversion"/>
  </si>
  <si>
    <t>S20200115002-02</t>
  </si>
  <si>
    <t>S20200115002-03</t>
  </si>
  <si>
    <t>S20200115002-04</t>
  </si>
  <si>
    <t>S20200115003-02</t>
  </si>
  <si>
    <t>S20200115003-03</t>
  </si>
  <si>
    <t>验收</t>
    <phoneticPr fontId="1" type="noConversion"/>
  </si>
  <si>
    <t>生活</t>
    <phoneticPr fontId="1" type="noConversion"/>
  </si>
  <si>
    <t>月度</t>
    <phoneticPr fontId="1" type="noConversion"/>
  </si>
  <si>
    <t>S20200114001-01-1</t>
    <phoneticPr fontId="1" type="noConversion"/>
  </si>
  <si>
    <t>S20200114001-01-2</t>
  </si>
  <si>
    <t>S20200114006-1</t>
    <phoneticPr fontId="1" type="noConversion"/>
  </si>
  <si>
    <t>S20200114006-2</t>
  </si>
  <si>
    <t>S20200115003-01-1</t>
    <phoneticPr fontId="1" type="noConversion"/>
  </si>
  <si>
    <t>S20200115003-01-2</t>
  </si>
  <si>
    <t>20.4/56</t>
    <phoneticPr fontId="1" type="noConversion"/>
  </si>
  <si>
    <t>S20200115003-04</t>
    <phoneticPr fontId="1" type="noConversion"/>
  </si>
  <si>
    <t>碧水源</t>
    <phoneticPr fontId="1" type="noConversion"/>
  </si>
  <si>
    <t>自送</t>
    <phoneticPr fontId="1" type="noConversion"/>
  </si>
  <si>
    <t>德清建宏传动材料有限公司</t>
    <phoneticPr fontId="1" type="noConversion"/>
  </si>
  <si>
    <t>S20200113009</t>
    <phoneticPr fontId="1" type="noConversion"/>
  </si>
  <si>
    <t>德清县荣昌冷轧带钢有限公司</t>
    <phoneticPr fontId="1" type="noConversion"/>
  </si>
  <si>
    <t>S20200113010</t>
    <phoneticPr fontId="1" type="noConversion"/>
  </si>
  <si>
    <t>浙江瑞胜带钢有限公司</t>
    <phoneticPr fontId="1" type="noConversion"/>
  </si>
  <si>
    <t>S20200113011</t>
    <phoneticPr fontId="1" type="noConversion"/>
  </si>
  <si>
    <t>浙江明贺钢管有限公司</t>
    <phoneticPr fontId="1" type="noConversion"/>
  </si>
  <si>
    <t>德清县恒丰污水处理有限公司</t>
    <phoneticPr fontId="1" type="noConversion"/>
  </si>
  <si>
    <t>S20200114014</t>
    <phoneticPr fontId="1" type="noConversion"/>
  </si>
  <si>
    <t>S20200114015</t>
    <phoneticPr fontId="1" type="noConversion"/>
  </si>
  <si>
    <t>S20200114016</t>
    <phoneticPr fontId="1" type="noConversion"/>
  </si>
  <si>
    <t>S20200115011</t>
    <phoneticPr fontId="1" type="noConversion"/>
  </si>
  <si>
    <t>S20200115012</t>
    <phoneticPr fontId="1" type="noConversion"/>
  </si>
  <si>
    <t>S20200115013</t>
    <phoneticPr fontId="1" type="noConversion"/>
  </si>
  <si>
    <t>S20200115014</t>
    <phoneticPr fontId="1" type="noConversion"/>
  </si>
  <si>
    <t>S20200113014-01</t>
    <phoneticPr fontId="1" type="noConversion"/>
  </si>
  <si>
    <t>S20200113014-02</t>
  </si>
  <si>
    <t>S20200113014-03</t>
  </si>
  <si>
    <t>狮山</t>
  </si>
  <si>
    <t>城南</t>
    <phoneticPr fontId="1" type="noConversion"/>
  </si>
  <si>
    <t>S20200114024-01</t>
    <phoneticPr fontId="1" type="noConversion"/>
  </si>
  <si>
    <t>S20200114024-02</t>
  </si>
  <si>
    <t>S20200114024-03</t>
  </si>
  <si>
    <t>S20200113008-1</t>
    <phoneticPr fontId="1" type="noConversion"/>
  </si>
  <si>
    <t>S20200113008-2</t>
  </si>
  <si>
    <t>S20200115004-1</t>
    <phoneticPr fontId="1" type="noConversion"/>
  </si>
  <si>
    <t>S20200115004-2</t>
  </si>
  <si>
    <t>S20200116008</t>
    <phoneticPr fontId="1" type="noConversion"/>
  </si>
  <si>
    <t>S20200116009</t>
    <phoneticPr fontId="1" type="noConversion"/>
  </si>
  <si>
    <t>S20200116010</t>
    <phoneticPr fontId="1" type="noConversion"/>
  </si>
  <si>
    <t>月度</t>
    <phoneticPr fontId="1" type="noConversion"/>
  </si>
  <si>
    <t>德清县佳伟线缆有限公司</t>
    <phoneticPr fontId="1" type="noConversion"/>
  </si>
  <si>
    <t>21/58</t>
    <phoneticPr fontId="1" type="noConversion"/>
  </si>
  <si>
    <t>S20200116013-1</t>
    <phoneticPr fontId="1" type="noConversion"/>
  </si>
  <si>
    <t>S20200116013-2</t>
  </si>
  <si>
    <t>S20200117001</t>
    <phoneticPr fontId="1" type="noConversion"/>
  </si>
  <si>
    <t>浙江才府玻璃股份有限公司</t>
    <phoneticPr fontId="1" type="noConversion"/>
  </si>
  <si>
    <t>S20200117007</t>
    <phoneticPr fontId="1" type="noConversion"/>
  </si>
  <si>
    <t>S20200117008</t>
    <phoneticPr fontId="1" type="noConversion"/>
  </si>
  <si>
    <t>S20200117009</t>
    <phoneticPr fontId="1" type="noConversion"/>
  </si>
  <si>
    <t>S20200107037</t>
  </si>
  <si>
    <t>德清林家妈妈食品有限公司</t>
    <phoneticPr fontId="1" type="noConversion"/>
  </si>
  <si>
    <t>S20200119005</t>
    <phoneticPr fontId="1" type="noConversion"/>
  </si>
  <si>
    <t>S20200118007</t>
    <phoneticPr fontId="1" type="noConversion"/>
  </si>
  <si>
    <t>S20200118006</t>
    <phoneticPr fontId="1" type="noConversion"/>
  </si>
  <si>
    <t>S20200118005</t>
    <phoneticPr fontId="1" type="noConversion"/>
  </si>
  <si>
    <t>德清县市政管理处</t>
    <phoneticPr fontId="1" type="noConversion"/>
  </si>
  <si>
    <t>21/59</t>
    <phoneticPr fontId="1" type="noConversion"/>
  </si>
  <si>
    <t>S20200120001-1</t>
    <phoneticPr fontId="1" type="noConversion"/>
  </si>
  <si>
    <t>S20200120001-2</t>
  </si>
  <si>
    <t>S20200213001</t>
    <phoneticPr fontId="1" type="noConversion"/>
  </si>
  <si>
    <t>德清县钟管科亮环保科技有限公司</t>
    <phoneticPr fontId="1" type="noConversion"/>
  </si>
  <si>
    <t>S20200213002</t>
    <phoneticPr fontId="1" type="noConversion"/>
  </si>
  <si>
    <t>S20200213009</t>
    <phoneticPr fontId="1" type="noConversion"/>
  </si>
  <si>
    <t>德清创环水务有限公司</t>
    <phoneticPr fontId="1" type="noConversion"/>
  </si>
  <si>
    <t>德清县城市建设发展总公司</t>
    <phoneticPr fontId="1" type="noConversion"/>
  </si>
  <si>
    <t>S20200213012</t>
    <phoneticPr fontId="1" type="noConversion"/>
  </si>
  <si>
    <t>三桥环卫处</t>
    <phoneticPr fontId="1" type="noConversion"/>
  </si>
  <si>
    <t>S20200213013</t>
    <phoneticPr fontId="1" type="noConversion"/>
  </si>
  <si>
    <t>总排</t>
    <phoneticPr fontId="1" type="noConversion"/>
  </si>
  <si>
    <t>南干</t>
    <phoneticPr fontId="1" type="noConversion"/>
  </si>
  <si>
    <t>云岫</t>
    <phoneticPr fontId="1" type="noConversion"/>
  </si>
  <si>
    <t>进</t>
    <phoneticPr fontId="1" type="noConversion"/>
  </si>
  <si>
    <t>出</t>
    <phoneticPr fontId="1" type="noConversion"/>
  </si>
  <si>
    <t>填埋场</t>
    <phoneticPr fontId="1" type="noConversion"/>
  </si>
  <si>
    <t>zk-28-05-1-2</t>
  </si>
  <si>
    <t>zk-28-05-1-1</t>
    <phoneticPr fontId="3" type="noConversion"/>
  </si>
  <si>
    <t>y = 0.0072x + 0.0071</t>
  </si>
  <si>
    <t>21.3/61</t>
    <phoneticPr fontId="1" type="noConversion"/>
  </si>
  <si>
    <t>11.3~12.3</t>
    <phoneticPr fontId="1" type="noConversion"/>
  </si>
  <si>
    <t>氨氮</t>
    <phoneticPr fontId="1" type="noConversion"/>
  </si>
  <si>
    <t>总氮</t>
    <phoneticPr fontId="1" type="noConversion"/>
  </si>
  <si>
    <t>S20200103028-01</t>
    <phoneticPr fontId="1" type="noConversion"/>
  </si>
  <si>
    <t>S20200103028-02</t>
  </si>
  <si>
    <t>S20200103028-03</t>
  </si>
  <si>
    <t>S20200103028-04</t>
  </si>
  <si>
    <t>S20200104015-01</t>
    <phoneticPr fontId="1" type="noConversion"/>
  </si>
  <si>
    <t>S20200104015-02</t>
  </si>
  <si>
    <t>S20200104015-03</t>
  </si>
  <si>
    <t>S20200104015-04</t>
  </si>
  <si>
    <t>一环</t>
    <phoneticPr fontId="1" type="noConversion"/>
  </si>
  <si>
    <t>验收</t>
    <phoneticPr fontId="1" type="noConversion"/>
  </si>
  <si>
    <t>进口</t>
    <phoneticPr fontId="1" type="noConversion"/>
  </si>
  <si>
    <t>总排</t>
    <phoneticPr fontId="1" type="noConversion"/>
  </si>
  <si>
    <t>S20200213001-1</t>
    <phoneticPr fontId="1" type="noConversion"/>
  </si>
  <si>
    <t>S20200213001-2</t>
  </si>
  <si>
    <t>S20200213006</t>
  </si>
  <si>
    <t>S20200213007</t>
  </si>
  <si>
    <t>S20200213008</t>
  </si>
  <si>
    <t>S20200213009</t>
  </si>
  <si>
    <t>S20200213010</t>
  </si>
  <si>
    <t>德清实验小学</t>
    <phoneticPr fontId="1" type="noConversion"/>
  </si>
  <si>
    <t>S20200218002</t>
    <phoneticPr fontId="1" type="noConversion"/>
  </si>
  <si>
    <t>逸夫小学</t>
    <phoneticPr fontId="1" type="noConversion"/>
  </si>
  <si>
    <t>S20200218003</t>
    <phoneticPr fontId="1" type="noConversion"/>
  </si>
  <si>
    <t>办证中心</t>
    <phoneticPr fontId="1" type="noConversion"/>
  </si>
  <si>
    <t>S20200218004</t>
    <phoneticPr fontId="1" type="noConversion"/>
  </si>
  <si>
    <t>武康水厂</t>
    <phoneticPr fontId="1" type="noConversion"/>
  </si>
  <si>
    <t>S20200218005</t>
    <phoneticPr fontId="1" type="noConversion"/>
  </si>
  <si>
    <t>德清一中</t>
    <phoneticPr fontId="1" type="noConversion"/>
  </si>
  <si>
    <t>S20200218006</t>
    <phoneticPr fontId="1" type="noConversion"/>
  </si>
  <si>
    <t>英溪小学</t>
    <phoneticPr fontId="1" type="noConversion"/>
  </si>
  <si>
    <t>S20200218007</t>
    <phoneticPr fontId="1" type="noConversion"/>
  </si>
  <si>
    <t>新世纪大酒店</t>
    <phoneticPr fontId="1" type="noConversion"/>
  </si>
  <si>
    <t>S20200218008</t>
    <phoneticPr fontId="1" type="noConversion"/>
  </si>
  <si>
    <t>莫干中心学校</t>
    <phoneticPr fontId="1" type="noConversion"/>
  </si>
  <si>
    <t>S20200218009</t>
    <phoneticPr fontId="1" type="noConversion"/>
  </si>
  <si>
    <t>上柏</t>
    <phoneticPr fontId="1" type="noConversion"/>
  </si>
  <si>
    <t>S20200218010</t>
    <phoneticPr fontId="1" type="noConversion"/>
  </si>
  <si>
    <t>秋山中心学校</t>
    <phoneticPr fontId="1" type="noConversion"/>
  </si>
  <si>
    <t>乾元镇政府</t>
    <phoneticPr fontId="1" type="noConversion"/>
  </si>
  <si>
    <t>S20200218012</t>
    <phoneticPr fontId="1" type="noConversion"/>
  </si>
  <si>
    <t>乾元党校</t>
    <phoneticPr fontId="1" type="noConversion"/>
  </si>
  <si>
    <t>S20200218013</t>
    <phoneticPr fontId="1" type="noConversion"/>
  </si>
  <si>
    <t>乾元车站路</t>
    <phoneticPr fontId="1" type="noConversion"/>
  </si>
  <si>
    <t>S20200218014</t>
    <phoneticPr fontId="1" type="noConversion"/>
  </si>
  <si>
    <t>新市镇政府</t>
    <phoneticPr fontId="1" type="noConversion"/>
  </si>
  <si>
    <t>S20200218015</t>
    <phoneticPr fontId="1" type="noConversion"/>
  </si>
  <si>
    <t>新市聚富楼</t>
    <phoneticPr fontId="1" type="noConversion"/>
  </si>
  <si>
    <t>S20200218016</t>
    <phoneticPr fontId="1" type="noConversion"/>
  </si>
  <si>
    <t>五龙化工</t>
    <phoneticPr fontId="1" type="noConversion"/>
  </si>
  <si>
    <t>S20200218017</t>
    <phoneticPr fontId="1" type="noConversion"/>
  </si>
  <si>
    <t>三合中心学校</t>
    <phoneticPr fontId="1" type="noConversion"/>
  </si>
  <si>
    <t>S20200218018</t>
    <phoneticPr fontId="1" type="noConversion"/>
  </si>
  <si>
    <t>雷甸中学</t>
    <phoneticPr fontId="1" type="noConversion"/>
  </si>
  <si>
    <t>S20200218019</t>
    <phoneticPr fontId="1" type="noConversion"/>
  </si>
  <si>
    <t>钟管中心学校</t>
    <phoneticPr fontId="1" type="noConversion"/>
  </si>
  <si>
    <t>S20200218020</t>
    <phoneticPr fontId="1" type="noConversion"/>
  </si>
  <si>
    <t>钟管镇政府</t>
    <phoneticPr fontId="1" type="noConversion"/>
  </si>
  <si>
    <t>S20200218021</t>
    <phoneticPr fontId="1" type="noConversion"/>
  </si>
  <si>
    <t>洛舍中心学校</t>
    <phoneticPr fontId="1" type="noConversion"/>
  </si>
  <si>
    <t>S20200218022</t>
    <phoneticPr fontId="1" type="noConversion"/>
  </si>
  <si>
    <t>禹越中学</t>
    <phoneticPr fontId="1" type="noConversion"/>
  </si>
  <si>
    <t>S20200218023</t>
    <phoneticPr fontId="1" type="noConversion"/>
  </si>
  <si>
    <t>勾里中心学校</t>
    <phoneticPr fontId="1" type="noConversion"/>
  </si>
  <si>
    <t>S20200218001-1</t>
    <phoneticPr fontId="1" type="noConversion"/>
  </si>
  <si>
    <t>S20200218001-2</t>
  </si>
  <si>
    <t>S20200218011-1</t>
    <phoneticPr fontId="1" type="noConversion"/>
  </si>
  <si>
    <t>S20200218011-2</t>
  </si>
  <si>
    <t>20.8/58</t>
    <phoneticPr fontId="1" type="noConversion"/>
  </si>
  <si>
    <t>漂莱特（中国）有限公司</t>
    <phoneticPr fontId="1" type="noConversion"/>
  </si>
  <si>
    <t>S20200219002</t>
    <phoneticPr fontId="1" type="noConversion"/>
  </si>
  <si>
    <t>浙江浙北药业有限公司</t>
    <phoneticPr fontId="1" type="noConversion"/>
  </si>
  <si>
    <t>S20200219005</t>
    <phoneticPr fontId="1" type="noConversion"/>
  </si>
  <si>
    <t>拜克生物科技有限公司</t>
    <phoneticPr fontId="1" type="noConversion"/>
  </si>
  <si>
    <t>S20200219006</t>
    <phoneticPr fontId="1" type="noConversion"/>
  </si>
  <si>
    <t>浙江深德环境技术有限公司（南舍工业园）</t>
    <phoneticPr fontId="1" type="noConversion"/>
  </si>
  <si>
    <t>S20200218024</t>
    <phoneticPr fontId="1" type="noConversion"/>
  </si>
  <si>
    <t>S20200219009</t>
    <phoneticPr fontId="1" type="noConversion"/>
  </si>
  <si>
    <t>S20200219010</t>
    <phoneticPr fontId="1" type="noConversion"/>
  </si>
  <si>
    <t>S20200219011</t>
    <phoneticPr fontId="1" type="noConversion"/>
  </si>
  <si>
    <t>德清县中能热电有限公司</t>
    <phoneticPr fontId="1" type="noConversion"/>
  </si>
  <si>
    <t>S20200220005</t>
    <phoneticPr fontId="1" type="noConversion"/>
  </si>
  <si>
    <t>S20200220006</t>
    <phoneticPr fontId="1" type="noConversion"/>
  </si>
  <si>
    <t>S20200220007</t>
    <phoneticPr fontId="1" type="noConversion"/>
  </si>
  <si>
    <t>S20200220001-1</t>
    <phoneticPr fontId="1" type="noConversion"/>
  </si>
  <si>
    <t>S20200220001-2</t>
  </si>
  <si>
    <t>S20200219001-1</t>
    <phoneticPr fontId="1" type="noConversion"/>
  </si>
  <si>
    <t>S20200219001-2</t>
  </si>
  <si>
    <t>20.5/57</t>
    <phoneticPr fontId="1" type="noConversion"/>
  </si>
  <si>
    <t>湖州加怡新市热电有限公司</t>
    <phoneticPr fontId="1" type="noConversion"/>
  </si>
  <si>
    <t>S20200221006</t>
    <phoneticPr fontId="1" type="noConversion"/>
  </si>
  <si>
    <t>S20200221007</t>
    <phoneticPr fontId="1" type="noConversion"/>
  </si>
  <si>
    <t>S20200221008</t>
    <phoneticPr fontId="1" type="noConversion"/>
  </si>
  <si>
    <t>S20200221009</t>
    <phoneticPr fontId="1" type="noConversion"/>
  </si>
  <si>
    <t>标记</t>
    <phoneticPr fontId="3" type="noConversion"/>
  </si>
  <si>
    <t>S20200222004</t>
    <phoneticPr fontId="1" type="noConversion"/>
  </si>
  <si>
    <t>S20200222005</t>
    <phoneticPr fontId="1" type="noConversion"/>
  </si>
  <si>
    <t>S20200222006</t>
    <phoneticPr fontId="1" type="noConversion"/>
  </si>
  <si>
    <t>S20200222007</t>
    <phoneticPr fontId="1" type="noConversion"/>
  </si>
  <si>
    <t>S20200223004</t>
    <phoneticPr fontId="1" type="noConversion"/>
  </si>
  <si>
    <t>浙江红旗机械有限公司</t>
    <phoneticPr fontId="1" type="noConversion"/>
  </si>
  <si>
    <t>S20200224003</t>
    <phoneticPr fontId="1" type="noConversion"/>
  </si>
  <si>
    <t>浙江省军工集团有限公司</t>
    <phoneticPr fontId="1" type="noConversion"/>
  </si>
  <si>
    <t>S20200224005</t>
    <phoneticPr fontId="1" type="noConversion"/>
  </si>
  <si>
    <t>德清县丰盛食品有限公司</t>
    <phoneticPr fontId="1" type="noConversion"/>
  </si>
  <si>
    <t>S20200224006</t>
    <phoneticPr fontId="1" type="noConversion"/>
  </si>
  <si>
    <t>德清县丰盛食品有限公司新市肉类加工厂</t>
    <phoneticPr fontId="1" type="noConversion"/>
  </si>
  <si>
    <t>S20200224010</t>
    <phoneticPr fontId="1" type="noConversion"/>
  </si>
  <si>
    <t>S20200224011</t>
    <phoneticPr fontId="1" type="noConversion"/>
  </si>
  <si>
    <t>S20200224012</t>
    <phoneticPr fontId="1" type="noConversion"/>
  </si>
  <si>
    <t>S20200224013</t>
    <phoneticPr fontId="1" type="noConversion"/>
  </si>
  <si>
    <t>S20200221001-1</t>
    <phoneticPr fontId="1" type="noConversion"/>
  </si>
  <si>
    <t>S20200221001-2</t>
  </si>
  <si>
    <t>21.2/58</t>
    <phoneticPr fontId="1" type="noConversion"/>
  </si>
  <si>
    <t>20.9/58</t>
    <phoneticPr fontId="1" type="noConversion"/>
  </si>
  <si>
    <t>S20200224001-1</t>
    <phoneticPr fontId="1" type="noConversion"/>
  </si>
  <si>
    <t>S20200224001-2</t>
  </si>
  <si>
    <t>金郎酒业有限公司</t>
  </si>
  <si>
    <t>S20200225002</t>
    <phoneticPr fontId="1" type="noConversion"/>
  </si>
  <si>
    <t>浙江华源颜料股份有限公司</t>
    <phoneticPr fontId="1" type="noConversion"/>
  </si>
  <si>
    <t>S20200225003</t>
    <phoneticPr fontId="1" type="noConversion"/>
  </si>
  <si>
    <t>德清亚泰肠衣有限公司</t>
    <phoneticPr fontId="1" type="noConversion"/>
  </si>
  <si>
    <t>德清丽顺汽车配件有限公司</t>
    <phoneticPr fontId="1" type="noConversion"/>
  </si>
  <si>
    <t>S20200225006</t>
    <phoneticPr fontId="1" type="noConversion"/>
  </si>
  <si>
    <t>德清县红星塑料通讯器材厂</t>
    <phoneticPr fontId="1" type="noConversion"/>
  </si>
  <si>
    <t>S20200225007</t>
    <phoneticPr fontId="1" type="noConversion"/>
  </si>
  <si>
    <t>德清县浙北通讯器材有限公司</t>
    <phoneticPr fontId="1" type="noConversion"/>
  </si>
  <si>
    <t>S20200225008</t>
    <phoneticPr fontId="1" type="noConversion"/>
  </si>
  <si>
    <t>S20200225009</t>
    <phoneticPr fontId="1" type="noConversion"/>
  </si>
  <si>
    <t>金郎酒业有限公司</t>
    <phoneticPr fontId="1" type="noConversion"/>
  </si>
  <si>
    <t>S20200225014</t>
    <phoneticPr fontId="1" type="noConversion"/>
  </si>
  <si>
    <t>S20200225015</t>
    <phoneticPr fontId="1" type="noConversion"/>
  </si>
  <si>
    <t>S20200225016</t>
    <phoneticPr fontId="1" type="noConversion"/>
  </si>
  <si>
    <t>S20200225017</t>
    <phoneticPr fontId="1" type="noConversion"/>
  </si>
  <si>
    <t>20.4/56</t>
    <phoneticPr fontId="1" type="noConversion"/>
  </si>
  <si>
    <t>S20200109021</t>
  </si>
  <si>
    <t>浙江浙北药业新市分公司</t>
    <phoneticPr fontId="1" type="noConversion"/>
  </si>
  <si>
    <t>S2020226002</t>
    <phoneticPr fontId="1" type="noConversion"/>
  </si>
  <si>
    <t>德清沁道五金有限公司</t>
    <phoneticPr fontId="1" type="noConversion"/>
  </si>
  <si>
    <t>S2020226005</t>
    <phoneticPr fontId="1" type="noConversion"/>
  </si>
  <si>
    <t>湖州聚春实业有限公司</t>
    <phoneticPr fontId="1" type="noConversion"/>
  </si>
  <si>
    <t>S2020226009</t>
    <phoneticPr fontId="1" type="noConversion"/>
  </si>
  <si>
    <t>S2020226010</t>
    <phoneticPr fontId="1" type="noConversion"/>
  </si>
  <si>
    <t>S2020226011</t>
    <phoneticPr fontId="1" type="noConversion"/>
  </si>
  <si>
    <t>S2020226012</t>
    <phoneticPr fontId="1" type="noConversion"/>
  </si>
  <si>
    <t>新华机械制造有限公司</t>
    <phoneticPr fontId="1" type="noConversion"/>
  </si>
  <si>
    <t>S2020226014</t>
    <phoneticPr fontId="1" type="noConversion"/>
  </si>
  <si>
    <t>湖州努特表面处理科技有限公司</t>
    <phoneticPr fontId="1" type="noConversion"/>
  </si>
  <si>
    <t>S2020226022</t>
    <phoneticPr fontId="1" type="noConversion"/>
  </si>
  <si>
    <t>S20200225020-02</t>
  </si>
  <si>
    <t>S20200225020-03</t>
  </si>
  <si>
    <t>S20200225021-01</t>
    <phoneticPr fontId="1" type="noConversion"/>
  </si>
  <si>
    <t>S20200225021-02</t>
  </si>
  <si>
    <t>S20200225021-03</t>
  </si>
  <si>
    <t>自送样</t>
    <phoneticPr fontId="1" type="noConversion"/>
  </si>
  <si>
    <t>城南</t>
  </si>
  <si>
    <t>S20200225020-01-1</t>
    <phoneticPr fontId="1" type="noConversion"/>
  </si>
  <si>
    <t>S20200225020-01-2</t>
  </si>
  <si>
    <t>S20200225005-1</t>
    <phoneticPr fontId="1" type="noConversion"/>
  </si>
  <si>
    <t>S20200225005-2</t>
  </si>
  <si>
    <t>S2020226001-1</t>
    <phoneticPr fontId="1" type="noConversion"/>
  </si>
  <si>
    <t>S2020226001-2</t>
  </si>
  <si>
    <t>20.8/59</t>
    <phoneticPr fontId="1" type="noConversion"/>
  </si>
  <si>
    <t>湖州新天纸业有限公司</t>
    <phoneticPr fontId="1" type="noConversion"/>
  </si>
  <si>
    <t>S20200227002</t>
    <phoneticPr fontId="1" type="noConversion"/>
  </si>
  <si>
    <t>德清华康纸业有限公司</t>
    <phoneticPr fontId="1" type="noConversion"/>
  </si>
  <si>
    <t>S20200227003</t>
    <phoneticPr fontId="1" type="noConversion"/>
  </si>
  <si>
    <t>浙江双桥纸业有限公司</t>
    <phoneticPr fontId="1" type="noConversion"/>
  </si>
  <si>
    <t>S20200227004</t>
    <phoneticPr fontId="1" type="noConversion"/>
  </si>
  <si>
    <t>德清县方毅纸业有限公司</t>
    <phoneticPr fontId="1" type="noConversion"/>
  </si>
  <si>
    <t>S20200227005</t>
    <phoneticPr fontId="1" type="noConversion"/>
  </si>
  <si>
    <t>湖州市韶春纸业有限公司</t>
    <phoneticPr fontId="1" type="noConversion"/>
  </si>
  <si>
    <t>S20200227006</t>
    <phoneticPr fontId="1" type="noConversion"/>
  </si>
  <si>
    <t>德清县上峰纸业有限公司</t>
    <phoneticPr fontId="1" type="noConversion"/>
  </si>
  <si>
    <t>S20200227007</t>
    <phoneticPr fontId="1" type="noConversion"/>
  </si>
  <si>
    <t>湖州康力紙业有限公司</t>
    <phoneticPr fontId="1" type="noConversion"/>
  </si>
  <si>
    <t>S20200227008</t>
    <phoneticPr fontId="1" type="noConversion"/>
  </si>
  <si>
    <t>S20200227009</t>
    <phoneticPr fontId="1" type="noConversion"/>
  </si>
  <si>
    <t>S20200227010</t>
    <phoneticPr fontId="1" type="noConversion"/>
  </si>
  <si>
    <t>S20200227011</t>
    <phoneticPr fontId="1" type="noConversion"/>
  </si>
  <si>
    <t>S20200227014</t>
    <phoneticPr fontId="1" type="noConversion"/>
  </si>
  <si>
    <t>德清县欣勤电子有限公司</t>
    <phoneticPr fontId="1" type="noConversion"/>
  </si>
  <si>
    <t>20.9/60</t>
    <phoneticPr fontId="1" type="noConversion"/>
  </si>
  <si>
    <t>S20200227001-1</t>
    <phoneticPr fontId="1" type="noConversion"/>
  </si>
  <si>
    <t>S20200227001-2</t>
  </si>
  <si>
    <t xml:space="preserve">       </t>
    <phoneticPr fontId="1" type="noConversion"/>
  </si>
  <si>
    <t>湖州碧水源环境科技有限公司</t>
    <phoneticPr fontId="1" type="noConversion"/>
  </si>
  <si>
    <t>S20200228003</t>
    <phoneticPr fontId="1" type="noConversion"/>
  </si>
  <si>
    <t>S20200228004</t>
    <phoneticPr fontId="1" type="noConversion"/>
  </si>
  <si>
    <t>德清县威德水质净化有限公司</t>
    <phoneticPr fontId="1" type="noConversion"/>
  </si>
  <si>
    <t>S20200228005</t>
    <phoneticPr fontId="1" type="noConversion"/>
  </si>
  <si>
    <t>德清县城南污水处理厂</t>
    <phoneticPr fontId="1" type="noConversion"/>
  </si>
  <si>
    <t>S20200228006</t>
    <phoneticPr fontId="1" type="noConversion"/>
  </si>
  <si>
    <t>湖州剑力金属制品有限公司</t>
    <phoneticPr fontId="1" type="noConversion"/>
  </si>
  <si>
    <t>S20200228007</t>
    <phoneticPr fontId="1" type="noConversion"/>
  </si>
  <si>
    <t>德清县坝里污水处理有限公司</t>
    <phoneticPr fontId="1" type="noConversion"/>
  </si>
  <si>
    <t>S20200228015</t>
    <phoneticPr fontId="1" type="noConversion"/>
  </si>
  <si>
    <t>S20200228016</t>
    <phoneticPr fontId="1" type="noConversion"/>
  </si>
  <si>
    <t>S20200228017</t>
    <phoneticPr fontId="1" type="noConversion"/>
  </si>
  <si>
    <t>S20200228018</t>
    <phoneticPr fontId="1" type="noConversion"/>
  </si>
  <si>
    <t>德清凯晶光电科技有限公司</t>
  </si>
  <si>
    <t>S20200111014-01</t>
    <phoneticPr fontId="1" type="noConversion"/>
  </si>
  <si>
    <t>S20200111014-02</t>
  </si>
  <si>
    <t>S20200111014-03</t>
  </si>
  <si>
    <t>S20200111014-04</t>
  </si>
  <si>
    <t>S20200112011-01</t>
    <phoneticPr fontId="1" type="noConversion"/>
  </si>
  <si>
    <t>S20200112011-02</t>
  </si>
  <si>
    <t>S20200112011-03</t>
  </si>
  <si>
    <t>S20200112011-04</t>
  </si>
  <si>
    <t>S20200229001</t>
    <phoneticPr fontId="1" type="noConversion"/>
  </si>
  <si>
    <t>德清县东港纸业有限公司</t>
    <phoneticPr fontId="1" type="noConversion"/>
  </si>
  <si>
    <t>S20200229009</t>
    <phoneticPr fontId="1" type="noConversion"/>
  </si>
  <si>
    <t>S20200229010</t>
    <phoneticPr fontId="1" type="noConversion"/>
  </si>
  <si>
    <t>S20200229011</t>
    <phoneticPr fontId="1" type="noConversion"/>
  </si>
  <si>
    <t>S20200229012</t>
    <phoneticPr fontId="1" type="noConversion"/>
  </si>
  <si>
    <t>S20200302002</t>
    <phoneticPr fontId="1" type="noConversion"/>
  </si>
  <si>
    <t>S20200302003</t>
    <phoneticPr fontId="1" type="noConversion"/>
  </si>
  <si>
    <t>S20200302004</t>
    <phoneticPr fontId="1" type="noConversion"/>
  </si>
  <si>
    <t>S20200302005</t>
    <phoneticPr fontId="1" type="noConversion"/>
  </si>
  <si>
    <t>S20200302006</t>
    <phoneticPr fontId="1" type="noConversion"/>
  </si>
  <si>
    <t>S20200302007</t>
    <phoneticPr fontId="1" type="noConversion"/>
  </si>
  <si>
    <t>S20200302008</t>
    <phoneticPr fontId="1" type="noConversion"/>
  </si>
  <si>
    <t>S20200302009</t>
    <phoneticPr fontId="1" type="noConversion"/>
  </si>
  <si>
    <t>S20200302010</t>
    <phoneticPr fontId="1" type="noConversion"/>
  </si>
  <si>
    <t>S20200302012</t>
    <phoneticPr fontId="1" type="noConversion"/>
  </si>
  <si>
    <t>S20200302013</t>
    <phoneticPr fontId="1" type="noConversion"/>
  </si>
  <si>
    <t>S20200302014</t>
    <phoneticPr fontId="1" type="noConversion"/>
  </si>
  <si>
    <t>S20200302015</t>
    <phoneticPr fontId="1" type="noConversion"/>
  </si>
  <si>
    <t>S20200302016</t>
    <phoneticPr fontId="1" type="noConversion"/>
  </si>
  <si>
    <t>S20200302017</t>
    <phoneticPr fontId="1" type="noConversion"/>
  </si>
  <si>
    <t>S20200302018</t>
    <phoneticPr fontId="1" type="noConversion"/>
  </si>
  <si>
    <t>S20200302019</t>
    <phoneticPr fontId="1" type="noConversion"/>
  </si>
  <si>
    <t>S20200302020</t>
    <phoneticPr fontId="1" type="noConversion"/>
  </si>
  <si>
    <t>S20200302021</t>
    <phoneticPr fontId="1" type="noConversion"/>
  </si>
  <si>
    <t>S20200302022</t>
    <phoneticPr fontId="1" type="noConversion"/>
  </si>
  <si>
    <t>S20200302023</t>
    <phoneticPr fontId="1" type="noConversion"/>
  </si>
  <si>
    <t>S20200301009</t>
    <phoneticPr fontId="1" type="noConversion"/>
  </si>
  <si>
    <t>S20200302024</t>
    <phoneticPr fontId="1" type="noConversion"/>
  </si>
  <si>
    <t>S20200302027</t>
    <phoneticPr fontId="1" type="noConversion"/>
  </si>
  <si>
    <t>S20200302036</t>
    <phoneticPr fontId="1" type="noConversion"/>
  </si>
  <si>
    <t>S20200302037</t>
    <phoneticPr fontId="1" type="noConversion"/>
  </si>
  <si>
    <t>S20200302038</t>
    <phoneticPr fontId="1" type="noConversion"/>
  </si>
  <si>
    <t>S20200228002-1</t>
    <phoneticPr fontId="1" type="noConversion"/>
  </si>
  <si>
    <t>S20200228002-2</t>
  </si>
  <si>
    <t>20.7/58</t>
    <phoneticPr fontId="1" type="noConversion"/>
  </si>
  <si>
    <t>S20200302035-1</t>
    <phoneticPr fontId="1" type="noConversion"/>
  </si>
  <si>
    <t>S20200302035-2</t>
  </si>
  <si>
    <t>S20200303004</t>
    <phoneticPr fontId="1" type="noConversion"/>
  </si>
  <si>
    <t>S20200303005</t>
    <phoneticPr fontId="1" type="noConversion"/>
  </si>
  <si>
    <t>S20200303006</t>
    <phoneticPr fontId="1" type="noConversion"/>
  </si>
  <si>
    <t>S20200303007</t>
    <phoneticPr fontId="1" type="noConversion"/>
  </si>
  <si>
    <t>S20200303008</t>
    <phoneticPr fontId="1" type="noConversion"/>
  </si>
  <si>
    <t>德清县环境卫生管理处</t>
    <phoneticPr fontId="1" type="noConversion"/>
  </si>
  <si>
    <t>S20200303011</t>
    <phoneticPr fontId="1" type="noConversion"/>
  </si>
  <si>
    <t>S20200303012</t>
    <phoneticPr fontId="1" type="noConversion"/>
  </si>
  <si>
    <t>S20200303013</t>
    <phoneticPr fontId="1" type="noConversion"/>
  </si>
  <si>
    <t>S20200303014</t>
    <phoneticPr fontId="1" type="noConversion"/>
  </si>
  <si>
    <t>S20200303023</t>
    <phoneticPr fontId="1" type="noConversion"/>
  </si>
  <si>
    <t>S20200303009</t>
    <phoneticPr fontId="1" type="noConversion"/>
  </si>
  <si>
    <t>20.6/57</t>
    <phoneticPr fontId="1" type="noConversion"/>
  </si>
  <si>
    <t>S20200303003-1</t>
    <phoneticPr fontId="1" type="noConversion"/>
  </si>
  <si>
    <t>S20200303003-2</t>
  </si>
  <si>
    <t>y = 0.0051x + 0.0002</t>
  </si>
  <si>
    <t>r = 0.9995</t>
    <phoneticPr fontId="1" type="noConversion"/>
  </si>
  <si>
    <t>S20200304003</t>
    <phoneticPr fontId="1" type="noConversion"/>
  </si>
  <si>
    <t>浙江贵祥无纺布有限公司</t>
    <phoneticPr fontId="1" type="noConversion"/>
  </si>
  <si>
    <t>S20200304013</t>
    <phoneticPr fontId="1" type="noConversion"/>
  </si>
  <si>
    <t>S20200304014</t>
    <phoneticPr fontId="1" type="noConversion"/>
  </si>
  <si>
    <t>S20200304015</t>
    <phoneticPr fontId="1" type="noConversion"/>
  </si>
  <si>
    <t>S20200304004-01</t>
    <phoneticPr fontId="1" type="noConversion"/>
  </si>
  <si>
    <t>S20200304004-02</t>
  </si>
  <si>
    <t>S20200304004-03</t>
  </si>
  <si>
    <t>S20200304004-04</t>
  </si>
  <si>
    <t>S20200305001-01</t>
    <phoneticPr fontId="1" type="noConversion"/>
  </si>
  <si>
    <t>S20200305001-02</t>
  </si>
  <si>
    <t>S20200305001-03</t>
  </si>
  <si>
    <t>S20200305001-04</t>
  </si>
  <si>
    <t>S20200302001-1</t>
    <phoneticPr fontId="1" type="noConversion"/>
  </si>
  <si>
    <t>S20200302001-2</t>
  </si>
  <si>
    <t>S20200302011-1</t>
    <phoneticPr fontId="1" type="noConversion"/>
  </si>
  <si>
    <t>S20200302011-2</t>
  </si>
  <si>
    <t>S20200305002</t>
  </si>
  <si>
    <t>德清县立荣金属粉末有限公司</t>
  </si>
  <si>
    <t>S20200305004</t>
  </si>
  <si>
    <t>S20200305014</t>
  </si>
  <si>
    <t>S20200305015</t>
  </si>
  <si>
    <t>S20200305016</t>
  </si>
  <si>
    <t>S20200305017</t>
  </si>
  <si>
    <t>S20200304001-1</t>
    <phoneticPr fontId="1" type="noConversion"/>
  </si>
  <si>
    <t>S20200304001-2</t>
  </si>
  <si>
    <t>S20200304016-1</t>
    <phoneticPr fontId="1" type="noConversion"/>
  </si>
  <si>
    <t>S20200304016-2</t>
  </si>
  <si>
    <t>20.8/59</t>
    <phoneticPr fontId="1" type="noConversion"/>
  </si>
  <si>
    <t>德清县丰味园食品有限公司</t>
  </si>
  <si>
    <t>S20200306002</t>
  </si>
  <si>
    <t>德清县健丰食品有限公司</t>
  </si>
  <si>
    <t>S20200306003</t>
  </si>
  <si>
    <t>S20200306005</t>
  </si>
  <si>
    <t>德清县蛇类实业有限公司</t>
  </si>
  <si>
    <t>S20200306014</t>
  </si>
  <si>
    <t>S20200306015</t>
  </si>
  <si>
    <t>S20200306016</t>
  </si>
  <si>
    <t>S20200306017</t>
  </si>
  <si>
    <t>半年</t>
    <phoneticPr fontId="1" type="noConversion"/>
  </si>
  <si>
    <t>S20200307009</t>
  </si>
  <si>
    <t>S20200307010</t>
  </si>
  <si>
    <t>S20200307011</t>
  </si>
  <si>
    <t>S20200307012</t>
  </si>
  <si>
    <t>S20200308009</t>
  </si>
  <si>
    <t>德清县新市乐安污水处理厂</t>
  </si>
  <si>
    <t>S20200309005</t>
  </si>
  <si>
    <t>S20200309006</t>
  </si>
  <si>
    <t xml:space="preserve">浙江深德环境技术有限公司 </t>
  </si>
  <si>
    <t>S20200309008</t>
  </si>
  <si>
    <t>浙江华源颜料股份有限公司</t>
  </si>
  <si>
    <t>S20200309017</t>
  </si>
  <si>
    <t>S20200309018</t>
  </si>
  <si>
    <t>S20200309019</t>
  </si>
  <si>
    <t>S20200309020</t>
  </si>
  <si>
    <t>S20200309023</t>
  </si>
  <si>
    <t>S20200309024</t>
  </si>
  <si>
    <t>S20200309025</t>
  </si>
  <si>
    <t>S20200309026</t>
  </si>
  <si>
    <t>S20200309028</t>
  </si>
  <si>
    <t>S20200309030</t>
  </si>
  <si>
    <t>湖州新嘉怡丝织印花有限公司</t>
  </si>
  <si>
    <t>S20200309034</t>
  </si>
  <si>
    <t>S20200309036</t>
  </si>
  <si>
    <t>S20200309038</t>
  </si>
  <si>
    <t>S20200309040</t>
  </si>
  <si>
    <t>德清县浙北通讯器材有限公司</t>
    <phoneticPr fontId="1" type="noConversion"/>
  </si>
  <si>
    <t>20.9/58</t>
    <phoneticPr fontId="1" type="noConversion"/>
  </si>
  <si>
    <t>S20200306001-1</t>
    <phoneticPr fontId="1" type="noConversion"/>
  </si>
  <si>
    <t>S20200306001-2</t>
  </si>
  <si>
    <t>S20200309004-1</t>
    <phoneticPr fontId="1" type="noConversion"/>
  </si>
  <si>
    <t>S20200309004-2</t>
  </si>
  <si>
    <t>S20200309032-1</t>
    <phoneticPr fontId="1" type="noConversion"/>
  </si>
  <si>
    <t>S20200309032-2</t>
  </si>
  <si>
    <t xml:space="preserve"> </t>
    <phoneticPr fontId="1" type="noConversion"/>
  </si>
  <si>
    <t>S20200310006</t>
  </si>
  <si>
    <t>S20200310007</t>
  </si>
  <si>
    <t>浙江双桥纸业有限公司</t>
  </si>
  <si>
    <t>S20200310008</t>
  </si>
  <si>
    <t>S20200310009</t>
  </si>
  <si>
    <t>S20200310010</t>
  </si>
  <si>
    <t>S20200310011</t>
  </si>
  <si>
    <t>S20200310012</t>
  </si>
  <si>
    <t>S20200310013</t>
  </si>
  <si>
    <t>浙江浙北药业新市分公司</t>
  </si>
  <si>
    <t>S20200310014</t>
  </si>
  <si>
    <t>S20200310017</t>
  </si>
  <si>
    <t>S20200310018</t>
  </si>
  <si>
    <t>S20200310019</t>
  </si>
  <si>
    <t>S20200310020</t>
  </si>
  <si>
    <t>S20200310027</t>
  </si>
  <si>
    <t>S20200310029</t>
  </si>
  <si>
    <t>S20200311009</t>
  </si>
  <si>
    <t>S20200311010</t>
  </si>
  <si>
    <t>S20200311011</t>
  </si>
  <si>
    <t>S20200311012</t>
  </si>
  <si>
    <t>S20200311015</t>
  </si>
  <si>
    <t>20.4/57</t>
    <phoneticPr fontId="1" type="noConversion"/>
  </si>
  <si>
    <t>S20200310005-1</t>
    <phoneticPr fontId="1" type="noConversion"/>
  </si>
  <si>
    <t>S20200310005-2</t>
  </si>
  <si>
    <t>S20200310025-1</t>
    <phoneticPr fontId="1" type="noConversion"/>
  </si>
  <si>
    <t>S20200310025-2</t>
  </si>
  <si>
    <t>德清红朝岗石科技有限公司</t>
  </si>
  <si>
    <t>S20200312002</t>
  </si>
  <si>
    <t>德清县市政管理处</t>
  </si>
  <si>
    <t>S20200312003</t>
  </si>
  <si>
    <t>S20200312012</t>
  </si>
  <si>
    <t>S20200312013</t>
  </si>
  <si>
    <t>S20200312014</t>
  </si>
  <si>
    <t>S20200312015</t>
  </si>
  <si>
    <t>S20200312018</t>
  </si>
  <si>
    <t>德清县南干二渠截污治理工程进水口</t>
    <phoneticPr fontId="14" type="noConversion"/>
  </si>
  <si>
    <t>德清县南干二渠截污治理工程出水口</t>
  </si>
  <si>
    <t>S20200311016-01</t>
    <phoneticPr fontId="1" type="noConversion"/>
  </si>
  <si>
    <t>S20200311016-02</t>
  </si>
  <si>
    <t>S20200311016-03</t>
  </si>
  <si>
    <t>S20200311016-04</t>
  </si>
  <si>
    <t>S20200312001-02</t>
  </si>
  <si>
    <t>S20200312001-03</t>
  </si>
  <si>
    <t>S20200312001-04</t>
  </si>
  <si>
    <t>4底</t>
    <phoneticPr fontId="1" type="noConversion"/>
  </si>
  <si>
    <t>4中</t>
    <phoneticPr fontId="1" type="noConversion"/>
  </si>
  <si>
    <t>4表</t>
    <phoneticPr fontId="1" type="noConversion"/>
  </si>
  <si>
    <t>5底</t>
    <phoneticPr fontId="1" type="noConversion"/>
  </si>
  <si>
    <t>5中</t>
    <phoneticPr fontId="1" type="noConversion"/>
  </si>
  <si>
    <t>5表</t>
    <phoneticPr fontId="1" type="noConversion"/>
  </si>
  <si>
    <t>嘉润</t>
    <phoneticPr fontId="1" type="noConversion"/>
  </si>
  <si>
    <t>y = 0.0071x + 0.0003</t>
  </si>
  <si>
    <t>zk-28-05-1-1</t>
    <phoneticPr fontId="1" type="noConversion"/>
  </si>
  <si>
    <t>取水口3m</t>
    <phoneticPr fontId="1" type="noConversion"/>
  </si>
  <si>
    <t>取水口10m</t>
    <phoneticPr fontId="1" type="noConversion"/>
  </si>
  <si>
    <t>取水口 表层</t>
    <phoneticPr fontId="1" type="noConversion"/>
  </si>
  <si>
    <t>六洞桥5m</t>
    <phoneticPr fontId="1" type="noConversion"/>
  </si>
  <si>
    <t>六洞桥 表层</t>
    <phoneticPr fontId="1" type="noConversion"/>
  </si>
  <si>
    <t>S20200313004</t>
  </si>
  <si>
    <t>S20200313015</t>
  </si>
  <si>
    <t>S20200313016</t>
  </si>
  <si>
    <t>S20200313017</t>
  </si>
  <si>
    <t>S20200313018</t>
  </si>
  <si>
    <t>21.0/56</t>
    <phoneticPr fontId="1" type="noConversion"/>
  </si>
  <si>
    <t>S20200312001-01-1</t>
    <phoneticPr fontId="1" type="noConversion"/>
  </si>
  <si>
    <t>S20200312001-01-2</t>
  </si>
  <si>
    <t>S20200313003-1</t>
    <phoneticPr fontId="1" type="noConversion"/>
  </si>
  <si>
    <t>S20200313003-2</t>
  </si>
  <si>
    <t>20.8/58</t>
    <phoneticPr fontId="1" type="noConversion"/>
  </si>
  <si>
    <t>r = .9997</t>
    <phoneticPr fontId="1" type="noConversion"/>
  </si>
  <si>
    <t>S20200314001-1</t>
    <phoneticPr fontId="1" type="noConversion"/>
  </si>
  <si>
    <t>S20200314001-2</t>
  </si>
  <si>
    <t>S20200314010</t>
    <phoneticPr fontId="1" type="noConversion"/>
  </si>
  <si>
    <t>S20200314011</t>
    <phoneticPr fontId="1" type="noConversion"/>
  </si>
  <si>
    <t>S20200314012</t>
    <phoneticPr fontId="1" type="noConversion"/>
  </si>
  <si>
    <t>S20200314013</t>
    <phoneticPr fontId="1" type="noConversion"/>
  </si>
  <si>
    <t>S20200315009</t>
    <phoneticPr fontId="1" type="noConversion"/>
  </si>
  <si>
    <t>S20200316010</t>
    <phoneticPr fontId="1" type="noConversion"/>
  </si>
  <si>
    <t>S20200316011</t>
    <phoneticPr fontId="1" type="noConversion"/>
  </si>
  <si>
    <t>S20200316012</t>
    <phoneticPr fontId="1" type="noConversion"/>
  </si>
  <si>
    <t>S20200316013</t>
    <phoneticPr fontId="1" type="noConversion"/>
  </si>
  <si>
    <t>月度报告</t>
    <phoneticPr fontId="1" type="noConversion"/>
  </si>
  <si>
    <t>S20200316023</t>
    <phoneticPr fontId="1" type="noConversion"/>
  </si>
  <si>
    <t>浙江泰邦软管有限公司</t>
    <phoneticPr fontId="1" type="noConversion"/>
  </si>
  <si>
    <t>S20200316024</t>
    <phoneticPr fontId="1" type="noConversion"/>
  </si>
  <si>
    <t>年度报告</t>
    <phoneticPr fontId="1" type="noConversion"/>
  </si>
  <si>
    <t>S20200317001</t>
    <phoneticPr fontId="1" type="noConversion"/>
  </si>
  <si>
    <t>德清县恒昌纺器涂料厂</t>
    <phoneticPr fontId="1" type="noConversion"/>
  </si>
  <si>
    <t>S20200317008</t>
    <phoneticPr fontId="1" type="noConversion"/>
  </si>
  <si>
    <t>S20200317009</t>
    <phoneticPr fontId="1" type="noConversion"/>
  </si>
  <si>
    <t>S20200317010</t>
    <phoneticPr fontId="1" type="noConversion"/>
  </si>
  <si>
    <t>S20200317011</t>
    <phoneticPr fontId="1" type="noConversion"/>
  </si>
  <si>
    <t>S20200317014</t>
    <phoneticPr fontId="1" type="noConversion"/>
  </si>
  <si>
    <t>20.5/56</t>
    <phoneticPr fontId="1" type="noConversion"/>
  </si>
  <si>
    <t>S20200316002-1</t>
    <phoneticPr fontId="1" type="noConversion"/>
  </si>
  <si>
    <t>S20200316002-2</t>
  </si>
  <si>
    <t>S20200318003</t>
    <phoneticPr fontId="1" type="noConversion"/>
  </si>
  <si>
    <t>S20200318004</t>
    <phoneticPr fontId="1" type="noConversion"/>
  </si>
  <si>
    <t>S20200318014</t>
  </si>
  <si>
    <t>S20200318015</t>
  </si>
  <si>
    <t>S20200318016</t>
  </si>
  <si>
    <t>S20200318017</t>
  </si>
  <si>
    <t>20.8/59</t>
    <phoneticPr fontId="1" type="noConversion"/>
  </si>
  <si>
    <t>S20200318020</t>
    <phoneticPr fontId="1" type="noConversion"/>
  </si>
  <si>
    <t>浙江韩通建材有限公司</t>
    <phoneticPr fontId="1" type="noConversion"/>
  </si>
  <si>
    <t>S20200319010</t>
    <phoneticPr fontId="1" type="noConversion"/>
  </si>
  <si>
    <t>S20200319013</t>
    <phoneticPr fontId="1" type="noConversion"/>
  </si>
  <si>
    <t>S20200319014</t>
    <phoneticPr fontId="1" type="noConversion"/>
  </si>
  <si>
    <t>S20200319015</t>
    <phoneticPr fontId="1" type="noConversion"/>
  </si>
  <si>
    <t>S20200319016</t>
    <phoneticPr fontId="1" type="noConversion"/>
  </si>
  <si>
    <t>德清县昌隆绢纺染整有限公司</t>
    <phoneticPr fontId="1" type="noConversion"/>
  </si>
  <si>
    <t>S20200319001-02</t>
  </si>
  <si>
    <t>S20200319001-03</t>
  </si>
  <si>
    <t>S20200319001-04</t>
  </si>
  <si>
    <t>S20200320001-01</t>
    <phoneticPr fontId="1" type="noConversion"/>
  </si>
  <si>
    <t>S20200320001-02</t>
  </si>
  <si>
    <t>S20200320001-03</t>
  </si>
  <si>
    <t>S20200320001-04</t>
  </si>
  <si>
    <t>S20200319001-01-1</t>
    <phoneticPr fontId="1" type="noConversion"/>
  </si>
  <si>
    <t>S20200319001-01-2</t>
  </si>
  <si>
    <t>S20200320002</t>
  </si>
  <si>
    <t>S20200320003</t>
  </si>
  <si>
    <t>S20200320005</t>
  </si>
  <si>
    <t>S20200320014</t>
  </si>
  <si>
    <t>S20200320017</t>
  </si>
  <si>
    <t>S20200320018</t>
  </si>
  <si>
    <t>S20200320019</t>
  </si>
  <si>
    <t>月度报告</t>
  </si>
  <si>
    <t>自送样</t>
  </si>
  <si>
    <t>工业池</t>
    <phoneticPr fontId="1" type="noConversion"/>
  </si>
  <si>
    <t>外排池</t>
    <phoneticPr fontId="1" type="noConversion"/>
  </si>
  <si>
    <t>浙江润淼再生资源有限公司</t>
    <phoneticPr fontId="17" type="noConversion"/>
  </si>
  <si>
    <t>S20200323002</t>
    <phoneticPr fontId="17" type="noConversion"/>
  </si>
  <si>
    <t>S20200323003</t>
    <phoneticPr fontId="17" type="noConversion"/>
  </si>
  <si>
    <t>地下水</t>
    <phoneticPr fontId="1" type="noConversion"/>
  </si>
  <si>
    <t>S20200323012</t>
  </si>
  <si>
    <t>S20200323013</t>
  </si>
  <si>
    <t>S20200323014</t>
  </si>
  <si>
    <t>S20200323015</t>
  </si>
  <si>
    <t>S20200323024</t>
  </si>
  <si>
    <t>20.8/55</t>
    <phoneticPr fontId="1" type="noConversion"/>
  </si>
  <si>
    <t>浙江荣华家具有限公司</t>
    <phoneticPr fontId="17" type="noConversion"/>
  </si>
  <si>
    <t>S20200324013</t>
  </si>
  <si>
    <t>S20200324014</t>
  </si>
  <si>
    <t>S20200324015</t>
  </si>
  <si>
    <t>S20200324016</t>
  </si>
  <si>
    <t>S20200321009</t>
  </si>
  <si>
    <t>S20200321010</t>
  </si>
  <si>
    <t>S20200321011</t>
  </si>
  <si>
    <t>S20200321012</t>
  </si>
  <si>
    <t>S20200322009</t>
  </si>
  <si>
    <t>年度</t>
    <phoneticPr fontId="1" type="noConversion"/>
  </si>
  <si>
    <t>S01</t>
    <phoneticPr fontId="1" type="noConversion"/>
  </si>
  <si>
    <t>S02</t>
  </si>
  <si>
    <t>S03</t>
  </si>
  <si>
    <t>20.9/58</t>
    <phoneticPr fontId="1" type="noConversion"/>
  </si>
  <si>
    <t>S20200320004-1</t>
    <phoneticPr fontId="1" type="noConversion"/>
  </si>
  <si>
    <t>S20200320004-2</t>
  </si>
  <si>
    <t>S20200323001-1</t>
    <phoneticPr fontId="17" type="noConversion"/>
  </si>
  <si>
    <t>S20200323001-2</t>
  </si>
  <si>
    <t>S20200324001-1</t>
    <phoneticPr fontId="17" type="noConversion"/>
  </si>
  <si>
    <t>S20200324001-2</t>
  </si>
  <si>
    <t>月度</t>
    <phoneticPr fontId="1" type="noConversion"/>
  </si>
  <si>
    <t>德清金霞电力器材有限公司</t>
    <phoneticPr fontId="17" type="noConversion"/>
  </si>
  <si>
    <t>S20200325004</t>
    <phoneticPr fontId="17" type="noConversion"/>
  </si>
  <si>
    <t>S20200325013</t>
  </si>
  <si>
    <t>S20200325014</t>
  </si>
  <si>
    <t>S20200325015</t>
  </si>
  <si>
    <t>S20200325016</t>
  </si>
  <si>
    <t>自送</t>
    <phoneticPr fontId="1" type="noConversion"/>
  </si>
  <si>
    <t>A</t>
    <phoneticPr fontId="17" type="noConversion"/>
  </si>
  <si>
    <t>B</t>
    <phoneticPr fontId="17" type="noConversion"/>
  </si>
  <si>
    <t>S20200325003-1</t>
    <phoneticPr fontId="17" type="noConversion"/>
  </si>
  <si>
    <t>S20200325003-2</t>
  </si>
  <si>
    <t>20.4/57</t>
    <phoneticPr fontId="1" type="noConversion"/>
  </si>
  <si>
    <t>S20200325019</t>
    <phoneticPr fontId="17" type="noConversion"/>
  </si>
  <si>
    <t>德清明泉工业涂装设备有限公司</t>
    <phoneticPr fontId="17" type="noConversion"/>
  </si>
  <si>
    <t>德清丰驰线缆有限公司</t>
    <phoneticPr fontId="17" type="noConversion"/>
  </si>
  <si>
    <t>S20200326002</t>
    <phoneticPr fontId="17" type="noConversion"/>
  </si>
  <si>
    <t>德清佳柔日化用品有限公司</t>
    <phoneticPr fontId="17" type="noConversion"/>
  </si>
  <si>
    <t>S20200326003</t>
    <phoneticPr fontId="17" type="noConversion"/>
  </si>
  <si>
    <t>德清盛金纺织科技有限公司</t>
    <phoneticPr fontId="17" type="noConversion"/>
  </si>
  <si>
    <t>S20200326004</t>
    <phoneticPr fontId="17" type="noConversion"/>
  </si>
  <si>
    <t>S20200326005</t>
    <phoneticPr fontId="17" type="noConversion"/>
  </si>
  <si>
    <t>月度</t>
    <phoneticPr fontId="1" type="noConversion"/>
  </si>
  <si>
    <t>出具报告</t>
  </si>
  <si>
    <t>进口</t>
    <phoneticPr fontId="1" type="noConversion"/>
  </si>
  <si>
    <t>出口</t>
    <phoneticPr fontId="1" type="noConversion"/>
  </si>
  <si>
    <t>众涂</t>
    <phoneticPr fontId="1" type="noConversion"/>
  </si>
  <si>
    <t>嘉达</t>
    <phoneticPr fontId="1" type="noConversion"/>
  </si>
  <si>
    <t>S20200326001-1</t>
    <phoneticPr fontId="17" type="noConversion"/>
  </si>
  <si>
    <t>S20200326001-2</t>
  </si>
  <si>
    <t>20.5/58</t>
    <phoneticPr fontId="1" type="noConversion"/>
  </si>
  <si>
    <t>S20200326014</t>
    <phoneticPr fontId="17" type="noConversion"/>
  </si>
  <si>
    <t>S20200326015</t>
    <phoneticPr fontId="17" type="noConversion"/>
  </si>
  <si>
    <t>S20200326016</t>
    <phoneticPr fontId="17" type="noConversion"/>
  </si>
  <si>
    <t>S20200326017</t>
    <phoneticPr fontId="17" type="noConversion"/>
  </si>
  <si>
    <t>湖州碧水源环境科技有限公司</t>
  </si>
  <si>
    <t>S20200327002</t>
    <phoneticPr fontId="3" type="noConversion"/>
  </si>
  <si>
    <t>德清县锦鹏装饰工程有限公司</t>
    <phoneticPr fontId="3" type="noConversion"/>
  </si>
  <si>
    <t>S20200327003</t>
    <phoneticPr fontId="3" type="noConversion"/>
  </si>
  <si>
    <t>德清祥通塑业有限公司</t>
    <phoneticPr fontId="3" type="noConversion"/>
  </si>
  <si>
    <t>S20200327013</t>
  </si>
  <si>
    <t>S20200327014</t>
  </si>
  <si>
    <t>S20200327015</t>
  </si>
  <si>
    <t>S20200327016</t>
  </si>
  <si>
    <t>自送</t>
    <phoneticPr fontId="1" type="noConversion"/>
  </si>
  <si>
    <t>S20200327019</t>
    <phoneticPr fontId="3" type="noConversion"/>
  </si>
  <si>
    <t>德清县九里香酿酒有限公司</t>
    <phoneticPr fontId="3" type="noConversion"/>
  </si>
  <si>
    <t>浙一家酒业</t>
    <phoneticPr fontId="1" type="noConversion"/>
  </si>
  <si>
    <t>20.4/58</t>
    <phoneticPr fontId="1" type="noConversion"/>
  </si>
  <si>
    <t>S20200327001-1</t>
    <phoneticPr fontId="3" type="noConversion"/>
  </si>
  <si>
    <t>S20200327001-2</t>
  </si>
  <si>
    <t>S20200328001</t>
  </si>
  <si>
    <t>德清县上柏酒厂</t>
  </si>
  <si>
    <t>S20200328010</t>
  </si>
  <si>
    <t>S20200328011</t>
  </si>
  <si>
    <t>S20200328012</t>
  </si>
  <si>
    <t>S20200328013</t>
  </si>
  <si>
    <t>S20200329009</t>
  </si>
  <si>
    <t>S20200330004</t>
    <phoneticPr fontId="3" type="noConversion"/>
  </si>
  <si>
    <t>S20200330012</t>
  </si>
  <si>
    <t>S20200330013</t>
  </si>
  <si>
    <t>S20200330014</t>
  </si>
  <si>
    <t>自送</t>
    <phoneticPr fontId="1" type="noConversion"/>
  </si>
  <si>
    <t>S20200330015</t>
    <phoneticPr fontId="1" type="noConversion"/>
  </si>
  <si>
    <t>博屹静电</t>
    <phoneticPr fontId="1" type="noConversion"/>
  </si>
  <si>
    <t>凯乐涂装</t>
    <phoneticPr fontId="1" type="noConversion"/>
  </si>
  <si>
    <t>20.6/56</t>
    <phoneticPr fontId="1" type="noConversion"/>
  </si>
  <si>
    <t>S20200330023-02</t>
  </si>
  <si>
    <t>S20200330023-03</t>
  </si>
  <si>
    <t>S20200331001-02</t>
  </si>
  <si>
    <t>S20200331001-03</t>
  </si>
  <si>
    <t>盛业喷塑</t>
    <phoneticPr fontId="1" type="noConversion"/>
  </si>
  <si>
    <t>狮山</t>
    <phoneticPr fontId="1" type="noConversion"/>
  </si>
  <si>
    <t>城南</t>
    <phoneticPr fontId="1" type="noConversion"/>
  </si>
  <si>
    <t>20.3/57</t>
    <phoneticPr fontId="1" type="noConversion"/>
  </si>
  <si>
    <t>S20200330023-01-1</t>
    <phoneticPr fontId="1" type="noConversion"/>
  </si>
  <si>
    <t>S20200330023-01-2</t>
  </si>
  <si>
    <t>S20200331001-01-1</t>
    <phoneticPr fontId="1" type="noConversion"/>
  </si>
  <si>
    <t>S20200331001-01-2</t>
  </si>
  <si>
    <t>S20200401002</t>
  </si>
  <si>
    <t>S20200401003</t>
  </si>
  <si>
    <t>S20200401004</t>
  </si>
  <si>
    <t>S20200401005</t>
  </si>
  <si>
    <t>S20200401006</t>
  </si>
  <si>
    <t>S20200401007</t>
  </si>
  <si>
    <t>S20200401008</t>
  </si>
  <si>
    <t>S20200401009</t>
  </si>
  <si>
    <t>S20200401010</t>
  </si>
  <si>
    <t>S20200401012</t>
  </si>
  <si>
    <t>S20200401013</t>
  </si>
  <si>
    <t>S20200401014</t>
  </si>
  <si>
    <t>S20200401015</t>
  </si>
  <si>
    <t>S20200401016</t>
  </si>
  <si>
    <t>S20200401017</t>
  </si>
  <si>
    <t>S20200401018</t>
  </si>
  <si>
    <t>S20200401019</t>
  </si>
  <si>
    <t>S20200401020</t>
  </si>
  <si>
    <t>S20200401021</t>
  </si>
  <si>
    <t>S20200401022</t>
  </si>
  <si>
    <t>S20200401023</t>
  </si>
  <si>
    <t>S20200402004</t>
  </si>
  <si>
    <t>S20200401032</t>
  </si>
  <si>
    <t>S20200401033</t>
  </si>
  <si>
    <t>S20200401034</t>
  </si>
  <si>
    <t>S20200401035</t>
  </si>
  <si>
    <t>德清堃源金属制品有限公司</t>
  </si>
  <si>
    <t>S20200401036</t>
  </si>
  <si>
    <t>浙江富日进精密金属股份有限公司</t>
  </si>
  <si>
    <t>S20200401037</t>
  </si>
  <si>
    <t>S20200402010</t>
    <phoneticPr fontId="3" type="noConversion"/>
  </si>
  <si>
    <t>S20200402011</t>
    <phoneticPr fontId="3" type="noConversion"/>
  </si>
  <si>
    <t>S20200402012</t>
    <phoneticPr fontId="3" type="noConversion"/>
  </si>
  <si>
    <t>S20200331010</t>
  </si>
  <si>
    <t>S20200331011</t>
  </si>
  <si>
    <t>S20200331012</t>
  </si>
  <si>
    <t>S20200331013</t>
  </si>
  <si>
    <t>S20200402015</t>
    <phoneticPr fontId="3" type="noConversion"/>
  </si>
  <si>
    <t>德清县宁泰机械有限公司</t>
    <phoneticPr fontId="3" type="noConversion"/>
  </si>
  <si>
    <t>S20200402024</t>
    <phoneticPr fontId="3" type="noConversion"/>
  </si>
  <si>
    <t>德清建宏传动材料有限公司</t>
    <phoneticPr fontId="3" type="noConversion"/>
  </si>
  <si>
    <t>S20200402025</t>
    <phoneticPr fontId="3" type="noConversion"/>
  </si>
  <si>
    <t>德清县荣昌冷轧带钢有限公司</t>
    <phoneticPr fontId="3" type="noConversion"/>
  </si>
  <si>
    <t>S20200402026</t>
    <phoneticPr fontId="3" type="noConversion"/>
  </si>
  <si>
    <t>浙江瑞胜带钢有限公司</t>
    <phoneticPr fontId="3" type="noConversion"/>
  </si>
  <si>
    <t>S20200402027</t>
    <phoneticPr fontId="3" type="noConversion"/>
  </si>
  <si>
    <t>德清堃源金属制品有限公司</t>
    <phoneticPr fontId="3" type="noConversion"/>
  </si>
  <si>
    <t>S20200402028</t>
    <phoneticPr fontId="3" type="noConversion"/>
  </si>
  <si>
    <t>浙江富日进精密金属股份有限公司</t>
    <phoneticPr fontId="3" type="noConversion"/>
  </si>
  <si>
    <t>S20200402029</t>
    <phoneticPr fontId="3" type="noConversion"/>
  </si>
  <si>
    <t>浙江明贺钢管有限公司</t>
    <phoneticPr fontId="3" type="noConversion"/>
  </si>
  <si>
    <t>20.5/57</t>
    <phoneticPr fontId="1" type="noConversion"/>
  </si>
  <si>
    <t>浙江德清龙立红旗制药机械有限公司</t>
    <phoneticPr fontId="3" type="noConversion"/>
  </si>
  <si>
    <t>S20200403003-02</t>
  </si>
  <si>
    <t>S20200403003-03</t>
  </si>
  <si>
    <t>S20200403003-04</t>
  </si>
  <si>
    <t>S20200404001-02</t>
  </si>
  <si>
    <t>S20200404001-03</t>
  </si>
  <si>
    <t>S20200404001-04</t>
  </si>
  <si>
    <t>2020/4/2生活饮用水 1cm</t>
    <phoneticPr fontId="3" type="noConversion"/>
  </si>
  <si>
    <t>y = 0.005x + 0.0009</t>
  </si>
  <si>
    <t>r = 0.9996</t>
    <phoneticPr fontId="1" type="noConversion"/>
  </si>
  <si>
    <t>S20200401001-1</t>
    <phoneticPr fontId="1" type="noConversion"/>
  </si>
  <si>
    <t>S20200401001-2</t>
  </si>
  <si>
    <t>S20200401011-1</t>
    <phoneticPr fontId="1" type="noConversion"/>
  </si>
  <si>
    <t>S20200401011-2</t>
  </si>
  <si>
    <t>S20200403003-01-1</t>
    <phoneticPr fontId="3" type="noConversion"/>
  </si>
  <si>
    <t>S20200403003-01-2</t>
  </si>
  <si>
    <t>S20200402001-1</t>
    <phoneticPr fontId="3" type="noConversion"/>
  </si>
  <si>
    <t>S20200402001-2</t>
  </si>
  <si>
    <t>S20200403012</t>
  </si>
  <si>
    <t>S20200403013</t>
  </si>
  <si>
    <t>S20200403014</t>
  </si>
  <si>
    <t>S20200403015</t>
  </si>
  <si>
    <t>S20200403016</t>
  </si>
  <si>
    <t>S20200403017</t>
  </si>
  <si>
    <t>S20200404010</t>
  </si>
  <si>
    <t>S20200404011</t>
  </si>
  <si>
    <t>S20200404012</t>
  </si>
  <si>
    <t>S20200404013</t>
  </si>
  <si>
    <t>S20200404014</t>
  </si>
  <si>
    <t>S20200404015</t>
  </si>
  <si>
    <t>S20200405009</t>
  </si>
  <si>
    <t>S20200406002</t>
  </si>
  <si>
    <t>S20200406003</t>
  </si>
  <si>
    <t>S20200406004</t>
  </si>
  <si>
    <t>S20200406005</t>
  </si>
  <si>
    <t>S20200406006</t>
  </si>
  <si>
    <t>S20200406007</t>
  </si>
  <si>
    <t>S20200406008</t>
  </si>
  <si>
    <t>S20200406009</t>
  </si>
  <si>
    <t>S20200406010</t>
  </si>
  <si>
    <t>S20200406011</t>
  </si>
  <si>
    <t>S20200406012</t>
  </si>
  <si>
    <t>S20200406013</t>
  </si>
  <si>
    <t>S20200406014</t>
    <phoneticPr fontId="3" type="noConversion"/>
  </si>
  <si>
    <t>季度</t>
    <phoneticPr fontId="1" type="noConversion"/>
  </si>
  <si>
    <t>S20200404001-01-1</t>
    <phoneticPr fontId="3" type="noConversion"/>
  </si>
  <si>
    <t>S20200404001-01-2</t>
  </si>
  <si>
    <t>S20200406001-1</t>
    <phoneticPr fontId="1" type="noConversion"/>
  </si>
  <si>
    <t>S20200406001-2</t>
  </si>
  <si>
    <t>20.9/61</t>
    <phoneticPr fontId="1" type="noConversion"/>
  </si>
  <si>
    <t>S20200406017</t>
    <phoneticPr fontId="3" type="noConversion"/>
  </si>
  <si>
    <t>浙江铅华洗涤有限公司</t>
    <phoneticPr fontId="3" type="noConversion"/>
  </si>
  <si>
    <t>2020/4/14-2</t>
    <phoneticPr fontId="1" type="noConversion"/>
  </si>
  <si>
    <t>S20200407002</t>
  </si>
  <si>
    <t>S20200407003</t>
  </si>
  <si>
    <t>S20200407012</t>
  </si>
  <si>
    <t>S20200407013</t>
  </si>
  <si>
    <t>S20200407014</t>
  </si>
  <si>
    <t>S20200407015</t>
  </si>
  <si>
    <t>S20200407016</t>
  </si>
  <si>
    <t>S20200407017</t>
  </si>
  <si>
    <t>S20200407018</t>
  </si>
  <si>
    <t>S20200407020</t>
  </si>
  <si>
    <t>S20200407022</t>
  </si>
  <si>
    <t>浙江龙奇印染有限公司</t>
  </si>
  <si>
    <t>S20200407028</t>
  </si>
  <si>
    <t>S20200407030</t>
  </si>
  <si>
    <t>S20200407032</t>
  </si>
  <si>
    <t>S20200407034</t>
  </si>
  <si>
    <t>S20200407036</t>
  </si>
  <si>
    <t>S20200407041</t>
  </si>
  <si>
    <t>S20200407042</t>
  </si>
  <si>
    <t>S20200407050</t>
  </si>
  <si>
    <t>德清县天智机械厂</t>
  </si>
  <si>
    <t>S20200408005</t>
  </si>
  <si>
    <t>S20200408006</t>
  </si>
  <si>
    <t>S20200408007</t>
  </si>
  <si>
    <t>德清友好木业有限公司</t>
  </si>
  <si>
    <t>S20200408008</t>
  </si>
  <si>
    <t>浙江物华再生资源有限公司</t>
  </si>
  <si>
    <t>云岫路建昌桥雨水排放口截污治理工程出水口</t>
  </si>
  <si>
    <t>季度报告</t>
  </si>
  <si>
    <t>验收报告</t>
  </si>
  <si>
    <t>标记</t>
    <phoneticPr fontId="3" type="noConversion"/>
  </si>
  <si>
    <t>生活</t>
    <phoneticPr fontId="1" type="noConversion"/>
  </si>
  <si>
    <t>出具报告</t>
    <phoneticPr fontId="1" type="noConversion"/>
  </si>
  <si>
    <t>S20200407043</t>
  </si>
  <si>
    <t>S20200407044</t>
  </si>
  <si>
    <t>S20200407045</t>
  </si>
  <si>
    <t>S20200407046</t>
  </si>
  <si>
    <t>S20200407047</t>
  </si>
  <si>
    <t>S20200407048</t>
  </si>
  <si>
    <t>S20200407049</t>
  </si>
  <si>
    <t>雨1</t>
    <phoneticPr fontId="3" type="noConversion"/>
  </si>
  <si>
    <t>雨2</t>
  </si>
  <si>
    <t>雨3</t>
  </si>
  <si>
    <t>雨外1</t>
    <phoneticPr fontId="3" type="noConversion"/>
  </si>
  <si>
    <t>雨外2</t>
  </si>
  <si>
    <t>污1</t>
    <phoneticPr fontId="3" type="noConversion"/>
  </si>
  <si>
    <t>污2</t>
  </si>
  <si>
    <t>污3</t>
  </si>
  <si>
    <t>S20200408002-02</t>
  </si>
  <si>
    <t>S20200408002-03</t>
  </si>
  <si>
    <t>S20200408002-04</t>
  </si>
  <si>
    <t>S20200409001-02</t>
  </si>
  <si>
    <t>S20200409001-03</t>
  </si>
  <si>
    <t>S20200409001-04</t>
  </si>
  <si>
    <t>德清县红星塑料通讯器材厂</t>
    <phoneticPr fontId="1" type="noConversion"/>
  </si>
  <si>
    <t>金郎酒业有限公司</t>
    <phoneticPr fontId="1" type="noConversion"/>
  </si>
  <si>
    <t>S20200407001-1</t>
    <phoneticPr fontId="3" type="noConversion"/>
  </si>
  <si>
    <t>S20200407001-2</t>
  </si>
  <si>
    <t>S20200407024-1</t>
    <phoneticPr fontId="1" type="noConversion"/>
  </si>
  <si>
    <t>S20200407026</t>
    <phoneticPr fontId="1" type="noConversion"/>
  </si>
  <si>
    <t>S20200407024-2</t>
  </si>
  <si>
    <t>S20200408002-01-1</t>
    <phoneticPr fontId="1" type="noConversion"/>
  </si>
  <si>
    <t>S20200408002-01-2</t>
  </si>
  <si>
    <t>20.6/59</t>
    <phoneticPr fontId="1" type="noConversion"/>
  </si>
  <si>
    <t>自送样</t>
    <phoneticPr fontId="1" type="noConversion"/>
  </si>
  <si>
    <t>S20200409021</t>
    <phoneticPr fontId="1" type="noConversion"/>
  </si>
  <si>
    <t>S20200409022</t>
    <phoneticPr fontId="1" type="noConversion"/>
  </si>
  <si>
    <t>S20200409023</t>
    <phoneticPr fontId="1" type="noConversion"/>
  </si>
  <si>
    <t>S20200409024</t>
    <phoneticPr fontId="1" type="noConversion"/>
  </si>
  <si>
    <t>德清堃源金属制品有限公司</t>
    <phoneticPr fontId="1" type="noConversion"/>
  </si>
  <si>
    <t>S20200409025</t>
    <phoneticPr fontId="1" type="noConversion"/>
  </si>
  <si>
    <t>浙江富日进精密金属股份有限公司</t>
    <phoneticPr fontId="1" type="noConversion"/>
  </si>
  <si>
    <t>S20200409026</t>
    <phoneticPr fontId="1" type="noConversion"/>
  </si>
  <si>
    <t>20.8/60</t>
    <phoneticPr fontId="1" type="noConversion"/>
  </si>
  <si>
    <t>S20200409001-01-1</t>
    <phoneticPr fontId="1" type="noConversion"/>
  </si>
  <si>
    <t>S20200409001-01-2</t>
  </si>
  <si>
    <t>月度报告</t>
    <phoneticPr fontId="1" type="noConversion"/>
  </si>
  <si>
    <t>zk-28-03-2-1</t>
    <phoneticPr fontId="1" type="noConversion"/>
  </si>
  <si>
    <t>zk-28-03-2-2</t>
  </si>
  <si>
    <t>y = 0.0067x + 0.0003</t>
  </si>
  <si>
    <t>r = 0.9996</t>
    <phoneticPr fontId="1" type="noConversion"/>
  </si>
  <si>
    <t>德清三星机电科技有限公司</t>
    <phoneticPr fontId="1" type="noConversion"/>
  </si>
  <si>
    <t>S20200410013</t>
    <phoneticPr fontId="1" type="noConversion"/>
  </si>
  <si>
    <t>S20200410014</t>
    <phoneticPr fontId="1" type="noConversion"/>
  </si>
  <si>
    <t>S20200410015</t>
    <phoneticPr fontId="1" type="noConversion"/>
  </si>
  <si>
    <t>S20200410016</t>
    <phoneticPr fontId="1" type="noConversion"/>
  </si>
  <si>
    <t>S20200410017</t>
    <phoneticPr fontId="1" type="noConversion"/>
  </si>
  <si>
    <t>S20200410018</t>
    <phoneticPr fontId="1" type="noConversion"/>
  </si>
  <si>
    <t>S20200410022</t>
    <phoneticPr fontId="1" type="noConversion"/>
  </si>
  <si>
    <t>浙江大桥油漆有限公司</t>
    <phoneticPr fontId="1" type="noConversion"/>
  </si>
  <si>
    <t>自送</t>
    <phoneticPr fontId="1" type="noConversion"/>
  </si>
  <si>
    <t>年度</t>
    <phoneticPr fontId="1" type="noConversion"/>
  </si>
  <si>
    <t>氨氮 mg/L</t>
    <phoneticPr fontId="1" type="noConversion"/>
  </si>
  <si>
    <t>S20200409003</t>
    <phoneticPr fontId="3" type="noConversion"/>
  </si>
  <si>
    <t>月度</t>
    <phoneticPr fontId="1" type="noConversion"/>
  </si>
  <si>
    <t>S20200408017</t>
    <phoneticPr fontId="1" type="noConversion"/>
  </si>
  <si>
    <t>S20200408018</t>
    <phoneticPr fontId="1" type="noConversion"/>
  </si>
  <si>
    <t>S20200408019</t>
    <phoneticPr fontId="1" type="noConversion"/>
  </si>
  <si>
    <t>S20200408020</t>
    <phoneticPr fontId="1" type="noConversion"/>
  </si>
  <si>
    <t>S20200408021</t>
    <phoneticPr fontId="1" type="noConversion"/>
  </si>
  <si>
    <t>S20200408022</t>
    <phoneticPr fontId="1" type="noConversion"/>
  </si>
  <si>
    <t>.286~.306</t>
    <phoneticPr fontId="1" type="noConversion"/>
  </si>
  <si>
    <t>S20200411008</t>
    <phoneticPr fontId="1" type="noConversion"/>
  </si>
  <si>
    <t>S20200411009</t>
    <phoneticPr fontId="1" type="noConversion"/>
  </si>
  <si>
    <t>S20200411010</t>
    <phoneticPr fontId="1" type="noConversion"/>
  </si>
  <si>
    <t>S20200411011</t>
    <phoneticPr fontId="1" type="noConversion"/>
  </si>
  <si>
    <t>S20200411012</t>
    <phoneticPr fontId="1" type="noConversion"/>
  </si>
  <si>
    <t>S20200411013</t>
    <phoneticPr fontId="1" type="noConversion"/>
  </si>
  <si>
    <t>S20200412008</t>
    <phoneticPr fontId="1" type="noConversion"/>
  </si>
  <si>
    <t>浙江博亚建材有限公司</t>
    <phoneticPr fontId="1" type="noConversion"/>
  </si>
  <si>
    <t>浙江迈德维科技有限公司</t>
    <phoneticPr fontId="1" type="noConversion"/>
  </si>
  <si>
    <t>S20200413020</t>
    <phoneticPr fontId="1" type="noConversion"/>
  </si>
  <si>
    <t>S20200413021</t>
    <phoneticPr fontId="1" type="noConversion"/>
  </si>
  <si>
    <t>S20200413022</t>
    <phoneticPr fontId="1" type="noConversion"/>
  </si>
  <si>
    <t>S20200413023</t>
    <phoneticPr fontId="1" type="noConversion"/>
  </si>
  <si>
    <t>S20200413032</t>
    <phoneticPr fontId="1" type="noConversion"/>
  </si>
  <si>
    <t>S20200413033</t>
    <phoneticPr fontId="1" type="noConversion"/>
  </si>
  <si>
    <t>S20200413010-02</t>
  </si>
  <si>
    <t>S20200413010-03</t>
  </si>
  <si>
    <t>S20200413010-04</t>
  </si>
  <si>
    <t>S20200413011-02</t>
  </si>
  <si>
    <t>S20200413011-03</t>
  </si>
  <si>
    <t>S20200413011-04</t>
  </si>
  <si>
    <t>S20200414001-02</t>
  </si>
  <si>
    <t>S20200414001-03</t>
  </si>
  <si>
    <t>S20200414001-04</t>
  </si>
  <si>
    <t>S20200414002-01</t>
    <phoneticPr fontId="1" type="noConversion"/>
  </si>
  <si>
    <t>S20200414002-02</t>
  </si>
  <si>
    <t>S20200414002-03</t>
  </si>
  <si>
    <t>S20200414002-04</t>
  </si>
  <si>
    <t>验收</t>
    <phoneticPr fontId="1" type="noConversion"/>
  </si>
  <si>
    <t>20.6/54</t>
    <phoneticPr fontId="1" type="noConversion"/>
  </si>
  <si>
    <t>S20200413010-01-1</t>
    <phoneticPr fontId="1" type="noConversion"/>
  </si>
  <si>
    <t>S20200413010-01-2</t>
  </si>
  <si>
    <t>S20200413011-01-1</t>
    <phoneticPr fontId="1" type="noConversion"/>
  </si>
  <si>
    <t>S20200413011-01-2</t>
  </si>
  <si>
    <t>S20200414001-01-1</t>
    <phoneticPr fontId="1" type="noConversion"/>
  </si>
  <si>
    <t>S20200414001-01-2</t>
  </si>
  <si>
    <t>S20200410005-1</t>
    <phoneticPr fontId="1" type="noConversion"/>
  </si>
  <si>
    <t>S20200410005-2</t>
  </si>
  <si>
    <t>S20200414003</t>
  </si>
  <si>
    <t>S20200414005</t>
  </si>
  <si>
    <t>S20200414007</t>
  </si>
  <si>
    <t>S20200414009</t>
  </si>
  <si>
    <t>S20200414011</t>
  </si>
  <si>
    <t>S20200414014</t>
  </si>
  <si>
    <t>S20200414023</t>
  </si>
  <si>
    <t>S20200414024</t>
  </si>
  <si>
    <t>S20200414025</t>
  </si>
  <si>
    <t>S20200414026</t>
  </si>
  <si>
    <t>S20200414027</t>
  </si>
  <si>
    <t>S20200414028</t>
  </si>
  <si>
    <t>月度</t>
    <phoneticPr fontId="1" type="noConversion"/>
  </si>
  <si>
    <t>浙江世佳科技股份有限公司</t>
    <phoneticPr fontId="1" type="noConversion"/>
  </si>
  <si>
    <t>21.1/58</t>
    <phoneticPr fontId="1" type="noConversion"/>
  </si>
  <si>
    <t>S20200415011</t>
  </si>
  <si>
    <t>S20200415012</t>
  </si>
  <si>
    <t>S20200415013</t>
  </si>
  <si>
    <t>S20200415014</t>
  </si>
  <si>
    <t>S20200415015</t>
  </si>
  <si>
    <t>S20200415016</t>
  </si>
  <si>
    <t>S20200415002</t>
    <phoneticPr fontId="3" type="noConversion"/>
  </si>
  <si>
    <t>S20200416001-1</t>
    <phoneticPr fontId="3" type="noConversion"/>
  </si>
  <si>
    <t>S20200416001-2</t>
  </si>
  <si>
    <t>20.9/58</t>
    <phoneticPr fontId="1" type="noConversion"/>
  </si>
  <si>
    <t>S20200416003</t>
    <phoneticPr fontId="3" type="noConversion"/>
  </si>
  <si>
    <t>S20200416005</t>
    <phoneticPr fontId="3" type="noConversion"/>
  </si>
  <si>
    <t>S20200416006</t>
    <phoneticPr fontId="3" type="noConversion"/>
  </si>
  <si>
    <t>德清县一凡颜料有限公司</t>
    <phoneticPr fontId="3" type="noConversion"/>
  </si>
  <si>
    <t>S20200416017</t>
  </si>
  <si>
    <t>S20200416018</t>
  </si>
  <si>
    <t>S20200416019</t>
  </si>
  <si>
    <t>S20200416020</t>
  </si>
  <si>
    <t>S20200416021</t>
  </si>
  <si>
    <t>月度</t>
    <phoneticPr fontId="1" type="noConversion"/>
  </si>
  <si>
    <t>报告</t>
    <phoneticPr fontId="1" type="noConversion"/>
  </si>
  <si>
    <t>地表水</t>
    <phoneticPr fontId="1" type="noConversion"/>
  </si>
  <si>
    <t>S20200417001</t>
    <phoneticPr fontId="3" type="noConversion"/>
  </si>
  <si>
    <t>S20200417009</t>
  </si>
  <si>
    <t>S20200417010</t>
  </si>
  <si>
    <t>S20200417011</t>
  </si>
  <si>
    <t>S20200417012</t>
  </si>
  <si>
    <t>S20200417013</t>
  </si>
  <si>
    <t>20.7/59</t>
    <phoneticPr fontId="1" type="noConversion"/>
  </si>
  <si>
    <t>浙江剑麟金属制品有限公司</t>
    <phoneticPr fontId="1" type="noConversion"/>
  </si>
  <si>
    <t>S20200416007-1</t>
    <phoneticPr fontId="3" type="noConversion"/>
  </si>
  <si>
    <t>S20200416007-2</t>
  </si>
  <si>
    <t>S20200418001-1</t>
    <phoneticPr fontId="3" type="noConversion"/>
  </si>
  <si>
    <t>S20200418001-2</t>
  </si>
  <si>
    <t>S20200417016</t>
    <phoneticPr fontId="3" type="noConversion"/>
  </si>
  <si>
    <t>浙江世佳科技股份有限公司武康厂区</t>
    <phoneticPr fontId="3" type="noConversion"/>
  </si>
  <si>
    <t>S20200420005</t>
    <phoneticPr fontId="3" type="noConversion"/>
  </si>
  <si>
    <t>德清佳柔日化用品有限公司</t>
    <phoneticPr fontId="3" type="noConversion"/>
  </si>
  <si>
    <t>报告</t>
    <phoneticPr fontId="1" type="noConversion"/>
  </si>
  <si>
    <t>S20200418008</t>
  </si>
  <si>
    <t>S20200418009</t>
  </si>
  <si>
    <t>S20200418010</t>
  </si>
  <si>
    <t>S20200418011</t>
  </si>
  <si>
    <t>S20200418012</t>
  </si>
  <si>
    <t>S20200418013</t>
  </si>
  <si>
    <t>S20200419008</t>
  </si>
  <si>
    <t>S20200420006</t>
    <phoneticPr fontId="3" type="noConversion"/>
  </si>
  <si>
    <t>湖州剑力金属制品有限公司</t>
    <phoneticPr fontId="3" type="noConversion"/>
  </si>
  <si>
    <t>S20200420015</t>
  </si>
  <si>
    <t>S20200420016</t>
  </si>
  <si>
    <t>S20200420017</t>
  </si>
  <si>
    <t>S20200420018</t>
  </si>
  <si>
    <t>S20200420027</t>
  </si>
  <si>
    <t>S20200420028</t>
  </si>
  <si>
    <t>自送</t>
    <phoneticPr fontId="1" type="noConversion"/>
  </si>
  <si>
    <t>德清县荣昌冷轧带钢有限公司</t>
    <phoneticPr fontId="1" type="noConversion"/>
  </si>
  <si>
    <t>S20200420004-1</t>
    <phoneticPr fontId="3" type="noConversion"/>
  </si>
  <si>
    <t>S20200420004-2</t>
  </si>
  <si>
    <t>S20200421014</t>
  </si>
  <si>
    <t>S20200421015</t>
  </si>
  <si>
    <t>S20200421016</t>
  </si>
  <si>
    <t>S20200421017</t>
  </si>
  <si>
    <t>S20200421018</t>
  </si>
  <si>
    <t>S20200421019</t>
  </si>
  <si>
    <t>S20200421022</t>
    <phoneticPr fontId="3" type="noConversion"/>
  </si>
  <si>
    <t>S20200421005-01</t>
    <phoneticPr fontId="3" type="noConversion"/>
  </si>
  <si>
    <t>S20200421005-02</t>
  </si>
  <si>
    <t>S20200421005-03</t>
  </si>
  <si>
    <t>S20200421006-02</t>
  </si>
  <si>
    <t>S20200421006-03</t>
  </si>
  <si>
    <t>月度</t>
    <phoneticPr fontId="1" type="noConversion"/>
  </si>
  <si>
    <t>20.5/57</t>
    <phoneticPr fontId="1" type="noConversion"/>
  </si>
  <si>
    <t>报告</t>
    <phoneticPr fontId="1" type="noConversion"/>
  </si>
  <si>
    <t>S20200409029</t>
    <phoneticPr fontId="1" type="noConversion"/>
  </si>
  <si>
    <t>S20200422009</t>
  </si>
  <si>
    <t>S20200422010</t>
  </si>
  <si>
    <t>S20200422011</t>
  </si>
  <si>
    <t>S20200422012</t>
  </si>
  <si>
    <t>S20200422015</t>
    <phoneticPr fontId="3" type="noConversion"/>
  </si>
  <si>
    <t>20.6/59</t>
    <phoneticPr fontId="1" type="noConversion"/>
  </si>
  <si>
    <t>S20200421006-01-1</t>
    <phoneticPr fontId="3" type="noConversion"/>
  </si>
  <si>
    <t>S20200421006-01-2</t>
  </si>
  <si>
    <t>S20200422008-1</t>
    <phoneticPr fontId="1" type="noConversion"/>
  </si>
  <si>
    <t>S20200422008-2</t>
  </si>
  <si>
    <t>S20200422019</t>
    <phoneticPr fontId="3" type="noConversion"/>
  </si>
  <si>
    <t>德清县勾里众强陶瓷厂</t>
    <phoneticPr fontId="3" type="noConversion"/>
  </si>
  <si>
    <t>年度</t>
    <phoneticPr fontId="1" type="noConversion"/>
  </si>
  <si>
    <t>标曲</t>
    <phoneticPr fontId="1" type="noConversion"/>
  </si>
  <si>
    <t>20.6/55</t>
    <phoneticPr fontId="1" type="noConversion"/>
  </si>
  <si>
    <t>德清振欣木业有限公司</t>
    <phoneticPr fontId="1" type="noConversion"/>
  </si>
  <si>
    <t>S20200409002</t>
    <phoneticPr fontId="3" type="noConversion"/>
  </si>
  <si>
    <t>浙江泰邦软管有限公司</t>
    <phoneticPr fontId="3" type="noConversion"/>
  </si>
  <si>
    <t>月度</t>
    <phoneticPr fontId="1" type="noConversion"/>
  </si>
  <si>
    <t xml:space="preserve">   </t>
    <phoneticPr fontId="1" type="noConversion"/>
  </si>
  <si>
    <t>S20200423010</t>
  </si>
  <si>
    <t>S20200423011</t>
  </si>
  <si>
    <t>S20200423012</t>
  </si>
  <si>
    <t>S20200423013</t>
  </si>
  <si>
    <t>S20200423014</t>
  </si>
  <si>
    <t>S20200423015</t>
  </si>
  <si>
    <t>S20200424008</t>
  </si>
  <si>
    <t>S20200424009</t>
  </si>
  <si>
    <t>S20200424010</t>
  </si>
  <si>
    <t>S20200424011</t>
  </si>
  <si>
    <t>S20200424012</t>
  </si>
  <si>
    <t>S20200424013</t>
  </si>
  <si>
    <t>S20200424017</t>
  </si>
  <si>
    <t>浙江金马特汽车零部件有限公司</t>
  </si>
  <si>
    <t>S20200424018</t>
  </si>
  <si>
    <t>S20200425001</t>
    <phoneticPr fontId="17" type="noConversion"/>
  </si>
  <si>
    <t>德清县鑫宏锻造有限公司</t>
    <phoneticPr fontId="17" type="noConversion"/>
  </si>
  <si>
    <t>浙江龙虎锻造有限公司</t>
    <phoneticPr fontId="17" type="noConversion"/>
  </si>
  <si>
    <t>自送</t>
    <phoneticPr fontId="1" type="noConversion"/>
  </si>
  <si>
    <t>年度</t>
    <phoneticPr fontId="1" type="noConversion"/>
  </si>
  <si>
    <t>污水排放口</t>
  </si>
  <si>
    <t>雨水排放口</t>
  </si>
  <si>
    <t>20.7/57</t>
    <phoneticPr fontId="1" type="noConversion"/>
  </si>
  <si>
    <t>S20200425002-1</t>
    <phoneticPr fontId="17" type="noConversion"/>
  </si>
  <si>
    <t>S20200425002-2</t>
  </si>
  <si>
    <t>浙江跃通建筑材料有限公司</t>
    <phoneticPr fontId="17" type="noConversion"/>
  </si>
  <si>
    <t>S20200427002</t>
    <phoneticPr fontId="17" type="noConversion"/>
  </si>
  <si>
    <t>浙江同创顶立表面技术有限公司</t>
  </si>
  <si>
    <t>报告</t>
    <phoneticPr fontId="1" type="noConversion"/>
  </si>
  <si>
    <t>德清堃源金属制品有限公司</t>
    <phoneticPr fontId="1" type="noConversion"/>
  </si>
  <si>
    <t>S20200425010</t>
  </si>
  <si>
    <t>S20200425011</t>
  </si>
  <si>
    <t>S20200425012</t>
  </si>
  <si>
    <t>S20200425013</t>
  </si>
  <si>
    <t>S20200425014</t>
  </si>
  <si>
    <t>S20200425015</t>
  </si>
  <si>
    <t>S20200426008</t>
  </si>
  <si>
    <t>S20200427005</t>
    <phoneticPr fontId="17" type="noConversion"/>
  </si>
  <si>
    <t>S20200427007</t>
    <phoneticPr fontId="17" type="noConversion"/>
  </si>
  <si>
    <t>S20200427010</t>
    <phoneticPr fontId="17" type="noConversion"/>
  </si>
  <si>
    <t>S20200427019</t>
  </si>
  <si>
    <t>S20200427020</t>
  </si>
  <si>
    <t>S20200427021</t>
  </si>
  <si>
    <t>S20200427022</t>
  </si>
  <si>
    <t>S20200427023</t>
  </si>
  <si>
    <t>S20200427024</t>
  </si>
  <si>
    <t>S20200428002</t>
    <phoneticPr fontId="17" type="noConversion"/>
  </si>
  <si>
    <t>月度</t>
    <phoneticPr fontId="1" type="noConversion"/>
  </si>
  <si>
    <t>自送</t>
    <phoneticPr fontId="1" type="noConversion"/>
  </si>
  <si>
    <t>剑力</t>
    <phoneticPr fontId="1" type="noConversion"/>
  </si>
  <si>
    <t>S20200427001-1</t>
    <phoneticPr fontId="17" type="noConversion"/>
  </si>
  <si>
    <t>S20200427001-2</t>
  </si>
  <si>
    <t>S20200428019</t>
  </si>
  <si>
    <t>S20200428020</t>
  </si>
  <si>
    <t>S20200428021</t>
  </si>
  <si>
    <t>S20200428022</t>
  </si>
  <si>
    <t>S20200428023</t>
  </si>
  <si>
    <t>S20200428018-1</t>
    <phoneticPr fontId="1" type="noConversion"/>
  </si>
  <si>
    <t>S20200428018-2</t>
  </si>
  <si>
    <t>20.5/59</t>
    <phoneticPr fontId="1" type="noConversion"/>
  </si>
  <si>
    <t>S20200429008</t>
  </si>
  <si>
    <t>S20200429013</t>
  </si>
  <si>
    <t>S20200429014</t>
  </si>
  <si>
    <t>S20200429015</t>
  </si>
  <si>
    <t>S20200429016</t>
  </si>
  <si>
    <t>S20200429017</t>
  </si>
  <si>
    <t>S20200429020</t>
  </si>
  <si>
    <t>报告</t>
    <phoneticPr fontId="1" type="noConversion"/>
  </si>
  <si>
    <t>利通</t>
    <phoneticPr fontId="3" type="noConversion"/>
  </si>
  <si>
    <t>东A</t>
    <phoneticPr fontId="3" type="noConversion"/>
  </si>
  <si>
    <t>东B</t>
    <phoneticPr fontId="3" type="noConversion"/>
  </si>
  <si>
    <t>新初沉池</t>
    <phoneticPr fontId="3" type="noConversion"/>
  </si>
  <si>
    <t>新二沉池</t>
    <phoneticPr fontId="3" type="noConversion"/>
  </si>
  <si>
    <t>S20200430013</t>
  </si>
  <si>
    <t>S20200430014</t>
  </si>
  <si>
    <t>S20200430015</t>
  </si>
  <si>
    <t>S20200430016</t>
  </si>
  <si>
    <t>S20200430017</t>
  </si>
  <si>
    <t>S20200430018</t>
  </si>
  <si>
    <t>S20200506001</t>
    <phoneticPr fontId="3" type="noConversion"/>
  </si>
  <si>
    <t>S20200506002</t>
  </si>
  <si>
    <t>S20200506003</t>
  </si>
  <si>
    <t>S20200506004</t>
  </si>
  <si>
    <t>S20200506005</t>
  </si>
  <si>
    <t>S20200506006</t>
  </si>
  <si>
    <t>S20200506007</t>
  </si>
  <si>
    <t>S20200506008</t>
  </si>
  <si>
    <t>S20200506009</t>
  </si>
  <si>
    <t>S20200506010</t>
  </si>
  <si>
    <t>S20200506012</t>
  </si>
  <si>
    <t>S20200506013</t>
  </si>
  <si>
    <t>S20200506014</t>
  </si>
  <si>
    <t>S20200506015</t>
  </si>
  <si>
    <t>S20200506016</t>
  </si>
  <si>
    <t>S20200506017</t>
  </si>
  <si>
    <t>S20200506018</t>
  </si>
  <si>
    <t>S20200506019</t>
  </si>
  <si>
    <t>S20200506020</t>
  </si>
  <si>
    <t>S20200506021</t>
  </si>
  <si>
    <t>S20200506022</t>
  </si>
  <si>
    <t>S20200506023</t>
  </si>
  <si>
    <t>S20200430001</t>
  </si>
  <si>
    <t>S20200430002</t>
  </si>
  <si>
    <t>S20200430003</t>
  </si>
  <si>
    <t>S20200430004</t>
  </si>
  <si>
    <t>20.7/58</t>
    <phoneticPr fontId="1" type="noConversion"/>
  </si>
  <si>
    <t xml:space="preserve"> </t>
    <phoneticPr fontId="1" type="noConversion"/>
  </si>
  <si>
    <t>S20200502007</t>
  </si>
  <si>
    <t>S20200502008</t>
  </si>
  <si>
    <t>S20200503007</t>
  </si>
  <si>
    <t>S20200503008</t>
  </si>
  <si>
    <t>S20200503009</t>
  </si>
  <si>
    <t>S20200504007</t>
  </si>
  <si>
    <t>S20200504008</t>
  </si>
  <si>
    <t>S20200504009</t>
  </si>
  <si>
    <t>S20200504010</t>
  </si>
  <si>
    <t>S20200504011</t>
  </si>
  <si>
    <t>S20200504012</t>
  </si>
  <si>
    <t>S20200505008</t>
  </si>
  <si>
    <t>S20200505009</t>
  </si>
  <si>
    <t>S20200505010</t>
  </si>
  <si>
    <t>S20200505011</t>
  </si>
  <si>
    <t>S20200505012</t>
  </si>
  <si>
    <t>S20200505013</t>
  </si>
  <si>
    <t>S20200506024</t>
  </si>
  <si>
    <t>S20200506025</t>
  </si>
  <si>
    <t>S20200506026</t>
  </si>
  <si>
    <t>S20200506027</t>
  </si>
  <si>
    <t>S20200506028</t>
  </si>
  <si>
    <t>S20200506029</t>
  </si>
  <si>
    <t>S20200506030</t>
  </si>
  <si>
    <t>S20200506031</t>
  </si>
  <si>
    <t>S20200506032</t>
  </si>
  <si>
    <t>S20200506033</t>
  </si>
  <si>
    <t>S20200506034</t>
  </si>
  <si>
    <t>S20200506035</t>
  </si>
  <si>
    <t>S20200506036</t>
  </si>
  <si>
    <t>S20200507001</t>
    <phoneticPr fontId="3" type="noConversion"/>
  </si>
  <si>
    <t>S20200507002</t>
    <phoneticPr fontId="3" type="noConversion"/>
  </si>
  <si>
    <t>S20200507004</t>
    <phoneticPr fontId="3" type="noConversion"/>
  </si>
  <si>
    <t>S20200507005</t>
    <phoneticPr fontId="3" type="noConversion"/>
  </si>
  <si>
    <t>20.1/56</t>
    <phoneticPr fontId="1" type="noConversion"/>
  </si>
  <si>
    <t>20.2/55</t>
    <phoneticPr fontId="1" type="noConversion"/>
  </si>
  <si>
    <t>2020/5/6生活饮用水 1cm</t>
    <phoneticPr fontId="3" type="noConversion"/>
  </si>
  <si>
    <t>y = 0.0053x + 0.001</t>
    <phoneticPr fontId="1" type="noConversion"/>
  </si>
  <si>
    <t>r = 0.9996</t>
    <phoneticPr fontId="1" type="noConversion"/>
  </si>
  <si>
    <t>S20200501007-1</t>
    <phoneticPr fontId="1" type="noConversion"/>
  </si>
  <si>
    <t>S20200501007-2</t>
  </si>
  <si>
    <t>S20200507011</t>
    <phoneticPr fontId="3" type="noConversion"/>
  </si>
  <si>
    <t>S20200507012</t>
    <phoneticPr fontId="3" type="noConversion"/>
  </si>
  <si>
    <t>S20200507013</t>
    <phoneticPr fontId="3" type="noConversion"/>
  </si>
  <si>
    <t>S20200507007</t>
    <phoneticPr fontId="3" type="noConversion"/>
  </si>
  <si>
    <t>德清县利通绢纺塑化有限公司</t>
    <phoneticPr fontId="3" type="noConversion"/>
  </si>
  <si>
    <t>S20200507008</t>
    <phoneticPr fontId="3" type="noConversion"/>
  </si>
  <si>
    <t>S20200507009</t>
    <phoneticPr fontId="3" type="noConversion"/>
  </si>
  <si>
    <t>S20200507010</t>
    <phoneticPr fontId="3" type="noConversion"/>
  </si>
  <si>
    <t>自送</t>
    <phoneticPr fontId="3" type="noConversion"/>
  </si>
  <si>
    <t>水解池1</t>
    <phoneticPr fontId="3" type="noConversion"/>
  </si>
  <si>
    <t>水解池2</t>
  </si>
  <si>
    <t>水解池3</t>
  </si>
  <si>
    <t>生化池4</t>
    <phoneticPr fontId="3" type="noConversion"/>
  </si>
  <si>
    <t>生化池5</t>
  </si>
  <si>
    <t>生化池6</t>
  </si>
  <si>
    <t>生化池7</t>
  </si>
  <si>
    <t>S20200506011-1</t>
    <phoneticPr fontId="3" type="noConversion"/>
  </si>
  <si>
    <t>S20200506011-2</t>
  </si>
  <si>
    <t>S20200507015</t>
    <phoneticPr fontId="3" type="noConversion"/>
  </si>
  <si>
    <t xml:space="preserve">浙江深德环境技术有限公司 </t>
    <phoneticPr fontId="3" type="noConversion"/>
  </si>
  <si>
    <t>S20200507017</t>
    <phoneticPr fontId="3" type="noConversion"/>
  </si>
  <si>
    <t>S20200507018</t>
    <phoneticPr fontId="3" type="noConversion"/>
  </si>
  <si>
    <t>浙江华源颜料股份有限公司</t>
    <phoneticPr fontId="3" type="noConversion"/>
  </si>
  <si>
    <t>S20200507019</t>
    <phoneticPr fontId="3" type="noConversion"/>
  </si>
  <si>
    <t>德清县丰盛食品有限公司</t>
    <phoneticPr fontId="3" type="noConversion"/>
  </si>
  <si>
    <t>S20200507027</t>
    <phoneticPr fontId="3" type="noConversion"/>
  </si>
  <si>
    <t>S20200507029</t>
    <phoneticPr fontId="3" type="noConversion"/>
  </si>
  <si>
    <t>金郎酒业有限公司</t>
    <phoneticPr fontId="3" type="noConversion"/>
  </si>
  <si>
    <t>S20200507031</t>
    <phoneticPr fontId="3" type="noConversion"/>
  </si>
  <si>
    <t>浙江浙北药业新市分公司</t>
    <phoneticPr fontId="3" type="noConversion"/>
  </si>
  <si>
    <t>S20200507032</t>
    <phoneticPr fontId="3" type="noConversion"/>
  </si>
  <si>
    <t>S20200507033</t>
    <phoneticPr fontId="3" type="noConversion"/>
  </si>
  <si>
    <t>S20200507034</t>
    <phoneticPr fontId="3" type="noConversion"/>
  </si>
  <si>
    <t>S20200507035</t>
    <phoneticPr fontId="3" type="noConversion"/>
  </si>
  <si>
    <t>S20200507036</t>
    <phoneticPr fontId="3" type="noConversion"/>
  </si>
  <si>
    <t>季度报告</t>
    <phoneticPr fontId="1" type="noConversion"/>
  </si>
  <si>
    <t>S20200110024</t>
    <phoneticPr fontId="1" type="noConversion"/>
  </si>
  <si>
    <t>大桥油漆</t>
    <phoneticPr fontId="1" type="noConversion"/>
  </si>
  <si>
    <t>S20200508001</t>
    <phoneticPr fontId="3" type="noConversion"/>
  </si>
  <si>
    <t>浙江省军工集团有限公司</t>
    <phoneticPr fontId="3" type="noConversion"/>
  </si>
  <si>
    <t>S20200508003</t>
    <phoneticPr fontId="3" type="noConversion"/>
  </si>
  <si>
    <t>新华机械制造有限公司</t>
    <phoneticPr fontId="3" type="noConversion"/>
  </si>
  <si>
    <t>S20200508005</t>
    <phoneticPr fontId="3" type="noConversion"/>
  </si>
  <si>
    <t>德清县中能热电有限公司</t>
    <phoneticPr fontId="3" type="noConversion"/>
  </si>
  <si>
    <t>S20200508007</t>
    <phoneticPr fontId="3" type="noConversion"/>
  </si>
  <si>
    <t>德清县市政管理处</t>
    <phoneticPr fontId="3" type="noConversion"/>
  </si>
  <si>
    <t>S20200508008</t>
    <phoneticPr fontId="3" type="noConversion"/>
  </si>
  <si>
    <t>S20200508009</t>
    <phoneticPr fontId="3" type="noConversion"/>
  </si>
  <si>
    <t>德清华康纸业有限公司</t>
    <phoneticPr fontId="3" type="noConversion"/>
  </si>
  <si>
    <t>S20200508017</t>
    <phoneticPr fontId="3" type="noConversion"/>
  </si>
  <si>
    <t>S20200508018</t>
    <phoneticPr fontId="3" type="noConversion"/>
  </si>
  <si>
    <t>S20200508019</t>
    <phoneticPr fontId="3" type="noConversion"/>
  </si>
  <si>
    <t>S20200508020</t>
    <phoneticPr fontId="3" type="noConversion"/>
  </si>
  <si>
    <t>S20200508021</t>
    <phoneticPr fontId="3" type="noConversion"/>
  </si>
  <si>
    <t>S20200508022</t>
    <phoneticPr fontId="3" type="noConversion"/>
  </si>
  <si>
    <t>浙江华诺化工有限公司</t>
    <phoneticPr fontId="3" type="noConversion"/>
  </si>
  <si>
    <t>S20200509011</t>
    <phoneticPr fontId="3" type="noConversion"/>
  </si>
  <si>
    <t>S20200509012</t>
    <phoneticPr fontId="3" type="noConversion"/>
  </si>
  <si>
    <t>S20200509013</t>
    <phoneticPr fontId="3" type="noConversion"/>
  </si>
  <si>
    <t>S20200509014</t>
    <phoneticPr fontId="3" type="noConversion"/>
  </si>
  <si>
    <t>S20200509015</t>
    <phoneticPr fontId="3" type="noConversion"/>
  </si>
  <si>
    <t>S20200509016</t>
    <phoneticPr fontId="3" type="noConversion"/>
  </si>
  <si>
    <t>S20200508028-01</t>
    <phoneticPr fontId="3" type="noConversion"/>
  </si>
  <si>
    <t>S20200508028-02</t>
  </si>
  <si>
    <t>S20200508028-03</t>
  </si>
  <si>
    <t>S20200508028-04</t>
  </si>
  <si>
    <t>S20200508029-01</t>
    <phoneticPr fontId="3" type="noConversion"/>
  </si>
  <si>
    <t>S20200508029-02</t>
  </si>
  <si>
    <t>S20200508029-03</t>
  </si>
  <si>
    <t>S20200508029-04</t>
  </si>
  <si>
    <t>S20200509001-01</t>
    <phoneticPr fontId="3" type="noConversion"/>
  </si>
  <si>
    <t>S20200509001-02</t>
  </si>
  <si>
    <t>S20200509001-03</t>
  </si>
  <si>
    <t>S20200509001-04</t>
  </si>
  <si>
    <t>S20200509002-01</t>
    <phoneticPr fontId="3" type="noConversion"/>
  </si>
  <si>
    <t>S20200509002-02</t>
  </si>
  <si>
    <t>S20200509002-03</t>
  </si>
  <si>
    <t>S20200509002-04</t>
  </si>
  <si>
    <t>验收</t>
    <phoneticPr fontId="3" type="noConversion"/>
  </si>
  <si>
    <t>调节池</t>
    <phoneticPr fontId="3" type="noConversion"/>
  </si>
  <si>
    <t>总排</t>
    <phoneticPr fontId="3" type="noConversion"/>
  </si>
  <si>
    <t>20.3/55</t>
    <phoneticPr fontId="3" type="noConversion"/>
  </si>
  <si>
    <t>20.4/58</t>
    <phoneticPr fontId="3" type="noConversion"/>
  </si>
  <si>
    <t>曝气池1</t>
    <phoneticPr fontId="3" type="noConversion"/>
  </si>
  <si>
    <t>曝气池2</t>
  </si>
  <si>
    <t>曝气池3</t>
  </si>
  <si>
    <t>曝气池4</t>
  </si>
  <si>
    <t>S20200511008</t>
    <phoneticPr fontId="3" type="noConversion"/>
  </si>
  <si>
    <t>S20200511009</t>
    <phoneticPr fontId="3" type="noConversion"/>
  </si>
  <si>
    <t>雨2</t>
    <phoneticPr fontId="3" type="noConversion"/>
  </si>
  <si>
    <t>S20200511010</t>
    <phoneticPr fontId="3" type="noConversion"/>
  </si>
  <si>
    <t>雨3</t>
    <phoneticPr fontId="3" type="noConversion"/>
  </si>
  <si>
    <t>S20200511011</t>
    <phoneticPr fontId="3" type="noConversion"/>
  </si>
  <si>
    <t>S20200511012</t>
    <phoneticPr fontId="3" type="noConversion"/>
  </si>
  <si>
    <t>污2</t>
    <phoneticPr fontId="3" type="noConversion"/>
  </si>
  <si>
    <t>S20200511013</t>
    <phoneticPr fontId="3" type="noConversion"/>
  </si>
  <si>
    <t>污3</t>
    <phoneticPr fontId="3" type="noConversion"/>
  </si>
  <si>
    <t>S20200511014</t>
    <phoneticPr fontId="3" type="noConversion"/>
  </si>
  <si>
    <t>工业池</t>
    <phoneticPr fontId="3" type="noConversion"/>
  </si>
  <si>
    <t>S20200511015</t>
    <phoneticPr fontId="3" type="noConversion"/>
  </si>
  <si>
    <t>外排</t>
    <phoneticPr fontId="3" type="noConversion"/>
  </si>
  <si>
    <t>S20200511016</t>
    <phoneticPr fontId="3" type="noConversion"/>
  </si>
  <si>
    <t>雨水管2-5</t>
    <phoneticPr fontId="3" type="noConversion"/>
  </si>
  <si>
    <t>S20200511017</t>
    <phoneticPr fontId="3" type="noConversion"/>
  </si>
  <si>
    <t>雨水管2-6</t>
    <phoneticPr fontId="3" type="noConversion"/>
  </si>
  <si>
    <t>S20200511018</t>
    <phoneticPr fontId="3" type="noConversion"/>
  </si>
  <si>
    <t>雨水管2-7</t>
    <phoneticPr fontId="3" type="noConversion"/>
  </si>
  <si>
    <t>S20200511019</t>
    <phoneticPr fontId="3" type="noConversion"/>
  </si>
  <si>
    <t>浙江龙威印染有限公司</t>
    <phoneticPr fontId="3" type="noConversion"/>
  </si>
  <si>
    <t>S20200511021</t>
    <phoneticPr fontId="3" type="noConversion"/>
  </si>
  <si>
    <t>德清县新鑫达丝绸炼染有限公司</t>
    <phoneticPr fontId="3" type="noConversion"/>
  </si>
  <si>
    <t>S20200511023</t>
    <phoneticPr fontId="3" type="noConversion"/>
  </si>
  <si>
    <t>湖州新嘉怡丝织印花有限公司</t>
    <phoneticPr fontId="3" type="noConversion"/>
  </si>
  <si>
    <t>S20200511025</t>
    <phoneticPr fontId="3" type="noConversion"/>
  </si>
  <si>
    <t>浙江龙奇印染有限公司</t>
    <phoneticPr fontId="3" type="noConversion"/>
  </si>
  <si>
    <t>S20200511027</t>
    <phoneticPr fontId="3" type="noConversion"/>
  </si>
  <si>
    <t>钱江纺织印染有限公司</t>
    <phoneticPr fontId="3" type="noConversion"/>
  </si>
  <si>
    <t>S20200511029</t>
    <phoneticPr fontId="3" type="noConversion"/>
  </si>
  <si>
    <t>德清县昌隆绢纺染整有限公司</t>
    <phoneticPr fontId="3" type="noConversion"/>
  </si>
  <si>
    <t>S20200511031</t>
    <phoneticPr fontId="3" type="noConversion"/>
  </si>
  <si>
    <t>浙江利都达丝绸印染有限公司</t>
    <phoneticPr fontId="3" type="noConversion"/>
  </si>
  <si>
    <t>S20200511033</t>
    <phoneticPr fontId="3" type="noConversion"/>
  </si>
  <si>
    <t>S20200511035</t>
    <phoneticPr fontId="3" type="noConversion"/>
  </si>
  <si>
    <t>湖州加怡新市热电有限公司</t>
    <phoneticPr fontId="3" type="noConversion"/>
  </si>
  <si>
    <t>S20200511040</t>
    <phoneticPr fontId="3" type="noConversion"/>
  </si>
  <si>
    <t>湖州努特表面处理科技有限公司</t>
    <phoneticPr fontId="3" type="noConversion"/>
  </si>
  <si>
    <t>S20200511043</t>
    <phoneticPr fontId="3" type="noConversion"/>
  </si>
  <si>
    <t>德清县佳伟线缆有限公司</t>
    <phoneticPr fontId="3" type="noConversion"/>
  </si>
  <si>
    <t>S20200511044</t>
    <phoneticPr fontId="3" type="noConversion"/>
  </si>
  <si>
    <t>德清县红星塑料通讯器材厂</t>
    <phoneticPr fontId="3" type="noConversion"/>
  </si>
  <si>
    <t>S20200511045</t>
    <phoneticPr fontId="3" type="noConversion"/>
  </si>
  <si>
    <t>德清县欣勤电子有限公司</t>
    <phoneticPr fontId="3" type="noConversion"/>
  </si>
  <si>
    <t>S20200511056</t>
    <phoneticPr fontId="3" type="noConversion"/>
  </si>
  <si>
    <t>德清堃源金属制品有限公司</t>
    <phoneticPr fontId="3" type="noConversion"/>
  </si>
  <si>
    <t>S20200511057</t>
    <phoneticPr fontId="3" type="noConversion"/>
  </si>
  <si>
    <t>S20200511058</t>
    <phoneticPr fontId="3" type="noConversion"/>
  </si>
  <si>
    <t>S20200511059</t>
    <phoneticPr fontId="3" type="noConversion"/>
  </si>
  <si>
    <t>S20200511060</t>
    <phoneticPr fontId="3" type="noConversion"/>
  </si>
  <si>
    <t>S20200511061</t>
    <phoneticPr fontId="3" type="noConversion"/>
  </si>
  <si>
    <t>月度报告</t>
    <phoneticPr fontId="3" type="noConversion"/>
  </si>
  <si>
    <t>S20200510009</t>
    <phoneticPr fontId="3" type="noConversion"/>
  </si>
  <si>
    <t>S20200512001</t>
    <phoneticPr fontId="3" type="noConversion"/>
  </si>
  <si>
    <t>S20200512002</t>
    <phoneticPr fontId="3" type="noConversion"/>
  </si>
  <si>
    <t>水解池2</t>
    <phoneticPr fontId="3" type="noConversion"/>
  </si>
  <si>
    <t>S20200512003</t>
    <phoneticPr fontId="3" type="noConversion"/>
  </si>
  <si>
    <t>水解池3</t>
    <phoneticPr fontId="3" type="noConversion"/>
  </si>
  <si>
    <t>S20200512004</t>
    <phoneticPr fontId="3" type="noConversion"/>
  </si>
  <si>
    <t>好痒池4</t>
    <phoneticPr fontId="3" type="noConversion"/>
  </si>
  <si>
    <t>S20200512005</t>
    <phoneticPr fontId="3" type="noConversion"/>
  </si>
  <si>
    <t>好痒池5</t>
    <phoneticPr fontId="3" type="noConversion"/>
  </si>
  <si>
    <t>S20200512006</t>
    <phoneticPr fontId="3" type="noConversion"/>
  </si>
  <si>
    <t>好痒池6</t>
    <phoneticPr fontId="3" type="noConversion"/>
  </si>
  <si>
    <t>S20200512007</t>
    <phoneticPr fontId="3" type="noConversion"/>
  </si>
  <si>
    <t>好痒池7</t>
    <phoneticPr fontId="3" type="noConversion"/>
  </si>
  <si>
    <t>S20200512008</t>
    <phoneticPr fontId="3" type="noConversion"/>
  </si>
  <si>
    <t>西沉池8</t>
    <phoneticPr fontId="3" type="noConversion"/>
  </si>
  <si>
    <t>20.8/59</t>
    <phoneticPr fontId="3" type="noConversion"/>
  </si>
  <si>
    <t>S20200512009</t>
    <phoneticPr fontId="3" type="noConversion"/>
  </si>
  <si>
    <t>浙江国环环保工程有限公司</t>
    <phoneticPr fontId="3" type="noConversion"/>
  </si>
  <si>
    <t>S20200512010</t>
    <phoneticPr fontId="3" type="noConversion"/>
  </si>
  <si>
    <t>德清县浙北通讯器材有限公司</t>
    <phoneticPr fontId="3" type="noConversion"/>
  </si>
  <si>
    <t>S20200512019</t>
    <phoneticPr fontId="3" type="noConversion"/>
  </si>
  <si>
    <t>S20200512020</t>
    <phoneticPr fontId="3" type="noConversion"/>
  </si>
  <si>
    <t>S20200512021</t>
    <phoneticPr fontId="3" type="noConversion"/>
  </si>
  <si>
    <t>S20200512022</t>
    <phoneticPr fontId="3" type="noConversion"/>
  </si>
  <si>
    <t>S20200512023</t>
    <phoneticPr fontId="3" type="noConversion"/>
  </si>
  <si>
    <t>S20200512024</t>
    <phoneticPr fontId="3" type="noConversion"/>
  </si>
  <si>
    <t>20.6/54</t>
    <phoneticPr fontId="3" type="noConversion"/>
  </si>
  <si>
    <t>德清县立荣金属粉末有限公司</t>
    <phoneticPr fontId="3" type="noConversion"/>
  </si>
  <si>
    <t>S20200513003</t>
    <phoneticPr fontId="3" type="noConversion"/>
  </si>
  <si>
    <t>德清唯信食品有限公司</t>
    <phoneticPr fontId="3" type="noConversion"/>
  </si>
  <si>
    <t>德清县新市乐安污水处理厂</t>
    <phoneticPr fontId="3" type="noConversion"/>
  </si>
  <si>
    <t>S20200513005</t>
    <phoneticPr fontId="3" type="noConversion"/>
  </si>
  <si>
    <t>S20200513006</t>
    <phoneticPr fontId="3" type="noConversion"/>
  </si>
  <si>
    <t>S20200513007</t>
    <phoneticPr fontId="3" type="noConversion"/>
  </si>
  <si>
    <t>S20200513008</t>
    <phoneticPr fontId="3" type="noConversion"/>
  </si>
  <si>
    <t>S20200513009</t>
    <phoneticPr fontId="3" type="noConversion"/>
  </si>
  <si>
    <t>S20200513010</t>
    <phoneticPr fontId="3" type="noConversion"/>
  </si>
  <si>
    <t>S20200513011</t>
    <phoneticPr fontId="3" type="noConversion"/>
  </si>
  <si>
    <t>S20200513012</t>
    <phoneticPr fontId="3" type="noConversion"/>
  </si>
  <si>
    <t>S20200513013</t>
    <phoneticPr fontId="3" type="noConversion"/>
  </si>
  <si>
    <t>S20200513014</t>
    <phoneticPr fontId="3" type="noConversion"/>
  </si>
  <si>
    <t>S20200513015</t>
    <phoneticPr fontId="3" type="noConversion"/>
  </si>
  <si>
    <t>S20200513016</t>
    <phoneticPr fontId="3" type="noConversion"/>
  </si>
  <si>
    <t>S20200513017</t>
    <phoneticPr fontId="3" type="noConversion"/>
  </si>
  <si>
    <t>S20200513018</t>
    <phoneticPr fontId="3" type="noConversion"/>
  </si>
  <si>
    <t>S20200513019</t>
    <phoneticPr fontId="3" type="noConversion"/>
  </si>
  <si>
    <t>S20200513020</t>
    <phoneticPr fontId="3" type="noConversion"/>
  </si>
  <si>
    <t>S20200513029</t>
    <phoneticPr fontId="3" type="noConversion"/>
  </si>
  <si>
    <t>S20200513032</t>
    <phoneticPr fontId="3" type="noConversion"/>
  </si>
  <si>
    <t>S20200513033</t>
    <phoneticPr fontId="3" type="noConversion"/>
  </si>
  <si>
    <t>S20200513030</t>
    <phoneticPr fontId="3" type="noConversion"/>
  </si>
  <si>
    <t>S20200513031</t>
    <phoneticPr fontId="3" type="noConversion"/>
  </si>
  <si>
    <t>S20200513034</t>
    <phoneticPr fontId="3" type="noConversion"/>
  </si>
  <si>
    <t>5#</t>
  </si>
  <si>
    <t>1#</t>
    <phoneticPr fontId="3" type="noConversion"/>
  </si>
  <si>
    <t>2#</t>
    <phoneticPr fontId="3" type="noConversion"/>
  </si>
  <si>
    <t>3#</t>
    <phoneticPr fontId="3" type="noConversion"/>
  </si>
  <si>
    <t>4#</t>
    <phoneticPr fontId="3" type="noConversion"/>
  </si>
  <si>
    <t>5#</t>
    <phoneticPr fontId="3" type="noConversion"/>
  </si>
  <si>
    <t>6#</t>
    <phoneticPr fontId="3" type="noConversion"/>
  </si>
  <si>
    <t>7#</t>
    <phoneticPr fontId="3" type="noConversion"/>
  </si>
  <si>
    <t>8#</t>
    <phoneticPr fontId="3" type="noConversion"/>
  </si>
  <si>
    <t>9#</t>
    <phoneticPr fontId="3" type="noConversion"/>
  </si>
  <si>
    <t>10#</t>
    <phoneticPr fontId="3" type="noConversion"/>
  </si>
  <si>
    <t>11#</t>
    <phoneticPr fontId="3" type="noConversion"/>
  </si>
  <si>
    <t>12#</t>
    <phoneticPr fontId="3" type="noConversion"/>
  </si>
  <si>
    <t>地表水</t>
    <phoneticPr fontId="3" type="noConversion"/>
  </si>
  <si>
    <t>地下水</t>
    <phoneticPr fontId="3" type="noConversion"/>
  </si>
  <si>
    <t>年度</t>
    <phoneticPr fontId="3" type="noConversion"/>
  </si>
  <si>
    <t>月度</t>
    <phoneticPr fontId="3" type="noConversion"/>
  </si>
  <si>
    <t>报告</t>
    <phoneticPr fontId="3" type="noConversion"/>
  </si>
  <si>
    <t>20.7/57</t>
    <phoneticPr fontId="3" type="noConversion"/>
  </si>
  <si>
    <t>S20200514001</t>
    <phoneticPr fontId="3" type="noConversion"/>
  </si>
  <si>
    <t>德清县健丰食品有限公司</t>
    <phoneticPr fontId="3" type="noConversion"/>
  </si>
  <si>
    <t>德清县环境卫生管理处</t>
    <phoneticPr fontId="3" type="noConversion"/>
  </si>
  <si>
    <t>S20200514003</t>
    <phoneticPr fontId="3" type="noConversion"/>
  </si>
  <si>
    <t>S20200514005</t>
    <phoneticPr fontId="3" type="noConversion"/>
  </si>
  <si>
    <t>S20200514006</t>
    <phoneticPr fontId="3" type="noConversion"/>
  </si>
  <si>
    <t>S20200514007</t>
    <phoneticPr fontId="3" type="noConversion"/>
  </si>
  <si>
    <t>S20200514008</t>
    <phoneticPr fontId="3" type="noConversion"/>
  </si>
  <si>
    <t>S20200514009</t>
    <phoneticPr fontId="3" type="noConversion"/>
  </si>
  <si>
    <t>S20200514010</t>
    <phoneticPr fontId="3" type="noConversion"/>
  </si>
  <si>
    <t>S20200514011</t>
    <phoneticPr fontId="3" type="noConversion"/>
  </si>
  <si>
    <t>S20200514012</t>
    <phoneticPr fontId="3" type="noConversion"/>
  </si>
  <si>
    <t>S20200514013</t>
    <phoneticPr fontId="3" type="noConversion"/>
  </si>
  <si>
    <t>S20200514014</t>
    <phoneticPr fontId="3" type="noConversion"/>
  </si>
  <si>
    <t>S20200514015</t>
    <phoneticPr fontId="3" type="noConversion"/>
  </si>
  <si>
    <t>S20200514016</t>
    <phoneticPr fontId="3" type="noConversion"/>
  </si>
  <si>
    <t>S20200514017</t>
    <phoneticPr fontId="3" type="noConversion"/>
  </si>
  <si>
    <t>S20200514018</t>
    <phoneticPr fontId="3" type="noConversion"/>
  </si>
  <si>
    <t>S20200514019</t>
    <phoneticPr fontId="3" type="noConversion"/>
  </si>
  <si>
    <t>S20200514020</t>
    <phoneticPr fontId="3" type="noConversion"/>
  </si>
  <si>
    <t>S20200514029</t>
    <phoneticPr fontId="3" type="noConversion"/>
  </si>
  <si>
    <t>S20200514030</t>
    <phoneticPr fontId="3" type="noConversion"/>
  </si>
  <si>
    <t>S20200514031</t>
    <phoneticPr fontId="3" type="noConversion"/>
  </si>
  <si>
    <t>S20200514032</t>
    <phoneticPr fontId="3" type="noConversion"/>
  </si>
  <si>
    <t>S20200514033</t>
    <phoneticPr fontId="3" type="noConversion"/>
  </si>
  <si>
    <t>S20200514034</t>
    <phoneticPr fontId="3" type="noConversion"/>
  </si>
  <si>
    <t>S20200514037</t>
    <phoneticPr fontId="3" type="noConversion"/>
  </si>
  <si>
    <t>湖州聚春实业有限公司</t>
    <phoneticPr fontId="3" type="noConversion"/>
  </si>
  <si>
    <t>S20200515001</t>
    <phoneticPr fontId="3" type="noConversion"/>
  </si>
  <si>
    <t>S20200515002</t>
    <phoneticPr fontId="3" type="noConversion"/>
  </si>
  <si>
    <t>S20200515003</t>
    <phoneticPr fontId="3" type="noConversion"/>
  </si>
  <si>
    <t>S20200515004</t>
    <phoneticPr fontId="3" type="noConversion"/>
  </si>
  <si>
    <t>S20200515005</t>
    <phoneticPr fontId="3" type="noConversion"/>
  </si>
  <si>
    <t>S20200515006</t>
    <phoneticPr fontId="3" type="noConversion"/>
  </si>
  <si>
    <t>S20200515007</t>
    <phoneticPr fontId="3" type="noConversion"/>
  </si>
  <si>
    <t>S20200515008</t>
    <phoneticPr fontId="3" type="noConversion"/>
  </si>
  <si>
    <t>S20200515009</t>
    <phoneticPr fontId="3" type="noConversion"/>
  </si>
  <si>
    <t>S20200515010</t>
    <phoneticPr fontId="3" type="noConversion"/>
  </si>
  <si>
    <t>S20200515011</t>
    <phoneticPr fontId="3" type="noConversion"/>
  </si>
  <si>
    <t>S20200515012</t>
    <phoneticPr fontId="3" type="noConversion"/>
  </si>
  <si>
    <t>S20200515013</t>
    <phoneticPr fontId="3" type="noConversion"/>
  </si>
  <si>
    <t>S20200515014</t>
    <phoneticPr fontId="3" type="noConversion"/>
  </si>
  <si>
    <t>S20200515015</t>
    <phoneticPr fontId="3" type="noConversion"/>
  </si>
  <si>
    <t>S20200515016</t>
    <phoneticPr fontId="3" type="noConversion"/>
  </si>
  <si>
    <t>S20200515020</t>
    <phoneticPr fontId="3" type="noConversion"/>
  </si>
  <si>
    <t>S20200515021</t>
    <phoneticPr fontId="3" type="noConversion"/>
  </si>
  <si>
    <t>S20200515022</t>
    <phoneticPr fontId="3" type="noConversion"/>
  </si>
  <si>
    <t>S20200515023</t>
    <phoneticPr fontId="3" type="noConversion"/>
  </si>
  <si>
    <t>S20200515024</t>
    <phoneticPr fontId="3" type="noConversion"/>
  </si>
  <si>
    <t>S20200515025</t>
    <phoneticPr fontId="3" type="noConversion"/>
  </si>
  <si>
    <t>S20200515026</t>
    <phoneticPr fontId="3" type="noConversion"/>
  </si>
  <si>
    <t>S20200515027</t>
    <phoneticPr fontId="3" type="noConversion"/>
  </si>
  <si>
    <t>S20200515028</t>
    <phoneticPr fontId="3" type="noConversion"/>
  </si>
  <si>
    <t>S20200515029</t>
    <phoneticPr fontId="3" type="noConversion"/>
  </si>
  <si>
    <t>S20200515030</t>
    <phoneticPr fontId="3" type="noConversion"/>
  </si>
  <si>
    <t>S20200515031</t>
    <phoneticPr fontId="3" type="noConversion"/>
  </si>
  <si>
    <t>安吉满誉家具有限公司</t>
    <phoneticPr fontId="3" type="noConversion"/>
  </si>
  <si>
    <t>S20200517001-02</t>
  </si>
  <si>
    <t>S20200517001-03</t>
  </si>
  <si>
    <t>S20200517001-04</t>
  </si>
  <si>
    <t>S20200518001-01</t>
    <phoneticPr fontId="3" type="noConversion"/>
  </si>
  <si>
    <t>S20200518001-02</t>
  </si>
  <si>
    <t>S20200518001-03</t>
  </si>
  <si>
    <t>S20200518001-04</t>
  </si>
  <si>
    <t xml:space="preserve">季度 </t>
    <phoneticPr fontId="3" type="noConversion"/>
  </si>
  <si>
    <t xml:space="preserve">月度 </t>
    <phoneticPr fontId="3" type="noConversion"/>
  </si>
  <si>
    <t>2号车间正门左①</t>
    <phoneticPr fontId="3" type="noConversion"/>
  </si>
  <si>
    <t>2号车间右①</t>
    <phoneticPr fontId="3" type="noConversion"/>
  </si>
  <si>
    <t>2号车间西面过道</t>
    <phoneticPr fontId="3" type="noConversion"/>
  </si>
  <si>
    <t>2号车间③号</t>
    <phoneticPr fontId="3" type="noConversion"/>
  </si>
  <si>
    <t>2号车间④号</t>
    <phoneticPr fontId="3" type="noConversion"/>
  </si>
  <si>
    <t>2,3号车间中间①</t>
    <phoneticPr fontId="3" type="noConversion"/>
  </si>
  <si>
    <t>4号车间北面门口</t>
    <phoneticPr fontId="3" type="noConversion"/>
  </si>
  <si>
    <t>4号车间西角靠污水站</t>
    <phoneticPr fontId="3" type="noConversion"/>
  </si>
  <si>
    <t>4号车间正门右①</t>
    <phoneticPr fontId="3" type="noConversion"/>
  </si>
  <si>
    <t>4号车间正门右②</t>
    <phoneticPr fontId="3" type="noConversion"/>
  </si>
  <si>
    <t>4号车间正门左①</t>
    <phoneticPr fontId="3" type="noConversion"/>
  </si>
  <si>
    <t>雨水总口②</t>
    <phoneticPr fontId="3" type="noConversion"/>
  </si>
  <si>
    <t>西大门正①号</t>
    <phoneticPr fontId="3" type="noConversion"/>
  </si>
  <si>
    <t>S20200513001-1</t>
    <phoneticPr fontId="3" type="noConversion"/>
  </si>
  <si>
    <t>S20200513001-2</t>
  </si>
  <si>
    <t>21/57</t>
    <phoneticPr fontId="3" type="noConversion"/>
  </si>
  <si>
    <t>进口</t>
    <phoneticPr fontId="3" type="noConversion"/>
  </si>
  <si>
    <t>出口</t>
    <phoneticPr fontId="3" type="noConversion"/>
  </si>
  <si>
    <t>S20200513024</t>
  </si>
  <si>
    <t>周样</t>
    <phoneticPr fontId="3" type="noConversion"/>
  </si>
  <si>
    <t>S20200515033</t>
    <phoneticPr fontId="3" type="noConversion"/>
  </si>
  <si>
    <t>浙江浙北药业有限公司</t>
    <phoneticPr fontId="3" type="noConversion"/>
  </si>
  <si>
    <t>S20200516009</t>
    <phoneticPr fontId="3" type="noConversion"/>
  </si>
  <si>
    <t>S20200516010</t>
    <phoneticPr fontId="3" type="noConversion"/>
  </si>
  <si>
    <t>S20200516011</t>
    <phoneticPr fontId="3" type="noConversion"/>
  </si>
  <si>
    <t>S20200516012</t>
    <phoneticPr fontId="3" type="noConversion"/>
  </si>
  <si>
    <t>S20200516013</t>
    <phoneticPr fontId="3" type="noConversion"/>
  </si>
  <si>
    <t>S20200516014</t>
    <phoneticPr fontId="3" type="noConversion"/>
  </si>
  <si>
    <t>S20200517010</t>
    <phoneticPr fontId="3" type="noConversion"/>
  </si>
  <si>
    <t>S20200518010</t>
    <phoneticPr fontId="3" type="noConversion"/>
  </si>
  <si>
    <t>S20200518011</t>
    <phoneticPr fontId="3" type="noConversion"/>
  </si>
  <si>
    <t>S20200518012</t>
    <phoneticPr fontId="3" type="noConversion"/>
  </si>
  <si>
    <t>S20200518013</t>
    <phoneticPr fontId="3" type="noConversion"/>
  </si>
  <si>
    <t>S20200518014</t>
    <phoneticPr fontId="3" type="noConversion"/>
  </si>
  <si>
    <t>S20200518015</t>
    <phoneticPr fontId="3" type="noConversion"/>
  </si>
  <si>
    <t>S20200518024</t>
    <phoneticPr fontId="3" type="noConversion"/>
  </si>
  <si>
    <t>y = 0.0071x - 0.0026</t>
  </si>
  <si>
    <t>r = 0.9995</t>
    <phoneticPr fontId="3" type="noConversion"/>
  </si>
  <si>
    <t>zk-28-06-2-1</t>
    <phoneticPr fontId="1" type="noConversion"/>
  </si>
  <si>
    <t>zk-28-06-2-2</t>
  </si>
  <si>
    <t>德清县方毅纸业有限公司</t>
    <phoneticPr fontId="3" type="noConversion"/>
  </si>
  <si>
    <t>2.26~2.52</t>
    <phoneticPr fontId="3" type="noConversion"/>
  </si>
  <si>
    <t>21.1/59</t>
    <phoneticPr fontId="3" type="noConversion"/>
  </si>
  <si>
    <t>20.6/60</t>
    <phoneticPr fontId="3" type="noConversion"/>
  </si>
  <si>
    <t>S20200515019-1</t>
    <phoneticPr fontId="3" type="noConversion"/>
  </si>
  <si>
    <t>S20200515019-2</t>
  </si>
  <si>
    <t>S20200517001-01-1</t>
    <phoneticPr fontId="3" type="noConversion"/>
  </si>
  <si>
    <t>S20200517001-01-2</t>
  </si>
  <si>
    <t>S20200515042</t>
    <phoneticPr fontId="3" type="noConversion"/>
  </si>
  <si>
    <t>S20200515043</t>
    <phoneticPr fontId="3" type="noConversion"/>
  </si>
  <si>
    <t>S20200515044</t>
    <phoneticPr fontId="3" type="noConversion"/>
  </si>
  <si>
    <t>S20200515045</t>
    <phoneticPr fontId="3" type="noConversion"/>
  </si>
  <si>
    <t>S20200515046</t>
    <phoneticPr fontId="3" type="noConversion"/>
  </si>
  <si>
    <t>S20200515047</t>
    <phoneticPr fontId="3" type="noConversion"/>
  </si>
  <si>
    <t>S20200519010</t>
    <phoneticPr fontId="3" type="noConversion"/>
  </si>
  <si>
    <t>S20200519011</t>
    <phoneticPr fontId="3" type="noConversion"/>
  </si>
  <si>
    <t>S20200519012</t>
    <phoneticPr fontId="3" type="noConversion"/>
  </si>
  <si>
    <t>S20200519013</t>
    <phoneticPr fontId="3" type="noConversion"/>
  </si>
  <si>
    <t>S20200519014</t>
    <phoneticPr fontId="3" type="noConversion"/>
  </si>
  <si>
    <t>S20200519015</t>
    <phoneticPr fontId="3" type="noConversion"/>
  </si>
  <si>
    <t>21/55</t>
    <phoneticPr fontId="3" type="noConversion"/>
  </si>
  <si>
    <t>德清县恒丰污水处理有限公司</t>
    <phoneticPr fontId="3" type="noConversion"/>
  </si>
  <si>
    <t>S20200519018-02</t>
  </si>
  <si>
    <t>S20200519018-03</t>
  </si>
  <si>
    <t>S20200520001-01</t>
    <phoneticPr fontId="3" type="noConversion"/>
  </si>
  <si>
    <t>S20200520001-02</t>
  </si>
  <si>
    <t>S20200520001-03</t>
  </si>
  <si>
    <t>同创</t>
    <phoneticPr fontId="3" type="noConversion"/>
  </si>
  <si>
    <t>S20200521001</t>
    <phoneticPr fontId="3" type="noConversion"/>
  </si>
  <si>
    <t>S20200521010</t>
  </si>
  <si>
    <t>S20200521011</t>
  </si>
  <si>
    <t>S20200521012</t>
  </si>
  <si>
    <t>S20200521013</t>
  </si>
  <si>
    <t>S20200521014</t>
  </si>
  <si>
    <t>S20200521015</t>
  </si>
  <si>
    <t>北京中源创能工程技术有限公司</t>
  </si>
  <si>
    <t>20.8/59</t>
    <phoneticPr fontId="3" type="noConversion"/>
  </si>
  <si>
    <t>20.3/57</t>
    <phoneticPr fontId="3" type="noConversion"/>
  </si>
  <si>
    <t>S20200521018-1</t>
    <phoneticPr fontId="3" type="noConversion"/>
  </si>
  <si>
    <t>S20200521018-2</t>
  </si>
  <si>
    <t>狮山</t>
    <phoneticPr fontId="3" type="noConversion"/>
  </si>
  <si>
    <t>城南</t>
    <phoneticPr fontId="3" type="noConversion"/>
  </si>
  <si>
    <t>S20200519018-01-1</t>
    <phoneticPr fontId="3" type="noConversion"/>
  </si>
  <si>
    <t>S20200519018-01-2</t>
  </si>
  <si>
    <t>S20200514002-1</t>
    <phoneticPr fontId="3" type="noConversion"/>
  </si>
  <si>
    <t>S20200514002-2</t>
  </si>
  <si>
    <t>S20200522001</t>
  </si>
  <si>
    <t>德清县丰盛食品有限公司新市肉类加工厂</t>
  </si>
  <si>
    <t>S20200522002</t>
  </si>
  <si>
    <t>S20200522006</t>
  </si>
  <si>
    <t>S20200522011</t>
  </si>
  <si>
    <t>S20200522012</t>
  </si>
  <si>
    <t>S20200522013</t>
  </si>
  <si>
    <t>S20200522014</t>
  </si>
  <si>
    <t>S20200522015</t>
  </si>
  <si>
    <t>S20200522016</t>
  </si>
  <si>
    <t>S20200523009</t>
  </si>
  <si>
    <t>S20200523010</t>
  </si>
  <si>
    <t>S20200523011</t>
  </si>
  <si>
    <t>S20200523012</t>
  </si>
  <si>
    <t>S20200523013</t>
  </si>
  <si>
    <t>S20200523014</t>
  </si>
  <si>
    <t>S20200524009</t>
  </si>
  <si>
    <t>S20200525013</t>
  </si>
  <si>
    <t>S20200525014</t>
  </si>
  <si>
    <t>S20200525015</t>
  </si>
  <si>
    <t>S20200525016</t>
  </si>
  <si>
    <t>S20200525017</t>
  </si>
  <si>
    <t>S20200525018</t>
  </si>
  <si>
    <t>S20200525027</t>
  </si>
  <si>
    <t>S20200525028</t>
  </si>
  <si>
    <t>浙江润禾有机硅新材料有限公司</t>
  </si>
  <si>
    <t>S20200525029</t>
  </si>
  <si>
    <t>德清县味珍香食品加工厂</t>
  </si>
  <si>
    <t>20.1/57</t>
    <phoneticPr fontId="3" type="noConversion"/>
  </si>
  <si>
    <t>20.4/60</t>
    <phoneticPr fontId="3" type="noConversion"/>
  </si>
  <si>
    <t>S20200525026</t>
  </si>
  <si>
    <t>周样</t>
    <phoneticPr fontId="3" type="noConversion"/>
  </si>
  <si>
    <t>湖州新嘉怡丝织印花有限公司</t>
    <phoneticPr fontId="3" type="noConversion"/>
  </si>
  <si>
    <t>德清县方毅纸业有限公司</t>
    <phoneticPr fontId="3" type="noConversion"/>
  </si>
  <si>
    <t>德清县同福楼食品有限公司</t>
    <phoneticPr fontId="3" type="noConversion"/>
  </si>
  <si>
    <t>S20200526012</t>
  </si>
  <si>
    <t>S20200526013</t>
  </si>
  <si>
    <t>S20200526014</t>
  </si>
  <si>
    <t>S20200526015</t>
  </si>
  <si>
    <t>S20200526016</t>
  </si>
  <si>
    <t>S20200526017</t>
  </si>
  <si>
    <t>S20200527009</t>
  </si>
  <si>
    <t>S20200527010</t>
  </si>
  <si>
    <t>S20200527011</t>
  </si>
  <si>
    <t>S20200527012</t>
  </si>
  <si>
    <t>S20200527013</t>
  </si>
  <si>
    <t>S20200527016</t>
  </si>
  <si>
    <t>S20200527017</t>
  </si>
  <si>
    <t>浙江亿臣家具有限公司</t>
  </si>
  <si>
    <t>德清风和服饰有限公司</t>
  </si>
  <si>
    <t>S20200528001-01</t>
    <phoneticPr fontId="3" type="noConversion"/>
  </si>
  <si>
    <t>S20200529001-01</t>
    <phoneticPr fontId="3" type="noConversion"/>
  </si>
  <si>
    <t>S20200528001-02</t>
  </si>
  <si>
    <t>S20200528001-03</t>
  </si>
  <si>
    <t>S20200528001-04</t>
  </si>
  <si>
    <t>S20200529001-02</t>
  </si>
  <si>
    <t>S20200529001-03</t>
  </si>
  <si>
    <t>S20200529001-04</t>
  </si>
  <si>
    <t>验收</t>
    <phoneticPr fontId="3" type="noConversion"/>
  </si>
  <si>
    <t>月度</t>
    <phoneticPr fontId="3" type="noConversion"/>
  </si>
  <si>
    <t>20.5/55</t>
    <phoneticPr fontId="3" type="noConversion"/>
  </si>
  <si>
    <t>20.7/57</t>
    <phoneticPr fontId="3" type="noConversion"/>
  </si>
  <si>
    <t>德清麦特生物有限公司</t>
  </si>
  <si>
    <t>S20200528002-01</t>
    <phoneticPr fontId="3" type="noConversion"/>
  </si>
  <si>
    <t>S20200528002-02</t>
  </si>
  <si>
    <t>S20200528002-03</t>
  </si>
  <si>
    <t>S20200528002-04</t>
  </si>
  <si>
    <t>S20200529002-01</t>
    <phoneticPr fontId="3" type="noConversion"/>
  </si>
  <si>
    <t>S20200529002-02</t>
  </si>
  <si>
    <t>S20200529002-03</t>
  </si>
  <si>
    <t>S20200529002-04</t>
  </si>
  <si>
    <t>S20200528003</t>
  </si>
  <si>
    <t>月度</t>
    <phoneticPr fontId="3" type="noConversion"/>
  </si>
  <si>
    <t>S20200528013</t>
  </si>
  <si>
    <t>S20200528014</t>
  </si>
  <si>
    <t>S20200528015</t>
  </si>
  <si>
    <t>S20200528016</t>
  </si>
  <si>
    <t>S20200528017</t>
  </si>
  <si>
    <t>S20200528018</t>
  </si>
  <si>
    <t>S20200513004-1</t>
    <phoneticPr fontId="3" type="noConversion"/>
  </si>
  <si>
    <t>S20200513004-2</t>
  </si>
  <si>
    <t>S20200514004-1</t>
    <phoneticPr fontId="3" type="noConversion"/>
  </si>
  <si>
    <t>S20200514004-2</t>
  </si>
  <si>
    <t>S20200515017-1</t>
    <phoneticPr fontId="3" type="noConversion"/>
  </si>
  <si>
    <t>S20200515017-2</t>
  </si>
  <si>
    <t>S20200529011</t>
  </si>
  <si>
    <t>S20200529012</t>
  </si>
  <si>
    <t>S20200529013</t>
  </si>
  <si>
    <t>S20200529014</t>
  </si>
  <si>
    <t>S20200529015</t>
  </si>
  <si>
    <t>S20200529016</t>
  </si>
  <si>
    <t>S20200530008</t>
  </si>
  <si>
    <t>S20200530009</t>
  </si>
  <si>
    <t>S20200530010</t>
  </si>
  <si>
    <t>S20200530011</t>
  </si>
  <si>
    <t>S20200530012</t>
  </si>
  <si>
    <t>S20200530013</t>
  </si>
  <si>
    <t>S20200531008</t>
  </si>
  <si>
    <t>S20200601002</t>
  </si>
  <si>
    <t>S20200601003</t>
  </si>
  <si>
    <t>S20200601004</t>
  </si>
  <si>
    <t>S20200601005</t>
  </si>
  <si>
    <t>S20200601006</t>
  </si>
  <si>
    <t>S20200601007</t>
  </si>
  <si>
    <t>S20200601008</t>
  </si>
  <si>
    <t>S20200601009</t>
  </si>
  <si>
    <t>S20200601010</t>
  </si>
  <si>
    <t>S20200601012</t>
  </si>
  <si>
    <t>S20200601013</t>
  </si>
  <si>
    <t>S20200601014</t>
  </si>
  <si>
    <t>S20200601015</t>
  </si>
  <si>
    <t>S20200601016</t>
  </si>
  <si>
    <t>S20200601017</t>
  </si>
  <si>
    <t>S20200601018</t>
  </si>
  <si>
    <t>S20200601019</t>
  </si>
  <si>
    <t>S20200601020</t>
  </si>
  <si>
    <t>S20200601021</t>
  </si>
  <si>
    <t>S20200601022</t>
  </si>
  <si>
    <t>S20200601023</t>
  </si>
  <si>
    <t>S20200601024</t>
  </si>
  <si>
    <t>S20200601032</t>
  </si>
  <si>
    <t>S20200601033</t>
  </si>
  <si>
    <t>S20200601034</t>
  </si>
  <si>
    <t>S20200601035</t>
  </si>
  <si>
    <t>S20200601037</t>
  </si>
  <si>
    <t>S20200601038</t>
  </si>
  <si>
    <t>S20200601039</t>
  </si>
  <si>
    <t>S20200601040</t>
  </si>
  <si>
    <t>S20200601041</t>
  </si>
  <si>
    <t>S20200601043</t>
  </si>
  <si>
    <t>S20200601044</t>
  </si>
  <si>
    <t>S20200601045</t>
  </si>
  <si>
    <t>报告</t>
  </si>
  <si>
    <t>生活</t>
    <phoneticPr fontId="1" type="noConversion"/>
  </si>
  <si>
    <t>2020/6/1生活饮用水 1cm</t>
    <phoneticPr fontId="3" type="noConversion"/>
  </si>
  <si>
    <t>y = 0.0054x + 0.0005</t>
  </si>
  <si>
    <t xml:space="preserve">r = 0.9997 </t>
    <phoneticPr fontId="1" type="noConversion"/>
  </si>
  <si>
    <t>S20200601001-1</t>
    <phoneticPr fontId="1" type="noConversion"/>
  </si>
  <si>
    <t>S20200601001-2</t>
  </si>
  <si>
    <t>S20200601011-1</t>
    <phoneticPr fontId="1" type="noConversion"/>
  </si>
  <si>
    <t>S20200601011-2</t>
  </si>
  <si>
    <t>20.8/58</t>
    <phoneticPr fontId="3" type="noConversion"/>
  </si>
  <si>
    <t>20.8/58</t>
    <phoneticPr fontId="1" type="noConversion"/>
  </si>
  <si>
    <t>S20200602009</t>
  </si>
  <si>
    <t>S20200602010</t>
  </si>
  <si>
    <t>S20200602011</t>
  </si>
  <si>
    <t>S20200602012</t>
  </si>
  <si>
    <t>S20200602013</t>
  </si>
  <si>
    <t>S20200602014</t>
  </si>
  <si>
    <t>自送</t>
    <phoneticPr fontId="1" type="noConversion"/>
  </si>
  <si>
    <t>20.3/59</t>
    <phoneticPr fontId="1" type="noConversion"/>
  </si>
  <si>
    <t>S20200601036-1</t>
    <phoneticPr fontId="1" type="noConversion"/>
  </si>
  <si>
    <t>S20200601036-2</t>
  </si>
  <si>
    <t>S20200601042-1</t>
    <phoneticPr fontId="1" type="noConversion"/>
  </si>
  <si>
    <t>S20200601042-2</t>
  </si>
  <si>
    <t>S20200602001-1</t>
    <phoneticPr fontId="1" type="noConversion"/>
  </si>
  <si>
    <t>S20200602001-2</t>
  </si>
  <si>
    <t>S20200603001</t>
  </si>
  <si>
    <t>S20200603002</t>
  </si>
  <si>
    <t>S20200603005</t>
  </si>
  <si>
    <t>S20200603014</t>
  </si>
  <si>
    <t>S20200603015</t>
  </si>
  <si>
    <t>S20200603016</t>
  </si>
  <si>
    <t>S20200603017</t>
  </si>
  <si>
    <t>S20200603018</t>
  </si>
  <si>
    <t>S20200603019</t>
  </si>
  <si>
    <t>S20200603026</t>
  </si>
  <si>
    <t>S20200603027</t>
  </si>
  <si>
    <t>S20200603029</t>
  </si>
  <si>
    <t>月度</t>
    <phoneticPr fontId="1" type="noConversion"/>
  </si>
  <si>
    <t>进口</t>
    <phoneticPr fontId="1" type="noConversion"/>
  </si>
  <si>
    <t>出口</t>
    <phoneticPr fontId="1" type="noConversion"/>
  </si>
  <si>
    <t>云岫</t>
    <phoneticPr fontId="1" type="noConversion"/>
  </si>
  <si>
    <t>南干</t>
    <phoneticPr fontId="1" type="noConversion"/>
  </si>
  <si>
    <t>y = 0.0069x + 0.0008</t>
  </si>
  <si>
    <t>r = 0.9997</t>
    <phoneticPr fontId="1" type="noConversion"/>
  </si>
  <si>
    <t>zk-28-04-2-1</t>
    <phoneticPr fontId="1" type="noConversion"/>
  </si>
  <si>
    <t>zk-28-04-2-2</t>
  </si>
  <si>
    <t>13.9~15.9</t>
    <phoneticPr fontId="1" type="noConversion"/>
  </si>
  <si>
    <t>20.5/54</t>
    <phoneticPr fontId="1" type="noConversion"/>
  </si>
  <si>
    <t>S20200603030-1</t>
    <phoneticPr fontId="1" type="noConversion"/>
  </si>
  <si>
    <t>S20200603030-2</t>
  </si>
  <si>
    <t>S20200604001</t>
  </si>
  <si>
    <t>德清丰华木业有限公司</t>
  </si>
  <si>
    <t>德清力正金属制品有限公司</t>
  </si>
  <si>
    <t>德清华泽金属制品有限公司</t>
  </si>
  <si>
    <t>S20200604002-01</t>
    <phoneticPr fontId="1" type="noConversion"/>
  </si>
  <si>
    <t>S20200604002-02</t>
  </si>
  <si>
    <t>S20200604002-03</t>
  </si>
  <si>
    <t>S20200604002-04</t>
  </si>
  <si>
    <t>S20200604003-01</t>
    <phoneticPr fontId="1" type="noConversion"/>
  </si>
  <si>
    <t>S20200604003-02</t>
  </si>
  <si>
    <t>S20200604003-03</t>
  </si>
  <si>
    <t>S20200604003-04</t>
  </si>
  <si>
    <t>S20200604004-01</t>
    <phoneticPr fontId="1" type="noConversion"/>
  </si>
  <si>
    <t>S20200604004-02</t>
  </si>
  <si>
    <t>S20200604004-03</t>
  </si>
  <si>
    <t>S20200604004-04</t>
  </si>
  <si>
    <t>S20200605001-01</t>
    <phoneticPr fontId="1" type="noConversion"/>
  </si>
  <si>
    <t>S20200605001-02</t>
  </si>
  <si>
    <t>S20200605001-03</t>
  </si>
  <si>
    <t>S20200605001-04</t>
  </si>
  <si>
    <t>S20200605002-01</t>
    <phoneticPr fontId="1" type="noConversion"/>
  </si>
  <si>
    <t>S20200605002-02</t>
  </si>
  <si>
    <t>S20200605002-03</t>
  </si>
  <si>
    <t>S20200605002-04</t>
  </si>
  <si>
    <t>S20200605003-01</t>
    <phoneticPr fontId="1" type="noConversion"/>
  </si>
  <si>
    <t>S20200605003-02</t>
  </si>
  <si>
    <t>S20200605003-03</t>
  </si>
  <si>
    <t>S20200605003-04</t>
  </si>
  <si>
    <t>验收</t>
    <phoneticPr fontId="1" type="noConversion"/>
  </si>
  <si>
    <t>月度</t>
    <phoneticPr fontId="1" type="noConversion"/>
  </si>
  <si>
    <t>浙江华源颜料股份有限公司</t>
    <phoneticPr fontId="1" type="noConversion"/>
  </si>
  <si>
    <t>20.5/56</t>
    <phoneticPr fontId="1" type="noConversion"/>
  </si>
  <si>
    <t>20.3/52</t>
    <phoneticPr fontId="1" type="noConversion"/>
  </si>
  <si>
    <t>S20200605012</t>
  </si>
  <si>
    <t>S20200605013</t>
  </si>
  <si>
    <t>S20200605014</t>
  </si>
  <si>
    <t>S20200605015</t>
  </si>
  <si>
    <t>S20200605016</t>
  </si>
  <si>
    <t>S20200605017</t>
  </si>
  <si>
    <t>S20200605019</t>
  </si>
  <si>
    <t>S20200605020</t>
  </si>
  <si>
    <t>浙江泰邦软管有限公司</t>
  </si>
  <si>
    <t>月度</t>
    <phoneticPr fontId="1" type="noConversion"/>
  </si>
  <si>
    <t>S20200604013</t>
  </si>
  <si>
    <t>S20200604014</t>
  </si>
  <si>
    <t>S20200604015</t>
  </si>
  <si>
    <t>S20200604016</t>
  </si>
  <si>
    <t>S20200604017</t>
  </si>
  <si>
    <t>S20200604018</t>
  </si>
  <si>
    <t>S20200604021-1</t>
    <phoneticPr fontId="1" type="noConversion"/>
  </si>
  <si>
    <t>S20200604021-2</t>
  </si>
  <si>
    <t>S20200608001</t>
  </si>
  <si>
    <t>S20200608003</t>
  </si>
  <si>
    <t>S20200606009</t>
  </si>
  <si>
    <t>S20200606010</t>
  </si>
  <si>
    <t>S20200606011</t>
  </si>
  <si>
    <t>S20200606012</t>
  </si>
  <si>
    <t>S20200606013</t>
  </si>
  <si>
    <t>S20200606014</t>
  </si>
  <si>
    <t>S20200607009</t>
  </si>
  <si>
    <t>S20200608006</t>
  </si>
  <si>
    <t>S20200608008</t>
  </si>
  <si>
    <t>S20200608010</t>
  </si>
  <si>
    <t>S20200608012</t>
  </si>
  <si>
    <t>S20200608014</t>
  </si>
  <si>
    <t>S20200608016</t>
  </si>
  <si>
    <t>S20200608018</t>
  </si>
  <si>
    <t>S20200608020</t>
  </si>
  <si>
    <t>S20200608021</t>
  </si>
  <si>
    <t>S20200608022</t>
  </si>
  <si>
    <t>S20200608031</t>
  </si>
  <si>
    <t>S20200608032</t>
  </si>
  <si>
    <t>S20200608033</t>
  </si>
  <si>
    <t>S20200608034</t>
  </si>
  <si>
    <t>S20200608035</t>
  </si>
  <si>
    <t>S20200608036</t>
  </si>
  <si>
    <t>20.5/57</t>
    <phoneticPr fontId="1" type="noConversion"/>
  </si>
  <si>
    <t>S20200609008</t>
  </si>
  <si>
    <t>S20200609009</t>
  </si>
  <si>
    <t>S20200609010</t>
  </si>
  <si>
    <t>S20200609011</t>
  </si>
  <si>
    <t>S20200609012</t>
  </si>
  <si>
    <t>S20200609013</t>
  </si>
  <si>
    <t>20.1/55</t>
    <phoneticPr fontId="1" type="noConversion"/>
  </si>
  <si>
    <t>S20200610001</t>
  </si>
  <si>
    <t>S20200610010</t>
  </si>
  <si>
    <t>S20200610011</t>
  </si>
  <si>
    <t>S20200610012</t>
  </si>
  <si>
    <t>S20200610013</t>
  </si>
  <si>
    <t>S20200610014</t>
  </si>
  <si>
    <t>S20200610015</t>
  </si>
  <si>
    <t>S20200610024</t>
  </si>
  <si>
    <t>月度</t>
    <phoneticPr fontId="1" type="noConversion"/>
  </si>
  <si>
    <t>自送</t>
    <phoneticPr fontId="1" type="noConversion"/>
  </si>
  <si>
    <t>20.4/56</t>
    <phoneticPr fontId="1" type="noConversion"/>
  </si>
  <si>
    <t>S20200531012</t>
  </si>
  <si>
    <t>月度</t>
    <phoneticPr fontId="3" type="noConversion"/>
  </si>
  <si>
    <t>德清丽顺汽车配件有限公司</t>
    <phoneticPr fontId="3" type="noConversion"/>
  </si>
  <si>
    <t>S20200611001</t>
  </si>
  <si>
    <t>S20200611003</t>
  </si>
  <si>
    <t>S20200610018-1</t>
    <phoneticPr fontId="1" type="noConversion"/>
  </si>
  <si>
    <t>S20200610018-2</t>
  </si>
  <si>
    <t>20.4/59</t>
    <phoneticPr fontId="1" type="noConversion"/>
  </si>
  <si>
    <t>S20200611005</t>
  </si>
  <si>
    <t>S20200611008</t>
  </si>
  <si>
    <t>S20200611017</t>
  </si>
  <si>
    <t>S20200611018</t>
  </si>
  <si>
    <t>S20200611019</t>
  </si>
  <si>
    <t>S20200611020</t>
  </si>
  <si>
    <t>S20200611021</t>
  </si>
  <si>
    <t>S20200611022</t>
  </si>
  <si>
    <t>S20200612008</t>
  </si>
  <si>
    <t>S20200612009</t>
  </si>
  <si>
    <t>S20200612010</t>
  </si>
  <si>
    <t>S20200612011</t>
  </si>
  <si>
    <t>S20200612012</t>
  </si>
  <si>
    <t>S20200612013</t>
  </si>
  <si>
    <t>月度</t>
    <phoneticPr fontId="1" type="noConversion"/>
  </si>
  <si>
    <t>德清县欣勤电子有限公司</t>
    <phoneticPr fontId="1" type="noConversion"/>
  </si>
  <si>
    <t>21/55</t>
    <phoneticPr fontId="1" type="noConversion"/>
  </si>
  <si>
    <t>S20200603021</t>
  </si>
  <si>
    <t>月度</t>
    <phoneticPr fontId="1" type="noConversion"/>
  </si>
  <si>
    <t>S20200613008</t>
  </si>
  <si>
    <t>S20200613009</t>
  </si>
  <si>
    <t>S20200613010</t>
  </si>
  <si>
    <t>S20200613011</t>
  </si>
  <si>
    <t>S20200613012</t>
  </si>
  <si>
    <t>S20200613013</t>
  </si>
  <si>
    <t>S20200614008</t>
  </si>
  <si>
    <t>S20200615009</t>
  </si>
  <si>
    <t>S20200615010</t>
  </si>
  <si>
    <t>S20200615011</t>
  </si>
  <si>
    <t>S20200615012</t>
  </si>
  <si>
    <t>S20200615013</t>
  </si>
  <si>
    <t>自送</t>
    <phoneticPr fontId="1" type="noConversion"/>
  </si>
  <si>
    <t>月度</t>
    <phoneticPr fontId="1" type="noConversion"/>
  </si>
  <si>
    <t>S20200615001-1</t>
    <phoneticPr fontId="1" type="noConversion"/>
  </si>
  <si>
    <t>S20200615001-2</t>
  </si>
  <si>
    <t>20.6/56</t>
    <phoneticPr fontId="1" type="noConversion"/>
  </si>
  <si>
    <t>S20200615023</t>
    <phoneticPr fontId="1" type="noConversion"/>
  </si>
  <si>
    <t>湖州新嘉怡丝织印花有限公司</t>
    <phoneticPr fontId="1" type="noConversion"/>
  </si>
  <si>
    <t>S20200615022-1</t>
    <phoneticPr fontId="1" type="noConversion"/>
  </si>
  <si>
    <t>S20200615022-2</t>
  </si>
  <si>
    <t>S20200615014-1</t>
    <phoneticPr fontId="1" type="noConversion"/>
  </si>
  <si>
    <t>S20200615014-2</t>
  </si>
  <si>
    <t>S20200616008</t>
    <phoneticPr fontId="1" type="noConversion"/>
  </si>
  <si>
    <t>S20200616009</t>
    <phoneticPr fontId="1" type="noConversion"/>
  </si>
  <si>
    <t>S20200616010</t>
    <phoneticPr fontId="1" type="noConversion"/>
  </si>
  <si>
    <t>S20200616011</t>
    <phoneticPr fontId="1" type="noConversion"/>
  </si>
  <si>
    <t>S20200616012</t>
    <phoneticPr fontId="1" type="noConversion"/>
  </si>
  <si>
    <t>S20200616013</t>
    <phoneticPr fontId="1" type="noConversion"/>
  </si>
  <si>
    <t>德清沁道五金有限公司</t>
    <phoneticPr fontId="1" type="noConversion"/>
  </si>
  <si>
    <t>S20200617008</t>
    <phoneticPr fontId="1" type="noConversion"/>
  </si>
  <si>
    <t>S20200617009</t>
    <phoneticPr fontId="1" type="noConversion"/>
  </si>
  <si>
    <t>S20200617010</t>
    <phoneticPr fontId="1" type="noConversion"/>
  </si>
  <si>
    <t>S20200617011</t>
    <phoneticPr fontId="1" type="noConversion"/>
  </si>
  <si>
    <t>S20200617013</t>
    <phoneticPr fontId="1" type="noConversion"/>
  </si>
  <si>
    <t>S20200616016-1</t>
    <phoneticPr fontId="1" type="noConversion"/>
  </si>
  <si>
    <t>S20200616016-2</t>
  </si>
  <si>
    <t>S20200617012-1</t>
    <phoneticPr fontId="1" type="noConversion"/>
  </si>
  <si>
    <t>S20200617012-2</t>
  </si>
  <si>
    <t>眼镜酸菜鱼</t>
    <phoneticPr fontId="1" type="noConversion"/>
  </si>
  <si>
    <t>S20200618009</t>
    <phoneticPr fontId="1" type="noConversion"/>
  </si>
  <si>
    <t>S20200618010</t>
    <phoneticPr fontId="1" type="noConversion"/>
  </si>
  <si>
    <t>S20200618011</t>
    <phoneticPr fontId="1" type="noConversion"/>
  </si>
  <si>
    <t>S20200618012</t>
    <phoneticPr fontId="1" type="noConversion"/>
  </si>
  <si>
    <t>S20200618013</t>
    <phoneticPr fontId="1" type="noConversion"/>
  </si>
  <si>
    <t>20.7/59</t>
    <phoneticPr fontId="1" type="noConversion"/>
  </si>
  <si>
    <t>S20200618017-1</t>
    <phoneticPr fontId="1" type="noConversion"/>
  </si>
  <si>
    <t>S20200618017-2</t>
  </si>
  <si>
    <t>S20200618014-1</t>
    <phoneticPr fontId="1" type="noConversion"/>
  </si>
  <si>
    <t>S20200618014-2</t>
  </si>
  <si>
    <t>S20200619009</t>
    <phoneticPr fontId="1" type="noConversion"/>
  </si>
  <si>
    <t>S20200619010</t>
    <phoneticPr fontId="1" type="noConversion"/>
  </si>
  <si>
    <t>S20200619012</t>
    <phoneticPr fontId="1" type="noConversion"/>
  </si>
  <si>
    <t>S20200619013</t>
    <phoneticPr fontId="1" type="noConversion"/>
  </si>
  <si>
    <t>S20200619014</t>
    <phoneticPr fontId="1" type="noConversion"/>
  </si>
  <si>
    <t>20.5/58</t>
    <phoneticPr fontId="1" type="noConversion"/>
  </si>
  <si>
    <t>S20200619011-1</t>
    <phoneticPr fontId="1" type="noConversion"/>
  </si>
  <si>
    <t>S20200619011-2</t>
  </si>
  <si>
    <t>S20200618019-1</t>
    <phoneticPr fontId="1" type="noConversion"/>
  </si>
  <si>
    <t>S20200618019-2</t>
  </si>
  <si>
    <t>S20200620006</t>
    <phoneticPr fontId="1" type="noConversion"/>
  </si>
  <si>
    <t>S20200620007</t>
    <phoneticPr fontId="1" type="noConversion"/>
  </si>
  <si>
    <t>S20200620008</t>
    <phoneticPr fontId="1" type="noConversion"/>
  </si>
  <si>
    <t>S20200620009</t>
    <phoneticPr fontId="1" type="noConversion"/>
  </si>
  <si>
    <t>S20200620010</t>
    <phoneticPr fontId="1" type="noConversion"/>
  </si>
  <si>
    <t>S20200620011</t>
    <phoneticPr fontId="1" type="noConversion"/>
  </si>
  <si>
    <t>S20200621006</t>
    <phoneticPr fontId="1" type="noConversion"/>
  </si>
  <si>
    <t>S20200622003</t>
    <phoneticPr fontId="1" type="noConversion"/>
  </si>
  <si>
    <t>浙江云峰莫干山装饰建材有限公司</t>
    <phoneticPr fontId="1" type="noConversion"/>
  </si>
  <si>
    <t>S20200622004</t>
    <phoneticPr fontId="1" type="noConversion"/>
  </si>
  <si>
    <t>浙江云峰莫干山家居用品有限公司</t>
    <phoneticPr fontId="1" type="noConversion"/>
  </si>
  <si>
    <t>S20200622011</t>
    <phoneticPr fontId="1" type="noConversion"/>
  </si>
  <si>
    <t>S20200622012</t>
    <phoneticPr fontId="1" type="noConversion"/>
  </si>
  <si>
    <t>S20200622013</t>
    <phoneticPr fontId="1" type="noConversion"/>
  </si>
  <si>
    <t>S20200622014</t>
    <phoneticPr fontId="1" type="noConversion"/>
  </si>
  <si>
    <t>S20200622015</t>
    <phoneticPr fontId="1" type="noConversion"/>
  </si>
  <si>
    <t>S20200608001</t>
    <phoneticPr fontId="1" type="noConversion"/>
  </si>
  <si>
    <t>明贺</t>
    <phoneticPr fontId="1" type="noConversion"/>
  </si>
  <si>
    <t>S20200508001</t>
    <phoneticPr fontId="3" type="noConversion"/>
  </si>
  <si>
    <t>浙江省军工集团有限公司</t>
    <phoneticPr fontId="3" type="noConversion"/>
  </si>
  <si>
    <t>月度报告</t>
    <phoneticPr fontId="3" type="noConversion"/>
  </si>
  <si>
    <t>S20200508003</t>
  </si>
  <si>
    <t>S20200508005</t>
  </si>
  <si>
    <t>S20200508007</t>
  </si>
  <si>
    <t>S20200508008</t>
  </si>
  <si>
    <t>S20200508009</t>
  </si>
  <si>
    <t>S20200508017</t>
  </si>
  <si>
    <t>S20200508018</t>
  </si>
  <si>
    <t>S20200508019</t>
  </si>
  <si>
    <t>S20200508020</t>
  </si>
  <si>
    <t>S20200508021</t>
  </si>
  <si>
    <t>S20200508022</t>
  </si>
  <si>
    <t>S20200508028-01,02,03,04</t>
  </si>
  <si>
    <t>浙江华诺化工有限公司</t>
  </si>
  <si>
    <t>S20200508001</t>
    <phoneticPr fontId="3" type="noConversion"/>
  </si>
  <si>
    <t>浙江省军工集团有限公司</t>
    <phoneticPr fontId="3" type="noConversion"/>
  </si>
  <si>
    <t>月度报告</t>
    <phoneticPr fontId="3" type="noConversion"/>
  </si>
  <si>
    <t>S20200105008</t>
    <phoneticPr fontId="1" type="noConversion"/>
  </si>
  <si>
    <t>浙江明贺钢管有限公司</t>
    <phoneticPr fontId="1" type="noConversion"/>
  </si>
</sst>
</file>

<file path=xl/styles.xml><?xml version="1.0" encoding="utf-8"?>
<styleSheet xmlns="http://schemas.openxmlformats.org/spreadsheetml/2006/main">
  <numFmts count="12">
    <numFmt numFmtId="176" formatCode="0.000_);[Red]\(0.000\)"/>
    <numFmt numFmtId="177" formatCode="0.000_ "/>
    <numFmt numFmtId="178" formatCode="0_);[Red]\(0\)"/>
    <numFmt numFmtId="179" formatCode="0.0000_ "/>
    <numFmt numFmtId="180" formatCode="0.00000_);[Red]\(0.00000\)"/>
    <numFmt numFmtId="181" formatCode="0.0000000000_ "/>
    <numFmt numFmtId="182" formatCode="0.00_ "/>
    <numFmt numFmtId="183" formatCode="0_ "/>
    <numFmt numFmtId="184" formatCode="0.0_ "/>
    <numFmt numFmtId="185" formatCode="0.00_);[Red]\(0.00\)"/>
    <numFmt numFmtId="186" formatCode="0.0_);[Red]\(0.0\)"/>
    <numFmt numFmtId="187" formatCode="0.00000_ 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0"/>
      <name val="Arial"/>
      <family val="2"/>
    </font>
    <font>
      <sz val="10"/>
      <color theme="0"/>
      <name val="宋体"/>
      <family val="3"/>
      <charset val="134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 wrapText="1"/>
    </xf>
    <xf numFmtId="180" fontId="0" fillId="3" borderId="1" xfId="0" applyNumberForma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58" fontId="0" fillId="0" borderId="1" xfId="0" applyNumberFormat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right" vertical="center"/>
    </xf>
    <xf numFmtId="178" fontId="0" fillId="6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181" fontId="0" fillId="6" borderId="1" xfId="0" applyNumberForma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7" fillId="0" borderId="0" xfId="0" applyFont="1" applyAlignment="1">
      <alignment horizontal="left" vertical="center" readingOrder="1"/>
    </xf>
    <xf numFmtId="179" fontId="0" fillId="3" borderId="1" xfId="0" applyNumberFormat="1" applyFill="1" applyBorder="1" applyAlignment="1">
      <alignment horizontal="center" vertical="center"/>
    </xf>
    <xf numFmtId="182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9" fillId="0" borderId="1" xfId="0" applyFon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0" fontId="10" fillId="5" borderId="1" xfId="0" applyFont="1" applyFill="1" applyBorder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12" fillId="0" borderId="0" xfId="0" applyFont="1" applyAlignment="1">
      <alignment horizontal="left" vertical="center" readingOrder="1"/>
    </xf>
    <xf numFmtId="0" fontId="11" fillId="0" borderId="1" xfId="0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4" fontId="11" fillId="0" borderId="1" xfId="0" applyNumberFormat="1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186" fontId="11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5" fontId="0" fillId="7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9" fontId="0" fillId="0" borderId="1" xfId="0" applyNumberFormat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0" fillId="6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/>
    <xf numFmtId="0" fontId="15" fillId="0" borderId="0" xfId="0" applyFont="1" applyFill="1" applyBorder="1" applyAlignment="1" applyProtection="1"/>
    <xf numFmtId="0" fontId="2" fillId="8" borderId="1" xfId="0" applyFont="1" applyFill="1" applyBorder="1">
      <alignment vertical="center"/>
    </xf>
    <xf numFmtId="0" fontId="16" fillId="5" borderId="1" xfId="0" applyFont="1" applyFill="1" applyBorder="1">
      <alignment vertical="center"/>
    </xf>
    <xf numFmtId="0" fontId="18" fillId="9" borderId="2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9" fontId="0" fillId="2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0" fontId="19" fillId="0" borderId="0" xfId="0" applyFont="1" applyAlignment="1">
      <alignment horizontal="left" vertical="center" readingOrder="1"/>
    </xf>
    <xf numFmtId="179" fontId="0" fillId="0" borderId="1" xfId="0" applyNumberFormat="1" applyBorder="1">
      <alignment vertical="center"/>
    </xf>
    <xf numFmtId="187" fontId="0" fillId="3" borderId="1" xfId="0" applyNumberFormat="1" applyFill="1" applyBorder="1" applyAlignment="1">
      <alignment horizontal="center" vertical="center" wrapText="1"/>
    </xf>
    <xf numFmtId="187" fontId="4" fillId="2" borderId="1" xfId="0" applyNumberFormat="1" applyFont="1" applyFill="1" applyBorder="1" applyAlignment="1">
      <alignment horizontal="center" vertical="center"/>
    </xf>
    <xf numFmtId="187" fontId="0" fillId="3" borderId="1" xfId="0" applyNumberFormat="1" applyFill="1" applyBorder="1">
      <alignment vertical="center"/>
    </xf>
    <xf numFmtId="187" fontId="0" fillId="6" borderId="1" xfId="0" applyNumberFormat="1" applyFill="1" applyBorder="1" applyAlignment="1">
      <alignment horizontal="center" vertical="center"/>
    </xf>
    <xf numFmtId="187" fontId="0" fillId="0" borderId="1" xfId="0" applyNumberFormat="1" applyBorder="1">
      <alignment vertical="center"/>
    </xf>
    <xf numFmtId="0" fontId="20" fillId="5" borderId="0" xfId="0" applyFont="1" applyFill="1" applyBorder="1" applyAlignment="1" applyProtection="1"/>
    <xf numFmtId="0" fontId="21" fillId="5" borderId="0" xfId="0" applyFont="1" applyFill="1" applyBorder="1" applyAlignment="1" applyProtection="1"/>
    <xf numFmtId="49" fontId="0" fillId="3" borderId="1" xfId="0" applyNumberFormat="1" applyFill="1" applyBorder="1">
      <alignment vertical="center"/>
    </xf>
    <xf numFmtId="184" fontId="0" fillId="0" borderId="1" xfId="0" applyNumberFormat="1" applyBorder="1">
      <alignment vertical="center"/>
    </xf>
    <xf numFmtId="58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 applyProtection="1"/>
    <xf numFmtId="0" fontId="2" fillId="10" borderId="1" xfId="0" applyFont="1" applyFill="1" applyBorder="1">
      <alignment vertical="center"/>
    </xf>
    <xf numFmtId="49" fontId="23" fillId="11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6" fillId="2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87" fontId="0" fillId="3" borderId="1" xfId="0" applyNumberForma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87" fontId="4" fillId="2" borderId="1" xfId="0" applyNumberFormat="1" applyFont="1" applyFill="1" applyBorder="1" applyAlignment="1">
      <alignment horizontal="right" vertical="center"/>
    </xf>
    <xf numFmtId="177" fontId="0" fillId="3" borderId="1" xfId="0" applyNumberFormat="1" applyFill="1" applyBorder="1" applyAlignment="1">
      <alignment horizontal="center" vertical="center"/>
    </xf>
    <xf numFmtId="0" fontId="15" fillId="6" borderId="0" xfId="0" applyFont="1" applyFill="1" applyBorder="1" applyAlignment="1" applyProtection="1"/>
    <xf numFmtId="0" fontId="15" fillId="2" borderId="0" xfId="0" applyFont="1" applyFill="1" applyBorder="1" applyAlignment="1" applyProtection="1"/>
    <xf numFmtId="0" fontId="0" fillId="6" borderId="1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2" borderId="1" xfId="0" applyFill="1" applyBorder="1">
      <alignment vertical="center"/>
    </xf>
    <xf numFmtId="0" fontId="16" fillId="12" borderId="1" xfId="0" applyFont="1" applyFill="1" applyBorder="1">
      <alignment vertical="center"/>
    </xf>
    <xf numFmtId="0" fontId="16" fillId="13" borderId="1" xfId="0" applyFont="1" applyFill="1" applyBorder="1">
      <alignment vertical="center"/>
    </xf>
    <xf numFmtId="0" fontId="24" fillId="14" borderId="1" xfId="0" applyFont="1" applyFill="1" applyBorder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602427821523537"/>
                  <c:y val="1.8325313502478856E-2"/>
                </c:manualLayout>
              </c:layout>
              <c:numFmt formatCode="General" sourceLinked="0"/>
            </c:trendlineLbl>
          </c:trendline>
          <c:xVal>
            <c:numRef>
              <c:f>标线!$G$4:$G$11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</c:numCache>
            </c:numRef>
          </c:xVal>
          <c:yVal>
            <c:numRef>
              <c:f>标线!$K$4:$K$11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6.0000000000000036E-3</c:v>
                </c:pt>
                <c:pt idx="2">
                  <c:v>0.01</c:v>
                </c:pt>
                <c:pt idx="3">
                  <c:v>1.4000000000000004E-2</c:v>
                </c:pt>
                <c:pt idx="4">
                  <c:v>2.3000000000000007E-2</c:v>
                </c:pt>
                <c:pt idx="5">
                  <c:v>3.1000000000000007E-2</c:v>
                </c:pt>
                <c:pt idx="6">
                  <c:v>0.04</c:v>
                </c:pt>
                <c:pt idx="7">
                  <c:v>5.3999999999999992E-2</c:v>
                </c:pt>
              </c:numCache>
            </c:numRef>
          </c:yVal>
        </c:ser>
        <c:axId val="62245504"/>
        <c:axId val="65659264"/>
      </c:scatterChart>
      <c:valAx>
        <c:axId val="62245504"/>
        <c:scaling>
          <c:orientation val="minMax"/>
        </c:scaling>
        <c:axPos val="b"/>
        <c:numFmt formatCode="General" sourceLinked="1"/>
        <c:tickLblPos val="nextTo"/>
        <c:crossAx val="65659264"/>
        <c:crosses val="autoZero"/>
        <c:crossBetween val="midCat"/>
      </c:valAx>
      <c:valAx>
        <c:axId val="65659264"/>
        <c:scaling>
          <c:orientation val="minMax"/>
        </c:scaling>
        <c:axPos val="l"/>
        <c:majorGridlines/>
        <c:numFmt formatCode="General" sourceLinked="1"/>
        <c:tickLblPos val="nextTo"/>
        <c:crossAx val="62245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863517060367456"/>
                  <c:y val="-1.8567002041411505E-2"/>
                </c:manualLayout>
              </c:layout>
              <c:numFmt formatCode="General" sourceLinked="0"/>
            </c:trendlineLbl>
          </c:trendline>
          <c:xVal>
            <c:numRef>
              <c:f>标线!$A$98:$A$105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标线!$E$98:$E$105</c:f>
              <c:numCache>
                <c:formatCode>General</c:formatCode>
                <c:ptCount val="8"/>
                <c:pt idx="0">
                  <c:v>0</c:v>
                </c:pt>
                <c:pt idx="1">
                  <c:v>3.0999999999999993E-2</c:v>
                </c:pt>
                <c:pt idx="2">
                  <c:v>6.5000000000000002E-2</c:v>
                </c:pt>
                <c:pt idx="3">
                  <c:v>0.14500000000000002</c:v>
                </c:pt>
                <c:pt idx="4">
                  <c:v>0.27299999999999996</c:v>
                </c:pt>
                <c:pt idx="5">
                  <c:v>0.42299999999999999</c:v>
                </c:pt>
                <c:pt idx="6">
                  <c:v>0.54499999999999993</c:v>
                </c:pt>
                <c:pt idx="7">
                  <c:v>0.68199999999999994</c:v>
                </c:pt>
              </c:numCache>
            </c:numRef>
          </c:yVal>
        </c:ser>
        <c:axId val="66610304"/>
        <c:axId val="66611840"/>
      </c:scatterChart>
      <c:valAx>
        <c:axId val="66610304"/>
        <c:scaling>
          <c:orientation val="minMax"/>
        </c:scaling>
        <c:axPos val="b"/>
        <c:numFmt formatCode="General" sourceLinked="1"/>
        <c:tickLblPos val="nextTo"/>
        <c:crossAx val="66611840"/>
        <c:crosses val="autoZero"/>
        <c:crossBetween val="midCat"/>
      </c:valAx>
      <c:valAx>
        <c:axId val="66611840"/>
        <c:scaling>
          <c:orientation val="minMax"/>
        </c:scaling>
        <c:axPos val="l"/>
        <c:majorGridlines/>
        <c:numFmt formatCode="General" sourceLinked="1"/>
        <c:tickLblPos val="nextTo"/>
        <c:crossAx val="66610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标线!$A$4:$A$11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标线!$E$4:$E$11</c:f>
              <c:numCache>
                <c:formatCode>General</c:formatCode>
                <c:ptCount val="8"/>
                <c:pt idx="0">
                  <c:v>0</c:v>
                </c:pt>
                <c:pt idx="1">
                  <c:v>5.6999999999999995E-2</c:v>
                </c:pt>
                <c:pt idx="2">
                  <c:v>8.7999999999999995E-2</c:v>
                </c:pt>
                <c:pt idx="3">
                  <c:v>0.157</c:v>
                </c:pt>
                <c:pt idx="4">
                  <c:v>0.29699999999999999</c:v>
                </c:pt>
                <c:pt idx="5">
                  <c:v>0.44699999999999995</c:v>
                </c:pt>
                <c:pt idx="6">
                  <c:v>0.58799999999999997</c:v>
                </c:pt>
                <c:pt idx="7">
                  <c:v>0.72299999999999998</c:v>
                </c:pt>
              </c:numCache>
            </c:numRef>
          </c:yVal>
        </c:ser>
        <c:axId val="66774144"/>
        <c:axId val="66776064"/>
      </c:scatterChart>
      <c:valAx>
        <c:axId val="66774144"/>
        <c:scaling>
          <c:orientation val="minMax"/>
        </c:scaling>
        <c:axPos val="b"/>
        <c:numFmt formatCode="General" sourceLinked="1"/>
        <c:tickLblPos val="nextTo"/>
        <c:crossAx val="66776064"/>
        <c:crosses val="autoZero"/>
        <c:crossBetween val="midCat"/>
      </c:valAx>
      <c:valAx>
        <c:axId val="66776064"/>
        <c:scaling>
          <c:orientation val="minMax"/>
        </c:scaling>
        <c:axPos val="l"/>
        <c:majorGridlines/>
        <c:numFmt formatCode="General" sourceLinked="1"/>
        <c:tickLblPos val="nextTo"/>
        <c:crossAx val="66774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91294838146351"/>
                  <c:y val="1.349008457276174E-2"/>
                </c:manualLayout>
              </c:layout>
              <c:numFmt formatCode="General" sourceLinked="0"/>
            </c:trendlineLbl>
          </c:trendline>
          <c:xVal>
            <c:numRef>
              <c:f>标线!$A$37:$A$44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标线!$E$37:$E$44</c:f>
              <c:numCache>
                <c:formatCode>General</c:formatCode>
                <c:ptCount val="8"/>
                <c:pt idx="0">
                  <c:v>0</c:v>
                </c:pt>
                <c:pt idx="1">
                  <c:v>2.9000000000000001E-2</c:v>
                </c:pt>
                <c:pt idx="2">
                  <c:v>6.8999999999999992E-2</c:v>
                </c:pt>
                <c:pt idx="3">
                  <c:v>0.14600000000000002</c:v>
                </c:pt>
                <c:pt idx="4">
                  <c:v>0.28999999999999998</c:v>
                </c:pt>
                <c:pt idx="5">
                  <c:v>0.42199999999999999</c:v>
                </c:pt>
                <c:pt idx="6">
                  <c:v>0.57099999999999995</c:v>
                </c:pt>
                <c:pt idx="7">
                  <c:v>0.7</c:v>
                </c:pt>
              </c:numCache>
            </c:numRef>
          </c:yVal>
        </c:ser>
        <c:axId val="114758784"/>
        <c:axId val="114760320"/>
      </c:scatterChart>
      <c:valAx>
        <c:axId val="114758784"/>
        <c:scaling>
          <c:orientation val="minMax"/>
        </c:scaling>
        <c:axPos val="b"/>
        <c:numFmt formatCode="General" sourceLinked="1"/>
        <c:tickLblPos val="nextTo"/>
        <c:crossAx val="114760320"/>
        <c:crosses val="autoZero"/>
        <c:crossBetween val="midCat"/>
      </c:valAx>
      <c:valAx>
        <c:axId val="114760320"/>
        <c:scaling>
          <c:orientation val="minMax"/>
        </c:scaling>
        <c:axPos val="l"/>
        <c:majorGridlines/>
        <c:numFmt formatCode="General" sourceLinked="1"/>
        <c:tickLblPos val="nextTo"/>
        <c:crossAx val="114758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标线!$I$37:$I$44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</c:numCache>
            </c:numRef>
          </c:xVal>
          <c:yVal>
            <c:numRef>
              <c:f>标线!$M$37:$M$44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6.0000000000000019E-3</c:v>
                </c:pt>
                <c:pt idx="2">
                  <c:v>1.1999999999999999E-2</c:v>
                </c:pt>
                <c:pt idx="3">
                  <c:v>1.6E-2</c:v>
                </c:pt>
                <c:pt idx="4">
                  <c:v>2.6000000000000002E-2</c:v>
                </c:pt>
                <c:pt idx="5">
                  <c:v>3.5999999999999997E-2</c:v>
                </c:pt>
                <c:pt idx="6">
                  <c:v>4.7E-2</c:v>
                </c:pt>
                <c:pt idx="7">
                  <c:v>6.0999999999999992E-2</c:v>
                </c:pt>
              </c:numCache>
            </c:numRef>
          </c:yVal>
        </c:ser>
        <c:axId val="133306240"/>
        <c:axId val="133307776"/>
      </c:scatterChart>
      <c:valAx>
        <c:axId val="133306240"/>
        <c:scaling>
          <c:orientation val="minMax"/>
        </c:scaling>
        <c:axPos val="b"/>
        <c:numFmt formatCode="General" sourceLinked="1"/>
        <c:tickLblPos val="nextTo"/>
        <c:crossAx val="133307776"/>
        <c:crosses val="autoZero"/>
        <c:crossBetween val="midCat"/>
      </c:valAx>
      <c:valAx>
        <c:axId val="133307776"/>
        <c:scaling>
          <c:orientation val="minMax"/>
        </c:scaling>
        <c:axPos val="l"/>
        <c:majorGridlines/>
        <c:numFmt formatCode="General" sourceLinked="1"/>
        <c:tickLblPos val="nextTo"/>
        <c:crossAx val="133306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标线!$R$37:$R$44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标线!$V$37:$V$44</c:f>
              <c:numCache>
                <c:formatCode>General</c:formatCode>
                <c:ptCount val="8"/>
                <c:pt idx="0">
                  <c:v>0</c:v>
                </c:pt>
                <c:pt idx="1">
                  <c:v>2.3000000000000003E-2</c:v>
                </c:pt>
                <c:pt idx="2">
                  <c:v>7.0999999999999994E-2</c:v>
                </c:pt>
                <c:pt idx="3">
                  <c:v>0.13500000000000001</c:v>
                </c:pt>
                <c:pt idx="4">
                  <c:v>0.27399999999999997</c:v>
                </c:pt>
                <c:pt idx="5">
                  <c:v>0.41199999999999998</c:v>
                </c:pt>
                <c:pt idx="6">
                  <c:v>0.53500000000000003</c:v>
                </c:pt>
                <c:pt idx="7">
                  <c:v>0.66399999999999992</c:v>
                </c:pt>
              </c:numCache>
            </c:numRef>
          </c:yVal>
        </c:ser>
        <c:axId val="143844480"/>
        <c:axId val="143846016"/>
      </c:scatterChart>
      <c:valAx>
        <c:axId val="143844480"/>
        <c:scaling>
          <c:orientation val="minMax"/>
        </c:scaling>
        <c:axPos val="b"/>
        <c:numFmt formatCode="General" sourceLinked="1"/>
        <c:tickLblPos val="nextTo"/>
        <c:crossAx val="143846016"/>
        <c:crosses val="autoZero"/>
        <c:crossBetween val="midCat"/>
      </c:valAx>
      <c:valAx>
        <c:axId val="143846016"/>
        <c:scaling>
          <c:orientation val="minMax"/>
        </c:scaling>
        <c:axPos val="l"/>
        <c:majorGridlines/>
        <c:numFmt formatCode="General" sourceLinked="1"/>
        <c:tickLblPos val="nextTo"/>
        <c:crossAx val="143844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标线!$N$4:$N$11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标线!$S$4:$S$11</c:f>
              <c:numCache>
                <c:formatCode>General</c:formatCode>
                <c:ptCount val="8"/>
                <c:pt idx="0">
                  <c:v>0</c:v>
                </c:pt>
                <c:pt idx="1">
                  <c:v>3.5000000000000003E-2</c:v>
                </c:pt>
                <c:pt idx="2">
                  <c:v>7.9999999999999988E-2</c:v>
                </c:pt>
                <c:pt idx="3">
                  <c:v>0.16400000000000001</c:v>
                </c:pt>
                <c:pt idx="4">
                  <c:v>0.30399999999999999</c:v>
                </c:pt>
                <c:pt idx="5">
                  <c:v>0.44799999999999995</c:v>
                </c:pt>
                <c:pt idx="6">
                  <c:v>0.57999999999999996</c:v>
                </c:pt>
                <c:pt idx="7">
                  <c:v>0.72899999999999998</c:v>
                </c:pt>
              </c:numCache>
            </c:numRef>
          </c:yVal>
        </c:ser>
        <c:axId val="171173760"/>
        <c:axId val="171175296"/>
      </c:scatterChart>
      <c:valAx>
        <c:axId val="171173760"/>
        <c:scaling>
          <c:orientation val="minMax"/>
        </c:scaling>
        <c:axPos val="b"/>
        <c:numFmt formatCode="General" sourceLinked="1"/>
        <c:tickLblPos val="nextTo"/>
        <c:crossAx val="171175296"/>
        <c:crosses val="autoZero"/>
        <c:crossBetween val="midCat"/>
      </c:valAx>
      <c:valAx>
        <c:axId val="171175296"/>
        <c:scaling>
          <c:orientation val="minMax"/>
        </c:scaling>
        <c:axPos val="l"/>
        <c:majorGridlines/>
        <c:numFmt formatCode="General" sourceLinked="1"/>
        <c:tickLblPos val="nextTo"/>
        <c:crossAx val="171173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标线!$A$67:$A$74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</c:numCache>
            </c:numRef>
          </c:xVal>
          <c:yVal>
            <c:numRef>
              <c:f>标线!$E$67:$E$74</c:f>
              <c:numCache>
                <c:formatCode>General</c:formatCode>
                <c:ptCount val="8"/>
                <c:pt idx="0">
                  <c:v>0</c:v>
                </c:pt>
                <c:pt idx="1">
                  <c:v>6.9999999999999993E-3</c:v>
                </c:pt>
                <c:pt idx="2">
                  <c:v>1.2000000000000002E-2</c:v>
                </c:pt>
                <c:pt idx="3">
                  <c:v>1.7000000000000001E-2</c:v>
                </c:pt>
                <c:pt idx="4">
                  <c:v>2.7000000000000003E-2</c:v>
                </c:pt>
                <c:pt idx="5">
                  <c:v>3.8000000000000006E-2</c:v>
                </c:pt>
                <c:pt idx="6">
                  <c:v>4.9000000000000002E-2</c:v>
                </c:pt>
                <c:pt idx="7">
                  <c:v>6.3999999999999987E-2</c:v>
                </c:pt>
              </c:numCache>
            </c:numRef>
          </c:yVal>
        </c:ser>
        <c:axId val="65614208"/>
        <c:axId val="65615744"/>
      </c:scatterChart>
      <c:valAx>
        <c:axId val="65614208"/>
        <c:scaling>
          <c:orientation val="minMax"/>
        </c:scaling>
        <c:axPos val="b"/>
        <c:numFmt formatCode="General" sourceLinked="1"/>
        <c:tickLblPos val="nextTo"/>
        <c:crossAx val="65615744"/>
        <c:crosses val="autoZero"/>
        <c:crossBetween val="midCat"/>
      </c:valAx>
      <c:valAx>
        <c:axId val="65615744"/>
        <c:scaling>
          <c:orientation val="minMax"/>
        </c:scaling>
        <c:axPos val="l"/>
        <c:majorGridlines/>
        <c:numFmt formatCode="General" sourceLinked="1"/>
        <c:tickLblPos val="nextTo"/>
        <c:crossAx val="65614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688495188102"/>
                  <c:y val="-2.3450714494021602E-3"/>
                </c:manualLayout>
              </c:layout>
              <c:numFmt formatCode="General" sourceLinked="0"/>
            </c:trendlineLbl>
          </c:trendline>
          <c:xVal>
            <c:numRef>
              <c:f>标线!$I$68:$I$75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标线!$M$68:$M$75</c:f>
              <c:numCache>
                <c:formatCode>General</c:formatCode>
                <c:ptCount val="8"/>
                <c:pt idx="0">
                  <c:v>0</c:v>
                </c:pt>
                <c:pt idx="1">
                  <c:v>3.0000000000000002E-2</c:v>
                </c:pt>
                <c:pt idx="2">
                  <c:v>6.8000000000000005E-2</c:v>
                </c:pt>
                <c:pt idx="3">
                  <c:v>0.13500000000000001</c:v>
                </c:pt>
                <c:pt idx="4">
                  <c:v>0.27599999999999997</c:v>
                </c:pt>
                <c:pt idx="5">
                  <c:v>0.441</c:v>
                </c:pt>
                <c:pt idx="6">
                  <c:v>0.56199999999999994</c:v>
                </c:pt>
                <c:pt idx="7">
                  <c:v>0.70099999999999996</c:v>
                </c:pt>
              </c:numCache>
            </c:numRef>
          </c:yVal>
        </c:ser>
        <c:axId val="65644416"/>
        <c:axId val="65645952"/>
      </c:scatterChart>
      <c:valAx>
        <c:axId val="65644416"/>
        <c:scaling>
          <c:orientation val="minMax"/>
        </c:scaling>
        <c:axPos val="b"/>
        <c:numFmt formatCode="General" sourceLinked="1"/>
        <c:tickLblPos val="nextTo"/>
        <c:crossAx val="65645952"/>
        <c:crosses val="autoZero"/>
        <c:crossBetween val="midCat"/>
      </c:valAx>
      <c:valAx>
        <c:axId val="65645952"/>
        <c:scaling>
          <c:orientation val="minMax"/>
        </c:scaling>
        <c:axPos val="l"/>
        <c:majorGridlines/>
        <c:numFmt formatCode="General" sourceLinked="1"/>
        <c:tickLblPos val="nextTo"/>
        <c:crossAx val="65644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046872265967146"/>
                  <c:y val="-1.4363517060367542E-2"/>
                </c:manualLayout>
              </c:layout>
              <c:numFmt formatCode="General" sourceLinked="0"/>
            </c:trendlineLbl>
          </c:trendline>
          <c:xVal>
            <c:numRef>
              <c:f>标线!$Q$67:$Q$74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</c:numCache>
            </c:numRef>
          </c:xVal>
          <c:yVal>
            <c:numRef>
              <c:f>标线!$U$67:$U$74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6.0000000000000001E-3</c:v>
                </c:pt>
                <c:pt idx="2">
                  <c:v>1.1000000000000003E-2</c:v>
                </c:pt>
                <c:pt idx="3">
                  <c:v>1.7000000000000001E-2</c:v>
                </c:pt>
                <c:pt idx="4">
                  <c:v>2.8000000000000004E-2</c:v>
                </c:pt>
                <c:pt idx="5">
                  <c:v>3.9E-2</c:v>
                </c:pt>
                <c:pt idx="6">
                  <c:v>0.05</c:v>
                </c:pt>
                <c:pt idx="7">
                  <c:v>6.5000000000000002E-2</c:v>
                </c:pt>
              </c:numCache>
            </c:numRef>
          </c:yVal>
        </c:ser>
        <c:axId val="66018688"/>
        <c:axId val="66065536"/>
      </c:scatterChart>
      <c:valAx>
        <c:axId val="66018688"/>
        <c:scaling>
          <c:orientation val="minMax"/>
        </c:scaling>
        <c:axPos val="b"/>
        <c:numFmt formatCode="General" sourceLinked="1"/>
        <c:tickLblPos val="nextTo"/>
        <c:crossAx val="66065536"/>
        <c:crosses val="autoZero"/>
        <c:crossBetween val="midCat"/>
      </c:valAx>
      <c:valAx>
        <c:axId val="66065536"/>
        <c:scaling>
          <c:orientation val="minMax"/>
        </c:scaling>
        <c:axPos val="l"/>
        <c:majorGridlines/>
        <c:numFmt formatCode="General" sourceLinked="1"/>
        <c:tickLblPos val="nextTo"/>
        <c:crossAx val="66018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13</xdr:row>
      <xdr:rowOff>0</xdr:rowOff>
    </xdr:from>
    <xdr:to>
      <xdr:col>11</xdr:col>
      <xdr:colOff>19050</xdr:colOff>
      <xdr:row>28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12</xdr:row>
      <xdr:rowOff>104774</xdr:rowOff>
    </xdr:from>
    <xdr:to>
      <xdr:col>4</xdr:col>
      <xdr:colOff>523874</xdr:colOff>
      <xdr:row>30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38100</xdr:rowOff>
    </xdr:from>
    <xdr:to>
      <xdr:col>6</xdr:col>
      <xdr:colOff>609600</xdr:colOff>
      <xdr:row>61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114300</xdr:rowOff>
    </xdr:from>
    <xdr:to>
      <xdr:col>14</xdr:col>
      <xdr:colOff>457200</xdr:colOff>
      <xdr:row>61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361950</xdr:colOff>
      <xdr:row>44</xdr:row>
      <xdr:rowOff>152400</xdr:rowOff>
    </xdr:from>
    <xdr:to>
      <xdr:col>23</xdr:col>
      <xdr:colOff>133350</xdr:colOff>
      <xdr:row>60</xdr:row>
      <xdr:rowOff>152400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295275</xdr:colOff>
      <xdr:row>13</xdr:row>
      <xdr:rowOff>142875</xdr:rowOff>
    </xdr:from>
    <xdr:to>
      <xdr:col>20</xdr:col>
      <xdr:colOff>66675</xdr:colOff>
      <xdr:row>29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75</xdr:row>
      <xdr:rowOff>57150</xdr:rowOff>
    </xdr:from>
    <xdr:to>
      <xdr:col>7</xdr:col>
      <xdr:colOff>9525</xdr:colOff>
      <xdr:row>91</xdr:row>
      <xdr:rowOff>57150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14</xdr:col>
      <xdr:colOff>457200</xdr:colOff>
      <xdr:row>91</xdr:row>
      <xdr:rowOff>123825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9525</xdr:colOff>
      <xdr:row>76</xdr:row>
      <xdr:rowOff>57150</xdr:rowOff>
    </xdr:from>
    <xdr:to>
      <xdr:col>22</xdr:col>
      <xdr:colOff>466725</xdr:colOff>
      <xdr:row>92</xdr:row>
      <xdr:rowOff>57150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104775</xdr:colOff>
      <xdr:row>106</xdr:row>
      <xdr:rowOff>85725</xdr:rowOff>
    </xdr:from>
    <xdr:to>
      <xdr:col>6</xdr:col>
      <xdr:colOff>561975</xdr:colOff>
      <xdr:row>122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245"/>
  <sheetViews>
    <sheetView tabSelected="1" workbookViewId="0">
      <pane ySplit="1" topLeftCell="A236" activePane="bottomLeft" state="frozen"/>
      <selection pane="bottomLeft" activeCell="G257" sqref="G257"/>
    </sheetView>
  </sheetViews>
  <sheetFormatPr defaultRowHeight="13.5"/>
  <cols>
    <col min="1" max="1" width="9" style="14"/>
    <col min="2" max="2" width="9" style="13"/>
    <col min="3" max="3" width="21.625" style="13" customWidth="1"/>
    <col min="4" max="4" width="9" style="13"/>
    <col min="5" max="5" width="4.625" style="13" customWidth="1"/>
    <col min="6" max="6" width="3.75" style="13" customWidth="1"/>
    <col min="7" max="7" width="12.25" style="18" customWidth="1"/>
    <col min="8" max="8" width="16.5" style="18" customWidth="1"/>
    <col min="9" max="9" width="16.5" style="47" customWidth="1"/>
    <col min="10" max="11" width="9" style="18"/>
    <col min="12" max="12" width="21" style="18" customWidth="1"/>
    <col min="13" max="13" width="10.5" style="44" bestFit="1" customWidth="1"/>
    <col min="14" max="14" width="9" style="18"/>
    <col min="15" max="15" width="12" style="13" customWidth="1"/>
    <col min="16" max="16" width="14.875" style="13" customWidth="1"/>
    <col min="17" max="17" width="9.5" style="13" bestFit="1" customWidth="1"/>
    <col min="18" max="16384" width="9" style="13"/>
  </cols>
  <sheetData>
    <row r="1" spans="1:22" s="12" customFormat="1" ht="31.5" customHeight="1">
      <c r="A1" s="94" t="s">
        <v>24</v>
      </c>
      <c r="B1" s="2" t="s">
        <v>25</v>
      </c>
      <c r="C1" s="3" t="s">
        <v>26</v>
      </c>
      <c r="D1" s="4" t="s">
        <v>27</v>
      </c>
      <c r="E1" s="5" t="s">
        <v>28</v>
      </c>
      <c r="F1" s="3" t="s">
        <v>29</v>
      </c>
      <c r="G1" s="3" t="s">
        <v>30</v>
      </c>
      <c r="H1" s="6" t="s">
        <v>31</v>
      </c>
      <c r="I1" s="6" t="s">
        <v>32</v>
      </c>
      <c r="J1" s="7" t="s">
        <v>33</v>
      </c>
      <c r="K1" s="8" t="s">
        <v>34</v>
      </c>
      <c r="L1" s="8" t="s">
        <v>35</v>
      </c>
      <c r="M1" s="9" t="s">
        <v>36</v>
      </c>
      <c r="N1" s="9" t="s">
        <v>37</v>
      </c>
      <c r="O1" s="9" t="s">
        <v>38</v>
      </c>
      <c r="P1" s="10" t="s">
        <v>39</v>
      </c>
      <c r="Q1" s="11" t="s">
        <v>40</v>
      </c>
      <c r="R1" s="11" t="s">
        <v>41</v>
      </c>
      <c r="S1" s="11" t="s">
        <v>42</v>
      </c>
    </row>
    <row r="2" spans="1:22">
      <c r="A2" s="20"/>
      <c r="B2" s="15">
        <v>43833</v>
      </c>
      <c r="C2" s="13" t="s">
        <v>0</v>
      </c>
      <c r="D2" s="13" t="s">
        <v>1</v>
      </c>
      <c r="H2" s="18">
        <v>0.309</v>
      </c>
      <c r="I2" s="47">
        <v>0.02</v>
      </c>
      <c r="J2" s="18">
        <f t="shared" ref="J2:J65" si="0">H2-I2</f>
        <v>0.28899999999999998</v>
      </c>
      <c r="K2" s="18">
        <v>1</v>
      </c>
      <c r="L2" s="18">
        <f t="shared" ref="L2:L36" si="1">50/K2</f>
        <v>50</v>
      </c>
      <c r="M2" s="44">
        <v>-1.6999999999999999E-3</v>
      </c>
      <c r="N2" s="18">
        <v>7.1999999999999998E-3</v>
      </c>
      <c r="O2" s="16">
        <f t="shared" ref="O2:O36" si="2">(J2-M2)/N2</f>
        <v>40.374999999999993</v>
      </c>
      <c r="P2" s="17">
        <f t="shared" ref="P2:P36" si="3">O2/L2</f>
        <v>0.80749999999999988</v>
      </c>
    </row>
    <row r="3" spans="1:22">
      <c r="A3" s="20"/>
      <c r="B3" s="13" t="s">
        <v>69</v>
      </c>
      <c r="C3" s="13" t="s">
        <v>2</v>
      </c>
      <c r="D3" s="13" t="s">
        <v>3</v>
      </c>
      <c r="H3" s="18">
        <v>0.28799999999999998</v>
      </c>
      <c r="I3" s="47">
        <v>0.02</v>
      </c>
      <c r="J3" s="18">
        <f t="shared" si="0"/>
        <v>0.26799999999999996</v>
      </c>
      <c r="K3" s="18">
        <v>10</v>
      </c>
      <c r="L3" s="18">
        <f t="shared" si="1"/>
        <v>5</v>
      </c>
      <c r="M3" s="44">
        <v>-1.6999999999999999E-3</v>
      </c>
      <c r="N3" s="18">
        <v>7.1999999999999998E-3</v>
      </c>
      <c r="O3" s="16">
        <f t="shared" si="2"/>
        <v>37.458333333333329</v>
      </c>
      <c r="P3" s="17">
        <f t="shared" si="3"/>
        <v>7.4916666666666654</v>
      </c>
    </row>
    <row r="4" spans="1:22">
      <c r="A4" s="20"/>
      <c r="C4" s="13" t="s">
        <v>4</v>
      </c>
      <c r="D4" s="13" t="s">
        <v>5</v>
      </c>
      <c r="H4" s="18">
        <v>0.32400000000000001</v>
      </c>
      <c r="I4" s="47">
        <v>0.02</v>
      </c>
      <c r="J4" s="18">
        <f t="shared" si="0"/>
        <v>0.30399999999999999</v>
      </c>
      <c r="K4" s="18">
        <v>10</v>
      </c>
      <c r="L4" s="18">
        <f t="shared" si="1"/>
        <v>5</v>
      </c>
      <c r="M4" s="44">
        <v>-1.6999999999999999E-3</v>
      </c>
      <c r="N4" s="18">
        <v>7.1999999999999998E-3</v>
      </c>
      <c r="O4" s="16">
        <f t="shared" si="2"/>
        <v>42.458333333333329</v>
      </c>
      <c r="P4" s="17">
        <f t="shared" si="3"/>
        <v>8.4916666666666654</v>
      </c>
      <c r="U4" s="13">
        <v>3.4000000000000002E-2</v>
      </c>
      <c r="V4" s="13">
        <f>U4-0.005</f>
        <v>2.9000000000000001E-2</v>
      </c>
    </row>
    <row r="5" spans="1:22">
      <c r="A5" s="20"/>
      <c r="C5" s="13" t="s">
        <v>6</v>
      </c>
      <c r="D5" s="13" t="s">
        <v>7</v>
      </c>
      <c r="H5" s="18">
        <v>0.40699999999999997</v>
      </c>
      <c r="I5" s="47">
        <v>0.02</v>
      </c>
      <c r="J5" s="18">
        <f t="shared" si="0"/>
        <v>0.38699999999999996</v>
      </c>
      <c r="K5" s="18">
        <v>2</v>
      </c>
      <c r="L5" s="18">
        <f t="shared" si="1"/>
        <v>25</v>
      </c>
      <c r="M5" s="44">
        <v>-1.6999999999999999E-3</v>
      </c>
      <c r="N5" s="18">
        <v>7.1999999999999998E-3</v>
      </c>
      <c r="O5" s="16">
        <f t="shared" si="2"/>
        <v>53.9861111111111</v>
      </c>
      <c r="P5" s="17">
        <f t="shared" si="3"/>
        <v>2.1594444444444441</v>
      </c>
      <c r="U5" s="13">
        <v>4.4999999999999998E-2</v>
      </c>
      <c r="V5" s="13">
        <f>U5-0.005</f>
        <v>0.04</v>
      </c>
    </row>
    <row r="6" spans="1:22">
      <c r="A6" s="20" t="s">
        <v>43</v>
      </c>
      <c r="C6" s="13" t="s">
        <v>70</v>
      </c>
      <c r="D6" s="13" t="s">
        <v>8</v>
      </c>
      <c r="H6" s="18">
        <v>0.125</v>
      </c>
      <c r="I6" s="47">
        <v>0.02</v>
      </c>
      <c r="J6" s="18">
        <f t="shared" si="0"/>
        <v>0.105</v>
      </c>
      <c r="K6" s="18">
        <v>1</v>
      </c>
      <c r="L6" s="18">
        <f t="shared" si="1"/>
        <v>50</v>
      </c>
      <c r="M6" s="44">
        <v>-1.6999999999999999E-3</v>
      </c>
      <c r="N6" s="18">
        <v>7.1999999999999998E-3</v>
      </c>
      <c r="O6" s="16">
        <f t="shared" si="2"/>
        <v>14.819444444444443</v>
      </c>
      <c r="P6" s="17">
        <f t="shared" si="3"/>
        <v>0.29638888888888887</v>
      </c>
      <c r="U6" s="13">
        <v>0.375</v>
      </c>
      <c r="V6" s="13">
        <f>U6-0.005</f>
        <v>0.37</v>
      </c>
    </row>
    <row r="7" spans="1:22">
      <c r="A7" s="20" t="s">
        <v>43</v>
      </c>
      <c r="C7" s="13" t="s">
        <v>71</v>
      </c>
      <c r="H7" s="18">
        <v>0.126</v>
      </c>
      <c r="I7" s="47">
        <v>0.02</v>
      </c>
      <c r="J7" s="18">
        <f t="shared" si="0"/>
        <v>0.106</v>
      </c>
      <c r="K7" s="18">
        <v>1</v>
      </c>
      <c r="L7" s="18">
        <f t="shared" si="1"/>
        <v>50</v>
      </c>
      <c r="M7" s="44">
        <v>-1.6999999999999999E-3</v>
      </c>
      <c r="N7" s="18">
        <v>7.1999999999999998E-3</v>
      </c>
      <c r="O7" s="16">
        <f t="shared" si="2"/>
        <v>14.958333333333332</v>
      </c>
      <c r="P7" s="17">
        <f t="shared" si="3"/>
        <v>0.29916666666666664</v>
      </c>
    </row>
    <row r="8" spans="1:22">
      <c r="A8" s="20"/>
      <c r="B8" s="21"/>
      <c r="C8" s="22" t="s">
        <v>73</v>
      </c>
      <c r="D8" s="23"/>
      <c r="E8" s="24"/>
      <c r="F8" s="25"/>
      <c r="G8" s="24"/>
      <c r="H8" s="26">
        <v>0.311</v>
      </c>
      <c r="I8" s="26">
        <v>0.02</v>
      </c>
      <c r="J8" s="27">
        <f t="shared" si="0"/>
        <v>0.29099999999999998</v>
      </c>
      <c r="K8" s="28">
        <v>1</v>
      </c>
      <c r="L8" s="24">
        <f t="shared" si="1"/>
        <v>50</v>
      </c>
      <c r="M8" s="29">
        <v>-1.6999999999999999E-3</v>
      </c>
      <c r="N8" s="29">
        <v>7.1999999999999998E-3</v>
      </c>
      <c r="O8" s="24">
        <f t="shared" si="2"/>
        <v>40.652777777777771</v>
      </c>
      <c r="P8" s="30">
        <f t="shared" si="3"/>
        <v>0.81305555555555542</v>
      </c>
    </row>
    <row r="9" spans="1:22">
      <c r="A9" s="20" t="s">
        <v>43</v>
      </c>
      <c r="C9" s="13" t="s">
        <v>9</v>
      </c>
      <c r="D9" s="13" t="s">
        <v>44</v>
      </c>
      <c r="H9" s="18">
        <v>0.13</v>
      </c>
      <c r="I9" s="47">
        <v>0.02</v>
      </c>
      <c r="J9" s="18">
        <f t="shared" si="0"/>
        <v>0.11</v>
      </c>
      <c r="K9" s="18">
        <v>1</v>
      </c>
      <c r="L9" s="18">
        <f t="shared" si="1"/>
        <v>50</v>
      </c>
      <c r="M9" s="44">
        <v>-1.6999999999999999E-3</v>
      </c>
      <c r="N9" s="18">
        <v>7.1999999999999998E-3</v>
      </c>
      <c r="O9" s="16">
        <f t="shared" si="2"/>
        <v>15.513888888888889</v>
      </c>
      <c r="P9" s="17">
        <f t="shared" si="3"/>
        <v>0.31027777777777776</v>
      </c>
      <c r="U9" s="13">
        <v>0.74299999999999999</v>
      </c>
      <c r="V9" s="13">
        <f t="shared" ref="V9:V17" si="4">U9-0.005</f>
        <v>0.73799999999999999</v>
      </c>
    </row>
    <row r="10" spans="1:22">
      <c r="A10" s="20" t="s">
        <v>43</v>
      </c>
      <c r="C10" s="13" t="s">
        <v>10</v>
      </c>
      <c r="D10" s="13" t="s">
        <v>11</v>
      </c>
      <c r="H10" s="18">
        <v>0.37</v>
      </c>
      <c r="I10" s="47">
        <v>0.02</v>
      </c>
      <c r="J10" s="18">
        <f t="shared" si="0"/>
        <v>0.35</v>
      </c>
      <c r="K10" s="18">
        <v>2</v>
      </c>
      <c r="L10" s="18">
        <f t="shared" si="1"/>
        <v>25</v>
      </c>
      <c r="M10" s="44">
        <v>-1.6999999999999999E-3</v>
      </c>
      <c r="N10" s="18">
        <v>7.1999999999999998E-3</v>
      </c>
      <c r="O10" s="16">
        <f t="shared" si="2"/>
        <v>48.847222222222214</v>
      </c>
      <c r="P10" s="17">
        <f t="shared" si="3"/>
        <v>1.9538888888888886</v>
      </c>
      <c r="U10" s="13">
        <v>0.11899999999999999</v>
      </c>
      <c r="V10" s="13">
        <f t="shared" si="4"/>
        <v>0.11399999999999999</v>
      </c>
    </row>
    <row r="11" spans="1:22">
      <c r="A11" s="20" t="s">
        <v>43</v>
      </c>
      <c r="C11" s="13" t="s">
        <v>12</v>
      </c>
      <c r="D11" s="13" t="s">
        <v>13</v>
      </c>
      <c r="H11" s="18">
        <v>0.73799999999999999</v>
      </c>
      <c r="I11" s="47">
        <v>0.02</v>
      </c>
      <c r="J11" s="18">
        <f t="shared" si="0"/>
        <v>0.71799999999999997</v>
      </c>
      <c r="K11" s="18">
        <v>2</v>
      </c>
      <c r="L11" s="18">
        <f t="shared" si="1"/>
        <v>25</v>
      </c>
      <c r="M11" s="44">
        <v>-1.6999999999999999E-3</v>
      </c>
      <c r="N11" s="18">
        <v>7.1999999999999998E-3</v>
      </c>
      <c r="O11" s="16">
        <f t="shared" si="2"/>
        <v>99.958333333333343</v>
      </c>
      <c r="P11" s="17">
        <f t="shared" si="3"/>
        <v>3.9983333333333335</v>
      </c>
      <c r="U11" s="13">
        <v>0.113</v>
      </c>
      <c r="V11" s="13">
        <f t="shared" si="4"/>
        <v>0.108</v>
      </c>
    </row>
    <row r="12" spans="1:22">
      <c r="A12" s="20" t="s">
        <v>43</v>
      </c>
      <c r="C12" s="13" t="s">
        <v>14</v>
      </c>
      <c r="D12" s="13" t="s">
        <v>15</v>
      </c>
      <c r="H12" s="18">
        <v>0.11399999999999999</v>
      </c>
      <c r="I12" s="47">
        <v>0.02</v>
      </c>
      <c r="J12" s="18">
        <f t="shared" si="0"/>
        <v>9.3999999999999986E-2</v>
      </c>
      <c r="K12" s="18">
        <v>5</v>
      </c>
      <c r="L12" s="18">
        <f t="shared" si="1"/>
        <v>10</v>
      </c>
      <c r="M12" s="44">
        <v>-1.6999999999999999E-3</v>
      </c>
      <c r="N12" s="18">
        <v>7.1999999999999998E-3</v>
      </c>
      <c r="O12" s="16">
        <f t="shared" si="2"/>
        <v>13.291666666666664</v>
      </c>
      <c r="P12" s="17">
        <f t="shared" si="3"/>
        <v>1.3291666666666664</v>
      </c>
      <c r="U12" s="13">
        <v>0.249</v>
      </c>
      <c r="V12" s="13">
        <f t="shared" si="4"/>
        <v>0.24399999999999999</v>
      </c>
    </row>
    <row r="13" spans="1:22">
      <c r="A13" s="20" t="s">
        <v>43</v>
      </c>
      <c r="C13" s="13" t="s">
        <v>16</v>
      </c>
      <c r="D13" s="13" t="s">
        <v>17</v>
      </c>
      <c r="H13" s="18">
        <v>0.108</v>
      </c>
      <c r="I13" s="47">
        <v>0.02</v>
      </c>
      <c r="J13" s="18">
        <f t="shared" si="0"/>
        <v>8.7999999999999995E-2</v>
      </c>
      <c r="K13" s="18">
        <v>1</v>
      </c>
      <c r="L13" s="18">
        <f t="shared" si="1"/>
        <v>50</v>
      </c>
      <c r="M13" s="44">
        <v>-1.6999999999999999E-3</v>
      </c>
      <c r="N13" s="18">
        <v>7.1999999999999998E-3</v>
      </c>
      <c r="O13" s="16">
        <f t="shared" si="2"/>
        <v>12.458333333333332</v>
      </c>
      <c r="P13" s="17">
        <f t="shared" si="3"/>
        <v>0.24916666666666665</v>
      </c>
      <c r="U13" s="13">
        <v>0.29799999999999999</v>
      </c>
      <c r="V13" s="13">
        <f t="shared" si="4"/>
        <v>0.29299999999999998</v>
      </c>
    </row>
    <row r="14" spans="1:22">
      <c r="A14" s="20" t="s">
        <v>43</v>
      </c>
      <c r="C14" s="13" t="s">
        <v>18</v>
      </c>
      <c r="D14" s="13" t="s">
        <v>19</v>
      </c>
      <c r="H14" s="18">
        <v>0.24399999999999999</v>
      </c>
      <c r="I14" s="47">
        <v>0.02</v>
      </c>
      <c r="J14" s="18">
        <f t="shared" si="0"/>
        <v>0.224</v>
      </c>
      <c r="K14" s="18">
        <v>2</v>
      </c>
      <c r="L14" s="18">
        <f t="shared" si="1"/>
        <v>25</v>
      </c>
      <c r="M14" s="44">
        <v>-1.6999999999999999E-3</v>
      </c>
      <c r="N14" s="18">
        <v>7.1999999999999998E-3</v>
      </c>
      <c r="O14" s="16">
        <f t="shared" si="2"/>
        <v>31.347222222222225</v>
      </c>
      <c r="P14" s="17">
        <f t="shared" si="3"/>
        <v>1.2538888888888891</v>
      </c>
      <c r="U14" s="13">
        <v>0.26900000000000002</v>
      </c>
      <c r="V14" s="13">
        <f t="shared" si="4"/>
        <v>0.26400000000000001</v>
      </c>
    </row>
    <row r="15" spans="1:22">
      <c r="A15" s="20" t="s">
        <v>43</v>
      </c>
      <c r="C15" s="13" t="s">
        <v>20</v>
      </c>
      <c r="D15" s="13" t="s">
        <v>1</v>
      </c>
      <c r="H15" s="18">
        <v>0.29299999999999998</v>
      </c>
      <c r="I15" s="47">
        <v>0.02</v>
      </c>
      <c r="J15" s="18">
        <f t="shared" si="0"/>
        <v>0.27299999999999996</v>
      </c>
      <c r="K15" s="18">
        <v>1</v>
      </c>
      <c r="L15" s="18">
        <f t="shared" si="1"/>
        <v>50</v>
      </c>
      <c r="M15" s="44">
        <v>-1.6999999999999999E-3</v>
      </c>
      <c r="N15" s="18">
        <v>7.1999999999999998E-3</v>
      </c>
      <c r="O15" s="16">
        <f t="shared" si="2"/>
        <v>38.152777777777771</v>
      </c>
      <c r="P15" s="17">
        <f t="shared" si="3"/>
        <v>0.76305555555555538</v>
      </c>
      <c r="Q15" s="13">
        <v>38.200000000000003</v>
      </c>
      <c r="U15" s="13">
        <v>0.56200000000000006</v>
      </c>
      <c r="V15" s="13">
        <f t="shared" si="4"/>
        <v>0.55700000000000005</v>
      </c>
    </row>
    <row r="16" spans="1:22">
      <c r="A16" s="20" t="s">
        <v>43</v>
      </c>
      <c r="C16" s="13" t="s">
        <v>21</v>
      </c>
      <c r="D16" s="13" t="s">
        <v>3</v>
      </c>
      <c r="H16" s="18">
        <v>0.26400000000000001</v>
      </c>
      <c r="I16" s="47">
        <v>0.02</v>
      </c>
      <c r="J16" s="18">
        <f t="shared" si="0"/>
        <v>0.24400000000000002</v>
      </c>
      <c r="K16" s="18">
        <v>10</v>
      </c>
      <c r="L16" s="18">
        <f t="shared" si="1"/>
        <v>5</v>
      </c>
      <c r="M16" s="44">
        <v>-1.6999999999999999E-3</v>
      </c>
      <c r="N16" s="18">
        <v>7.1999999999999998E-3</v>
      </c>
      <c r="O16" s="16">
        <f t="shared" si="2"/>
        <v>34.125000000000007</v>
      </c>
      <c r="P16" s="17">
        <f t="shared" si="3"/>
        <v>6.8250000000000011</v>
      </c>
      <c r="U16" s="13">
        <v>1.3819999999999999</v>
      </c>
      <c r="V16" s="13">
        <f t="shared" si="4"/>
        <v>1.377</v>
      </c>
    </row>
    <row r="17" spans="1:22">
      <c r="A17" s="20" t="s">
        <v>43</v>
      </c>
      <c r="C17" s="13" t="s">
        <v>22</v>
      </c>
      <c r="D17" s="13" t="s">
        <v>5</v>
      </c>
      <c r="H17" s="18">
        <v>0.316</v>
      </c>
      <c r="I17" s="47">
        <v>0.02</v>
      </c>
      <c r="J17" s="18">
        <f t="shared" si="0"/>
        <v>0.29599999999999999</v>
      </c>
      <c r="K17" s="18">
        <v>10</v>
      </c>
      <c r="L17" s="18">
        <f t="shared" si="1"/>
        <v>5</v>
      </c>
      <c r="M17" s="44">
        <v>-1.6999999999999999E-3</v>
      </c>
      <c r="N17" s="18">
        <v>7.1999999999999998E-3</v>
      </c>
      <c r="O17" s="16">
        <f t="shared" si="2"/>
        <v>41.347222222222221</v>
      </c>
      <c r="P17" s="17">
        <f t="shared" si="3"/>
        <v>8.2694444444444439</v>
      </c>
      <c r="U17" s="13">
        <v>1.3420000000000001</v>
      </c>
      <c r="V17" s="13">
        <f t="shared" si="4"/>
        <v>1.3370000000000002</v>
      </c>
    </row>
    <row r="18" spans="1:22">
      <c r="A18" s="20"/>
      <c r="C18" s="13" t="s">
        <v>23</v>
      </c>
      <c r="D18" s="13" t="s">
        <v>7</v>
      </c>
      <c r="H18" s="18">
        <v>0.42299999999999999</v>
      </c>
      <c r="I18" s="47">
        <v>0.02</v>
      </c>
      <c r="J18" s="18">
        <f t="shared" si="0"/>
        <v>0.40299999999999997</v>
      </c>
      <c r="K18" s="18">
        <v>2</v>
      </c>
      <c r="L18" s="18">
        <f t="shared" si="1"/>
        <v>25</v>
      </c>
      <c r="M18" s="44">
        <v>-1.6999999999999999E-3</v>
      </c>
      <c r="N18" s="18">
        <v>7.1999999999999998E-3</v>
      </c>
      <c r="O18" s="16">
        <f t="shared" si="2"/>
        <v>56.208333333333329</v>
      </c>
      <c r="P18" s="17">
        <f t="shared" si="3"/>
        <v>2.2483333333333331</v>
      </c>
    </row>
    <row r="19" spans="1:22">
      <c r="A19" s="19" t="s">
        <v>45</v>
      </c>
      <c r="D19" s="18">
        <v>1</v>
      </c>
      <c r="H19" s="18">
        <v>0.69699999999999995</v>
      </c>
      <c r="I19" s="47">
        <v>0.02</v>
      </c>
      <c r="J19" s="18">
        <f t="shared" si="0"/>
        <v>0.67699999999999994</v>
      </c>
      <c r="K19" s="18">
        <v>1000</v>
      </c>
      <c r="L19" s="18">
        <f t="shared" si="1"/>
        <v>0.05</v>
      </c>
      <c r="M19" s="44">
        <v>-1.6999999999999999E-3</v>
      </c>
      <c r="N19" s="18">
        <v>7.1999999999999998E-3</v>
      </c>
      <c r="O19" s="16">
        <f t="shared" si="2"/>
        <v>94.263888888888886</v>
      </c>
      <c r="P19" s="17">
        <f t="shared" si="3"/>
        <v>1885.2777777777776</v>
      </c>
    </row>
    <row r="20" spans="1:22">
      <c r="A20" s="19" t="s">
        <v>45</v>
      </c>
      <c r="D20" s="18">
        <v>2</v>
      </c>
      <c r="H20" s="18">
        <v>0.67700000000000005</v>
      </c>
      <c r="I20" s="47">
        <v>0.02</v>
      </c>
      <c r="J20" s="18">
        <f t="shared" si="0"/>
        <v>0.65700000000000003</v>
      </c>
      <c r="K20" s="18">
        <v>1000</v>
      </c>
      <c r="L20" s="18">
        <f t="shared" si="1"/>
        <v>0.05</v>
      </c>
      <c r="M20" s="44">
        <v>-1.6999999999999999E-3</v>
      </c>
      <c r="N20" s="18">
        <v>7.1999999999999998E-3</v>
      </c>
      <c r="O20" s="16">
        <f t="shared" si="2"/>
        <v>91.486111111111128</v>
      </c>
      <c r="P20" s="17">
        <f t="shared" si="3"/>
        <v>1829.7222222222224</v>
      </c>
    </row>
    <row r="21" spans="1:22">
      <c r="A21" s="20" t="s">
        <v>45</v>
      </c>
      <c r="B21" s="15">
        <v>43836</v>
      </c>
      <c r="C21" s="13" t="s">
        <v>186</v>
      </c>
      <c r="D21" s="13" t="s">
        <v>46</v>
      </c>
      <c r="H21" s="18">
        <v>0.41499999999999998</v>
      </c>
      <c r="I21" s="47">
        <v>1.7999999999999999E-2</v>
      </c>
      <c r="J21" s="18">
        <f t="shared" si="0"/>
        <v>0.39699999999999996</v>
      </c>
      <c r="K21" s="18">
        <v>10</v>
      </c>
      <c r="L21" s="18">
        <f t="shared" si="1"/>
        <v>5</v>
      </c>
      <c r="M21" s="44">
        <v>1.2999999999999999E-2</v>
      </c>
      <c r="N21" s="18">
        <v>7.1999999999999998E-3</v>
      </c>
      <c r="O21" s="16">
        <f t="shared" si="2"/>
        <v>53.333333333333329</v>
      </c>
      <c r="P21" s="17">
        <f t="shared" si="3"/>
        <v>10.666666666666666</v>
      </c>
      <c r="U21" s="13">
        <v>0.8</v>
      </c>
      <c r="V21" s="13">
        <f>U21-0.006</f>
        <v>0.79400000000000004</v>
      </c>
    </row>
    <row r="22" spans="1:22">
      <c r="A22" s="20" t="s">
        <v>45</v>
      </c>
      <c r="B22" s="13" t="s">
        <v>72</v>
      </c>
      <c r="C22" s="13" t="s">
        <v>187</v>
      </c>
      <c r="H22" s="18">
        <v>0.41399999999999998</v>
      </c>
      <c r="I22" s="47">
        <v>1.7999999999999999E-2</v>
      </c>
      <c r="J22" s="18">
        <f t="shared" si="0"/>
        <v>0.39599999999999996</v>
      </c>
      <c r="K22" s="18">
        <v>10</v>
      </c>
      <c r="L22" s="18">
        <f t="shared" si="1"/>
        <v>5</v>
      </c>
      <c r="M22" s="44">
        <v>1.2999999999999999E-2</v>
      </c>
      <c r="N22" s="18">
        <v>7.1999999999999998E-3</v>
      </c>
      <c r="O22" s="16">
        <f t="shared" si="2"/>
        <v>53.194444444444436</v>
      </c>
      <c r="P22" s="17">
        <f t="shared" si="3"/>
        <v>10.638888888888888</v>
      </c>
    </row>
    <row r="23" spans="1:22">
      <c r="A23" s="20"/>
      <c r="C23" s="13" t="s">
        <v>47</v>
      </c>
      <c r="D23" s="13" t="s">
        <v>1</v>
      </c>
      <c r="H23" s="18">
        <v>0.313</v>
      </c>
      <c r="I23" s="47">
        <v>1.7999999999999999E-2</v>
      </c>
      <c r="J23" s="18">
        <f t="shared" si="0"/>
        <v>0.29499999999999998</v>
      </c>
      <c r="K23" s="18">
        <v>1</v>
      </c>
      <c r="L23" s="18">
        <f t="shared" si="1"/>
        <v>50</v>
      </c>
      <c r="M23" s="44">
        <v>1.2999999999999999E-2</v>
      </c>
      <c r="N23" s="18">
        <v>7.1999999999999998E-3</v>
      </c>
      <c r="O23" s="16">
        <f t="shared" si="2"/>
        <v>39.166666666666664</v>
      </c>
      <c r="P23" s="17">
        <f t="shared" si="3"/>
        <v>0.78333333333333333</v>
      </c>
      <c r="U23" s="13">
        <v>0.21099999999999999</v>
      </c>
      <c r="V23" s="13">
        <f t="shared" ref="V23:V31" si="5">U23-0.006</f>
        <v>0.20499999999999999</v>
      </c>
    </row>
    <row r="24" spans="1:22">
      <c r="A24" s="20"/>
      <c r="C24" s="13" t="s">
        <v>48</v>
      </c>
      <c r="D24" s="13" t="s">
        <v>3</v>
      </c>
      <c r="H24" s="18">
        <v>0.27700000000000002</v>
      </c>
      <c r="I24" s="47">
        <v>1.7999999999999999E-2</v>
      </c>
      <c r="J24" s="18">
        <f t="shared" si="0"/>
        <v>0.25900000000000001</v>
      </c>
      <c r="K24" s="18">
        <v>10</v>
      </c>
      <c r="L24" s="18">
        <f t="shared" si="1"/>
        <v>5</v>
      </c>
      <c r="M24" s="44">
        <v>1.2999999999999999E-2</v>
      </c>
      <c r="N24" s="18">
        <v>7.1999999999999998E-3</v>
      </c>
      <c r="O24" s="16">
        <f t="shared" si="2"/>
        <v>34.166666666666664</v>
      </c>
      <c r="P24" s="17">
        <f t="shared" si="3"/>
        <v>6.833333333333333</v>
      </c>
      <c r="U24" s="13">
        <v>4.8000000000000001E-2</v>
      </c>
      <c r="V24" s="13">
        <f t="shared" si="5"/>
        <v>4.2000000000000003E-2</v>
      </c>
    </row>
    <row r="25" spans="1:22">
      <c r="A25" s="20"/>
      <c r="C25" s="13" t="s">
        <v>49</v>
      </c>
      <c r="D25" s="13" t="s">
        <v>5</v>
      </c>
      <c r="H25" s="18">
        <v>0.32200000000000001</v>
      </c>
      <c r="I25" s="47">
        <v>1.7999999999999999E-2</v>
      </c>
      <c r="J25" s="18">
        <f t="shared" si="0"/>
        <v>0.30399999999999999</v>
      </c>
      <c r="K25" s="18">
        <v>10</v>
      </c>
      <c r="L25" s="18">
        <f t="shared" si="1"/>
        <v>5</v>
      </c>
      <c r="M25" s="44">
        <v>1.2999999999999999E-2</v>
      </c>
      <c r="N25" s="18">
        <v>7.1999999999999998E-3</v>
      </c>
      <c r="O25" s="16">
        <f t="shared" si="2"/>
        <v>40.416666666666664</v>
      </c>
      <c r="P25" s="17">
        <f t="shared" si="3"/>
        <v>8.0833333333333321</v>
      </c>
      <c r="U25" s="13">
        <v>3.5000000000000003E-2</v>
      </c>
      <c r="V25" s="13">
        <f t="shared" si="5"/>
        <v>2.9000000000000005E-2</v>
      </c>
    </row>
    <row r="26" spans="1:22">
      <c r="A26" s="20"/>
      <c r="C26" s="13" t="s">
        <v>50</v>
      </c>
      <c r="D26" s="13" t="s">
        <v>7</v>
      </c>
      <c r="H26" s="18">
        <v>0.40500000000000003</v>
      </c>
      <c r="I26" s="47">
        <v>1.7999999999999999E-2</v>
      </c>
      <c r="J26" s="18">
        <f t="shared" si="0"/>
        <v>0.38700000000000001</v>
      </c>
      <c r="K26" s="18">
        <v>2</v>
      </c>
      <c r="L26" s="18">
        <f t="shared" si="1"/>
        <v>25</v>
      </c>
      <c r="M26" s="44">
        <v>1.2999999999999999E-2</v>
      </c>
      <c r="N26" s="18">
        <v>7.1999999999999998E-3</v>
      </c>
      <c r="O26" s="16">
        <f t="shared" si="2"/>
        <v>51.944444444444443</v>
      </c>
      <c r="P26" s="17">
        <f t="shared" si="3"/>
        <v>2.0777777777777775</v>
      </c>
      <c r="U26" s="13">
        <v>0.158</v>
      </c>
      <c r="V26" s="13">
        <f t="shared" si="5"/>
        <v>0.152</v>
      </c>
    </row>
    <row r="27" spans="1:22">
      <c r="A27" s="20" t="s">
        <v>61</v>
      </c>
      <c r="C27" s="13" t="s">
        <v>51</v>
      </c>
      <c r="D27" s="13" t="s">
        <v>55</v>
      </c>
      <c r="H27" s="18">
        <v>0.20499999999999999</v>
      </c>
      <c r="I27" s="47">
        <v>1.7999999999999999E-2</v>
      </c>
      <c r="J27" s="18">
        <f t="shared" si="0"/>
        <v>0.187</v>
      </c>
      <c r="K27" s="18">
        <v>1</v>
      </c>
      <c r="L27" s="18">
        <f t="shared" si="1"/>
        <v>50</v>
      </c>
      <c r="M27" s="44">
        <v>1.2999999999999999E-2</v>
      </c>
      <c r="N27" s="18">
        <v>7.1999999999999998E-3</v>
      </c>
      <c r="O27" s="16">
        <f t="shared" si="2"/>
        <v>24.166666666666664</v>
      </c>
      <c r="P27" s="17">
        <f t="shared" si="3"/>
        <v>0.48333333333333328</v>
      </c>
      <c r="U27" s="13">
        <v>0.27300000000000002</v>
      </c>
      <c r="V27" s="13">
        <f t="shared" si="5"/>
        <v>0.26700000000000002</v>
      </c>
    </row>
    <row r="28" spans="1:22" ht="12.75" customHeight="1">
      <c r="A28" s="20" t="s">
        <v>61</v>
      </c>
      <c r="C28" s="13" t="s">
        <v>52</v>
      </c>
      <c r="D28" s="13" t="s">
        <v>56</v>
      </c>
      <c r="H28" s="18">
        <v>4.2000000000000003E-2</v>
      </c>
      <c r="I28" s="47">
        <v>1.7999999999999999E-2</v>
      </c>
      <c r="J28" s="18">
        <f t="shared" si="0"/>
        <v>2.4000000000000004E-2</v>
      </c>
      <c r="K28" s="18">
        <v>1</v>
      </c>
      <c r="L28" s="18">
        <f t="shared" si="1"/>
        <v>50</v>
      </c>
      <c r="M28" s="44">
        <v>1.2999999999999999E-2</v>
      </c>
      <c r="N28" s="18">
        <v>7.1999999999999998E-3</v>
      </c>
      <c r="O28" s="16">
        <f t="shared" si="2"/>
        <v>1.5277777777777783</v>
      </c>
      <c r="P28" s="17">
        <f t="shared" si="3"/>
        <v>3.0555555555555568E-2</v>
      </c>
      <c r="U28" s="13">
        <v>0.55700000000000005</v>
      </c>
      <c r="V28" s="13">
        <f t="shared" si="5"/>
        <v>0.55100000000000005</v>
      </c>
    </row>
    <row r="29" spans="1:22">
      <c r="A29" s="20" t="s">
        <v>61</v>
      </c>
      <c r="C29" s="13" t="s">
        <v>53</v>
      </c>
      <c r="D29" s="13" t="s">
        <v>57</v>
      </c>
      <c r="H29" s="18">
        <v>7.0999999999999994E-2</v>
      </c>
      <c r="I29" s="47">
        <v>1.7999999999999999E-2</v>
      </c>
      <c r="J29" s="18">
        <f t="shared" si="0"/>
        <v>5.2999999999999992E-2</v>
      </c>
      <c r="K29" s="18">
        <v>1</v>
      </c>
      <c r="L29" s="18">
        <f t="shared" si="1"/>
        <v>50</v>
      </c>
      <c r="M29" s="44">
        <v>1.2999999999999999E-2</v>
      </c>
      <c r="N29" s="18">
        <v>7.1999999999999998E-3</v>
      </c>
      <c r="O29" s="16">
        <f t="shared" si="2"/>
        <v>5.5555555555555545</v>
      </c>
      <c r="P29" s="17">
        <f t="shared" si="3"/>
        <v>0.11111111111111109</v>
      </c>
      <c r="U29" s="13">
        <v>0.17</v>
      </c>
      <c r="V29" s="13">
        <f t="shared" si="5"/>
        <v>0.16400000000000001</v>
      </c>
    </row>
    <row r="30" spans="1:22">
      <c r="A30" s="20" t="s">
        <v>61</v>
      </c>
      <c r="C30" s="13" t="s">
        <v>54</v>
      </c>
      <c r="D30" s="13" t="s">
        <v>58</v>
      </c>
      <c r="H30" s="18">
        <v>0.152</v>
      </c>
      <c r="I30" s="47">
        <v>1.7999999999999999E-2</v>
      </c>
      <c r="J30" s="18">
        <f t="shared" si="0"/>
        <v>0.13400000000000001</v>
      </c>
      <c r="K30" s="18">
        <v>5</v>
      </c>
      <c r="L30" s="18">
        <f t="shared" si="1"/>
        <v>10</v>
      </c>
      <c r="M30" s="44">
        <v>1.2999999999999999E-2</v>
      </c>
      <c r="N30" s="18">
        <v>7.1999999999999998E-3</v>
      </c>
      <c r="O30" s="16">
        <f t="shared" si="2"/>
        <v>16.805555555555557</v>
      </c>
      <c r="P30" s="17">
        <f t="shared" si="3"/>
        <v>1.6805555555555558</v>
      </c>
      <c r="U30" s="13">
        <v>0.432</v>
      </c>
      <c r="V30" s="13">
        <f t="shared" si="5"/>
        <v>0.42599999999999999</v>
      </c>
    </row>
    <row r="31" spans="1:22" ht="12.75" customHeight="1">
      <c r="A31" s="20" t="s">
        <v>60</v>
      </c>
      <c r="C31" s="13" t="s">
        <v>62</v>
      </c>
      <c r="D31" s="13" t="s">
        <v>59</v>
      </c>
      <c r="G31" s="18" t="s">
        <v>397</v>
      </c>
      <c r="H31" s="18">
        <v>0.26700000000000002</v>
      </c>
      <c r="I31" s="47">
        <v>1.7999999999999999E-2</v>
      </c>
      <c r="J31" s="18">
        <f t="shared" si="0"/>
        <v>0.24900000000000003</v>
      </c>
      <c r="K31" s="18">
        <v>5</v>
      </c>
      <c r="L31" s="18">
        <f t="shared" si="1"/>
        <v>10</v>
      </c>
      <c r="M31" s="44">
        <v>1.2999999999999999E-2</v>
      </c>
      <c r="N31" s="18">
        <v>7.1999999999999998E-3</v>
      </c>
      <c r="O31" s="16">
        <f t="shared" si="2"/>
        <v>32.777777777777779</v>
      </c>
      <c r="P31" s="17">
        <f t="shared" si="3"/>
        <v>3.2777777777777777</v>
      </c>
      <c r="U31" s="13">
        <v>0.112</v>
      </c>
      <c r="V31" s="13">
        <f t="shared" si="5"/>
        <v>0.106</v>
      </c>
    </row>
    <row r="32" spans="1:22" ht="12.75" customHeight="1">
      <c r="A32" s="20" t="s">
        <v>60</v>
      </c>
      <c r="C32" s="13" t="s">
        <v>63</v>
      </c>
      <c r="H32" s="18">
        <v>0.26900000000000002</v>
      </c>
      <c r="I32" s="47">
        <v>1.7999999999999999E-2</v>
      </c>
      <c r="J32" s="18">
        <f t="shared" si="0"/>
        <v>0.251</v>
      </c>
      <c r="K32" s="18">
        <v>5</v>
      </c>
      <c r="L32" s="18">
        <f t="shared" si="1"/>
        <v>10</v>
      </c>
      <c r="M32" s="44">
        <v>1.2999999999999999E-2</v>
      </c>
      <c r="N32" s="18">
        <v>7.1999999999999998E-3</v>
      </c>
      <c r="O32" s="16">
        <f t="shared" si="2"/>
        <v>33.055555555555557</v>
      </c>
      <c r="P32" s="17">
        <f t="shared" si="3"/>
        <v>3.3055555555555558</v>
      </c>
    </row>
    <row r="33" spans="1:30" ht="12.75" customHeight="1">
      <c r="A33" s="20" t="s">
        <v>60</v>
      </c>
      <c r="C33" s="13" t="s">
        <v>64</v>
      </c>
      <c r="H33" s="18">
        <v>0.27</v>
      </c>
      <c r="I33" s="47">
        <v>1.7999999999999999E-2</v>
      </c>
      <c r="J33" s="18">
        <f t="shared" si="0"/>
        <v>0.252</v>
      </c>
      <c r="K33" s="18">
        <v>5</v>
      </c>
      <c r="L33" s="18">
        <f t="shared" si="1"/>
        <v>10</v>
      </c>
      <c r="M33" s="44">
        <v>1.2999999999999999E-2</v>
      </c>
      <c r="N33" s="18">
        <v>7.1999999999999998E-3</v>
      </c>
      <c r="O33" s="16">
        <f t="shared" si="2"/>
        <v>33.194444444444443</v>
      </c>
      <c r="P33" s="17">
        <f t="shared" si="3"/>
        <v>3.3194444444444442</v>
      </c>
    </row>
    <row r="34" spans="1:30" ht="12.75" customHeight="1">
      <c r="A34" s="20" t="s">
        <v>60</v>
      </c>
      <c r="C34" s="13" t="s">
        <v>65</v>
      </c>
      <c r="H34" s="18">
        <v>0.27100000000000002</v>
      </c>
      <c r="I34" s="47">
        <v>1.7999999999999999E-2</v>
      </c>
      <c r="J34" s="18">
        <f t="shared" si="0"/>
        <v>0.253</v>
      </c>
      <c r="K34" s="18">
        <v>5</v>
      </c>
      <c r="L34" s="18">
        <f t="shared" si="1"/>
        <v>10</v>
      </c>
      <c r="M34" s="44">
        <v>1.2999999999999999E-2</v>
      </c>
      <c r="N34" s="18">
        <v>7.1999999999999998E-3</v>
      </c>
      <c r="O34" s="16">
        <f t="shared" si="2"/>
        <v>33.333333333333336</v>
      </c>
      <c r="P34" s="17">
        <f t="shared" si="3"/>
        <v>3.3333333333333335</v>
      </c>
    </row>
    <row r="35" spans="1:30">
      <c r="A35" s="20" t="s">
        <v>94</v>
      </c>
      <c r="C35" s="13" t="s">
        <v>88</v>
      </c>
      <c r="D35" s="13" t="s">
        <v>59</v>
      </c>
      <c r="H35" s="18">
        <v>0.16600000000000001</v>
      </c>
      <c r="I35" s="47">
        <v>1.7999999999999999E-2</v>
      </c>
      <c r="J35" s="18">
        <f t="shared" si="0"/>
        <v>0.14800000000000002</v>
      </c>
      <c r="K35" s="18">
        <v>1</v>
      </c>
      <c r="L35" s="18">
        <f t="shared" si="1"/>
        <v>50</v>
      </c>
      <c r="M35" s="44">
        <v>1.2999999999999999E-2</v>
      </c>
      <c r="N35" s="18">
        <v>7.1999999999999998E-3</v>
      </c>
      <c r="O35" s="16">
        <f t="shared" si="2"/>
        <v>18.75</v>
      </c>
      <c r="P35" s="17">
        <f t="shared" si="3"/>
        <v>0.375</v>
      </c>
      <c r="Q35" s="13">
        <v>2.67</v>
      </c>
    </row>
    <row r="36" spans="1:30">
      <c r="A36" s="20" t="s">
        <v>395</v>
      </c>
      <c r="C36" s="13" t="s">
        <v>386</v>
      </c>
      <c r="D36" s="13" t="s">
        <v>394</v>
      </c>
      <c r="G36" s="18" t="s">
        <v>396</v>
      </c>
      <c r="H36" s="18">
        <v>0.76200000000000001</v>
      </c>
      <c r="I36" s="47">
        <v>1.7999999999999999E-2</v>
      </c>
      <c r="J36" s="18">
        <f t="shared" si="0"/>
        <v>0.74399999999999999</v>
      </c>
      <c r="K36" s="18">
        <v>50</v>
      </c>
      <c r="L36" s="18">
        <f t="shared" si="1"/>
        <v>1</v>
      </c>
      <c r="M36" s="44">
        <v>1.2999999999999999E-2</v>
      </c>
      <c r="N36" s="18">
        <v>7.1999999999999998E-3</v>
      </c>
      <c r="O36" s="16">
        <f t="shared" si="2"/>
        <v>101.52777777777777</v>
      </c>
      <c r="P36" s="17">
        <f t="shared" si="3"/>
        <v>101.52777777777777</v>
      </c>
      <c r="R36" s="11"/>
      <c r="W36" s="13" t="s">
        <v>370</v>
      </c>
      <c r="X36" s="13" t="s">
        <v>371</v>
      </c>
      <c r="AA36" s="18" t="s">
        <v>376</v>
      </c>
      <c r="AB36" s="54">
        <v>165.52777777777777</v>
      </c>
      <c r="AC36" s="58">
        <v>249.89473684210529</v>
      </c>
      <c r="AD36" s="18"/>
    </row>
    <row r="37" spans="1:30">
      <c r="A37" s="20" t="s">
        <v>395</v>
      </c>
      <c r="C37" s="13" t="s">
        <v>387</v>
      </c>
      <c r="H37" s="18">
        <v>0.75800000000000001</v>
      </c>
      <c r="I37" s="47">
        <v>1.7999999999999999E-2</v>
      </c>
      <c r="J37" s="18">
        <f t="shared" si="0"/>
        <v>0.74</v>
      </c>
      <c r="K37" s="18">
        <v>50</v>
      </c>
      <c r="L37" s="18">
        <f t="shared" ref="L37:L39" si="6">50/K37</f>
        <v>1</v>
      </c>
      <c r="M37" s="44">
        <v>1.2999999999999999E-2</v>
      </c>
      <c r="N37" s="18">
        <v>7.1999999999999998E-3</v>
      </c>
      <c r="O37" s="16">
        <f t="shared" ref="O37:O39" si="7">(J37-M37)/N37</f>
        <v>100.97222222222223</v>
      </c>
      <c r="P37" s="17">
        <f t="shared" ref="P37:P39" si="8">O37/L37</f>
        <v>100.97222222222223</v>
      </c>
      <c r="Q37" s="50"/>
      <c r="W37" s="13" t="s">
        <v>372</v>
      </c>
      <c r="AA37" s="18" t="s">
        <v>377</v>
      </c>
      <c r="AB37" s="53">
        <v>10.136111111111111</v>
      </c>
      <c r="AC37" s="56">
        <v>13.600000000000005</v>
      </c>
      <c r="AD37" s="18"/>
    </row>
    <row r="38" spans="1:30">
      <c r="A38" s="20" t="s">
        <v>395</v>
      </c>
      <c r="C38" s="13" t="s">
        <v>388</v>
      </c>
      <c r="H38" s="18">
        <v>0.755</v>
      </c>
      <c r="I38" s="47">
        <v>1.7999999999999999E-2</v>
      </c>
      <c r="J38" s="18">
        <f t="shared" si="0"/>
        <v>0.73699999999999999</v>
      </c>
      <c r="K38" s="18">
        <v>50</v>
      </c>
      <c r="L38" s="18">
        <f t="shared" si="6"/>
        <v>1</v>
      </c>
      <c r="M38" s="44">
        <v>1.2999999999999999E-2</v>
      </c>
      <c r="N38" s="18">
        <v>7.1999999999999998E-3</v>
      </c>
      <c r="O38" s="16">
        <f t="shared" si="7"/>
        <v>100.55555555555556</v>
      </c>
      <c r="P38" s="17">
        <f t="shared" si="8"/>
        <v>100.55555555555556</v>
      </c>
      <c r="AA38" s="18"/>
      <c r="AB38" s="18"/>
      <c r="AC38" s="47"/>
      <c r="AD38" s="18"/>
    </row>
    <row r="39" spans="1:30">
      <c r="A39" s="20" t="s">
        <v>395</v>
      </c>
      <c r="C39" s="13" t="s">
        <v>389</v>
      </c>
      <c r="H39" s="18">
        <v>0.75600000000000001</v>
      </c>
      <c r="I39" s="47">
        <v>1.7999999999999999E-2</v>
      </c>
      <c r="J39" s="18">
        <f t="shared" si="0"/>
        <v>0.73799999999999999</v>
      </c>
      <c r="K39" s="18">
        <v>50</v>
      </c>
      <c r="L39" s="18">
        <f t="shared" si="6"/>
        <v>1</v>
      </c>
      <c r="M39" s="44">
        <v>1.2999999999999999E-2</v>
      </c>
      <c r="N39" s="18">
        <v>7.1999999999999998E-3</v>
      </c>
      <c r="O39" s="16">
        <f t="shared" si="7"/>
        <v>100.69444444444444</v>
      </c>
      <c r="P39" s="17">
        <f t="shared" si="8"/>
        <v>100.69444444444444</v>
      </c>
      <c r="AA39" s="18"/>
      <c r="AB39" s="18"/>
      <c r="AC39" s="47"/>
      <c r="AD39" s="18"/>
    </row>
    <row r="40" spans="1:30">
      <c r="A40" s="20" t="s">
        <v>60</v>
      </c>
      <c r="C40" s="13" t="s">
        <v>188</v>
      </c>
      <c r="D40" s="13" t="s">
        <v>59</v>
      </c>
      <c r="G40" s="18" t="s">
        <v>397</v>
      </c>
      <c r="H40" s="18">
        <v>0.26100000000000001</v>
      </c>
      <c r="I40" s="47">
        <v>1.7999999999999999E-2</v>
      </c>
      <c r="J40" s="18">
        <f t="shared" si="0"/>
        <v>0.24300000000000002</v>
      </c>
      <c r="K40" s="18">
        <v>5</v>
      </c>
      <c r="L40" s="18">
        <f t="shared" ref="L40:L56" si="9">50/K40</f>
        <v>10</v>
      </c>
      <c r="M40" s="44">
        <v>1.2999999999999999E-2</v>
      </c>
      <c r="N40" s="18">
        <v>7.1999999999999998E-3</v>
      </c>
      <c r="O40" s="16">
        <f t="shared" ref="O40:O56" si="10">(J40-M40)/N40</f>
        <v>31.944444444444446</v>
      </c>
      <c r="P40" s="17">
        <f t="shared" ref="P40:P56" si="11">O40/L40</f>
        <v>3.1944444444444446</v>
      </c>
    </row>
    <row r="41" spans="1:30">
      <c r="A41" s="20" t="s">
        <v>60</v>
      </c>
      <c r="C41" s="13" t="s">
        <v>189</v>
      </c>
      <c r="H41" s="18">
        <v>0.26</v>
      </c>
      <c r="I41" s="47">
        <v>1.7999999999999999E-2</v>
      </c>
      <c r="J41" s="18">
        <f t="shared" si="0"/>
        <v>0.24200000000000002</v>
      </c>
      <c r="K41" s="18">
        <v>5</v>
      </c>
      <c r="L41" s="18">
        <f t="shared" si="9"/>
        <v>10</v>
      </c>
      <c r="M41" s="44">
        <v>1.2999999999999999E-2</v>
      </c>
      <c r="N41" s="18">
        <v>7.1999999999999998E-3</v>
      </c>
      <c r="O41" s="16">
        <f t="shared" si="10"/>
        <v>31.805555555555557</v>
      </c>
      <c r="P41" s="17">
        <f t="shared" si="11"/>
        <v>3.1805555555555558</v>
      </c>
    </row>
    <row r="42" spans="1:30" ht="13.5" customHeight="1">
      <c r="A42" s="20" t="s">
        <v>60</v>
      </c>
      <c r="C42" s="13" t="s">
        <v>66</v>
      </c>
      <c r="H42" s="18">
        <v>0.25600000000000001</v>
      </c>
      <c r="I42" s="47">
        <v>1.7999999999999999E-2</v>
      </c>
      <c r="J42" s="18">
        <f t="shared" si="0"/>
        <v>0.23800000000000002</v>
      </c>
      <c r="K42" s="18">
        <v>5</v>
      </c>
      <c r="L42" s="18">
        <f t="shared" si="9"/>
        <v>10</v>
      </c>
      <c r="M42" s="44">
        <v>1.2999999999999999E-2</v>
      </c>
      <c r="N42" s="18">
        <v>7.1999999999999998E-3</v>
      </c>
      <c r="O42" s="16">
        <f t="shared" si="10"/>
        <v>31.25</v>
      </c>
      <c r="P42" s="17">
        <f t="shared" si="11"/>
        <v>3.125</v>
      </c>
    </row>
    <row r="43" spans="1:30" ht="13.5" customHeight="1">
      <c r="A43" s="20" t="s">
        <v>60</v>
      </c>
      <c r="C43" s="13" t="s">
        <v>67</v>
      </c>
      <c r="H43" s="18">
        <v>0.253</v>
      </c>
      <c r="I43" s="47">
        <v>1.7999999999999999E-2</v>
      </c>
      <c r="J43" s="18">
        <f t="shared" si="0"/>
        <v>0.23500000000000001</v>
      </c>
      <c r="K43" s="18">
        <v>5</v>
      </c>
      <c r="L43" s="18">
        <f t="shared" si="9"/>
        <v>10</v>
      </c>
      <c r="M43" s="44">
        <v>1.2999999999999999E-2</v>
      </c>
      <c r="N43" s="18">
        <v>7.1999999999999998E-3</v>
      </c>
      <c r="O43" s="16">
        <f t="shared" si="10"/>
        <v>30.833333333333336</v>
      </c>
      <c r="P43" s="17">
        <f t="shared" si="11"/>
        <v>3.0833333333333335</v>
      </c>
    </row>
    <row r="44" spans="1:30" ht="15" customHeight="1">
      <c r="A44" s="20" t="s">
        <v>60</v>
      </c>
      <c r="C44" s="13" t="s">
        <v>68</v>
      </c>
      <c r="H44" s="18">
        <v>0.254</v>
      </c>
      <c r="I44" s="47">
        <v>1.7999999999999999E-2</v>
      </c>
      <c r="J44" s="18">
        <f t="shared" si="0"/>
        <v>0.23600000000000002</v>
      </c>
      <c r="K44" s="18">
        <v>5</v>
      </c>
      <c r="L44" s="18">
        <f t="shared" si="9"/>
        <v>10</v>
      </c>
      <c r="M44" s="44">
        <v>1.2999999999999999E-2</v>
      </c>
      <c r="N44" s="18">
        <v>7.1999999999999998E-3</v>
      </c>
      <c r="O44" s="16">
        <f t="shared" si="10"/>
        <v>30.972222222222225</v>
      </c>
      <c r="P44" s="17">
        <f t="shared" si="11"/>
        <v>3.0972222222222223</v>
      </c>
    </row>
    <row r="45" spans="1:30">
      <c r="A45" s="45"/>
      <c r="B45" s="15"/>
      <c r="C45" s="32" t="s">
        <v>79</v>
      </c>
      <c r="D45" s="33"/>
      <c r="E45" s="34">
        <v>1</v>
      </c>
      <c r="F45" s="35"/>
      <c r="G45" s="34"/>
      <c r="H45" s="46">
        <v>0.44</v>
      </c>
      <c r="I45" s="46">
        <v>1.7999999999999999E-2</v>
      </c>
      <c r="J45" s="36">
        <f t="shared" si="0"/>
        <v>0.42199999999999999</v>
      </c>
      <c r="K45" s="37">
        <v>2</v>
      </c>
      <c r="L45" s="34">
        <f t="shared" si="9"/>
        <v>25</v>
      </c>
      <c r="M45" s="40">
        <v>1.2999999999999999E-2</v>
      </c>
      <c r="N45" s="34">
        <v>7.1999999999999998E-3</v>
      </c>
      <c r="O45" s="35">
        <f t="shared" si="10"/>
        <v>56.805555555555557</v>
      </c>
      <c r="P45" s="35">
        <f t="shared" si="11"/>
        <v>2.2722222222222221</v>
      </c>
      <c r="Q45" s="38" t="s">
        <v>87</v>
      </c>
      <c r="S45" s="39" t="s">
        <v>81</v>
      </c>
    </row>
    <row r="46" spans="1:30">
      <c r="A46" s="45"/>
      <c r="C46" s="32" t="s">
        <v>80</v>
      </c>
      <c r="D46" s="33"/>
      <c r="E46" s="34"/>
      <c r="F46" s="35"/>
      <c r="G46" s="34"/>
      <c r="H46" s="46">
        <v>0.441</v>
      </c>
      <c r="I46" s="46">
        <v>1.7999999999999999E-2</v>
      </c>
      <c r="J46" s="36">
        <f t="shared" si="0"/>
        <v>0.42299999999999999</v>
      </c>
      <c r="K46" s="37">
        <v>2</v>
      </c>
      <c r="L46" s="34">
        <f t="shared" si="9"/>
        <v>25</v>
      </c>
      <c r="M46" s="40">
        <v>1.2999999999999999E-2</v>
      </c>
      <c r="N46" s="34">
        <v>7.1999999999999998E-3</v>
      </c>
      <c r="O46" s="35">
        <f t="shared" si="10"/>
        <v>56.944444444444443</v>
      </c>
      <c r="P46" s="35">
        <f t="shared" si="11"/>
        <v>2.2777777777777777</v>
      </c>
      <c r="S46" s="39" t="s">
        <v>82</v>
      </c>
    </row>
    <row r="47" spans="1:30">
      <c r="A47" s="20"/>
      <c r="B47" s="21"/>
      <c r="C47" s="22" t="s">
        <v>73</v>
      </c>
      <c r="D47" s="23"/>
      <c r="E47" s="24"/>
      <c r="F47" s="25"/>
      <c r="G47" s="24"/>
      <c r="H47" s="26">
        <v>0.32300000000000001</v>
      </c>
      <c r="I47" s="26">
        <v>1.7999999999999999E-2</v>
      </c>
      <c r="J47" s="27">
        <f t="shared" si="0"/>
        <v>0.30499999999999999</v>
      </c>
      <c r="K47" s="28">
        <v>1</v>
      </c>
      <c r="L47" s="24">
        <f t="shared" si="9"/>
        <v>50</v>
      </c>
      <c r="M47" s="29">
        <v>1.2999999999999999E-2</v>
      </c>
      <c r="N47" s="29">
        <v>7.1999999999999998E-3</v>
      </c>
      <c r="O47" s="24">
        <f t="shared" si="10"/>
        <v>40.555555555555557</v>
      </c>
      <c r="P47" s="30">
        <f t="shared" si="11"/>
        <v>0.81111111111111112</v>
      </c>
    </row>
    <row r="48" spans="1:30">
      <c r="A48" s="19" t="s">
        <v>45</v>
      </c>
      <c r="D48" s="13" t="s">
        <v>83</v>
      </c>
      <c r="H48" s="18">
        <v>0.55100000000000005</v>
      </c>
      <c r="I48" s="47">
        <v>1.7999999999999999E-2</v>
      </c>
      <c r="J48" s="18">
        <f t="shared" si="0"/>
        <v>0.53300000000000003</v>
      </c>
      <c r="K48" s="18">
        <v>100</v>
      </c>
      <c r="L48" s="18">
        <f t="shared" si="9"/>
        <v>0.5</v>
      </c>
      <c r="M48" s="44">
        <v>1.2999999999999999E-2</v>
      </c>
      <c r="N48" s="18">
        <v>7.1999999999999998E-3</v>
      </c>
      <c r="O48" s="16">
        <f t="shared" si="10"/>
        <v>72.222222222222229</v>
      </c>
      <c r="P48" s="17">
        <f t="shared" si="11"/>
        <v>144.44444444444446</v>
      </c>
    </row>
    <row r="49" spans="1:30">
      <c r="A49" s="19" t="s">
        <v>45</v>
      </c>
      <c r="D49" s="13" t="s">
        <v>84</v>
      </c>
      <c r="H49" s="18">
        <v>0.16400000000000001</v>
      </c>
      <c r="I49" s="47">
        <v>1.7999999999999999E-2</v>
      </c>
      <c r="J49" s="18">
        <f t="shared" si="0"/>
        <v>0.14600000000000002</v>
      </c>
      <c r="K49" s="18">
        <v>5</v>
      </c>
      <c r="L49" s="18">
        <f t="shared" si="9"/>
        <v>10</v>
      </c>
      <c r="M49" s="44">
        <v>1.2999999999999999E-2</v>
      </c>
      <c r="N49" s="18">
        <v>7.1999999999999998E-3</v>
      </c>
      <c r="O49" s="16">
        <f t="shared" si="10"/>
        <v>18.472222222222225</v>
      </c>
      <c r="P49" s="17">
        <f t="shared" si="11"/>
        <v>1.8472222222222225</v>
      </c>
    </row>
    <row r="50" spans="1:30">
      <c r="A50" s="19" t="s">
        <v>45</v>
      </c>
      <c r="D50" s="13" t="s">
        <v>85</v>
      </c>
      <c r="H50" s="18">
        <v>0.42599999999999999</v>
      </c>
      <c r="I50" s="47">
        <v>1.7999999999999999E-2</v>
      </c>
      <c r="J50" s="18">
        <f t="shared" si="0"/>
        <v>0.40799999999999997</v>
      </c>
      <c r="K50" s="18">
        <v>100</v>
      </c>
      <c r="L50" s="18">
        <f t="shared" si="9"/>
        <v>0.5</v>
      </c>
      <c r="M50" s="44">
        <v>1.2999999999999999E-2</v>
      </c>
      <c r="N50" s="18">
        <v>7.1999999999999998E-3</v>
      </c>
      <c r="O50" s="16">
        <f t="shared" si="10"/>
        <v>54.861111111111107</v>
      </c>
      <c r="P50" s="17">
        <f t="shared" si="11"/>
        <v>109.72222222222221</v>
      </c>
    </row>
    <row r="51" spans="1:30">
      <c r="A51" s="19" t="s">
        <v>45</v>
      </c>
      <c r="D51" s="13" t="s">
        <v>86</v>
      </c>
      <c r="H51" s="18">
        <v>0.106</v>
      </c>
      <c r="I51" s="47">
        <v>1.7999999999999999E-2</v>
      </c>
      <c r="J51" s="18">
        <f t="shared" si="0"/>
        <v>8.7999999999999995E-2</v>
      </c>
      <c r="K51" s="18">
        <v>5</v>
      </c>
      <c r="L51" s="18">
        <f t="shared" si="9"/>
        <v>10</v>
      </c>
      <c r="M51" s="44">
        <v>1.2999999999999999E-2</v>
      </c>
      <c r="N51" s="18">
        <v>7.1999999999999998E-3</v>
      </c>
      <c r="O51" s="16">
        <f t="shared" si="10"/>
        <v>10.416666666666666</v>
      </c>
      <c r="P51" s="17">
        <f t="shared" si="11"/>
        <v>1.0416666666666665</v>
      </c>
    </row>
    <row r="52" spans="1:30">
      <c r="A52" s="20"/>
      <c r="C52" s="13" t="s">
        <v>89</v>
      </c>
      <c r="D52" s="13" t="s">
        <v>1</v>
      </c>
      <c r="H52" s="18">
        <v>0.29299999999999998</v>
      </c>
      <c r="I52" s="47">
        <v>1.7999999999999999E-2</v>
      </c>
      <c r="J52" s="18">
        <f t="shared" si="0"/>
        <v>0.27499999999999997</v>
      </c>
      <c r="K52" s="18">
        <v>1</v>
      </c>
      <c r="L52" s="18">
        <f t="shared" si="9"/>
        <v>50</v>
      </c>
      <c r="M52" s="44">
        <v>1.2999999999999999E-2</v>
      </c>
      <c r="N52" s="18">
        <v>7.1999999999999998E-3</v>
      </c>
      <c r="O52" s="16">
        <f t="shared" si="10"/>
        <v>36.388888888888886</v>
      </c>
      <c r="P52" s="17">
        <f t="shared" si="11"/>
        <v>0.72777777777777775</v>
      </c>
    </row>
    <row r="53" spans="1:30">
      <c r="A53" s="20"/>
      <c r="C53" s="13" t="s">
        <v>90</v>
      </c>
      <c r="D53" s="13" t="s">
        <v>3</v>
      </c>
      <c r="H53" s="18">
        <v>0.28199999999999997</v>
      </c>
      <c r="I53" s="47">
        <v>1.7999999999999999E-2</v>
      </c>
      <c r="J53" s="18">
        <f t="shared" si="0"/>
        <v>0.26399999999999996</v>
      </c>
      <c r="K53" s="18">
        <v>10</v>
      </c>
      <c r="L53" s="18">
        <f t="shared" si="9"/>
        <v>5</v>
      </c>
      <c r="M53" s="44">
        <v>1.2999999999999999E-2</v>
      </c>
      <c r="N53" s="18">
        <v>7.1999999999999998E-3</v>
      </c>
      <c r="O53" s="16">
        <f t="shared" si="10"/>
        <v>34.861111111111107</v>
      </c>
      <c r="P53" s="17">
        <f t="shared" si="11"/>
        <v>6.9722222222222214</v>
      </c>
    </row>
    <row r="54" spans="1:30">
      <c r="A54" s="20"/>
      <c r="C54" s="13" t="s">
        <v>91</v>
      </c>
      <c r="D54" s="13" t="s">
        <v>5</v>
      </c>
      <c r="H54" s="18">
        <v>0.35199999999999998</v>
      </c>
      <c r="I54" s="47">
        <v>1.7999999999999999E-2</v>
      </c>
      <c r="J54" s="18">
        <f t="shared" si="0"/>
        <v>0.33399999999999996</v>
      </c>
      <c r="K54" s="18">
        <v>10</v>
      </c>
      <c r="L54" s="18">
        <f t="shared" si="9"/>
        <v>5</v>
      </c>
      <c r="M54" s="44">
        <v>1.2999999999999999E-2</v>
      </c>
      <c r="N54" s="18">
        <v>7.1999999999999998E-3</v>
      </c>
      <c r="O54" s="16">
        <f t="shared" si="10"/>
        <v>44.583333333333329</v>
      </c>
      <c r="P54" s="17">
        <f t="shared" si="11"/>
        <v>8.9166666666666661</v>
      </c>
    </row>
    <row r="55" spans="1:30">
      <c r="A55" s="20"/>
      <c r="C55" s="13" t="s">
        <v>92</v>
      </c>
      <c r="D55" s="13" t="s">
        <v>7</v>
      </c>
      <c r="H55" s="18">
        <v>0.38700000000000001</v>
      </c>
      <c r="I55" s="47">
        <v>1.7999999999999999E-2</v>
      </c>
      <c r="J55" s="18">
        <f t="shared" si="0"/>
        <v>0.36899999999999999</v>
      </c>
      <c r="K55" s="18">
        <v>2</v>
      </c>
      <c r="L55" s="18">
        <f t="shared" si="9"/>
        <v>25</v>
      </c>
      <c r="M55" s="44">
        <v>1.2999999999999999E-2</v>
      </c>
      <c r="N55" s="18">
        <v>7.1999999999999998E-3</v>
      </c>
      <c r="O55" s="16">
        <f t="shared" si="10"/>
        <v>49.444444444444443</v>
      </c>
      <c r="P55" s="17">
        <f t="shared" si="11"/>
        <v>1.9777777777777776</v>
      </c>
    </row>
    <row r="56" spans="1:30">
      <c r="A56" s="20" t="s">
        <v>395</v>
      </c>
      <c r="C56" s="13" t="s">
        <v>390</v>
      </c>
      <c r="D56" s="13" t="s">
        <v>394</v>
      </c>
      <c r="G56" s="18" t="s">
        <v>396</v>
      </c>
      <c r="H56" s="18">
        <v>0.748</v>
      </c>
      <c r="I56" s="47">
        <v>1.7999999999999999E-2</v>
      </c>
      <c r="J56" s="18">
        <f t="shared" si="0"/>
        <v>0.73</v>
      </c>
      <c r="K56" s="18">
        <v>50</v>
      </c>
      <c r="L56" s="18">
        <f t="shared" si="9"/>
        <v>1</v>
      </c>
      <c r="M56" s="44">
        <v>1.2999999999999999E-2</v>
      </c>
      <c r="N56" s="18">
        <v>7.1999999999999998E-3</v>
      </c>
      <c r="O56" s="16">
        <f t="shared" si="10"/>
        <v>99.583333333333329</v>
      </c>
      <c r="P56" s="17">
        <f t="shared" si="11"/>
        <v>99.583333333333329</v>
      </c>
      <c r="AA56" s="18"/>
      <c r="AB56" s="18"/>
      <c r="AC56" s="47"/>
      <c r="AD56" s="18"/>
    </row>
    <row r="57" spans="1:30">
      <c r="A57" s="20" t="s">
        <v>395</v>
      </c>
      <c r="C57" s="13" t="s">
        <v>391</v>
      </c>
      <c r="H57" s="18">
        <v>0.749</v>
      </c>
      <c r="I57" s="47">
        <v>1.7999999999999999E-2</v>
      </c>
      <c r="J57" s="18">
        <f t="shared" si="0"/>
        <v>0.73099999999999998</v>
      </c>
      <c r="K57" s="18">
        <v>50</v>
      </c>
      <c r="L57" s="18">
        <f t="shared" ref="L57:L59" si="12">50/K57</f>
        <v>1</v>
      </c>
      <c r="M57" s="44">
        <v>1.2999999999999999E-2</v>
      </c>
      <c r="N57" s="18">
        <v>7.1999999999999998E-3</v>
      </c>
      <c r="O57" s="16">
        <f t="shared" ref="O57:O59" si="13">(J57-M57)/N57</f>
        <v>99.722222222222214</v>
      </c>
      <c r="P57" s="17">
        <f t="shared" ref="P57:P59" si="14">O57/L57</f>
        <v>99.722222222222214</v>
      </c>
    </row>
    <row r="58" spans="1:30">
      <c r="A58" s="20" t="s">
        <v>395</v>
      </c>
      <c r="C58" s="13" t="s">
        <v>392</v>
      </c>
      <c r="H58" s="18">
        <v>0.752</v>
      </c>
      <c r="I58" s="47">
        <v>1.7999999999999999E-2</v>
      </c>
      <c r="J58" s="18">
        <f t="shared" si="0"/>
        <v>0.73399999999999999</v>
      </c>
      <c r="K58" s="18">
        <v>50</v>
      </c>
      <c r="L58" s="18">
        <f t="shared" si="12"/>
        <v>1</v>
      </c>
      <c r="M58" s="44">
        <v>1.2999999999999999E-2</v>
      </c>
      <c r="N58" s="18">
        <v>7.1999999999999998E-3</v>
      </c>
      <c r="O58" s="16">
        <f t="shared" si="13"/>
        <v>100.13888888888889</v>
      </c>
      <c r="P58" s="17">
        <f t="shared" si="14"/>
        <v>100.13888888888889</v>
      </c>
    </row>
    <row r="59" spans="1:30">
      <c r="A59" s="20" t="s">
        <v>395</v>
      </c>
      <c r="C59" s="13" t="s">
        <v>393</v>
      </c>
      <c r="H59" s="18">
        <v>0.751</v>
      </c>
      <c r="I59" s="47">
        <v>1.7999999999999999E-2</v>
      </c>
      <c r="J59" s="18">
        <f t="shared" si="0"/>
        <v>0.73299999999999998</v>
      </c>
      <c r="K59" s="18">
        <v>50</v>
      </c>
      <c r="L59" s="18">
        <f t="shared" si="12"/>
        <v>1</v>
      </c>
      <c r="M59" s="44">
        <v>1.2999999999999999E-2</v>
      </c>
      <c r="N59" s="18">
        <v>7.1999999999999998E-3</v>
      </c>
      <c r="O59" s="16">
        <f t="shared" si="13"/>
        <v>100</v>
      </c>
      <c r="P59" s="17">
        <f t="shared" si="14"/>
        <v>100</v>
      </c>
    </row>
    <row r="60" spans="1:30">
      <c r="A60" s="20"/>
      <c r="C60" s="13" t="s">
        <v>93</v>
      </c>
      <c r="D60" s="13" t="s">
        <v>7</v>
      </c>
      <c r="H60" s="18">
        <v>0.41199999999999998</v>
      </c>
      <c r="I60" s="47">
        <v>1.7999999999999999E-2</v>
      </c>
      <c r="J60" s="18">
        <f t="shared" si="0"/>
        <v>0.39399999999999996</v>
      </c>
      <c r="K60" s="18">
        <v>2</v>
      </c>
      <c r="L60" s="18">
        <f t="shared" ref="L60:L91" si="15">50/K60</f>
        <v>25</v>
      </c>
      <c r="M60" s="44">
        <v>1.2999999999999999E-2</v>
      </c>
      <c r="N60" s="18">
        <v>7.1999999999999998E-3</v>
      </c>
      <c r="O60" s="16">
        <f t="shared" ref="O60:O91" si="16">(J60-M60)/N60</f>
        <v>52.916666666666664</v>
      </c>
      <c r="P60" s="17">
        <f t="shared" ref="P60:P91" si="17">O60/L60</f>
        <v>2.1166666666666667</v>
      </c>
    </row>
    <row r="61" spans="1:30" ht="13.5" customHeight="1">
      <c r="A61" s="20" t="s">
        <v>180</v>
      </c>
      <c r="B61" s="15">
        <v>43837</v>
      </c>
      <c r="C61" s="13" t="s">
        <v>191</v>
      </c>
      <c r="D61" s="13" t="s">
        <v>95</v>
      </c>
      <c r="H61" s="18">
        <v>0.41399999999999998</v>
      </c>
      <c r="I61" s="47">
        <v>2.1999999999999999E-2</v>
      </c>
      <c r="J61" s="18">
        <f t="shared" si="0"/>
        <v>0.39199999999999996</v>
      </c>
      <c r="K61" s="18">
        <v>50</v>
      </c>
      <c r="L61" s="18">
        <f t="shared" si="15"/>
        <v>1</v>
      </c>
      <c r="M61" s="44">
        <v>1.2999999999999999E-2</v>
      </c>
      <c r="N61" s="18">
        <v>7.1999999999999998E-3</v>
      </c>
      <c r="O61" s="16">
        <f t="shared" si="16"/>
        <v>52.638888888888886</v>
      </c>
      <c r="P61" s="17">
        <f t="shared" si="17"/>
        <v>52.638888888888886</v>
      </c>
    </row>
    <row r="62" spans="1:30" ht="13.5" customHeight="1">
      <c r="A62" s="20" t="s">
        <v>180</v>
      </c>
      <c r="B62" s="13" t="s">
        <v>190</v>
      </c>
      <c r="C62" s="13" t="s">
        <v>192</v>
      </c>
      <c r="H62" s="18">
        <v>0.41299999999999998</v>
      </c>
      <c r="I62" s="47">
        <v>2.1999999999999999E-2</v>
      </c>
      <c r="J62" s="18">
        <f t="shared" si="0"/>
        <v>0.39099999999999996</v>
      </c>
      <c r="K62" s="18">
        <v>50</v>
      </c>
      <c r="L62" s="18">
        <f t="shared" si="15"/>
        <v>1</v>
      </c>
      <c r="M62" s="44">
        <v>1.2999999999999999E-2</v>
      </c>
      <c r="N62" s="18">
        <v>7.1999999999999998E-3</v>
      </c>
      <c r="O62" s="16">
        <f t="shared" si="16"/>
        <v>52.499999999999993</v>
      </c>
      <c r="P62" s="17">
        <f t="shared" si="17"/>
        <v>52.499999999999993</v>
      </c>
    </row>
    <row r="63" spans="1:30">
      <c r="A63" s="20" t="s">
        <v>180</v>
      </c>
      <c r="C63" s="13" t="s">
        <v>96</v>
      </c>
      <c r="H63" s="18">
        <v>0.22600000000000001</v>
      </c>
      <c r="I63" s="47">
        <v>2.1999999999999999E-2</v>
      </c>
      <c r="J63" s="18">
        <f t="shared" si="0"/>
        <v>0.20400000000000001</v>
      </c>
      <c r="K63" s="18">
        <v>5</v>
      </c>
      <c r="L63" s="18">
        <f t="shared" si="15"/>
        <v>10</v>
      </c>
      <c r="M63" s="44">
        <v>1.2999999999999999E-2</v>
      </c>
      <c r="N63" s="18">
        <v>7.1999999999999998E-3</v>
      </c>
      <c r="O63" s="16">
        <f t="shared" si="16"/>
        <v>26.527777777777779</v>
      </c>
      <c r="P63" s="17">
        <f t="shared" si="17"/>
        <v>2.6527777777777777</v>
      </c>
    </row>
    <row r="64" spans="1:30">
      <c r="A64" s="20" t="s">
        <v>180</v>
      </c>
      <c r="C64" s="13" t="s">
        <v>97</v>
      </c>
      <c r="H64" s="18">
        <v>0.32400000000000001</v>
      </c>
      <c r="I64" s="47">
        <v>2.1999999999999999E-2</v>
      </c>
      <c r="J64" s="18">
        <f t="shared" si="0"/>
        <v>0.30199999999999999</v>
      </c>
      <c r="K64" s="18">
        <v>10</v>
      </c>
      <c r="L64" s="18">
        <f t="shared" si="15"/>
        <v>5</v>
      </c>
      <c r="M64" s="44">
        <v>1.2999999999999999E-2</v>
      </c>
      <c r="N64" s="18">
        <v>7.1999999999999998E-3</v>
      </c>
      <c r="O64" s="16">
        <f t="shared" si="16"/>
        <v>40.138888888888886</v>
      </c>
      <c r="P64" s="17">
        <f t="shared" si="17"/>
        <v>8.0277777777777768</v>
      </c>
    </row>
    <row r="65" spans="1:21">
      <c r="A65" s="20" t="s">
        <v>180</v>
      </c>
      <c r="C65" s="13" t="s">
        <v>98</v>
      </c>
      <c r="H65" s="18">
        <v>0.45300000000000001</v>
      </c>
      <c r="I65" s="47">
        <v>2.1999999999999999E-2</v>
      </c>
      <c r="J65" s="18">
        <f t="shared" si="0"/>
        <v>0.43099999999999999</v>
      </c>
      <c r="K65" s="18">
        <v>50</v>
      </c>
      <c r="L65" s="18">
        <f t="shared" si="15"/>
        <v>1</v>
      </c>
      <c r="M65" s="44">
        <v>1.2999999999999999E-2</v>
      </c>
      <c r="N65" s="18">
        <v>7.1999999999999998E-3</v>
      </c>
      <c r="O65" s="16">
        <f t="shared" si="16"/>
        <v>58.055555555555557</v>
      </c>
      <c r="P65" s="17">
        <f t="shared" si="17"/>
        <v>58.055555555555557</v>
      </c>
    </row>
    <row r="66" spans="1:21">
      <c r="A66" s="20" t="s">
        <v>180</v>
      </c>
      <c r="C66" s="13" t="s">
        <v>99</v>
      </c>
      <c r="H66" s="18">
        <v>0.71299999999999997</v>
      </c>
      <c r="I66" s="47">
        <v>2.1999999999999999E-2</v>
      </c>
      <c r="J66" s="18">
        <f t="shared" ref="J66:J129" si="18">H66-I66</f>
        <v>0.69099999999999995</v>
      </c>
      <c r="K66" s="18">
        <v>100</v>
      </c>
      <c r="L66" s="18">
        <f t="shared" si="15"/>
        <v>0.5</v>
      </c>
      <c r="M66" s="44">
        <v>1.2999999999999999E-2</v>
      </c>
      <c r="N66" s="18">
        <v>7.1999999999999998E-3</v>
      </c>
      <c r="O66" s="16">
        <f t="shared" si="16"/>
        <v>94.166666666666657</v>
      </c>
      <c r="P66" s="17">
        <f t="shared" si="17"/>
        <v>188.33333333333331</v>
      </c>
      <c r="Q66" s="13">
        <v>188</v>
      </c>
    </row>
    <row r="67" spans="1:21">
      <c r="A67" s="20" t="s">
        <v>180</v>
      </c>
      <c r="C67" s="13" t="s">
        <v>100</v>
      </c>
      <c r="H67" s="18">
        <v>0.46</v>
      </c>
      <c r="I67" s="47">
        <v>2.1999999999999999E-2</v>
      </c>
      <c r="J67" s="18">
        <f t="shared" si="18"/>
        <v>0.438</v>
      </c>
      <c r="K67" s="18">
        <v>10</v>
      </c>
      <c r="L67" s="18">
        <f t="shared" si="15"/>
        <v>5</v>
      </c>
      <c r="M67" s="44">
        <v>1.2999999999999999E-2</v>
      </c>
      <c r="N67" s="18">
        <v>7.1999999999999998E-3</v>
      </c>
      <c r="O67" s="16">
        <f t="shared" si="16"/>
        <v>59.027777777777779</v>
      </c>
      <c r="P67" s="17">
        <f t="shared" si="17"/>
        <v>11.805555555555555</v>
      </c>
    </row>
    <row r="68" spans="1:21">
      <c r="A68" s="20"/>
      <c r="B68" s="21"/>
      <c r="C68" s="22" t="s">
        <v>73</v>
      </c>
      <c r="D68" s="23"/>
      <c r="E68" s="24"/>
      <c r="F68" s="25"/>
      <c r="G68" s="24"/>
      <c r="H68" s="26">
        <v>0.32600000000000001</v>
      </c>
      <c r="I68" s="26">
        <v>2.1999999999999999E-2</v>
      </c>
      <c r="J68" s="27">
        <f t="shared" si="18"/>
        <v>0.30399999999999999</v>
      </c>
      <c r="K68" s="28">
        <v>1</v>
      </c>
      <c r="L68" s="24">
        <f t="shared" si="15"/>
        <v>50</v>
      </c>
      <c r="M68" s="29">
        <v>1.2999999999999999E-2</v>
      </c>
      <c r="N68" s="29">
        <v>7.1999999999999998E-3</v>
      </c>
      <c r="O68" s="24">
        <f t="shared" si="16"/>
        <v>40.416666666666664</v>
      </c>
      <c r="P68" s="30">
        <f t="shared" si="17"/>
        <v>0.80833333333333324</v>
      </c>
    </row>
    <row r="69" spans="1:21">
      <c r="A69" s="20" t="s">
        <v>181</v>
      </c>
      <c r="C69" s="13" t="s">
        <v>101</v>
      </c>
      <c r="D69" s="13" t="s">
        <v>102</v>
      </c>
      <c r="H69" s="18">
        <v>0.24399999999999999</v>
      </c>
      <c r="I69" s="47">
        <v>2.1999999999999999E-2</v>
      </c>
      <c r="J69" s="18">
        <f t="shared" si="18"/>
        <v>0.222</v>
      </c>
      <c r="K69" s="18">
        <v>2</v>
      </c>
      <c r="L69" s="18">
        <f t="shared" si="15"/>
        <v>25</v>
      </c>
      <c r="M69" s="44">
        <v>1.2999999999999999E-2</v>
      </c>
      <c r="N69" s="18">
        <v>7.1999999999999998E-3</v>
      </c>
      <c r="O69" s="16">
        <f t="shared" si="16"/>
        <v>29.027777777777779</v>
      </c>
      <c r="P69" s="17">
        <f t="shared" si="17"/>
        <v>1.1611111111111112</v>
      </c>
    </row>
    <row r="70" spans="1:21">
      <c r="A70" s="20" t="s">
        <v>179</v>
      </c>
      <c r="C70" s="13" t="s">
        <v>239</v>
      </c>
      <c r="D70" s="13" t="s">
        <v>103</v>
      </c>
      <c r="H70" s="18">
        <v>1.2E-2</v>
      </c>
      <c r="I70" s="47">
        <v>8.9999999999999993E-3</v>
      </c>
      <c r="J70" s="18">
        <f t="shared" si="18"/>
        <v>3.0000000000000009E-3</v>
      </c>
      <c r="K70" s="18">
        <v>1</v>
      </c>
      <c r="L70" s="18">
        <f t="shared" si="15"/>
        <v>50</v>
      </c>
      <c r="M70" s="44">
        <v>8.0000000000000004E-4</v>
      </c>
      <c r="N70" s="18">
        <v>4.4000000000000003E-3</v>
      </c>
      <c r="O70" s="13">
        <f t="shared" si="16"/>
        <v>0.50000000000000022</v>
      </c>
      <c r="P70" s="17">
        <f t="shared" si="17"/>
        <v>1.0000000000000004E-2</v>
      </c>
    </row>
    <row r="71" spans="1:21">
      <c r="A71" s="20" t="s">
        <v>179</v>
      </c>
      <c r="C71" s="13" t="s">
        <v>240</v>
      </c>
      <c r="H71" s="18">
        <v>1.2E-2</v>
      </c>
      <c r="I71" s="47">
        <v>8.9999999999999993E-3</v>
      </c>
      <c r="J71" s="18">
        <f t="shared" si="18"/>
        <v>3.0000000000000009E-3</v>
      </c>
      <c r="K71" s="18">
        <v>1</v>
      </c>
      <c r="L71" s="18">
        <f t="shared" si="15"/>
        <v>50</v>
      </c>
      <c r="M71" s="44">
        <v>8.0000000000000004E-4</v>
      </c>
      <c r="N71" s="18">
        <v>4.4000000000000003E-3</v>
      </c>
      <c r="O71" s="13">
        <f t="shared" si="16"/>
        <v>0.50000000000000022</v>
      </c>
      <c r="P71" s="17">
        <f t="shared" si="17"/>
        <v>1.0000000000000004E-2</v>
      </c>
    </row>
    <row r="72" spans="1:21">
      <c r="A72" s="45"/>
      <c r="B72" s="15"/>
      <c r="C72" s="32" t="s">
        <v>79</v>
      </c>
      <c r="D72" s="33"/>
      <c r="E72" s="34">
        <v>1</v>
      </c>
      <c r="F72" s="35"/>
      <c r="G72" s="34"/>
      <c r="H72" s="46">
        <v>0.27100000000000002</v>
      </c>
      <c r="I72" s="46">
        <v>8.9999999999999993E-3</v>
      </c>
      <c r="J72" s="36">
        <f t="shared" si="18"/>
        <v>0.26200000000000001</v>
      </c>
      <c r="K72" s="37">
        <v>2</v>
      </c>
      <c r="L72" s="34">
        <f t="shared" si="15"/>
        <v>25</v>
      </c>
      <c r="M72" s="40">
        <v>8.0000000000000004E-4</v>
      </c>
      <c r="N72" s="34">
        <v>4.4000000000000003E-3</v>
      </c>
      <c r="O72" s="35">
        <f t="shared" si="16"/>
        <v>59.36363636363636</v>
      </c>
      <c r="P72" s="35">
        <f t="shared" si="17"/>
        <v>2.3745454545454545</v>
      </c>
      <c r="Q72" s="38" t="s">
        <v>87</v>
      </c>
      <c r="S72" s="39" t="s">
        <v>267</v>
      </c>
      <c r="U72" s="15">
        <v>43837</v>
      </c>
    </row>
    <row r="73" spans="1:21">
      <c r="A73" s="45"/>
      <c r="C73" s="32" t="s">
        <v>80</v>
      </c>
      <c r="D73" s="33"/>
      <c r="E73" s="34"/>
      <c r="F73" s="35"/>
      <c r="G73" s="34"/>
      <c r="H73" s="46">
        <v>0.27200000000000002</v>
      </c>
      <c r="I73" s="46">
        <v>8.9999999999999993E-3</v>
      </c>
      <c r="J73" s="36">
        <f t="shared" si="18"/>
        <v>0.26300000000000001</v>
      </c>
      <c r="K73" s="37">
        <v>2</v>
      </c>
      <c r="L73" s="34">
        <f t="shared" si="15"/>
        <v>25</v>
      </c>
      <c r="M73" s="40">
        <v>8.0000000000000004E-4</v>
      </c>
      <c r="N73" s="34">
        <v>4.4000000000000003E-3</v>
      </c>
      <c r="O73" s="35">
        <f t="shared" si="16"/>
        <v>59.590909090909086</v>
      </c>
      <c r="P73" s="35">
        <f t="shared" si="17"/>
        <v>2.3836363636363633</v>
      </c>
      <c r="S73" s="39" t="s">
        <v>268</v>
      </c>
    </row>
    <row r="74" spans="1:21">
      <c r="A74" s="20" t="s">
        <v>179</v>
      </c>
      <c r="C74" s="13" t="s">
        <v>104</v>
      </c>
      <c r="D74" s="13" t="s">
        <v>105</v>
      </c>
      <c r="H74" s="18">
        <v>0.01</v>
      </c>
      <c r="I74" s="47">
        <v>8.9999999999999993E-3</v>
      </c>
      <c r="J74" s="18">
        <f t="shared" si="18"/>
        <v>1.0000000000000009E-3</v>
      </c>
      <c r="K74" s="18">
        <v>1</v>
      </c>
      <c r="L74" s="18">
        <f t="shared" si="15"/>
        <v>50</v>
      </c>
      <c r="M74" s="44">
        <v>8.0000000000000004E-4</v>
      </c>
      <c r="N74" s="18">
        <v>4.4000000000000003E-3</v>
      </c>
      <c r="O74" s="13">
        <f t="shared" si="16"/>
        <v>4.5454545454545643E-2</v>
      </c>
      <c r="P74" s="17">
        <f t="shared" si="17"/>
        <v>9.0909090909091288E-4</v>
      </c>
    </row>
    <row r="75" spans="1:21">
      <c r="A75" s="20" t="s">
        <v>179</v>
      </c>
      <c r="C75" s="13" t="s">
        <v>106</v>
      </c>
      <c r="D75" s="13" t="s">
        <v>107</v>
      </c>
      <c r="H75" s="18">
        <v>0.01</v>
      </c>
      <c r="I75" s="47">
        <v>8.9999999999999993E-3</v>
      </c>
      <c r="J75" s="18">
        <f t="shared" si="18"/>
        <v>1.0000000000000009E-3</v>
      </c>
      <c r="K75" s="18">
        <v>1</v>
      </c>
      <c r="L75" s="18">
        <f t="shared" si="15"/>
        <v>50</v>
      </c>
      <c r="M75" s="44">
        <v>8.0000000000000004E-4</v>
      </c>
      <c r="N75" s="18">
        <v>4.4000000000000003E-3</v>
      </c>
      <c r="O75" s="13">
        <f t="shared" si="16"/>
        <v>4.5454545454545643E-2</v>
      </c>
      <c r="P75" s="17">
        <f t="shared" si="17"/>
        <v>9.0909090909091288E-4</v>
      </c>
      <c r="Q75" s="41"/>
    </row>
    <row r="76" spans="1:21">
      <c r="A76" s="20" t="s">
        <v>179</v>
      </c>
      <c r="C76" s="13" t="s">
        <v>108</v>
      </c>
      <c r="D76" s="13" t="s">
        <v>109</v>
      </c>
      <c r="H76" s="18">
        <v>1.2E-2</v>
      </c>
      <c r="I76" s="47">
        <v>8.9999999999999993E-3</v>
      </c>
      <c r="J76" s="18">
        <f t="shared" si="18"/>
        <v>3.0000000000000009E-3</v>
      </c>
      <c r="K76" s="18">
        <v>1</v>
      </c>
      <c r="L76" s="18">
        <f t="shared" si="15"/>
        <v>50</v>
      </c>
      <c r="M76" s="44">
        <v>8.0000000000000004E-4</v>
      </c>
      <c r="N76" s="18">
        <v>4.4000000000000003E-3</v>
      </c>
      <c r="O76" s="13">
        <f t="shared" si="16"/>
        <v>0.50000000000000022</v>
      </c>
      <c r="P76" s="17">
        <f t="shared" si="17"/>
        <v>1.0000000000000004E-2</v>
      </c>
      <c r="Q76" s="42"/>
    </row>
    <row r="77" spans="1:21">
      <c r="A77" s="20" t="s">
        <v>179</v>
      </c>
      <c r="C77" s="13" t="s">
        <v>110</v>
      </c>
      <c r="D77" s="13" t="s">
        <v>111</v>
      </c>
      <c r="H77" s="18">
        <v>1.0999999999999999E-2</v>
      </c>
      <c r="I77" s="47">
        <v>8.9999999999999993E-3</v>
      </c>
      <c r="J77" s="18">
        <f t="shared" si="18"/>
        <v>2E-3</v>
      </c>
      <c r="K77" s="18">
        <v>1</v>
      </c>
      <c r="L77" s="18">
        <f t="shared" si="15"/>
        <v>50</v>
      </c>
      <c r="M77" s="44">
        <v>8.0000000000000004E-4</v>
      </c>
      <c r="N77" s="18">
        <v>4.4000000000000003E-3</v>
      </c>
      <c r="O77" s="13">
        <f t="shared" si="16"/>
        <v>0.27272727272727276</v>
      </c>
      <c r="P77" s="17">
        <f t="shared" si="17"/>
        <v>5.454545454545455E-3</v>
      </c>
      <c r="Q77" s="41"/>
    </row>
    <row r="78" spans="1:21">
      <c r="A78" s="20" t="s">
        <v>179</v>
      </c>
      <c r="C78" s="13" t="s">
        <v>112</v>
      </c>
      <c r="D78" s="13" t="s">
        <v>113</v>
      </c>
      <c r="H78" s="18">
        <v>1.2999999999999999E-2</v>
      </c>
      <c r="I78" s="47">
        <v>8.9999999999999993E-3</v>
      </c>
      <c r="J78" s="18">
        <f t="shared" si="18"/>
        <v>4.0000000000000001E-3</v>
      </c>
      <c r="K78" s="18">
        <v>1</v>
      </c>
      <c r="L78" s="18">
        <f t="shared" si="15"/>
        <v>50</v>
      </c>
      <c r="M78" s="44">
        <v>8.0000000000000004E-4</v>
      </c>
      <c r="N78" s="18">
        <v>4.4000000000000003E-3</v>
      </c>
      <c r="O78" s="13">
        <f t="shared" si="16"/>
        <v>0.72727272727272729</v>
      </c>
      <c r="P78" s="17">
        <f t="shared" si="17"/>
        <v>1.4545454545454545E-2</v>
      </c>
    </row>
    <row r="79" spans="1:21">
      <c r="A79" s="20" t="s">
        <v>179</v>
      </c>
      <c r="C79" s="13" t="s">
        <v>114</v>
      </c>
      <c r="D79" s="13" t="s">
        <v>115</v>
      </c>
      <c r="H79" s="18">
        <v>1.2E-2</v>
      </c>
      <c r="I79" s="47">
        <v>8.9999999999999993E-3</v>
      </c>
      <c r="J79" s="18">
        <f t="shared" si="18"/>
        <v>3.0000000000000009E-3</v>
      </c>
      <c r="K79" s="18">
        <v>1</v>
      </c>
      <c r="L79" s="18">
        <f t="shared" si="15"/>
        <v>50</v>
      </c>
      <c r="M79" s="44">
        <v>8.0000000000000004E-4</v>
      </c>
      <c r="N79" s="18">
        <v>4.4000000000000003E-3</v>
      </c>
      <c r="O79" s="13">
        <f t="shared" si="16"/>
        <v>0.50000000000000022</v>
      </c>
      <c r="P79" s="17">
        <f t="shared" si="17"/>
        <v>1.0000000000000004E-2</v>
      </c>
    </row>
    <row r="80" spans="1:21">
      <c r="A80" s="20" t="s">
        <v>179</v>
      </c>
      <c r="C80" s="13" t="s">
        <v>116</v>
      </c>
      <c r="D80" s="13" t="s">
        <v>117</v>
      </c>
      <c r="H80" s="18">
        <v>1.0999999999999999E-2</v>
      </c>
      <c r="I80" s="47">
        <v>8.9999999999999993E-3</v>
      </c>
      <c r="J80" s="18">
        <f t="shared" si="18"/>
        <v>2E-3</v>
      </c>
      <c r="K80" s="18">
        <v>1</v>
      </c>
      <c r="L80" s="18">
        <f t="shared" si="15"/>
        <v>50</v>
      </c>
      <c r="M80" s="44">
        <v>8.0000000000000004E-4</v>
      </c>
      <c r="N80" s="18">
        <v>4.4000000000000003E-3</v>
      </c>
      <c r="O80" s="13">
        <f t="shared" si="16"/>
        <v>0.27272727272727276</v>
      </c>
      <c r="P80" s="17">
        <f t="shared" si="17"/>
        <v>5.454545454545455E-3</v>
      </c>
    </row>
    <row r="81" spans="1:16">
      <c r="A81" s="20" t="s">
        <v>179</v>
      </c>
      <c r="C81" s="13" t="s">
        <v>118</v>
      </c>
      <c r="D81" s="13" t="s">
        <v>119</v>
      </c>
      <c r="H81" s="18">
        <v>1.0999999999999999E-2</v>
      </c>
      <c r="I81" s="47">
        <v>8.9999999999999993E-3</v>
      </c>
      <c r="J81" s="18">
        <f t="shared" si="18"/>
        <v>2E-3</v>
      </c>
      <c r="K81" s="18">
        <v>1</v>
      </c>
      <c r="L81" s="18">
        <f t="shared" si="15"/>
        <v>50</v>
      </c>
      <c r="M81" s="44">
        <v>8.0000000000000004E-4</v>
      </c>
      <c r="N81" s="18">
        <v>4.4000000000000003E-3</v>
      </c>
      <c r="O81" s="13">
        <f t="shared" si="16"/>
        <v>0.27272727272727276</v>
      </c>
      <c r="P81" s="17">
        <f t="shared" si="17"/>
        <v>5.454545454545455E-3</v>
      </c>
    </row>
    <row r="82" spans="1:16">
      <c r="A82" s="20" t="s">
        <v>179</v>
      </c>
      <c r="C82" s="13" t="s">
        <v>120</v>
      </c>
      <c r="D82" s="13" t="s">
        <v>121</v>
      </c>
      <c r="H82" s="18">
        <v>1.2E-2</v>
      </c>
      <c r="I82" s="47">
        <v>8.9999999999999993E-3</v>
      </c>
      <c r="J82" s="18">
        <f t="shared" si="18"/>
        <v>3.0000000000000009E-3</v>
      </c>
      <c r="K82" s="18">
        <v>1</v>
      </c>
      <c r="L82" s="18">
        <f t="shared" si="15"/>
        <v>50</v>
      </c>
      <c r="M82" s="44">
        <v>8.0000000000000004E-4</v>
      </c>
      <c r="N82" s="18">
        <v>4.4000000000000003E-3</v>
      </c>
      <c r="O82" s="13">
        <f t="shared" si="16"/>
        <v>0.50000000000000022</v>
      </c>
      <c r="P82" s="17">
        <f t="shared" si="17"/>
        <v>1.0000000000000004E-2</v>
      </c>
    </row>
    <row r="83" spans="1:16">
      <c r="A83" s="20" t="s">
        <v>179</v>
      </c>
      <c r="C83" s="13" t="s">
        <v>241</v>
      </c>
      <c r="D83" s="13" t="s">
        <v>122</v>
      </c>
      <c r="H83" s="18">
        <v>1.0999999999999999E-2</v>
      </c>
      <c r="I83" s="47">
        <v>8.9999999999999993E-3</v>
      </c>
      <c r="J83" s="18">
        <f t="shared" si="18"/>
        <v>2E-3</v>
      </c>
      <c r="K83" s="18">
        <v>1</v>
      </c>
      <c r="L83" s="18">
        <f t="shared" si="15"/>
        <v>50</v>
      </c>
      <c r="M83" s="44">
        <v>8.0000000000000004E-4</v>
      </c>
      <c r="N83" s="18">
        <v>4.4000000000000003E-3</v>
      </c>
      <c r="O83" s="13">
        <f t="shared" si="16"/>
        <v>0.27272727272727276</v>
      </c>
      <c r="P83" s="17">
        <f t="shared" si="17"/>
        <v>5.454545454545455E-3</v>
      </c>
    </row>
    <row r="84" spans="1:16">
      <c r="A84" s="20" t="s">
        <v>179</v>
      </c>
      <c r="C84" s="13" t="s">
        <v>242</v>
      </c>
      <c r="H84" s="18">
        <v>1.0999999999999999E-2</v>
      </c>
      <c r="I84" s="47">
        <v>8.9999999999999993E-3</v>
      </c>
      <c r="J84" s="18">
        <f t="shared" si="18"/>
        <v>2E-3</v>
      </c>
      <c r="K84" s="18">
        <v>1</v>
      </c>
      <c r="L84" s="18">
        <f t="shared" si="15"/>
        <v>50</v>
      </c>
      <c r="M84" s="44">
        <v>8.0000000000000004E-4</v>
      </c>
      <c r="N84" s="18">
        <v>4.4000000000000003E-3</v>
      </c>
      <c r="O84" s="13">
        <f t="shared" si="16"/>
        <v>0.27272727272727276</v>
      </c>
      <c r="P84" s="17">
        <f t="shared" si="17"/>
        <v>5.454545454545455E-3</v>
      </c>
    </row>
    <row r="85" spans="1:16">
      <c r="A85" s="20" t="s">
        <v>179</v>
      </c>
      <c r="C85" s="13" t="s">
        <v>123</v>
      </c>
      <c r="D85" s="13" t="s">
        <v>124</v>
      </c>
      <c r="H85" s="18">
        <v>1.2999999999999999E-2</v>
      </c>
      <c r="I85" s="47">
        <v>8.9999999999999993E-3</v>
      </c>
      <c r="J85" s="18">
        <f t="shared" si="18"/>
        <v>4.0000000000000001E-3</v>
      </c>
      <c r="K85" s="18">
        <v>1</v>
      </c>
      <c r="L85" s="18">
        <f t="shared" si="15"/>
        <v>50</v>
      </c>
      <c r="M85" s="44">
        <v>8.0000000000000004E-4</v>
      </c>
      <c r="N85" s="18">
        <v>4.4000000000000003E-3</v>
      </c>
      <c r="O85" s="13">
        <f t="shared" si="16"/>
        <v>0.72727272727272729</v>
      </c>
      <c r="P85" s="17">
        <f t="shared" si="17"/>
        <v>1.4545454545454545E-2</v>
      </c>
    </row>
    <row r="86" spans="1:16">
      <c r="A86" s="20" t="s">
        <v>179</v>
      </c>
      <c r="C86" s="13" t="s">
        <v>125</v>
      </c>
      <c r="D86" s="13" t="s">
        <v>126</v>
      </c>
      <c r="H86" s="18">
        <v>1.4E-2</v>
      </c>
      <c r="I86" s="47">
        <v>8.9999999999999993E-3</v>
      </c>
      <c r="J86" s="18">
        <f t="shared" si="18"/>
        <v>5.000000000000001E-3</v>
      </c>
      <c r="K86" s="18">
        <v>1</v>
      </c>
      <c r="L86" s="18">
        <f t="shared" si="15"/>
        <v>50</v>
      </c>
      <c r="M86" s="44">
        <v>8.0000000000000004E-4</v>
      </c>
      <c r="N86" s="18">
        <v>4.4000000000000003E-3</v>
      </c>
      <c r="O86" s="13">
        <f t="shared" si="16"/>
        <v>0.95454545454545459</v>
      </c>
      <c r="P86" s="17">
        <f t="shared" si="17"/>
        <v>1.9090909090909092E-2</v>
      </c>
    </row>
    <row r="87" spans="1:16">
      <c r="A87" s="20" t="s">
        <v>179</v>
      </c>
      <c r="C87" s="13" t="s">
        <v>127</v>
      </c>
      <c r="D87" s="13" t="s">
        <v>128</v>
      </c>
      <c r="H87" s="18">
        <v>0.01</v>
      </c>
      <c r="I87" s="47">
        <v>8.9999999999999993E-3</v>
      </c>
      <c r="J87" s="18">
        <f t="shared" si="18"/>
        <v>1.0000000000000009E-3</v>
      </c>
      <c r="K87" s="18">
        <v>1</v>
      </c>
      <c r="L87" s="18">
        <f t="shared" si="15"/>
        <v>50</v>
      </c>
      <c r="M87" s="44">
        <v>8.0000000000000004E-4</v>
      </c>
      <c r="N87" s="18">
        <v>4.4000000000000003E-3</v>
      </c>
      <c r="O87" s="13">
        <f t="shared" si="16"/>
        <v>4.5454545454545643E-2</v>
      </c>
      <c r="P87" s="17">
        <f t="shared" si="17"/>
        <v>9.0909090909091288E-4</v>
      </c>
    </row>
    <row r="88" spans="1:16">
      <c r="A88" s="20" t="s">
        <v>179</v>
      </c>
      <c r="C88" s="13" t="s">
        <v>129</v>
      </c>
      <c r="D88" s="13" t="s">
        <v>130</v>
      </c>
      <c r="H88" s="18">
        <v>1.0999999999999999E-2</v>
      </c>
      <c r="I88" s="47">
        <v>8.9999999999999993E-3</v>
      </c>
      <c r="J88" s="18">
        <f t="shared" si="18"/>
        <v>2E-3</v>
      </c>
      <c r="K88" s="18">
        <v>1</v>
      </c>
      <c r="L88" s="18">
        <f t="shared" si="15"/>
        <v>50</v>
      </c>
      <c r="M88" s="44">
        <v>8.0000000000000004E-4</v>
      </c>
      <c r="N88" s="18">
        <v>4.4000000000000003E-3</v>
      </c>
      <c r="O88" s="13">
        <f t="shared" si="16"/>
        <v>0.27272727272727276</v>
      </c>
      <c r="P88" s="17">
        <f t="shared" si="17"/>
        <v>5.454545454545455E-3</v>
      </c>
    </row>
    <row r="89" spans="1:16">
      <c r="A89" s="20" t="s">
        <v>179</v>
      </c>
      <c r="C89" s="13" t="s">
        <v>131</v>
      </c>
      <c r="D89" s="13" t="s">
        <v>132</v>
      </c>
      <c r="H89" s="18">
        <v>1.2E-2</v>
      </c>
      <c r="I89" s="47">
        <v>8.9999999999999993E-3</v>
      </c>
      <c r="J89" s="18">
        <f t="shared" si="18"/>
        <v>3.0000000000000009E-3</v>
      </c>
      <c r="K89" s="18">
        <v>1</v>
      </c>
      <c r="L89" s="18">
        <f t="shared" si="15"/>
        <v>50</v>
      </c>
      <c r="M89" s="44">
        <v>8.0000000000000004E-4</v>
      </c>
      <c r="N89" s="18">
        <v>4.4000000000000003E-3</v>
      </c>
      <c r="O89" s="13">
        <f t="shared" si="16"/>
        <v>0.50000000000000022</v>
      </c>
      <c r="P89" s="17">
        <f t="shared" si="17"/>
        <v>1.0000000000000004E-2</v>
      </c>
    </row>
    <row r="90" spans="1:16">
      <c r="A90" s="20" t="s">
        <v>179</v>
      </c>
      <c r="C90" s="13" t="s">
        <v>133</v>
      </c>
      <c r="D90" s="13" t="s">
        <v>134</v>
      </c>
      <c r="H90" s="18">
        <v>1.0999999999999999E-2</v>
      </c>
      <c r="I90" s="47">
        <v>8.9999999999999993E-3</v>
      </c>
      <c r="J90" s="18">
        <f t="shared" si="18"/>
        <v>2E-3</v>
      </c>
      <c r="K90" s="18">
        <v>1</v>
      </c>
      <c r="L90" s="18">
        <f t="shared" si="15"/>
        <v>50</v>
      </c>
      <c r="M90" s="44">
        <v>8.0000000000000004E-4</v>
      </c>
      <c r="N90" s="18">
        <v>4.4000000000000003E-3</v>
      </c>
      <c r="O90" s="13">
        <f t="shared" si="16"/>
        <v>0.27272727272727276</v>
      </c>
      <c r="P90" s="17">
        <f t="shared" si="17"/>
        <v>5.454545454545455E-3</v>
      </c>
    </row>
    <row r="91" spans="1:16">
      <c r="A91" s="20" t="s">
        <v>179</v>
      </c>
      <c r="C91" s="13" t="s">
        <v>135</v>
      </c>
      <c r="D91" s="13" t="s">
        <v>136</v>
      </c>
      <c r="H91" s="18">
        <v>1.2999999999999999E-2</v>
      </c>
      <c r="I91" s="47">
        <v>8.9999999999999993E-3</v>
      </c>
      <c r="J91" s="18">
        <f t="shared" si="18"/>
        <v>4.0000000000000001E-3</v>
      </c>
      <c r="K91" s="18">
        <v>1</v>
      </c>
      <c r="L91" s="18">
        <f t="shared" si="15"/>
        <v>50</v>
      </c>
      <c r="M91" s="44">
        <v>8.0000000000000004E-4</v>
      </c>
      <c r="N91" s="18">
        <v>4.4000000000000003E-3</v>
      </c>
      <c r="O91" s="13">
        <f t="shared" si="16"/>
        <v>0.72727272727272729</v>
      </c>
      <c r="P91" s="17">
        <f t="shared" si="17"/>
        <v>1.4545454545454545E-2</v>
      </c>
    </row>
    <row r="92" spans="1:16">
      <c r="A92" s="20" t="s">
        <v>179</v>
      </c>
      <c r="C92" s="13" t="s">
        <v>137</v>
      </c>
      <c r="D92" s="13" t="s">
        <v>138</v>
      </c>
      <c r="H92" s="18">
        <v>1.0999999999999999E-2</v>
      </c>
      <c r="I92" s="47">
        <v>8.9999999999999993E-3</v>
      </c>
      <c r="J92" s="18">
        <f t="shared" si="18"/>
        <v>2E-3</v>
      </c>
      <c r="K92" s="18">
        <v>1</v>
      </c>
      <c r="L92" s="18">
        <f t="shared" ref="L92:L123" si="19">50/K92</f>
        <v>50</v>
      </c>
      <c r="M92" s="44">
        <v>8.0000000000000004E-4</v>
      </c>
      <c r="N92" s="18">
        <v>4.4000000000000003E-3</v>
      </c>
      <c r="O92" s="13">
        <f t="shared" ref="O92:O123" si="20">(J92-M92)/N92</f>
        <v>0.27272727272727276</v>
      </c>
      <c r="P92" s="17">
        <f t="shared" ref="P92:P123" si="21">O92/L92</f>
        <v>5.454545454545455E-3</v>
      </c>
    </row>
    <row r="93" spans="1:16">
      <c r="A93" s="20" t="s">
        <v>179</v>
      </c>
      <c r="C93" s="13" t="s">
        <v>139</v>
      </c>
      <c r="D93" s="13" t="s">
        <v>140</v>
      </c>
      <c r="H93" s="18">
        <v>0.01</v>
      </c>
      <c r="I93" s="47">
        <v>8.9999999999999993E-3</v>
      </c>
      <c r="J93" s="18">
        <f t="shared" si="18"/>
        <v>1.0000000000000009E-3</v>
      </c>
      <c r="K93" s="18">
        <v>1</v>
      </c>
      <c r="L93" s="18">
        <f t="shared" si="19"/>
        <v>50</v>
      </c>
      <c r="M93" s="44">
        <v>8.0000000000000004E-4</v>
      </c>
      <c r="N93" s="18">
        <v>4.4000000000000003E-3</v>
      </c>
      <c r="O93" s="13">
        <f t="shared" si="20"/>
        <v>4.5454545454545643E-2</v>
      </c>
      <c r="P93" s="17">
        <f t="shared" si="21"/>
        <v>9.0909090909091288E-4</v>
      </c>
    </row>
    <row r="94" spans="1:16">
      <c r="A94" s="20" t="s">
        <v>179</v>
      </c>
      <c r="C94" s="13" t="s">
        <v>141</v>
      </c>
      <c r="D94" s="13" t="s">
        <v>142</v>
      </c>
      <c r="H94" s="18">
        <v>1.2E-2</v>
      </c>
      <c r="I94" s="47">
        <v>8.9999999999999993E-3</v>
      </c>
      <c r="J94" s="18">
        <f t="shared" si="18"/>
        <v>3.0000000000000009E-3</v>
      </c>
      <c r="K94" s="18">
        <v>1</v>
      </c>
      <c r="L94" s="18">
        <f t="shared" si="19"/>
        <v>50</v>
      </c>
      <c r="M94" s="44">
        <v>8.0000000000000004E-4</v>
      </c>
      <c r="N94" s="18">
        <v>4.4000000000000003E-3</v>
      </c>
      <c r="O94" s="13">
        <f t="shared" si="20"/>
        <v>0.50000000000000022</v>
      </c>
      <c r="P94" s="17">
        <f t="shared" si="21"/>
        <v>1.0000000000000004E-2</v>
      </c>
    </row>
    <row r="95" spans="1:16">
      <c r="A95" s="20" t="s">
        <v>179</v>
      </c>
      <c r="C95" s="13" t="s">
        <v>143</v>
      </c>
      <c r="D95" s="13" t="s">
        <v>144</v>
      </c>
      <c r="H95" s="18">
        <v>1.2999999999999999E-2</v>
      </c>
      <c r="I95" s="47">
        <v>8.9999999999999993E-3</v>
      </c>
      <c r="J95" s="18">
        <f t="shared" si="18"/>
        <v>4.0000000000000001E-3</v>
      </c>
      <c r="K95" s="18">
        <v>1</v>
      </c>
      <c r="L95" s="18">
        <f t="shared" si="19"/>
        <v>50</v>
      </c>
      <c r="M95" s="44">
        <v>8.0000000000000004E-4</v>
      </c>
      <c r="N95" s="18">
        <v>4.4000000000000003E-3</v>
      </c>
      <c r="O95" s="13">
        <f t="shared" si="20"/>
        <v>0.72727272727272729</v>
      </c>
      <c r="P95" s="17">
        <f t="shared" si="21"/>
        <v>1.4545454545454545E-2</v>
      </c>
    </row>
    <row r="96" spans="1:16">
      <c r="A96" s="20" t="s">
        <v>179</v>
      </c>
      <c r="C96" s="13" t="s">
        <v>145</v>
      </c>
      <c r="D96" s="13" t="s">
        <v>146</v>
      </c>
      <c r="H96" s="18">
        <v>1.2999999999999999E-2</v>
      </c>
      <c r="I96" s="47">
        <v>8.9999999999999993E-3</v>
      </c>
      <c r="J96" s="18">
        <f t="shared" si="18"/>
        <v>4.0000000000000001E-3</v>
      </c>
      <c r="K96" s="18">
        <v>1</v>
      </c>
      <c r="L96" s="18">
        <f t="shared" si="19"/>
        <v>50</v>
      </c>
      <c r="M96" s="44">
        <v>8.0000000000000004E-4</v>
      </c>
      <c r="N96" s="18">
        <v>4.4000000000000003E-3</v>
      </c>
      <c r="O96" s="13">
        <f t="shared" si="20"/>
        <v>0.72727272727272729</v>
      </c>
      <c r="P96" s="17">
        <f t="shared" si="21"/>
        <v>1.4545454545454545E-2</v>
      </c>
    </row>
    <row r="97" spans="1:19">
      <c r="A97" s="20"/>
      <c r="C97" s="13" t="s">
        <v>147</v>
      </c>
      <c r="D97" s="13" t="s">
        <v>1</v>
      </c>
      <c r="H97" s="18">
        <v>0.34799999999999998</v>
      </c>
      <c r="I97" s="47">
        <v>2.1999999999999999E-2</v>
      </c>
      <c r="J97" s="18">
        <f t="shared" si="18"/>
        <v>0.32599999999999996</v>
      </c>
      <c r="K97" s="18">
        <v>1</v>
      </c>
      <c r="L97" s="18">
        <f t="shared" si="19"/>
        <v>50</v>
      </c>
      <c r="M97" s="44">
        <v>1.2999999999999999E-2</v>
      </c>
      <c r="N97" s="18">
        <v>7.1999999999999998E-3</v>
      </c>
      <c r="O97" s="16">
        <f t="shared" si="20"/>
        <v>43.472222222222214</v>
      </c>
      <c r="P97" s="17">
        <f t="shared" si="21"/>
        <v>0.86944444444444424</v>
      </c>
    </row>
    <row r="98" spans="1:19">
      <c r="A98" s="20"/>
      <c r="C98" s="13" t="s">
        <v>148</v>
      </c>
      <c r="D98" s="13" t="s">
        <v>3</v>
      </c>
      <c r="H98" s="18">
        <v>0.29499999999999998</v>
      </c>
      <c r="I98" s="47">
        <v>2.1999999999999999E-2</v>
      </c>
      <c r="J98" s="18">
        <f t="shared" si="18"/>
        <v>0.27299999999999996</v>
      </c>
      <c r="K98" s="18">
        <v>10</v>
      </c>
      <c r="L98" s="18">
        <f t="shared" si="19"/>
        <v>5</v>
      </c>
      <c r="M98" s="44">
        <v>1.2999999999999999E-2</v>
      </c>
      <c r="N98" s="18">
        <v>7.1999999999999998E-3</v>
      </c>
      <c r="O98" s="16">
        <f t="shared" si="20"/>
        <v>36.111111111111107</v>
      </c>
      <c r="P98" s="17">
        <f t="shared" si="21"/>
        <v>7.2222222222222214</v>
      </c>
    </row>
    <row r="99" spans="1:19">
      <c r="A99" s="20"/>
      <c r="C99" s="13" t="s">
        <v>149</v>
      </c>
      <c r="D99" s="13" t="s">
        <v>5</v>
      </c>
      <c r="H99" s="18">
        <v>0.34899999999999998</v>
      </c>
      <c r="I99" s="47">
        <v>2.1999999999999999E-2</v>
      </c>
      <c r="J99" s="18">
        <f t="shared" si="18"/>
        <v>0.32699999999999996</v>
      </c>
      <c r="K99" s="18">
        <v>10</v>
      </c>
      <c r="L99" s="18">
        <f t="shared" si="19"/>
        <v>5</v>
      </c>
      <c r="M99" s="44">
        <v>1.2999999999999999E-2</v>
      </c>
      <c r="N99" s="18">
        <v>7.1999999999999998E-3</v>
      </c>
      <c r="O99" s="16">
        <f t="shared" si="20"/>
        <v>43.611111111111107</v>
      </c>
      <c r="P99" s="17">
        <f t="shared" si="21"/>
        <v>8.7222222222222214</v>
      </c>
    </row>
    <row r="100" spans="1:19">
      <c r="A100" s="20"/>
      <c r="C100" s="13" t="s">
        <v>150</v>
      </c>
      <c r="D100" s="13" t="s">
        <v>7</v>
      </c>
      <c r="H100" s="18">
        <v>0.41599999999999998</v>
      </c>
      <c r="I100" s="47">
        <v>2.1999999999999999E-2</v>
      </c>
      <c r="J100" s="18">
        <f t="shared" si="18"/>
        <v>0.39399999999999996</v>
      </c>
      <c r="K100" s="18">
        <v>2</v>
      </c>
      <c r="L100" s="18">
        <f t="shared" si="19"/>
        <v>25</v>
      </c>
      <c r="M100" s="44">
        <v>1.2999999999999999E-2</v>
      </c>
      <c r="N100" s="18">
        <v>7.1999999999999998E-3</v>
      </c>
      <c r="O100" s="16">
        <f t="shared" si="20"/>
        <v>52.916666666666664</v>
      </c>
      <c r="P100" s="17">
        <f t="shared" si="21"/>
        <v>2.1166666666666667</v>
      </c>
    </row>
    <row r="101" spans="1:19">
      <c r="A101" s="20" t="s">
        <v>181</v>
      </c>
      <c r="C101" s="13" t="s">
        <v>200</v>
      </c>
      <c r="D101" s="13" t="s">
        <v>151</v>
      </c>
      <c r="H101" s="18">
        <v>0.47499999999999998</v>
      </c>
      <c r="I101" s="47">
        <v>2.1999999999999999E-2</v>
      </c>
      <c r="J101" s="18">
        <f t="shared" si="18"/>
        <v>0.45299999999999996</v>
      </c>
      <c r="K101" s="18">
        <v>10</v>
      </c>
      <c r="L101" s="18">
        <f t="shared" si="19"/>
        <v>5</v>
      </c>
      <c r="M101" s="44">
        <v>1.2999999999999999E-2</v>
      </c>
      <c r="N101" s="18">
        <v>7.1999999999999998E-3</v>
      </c>
      <c r="O101" s="16">
        <f t="shared" si="20"/>
        <v>61.111111111111107</v>
      </c>
      <c r="P101" s="17">
        <f t="shared" si="21"/>
        <v>12.222222222222221</v>
      </c>
      <c r="R101" s="13">
        <v>35.912087912087912</v>
      </c>
      <c r="S101" s="13" t="s">
        <v>151</v>
      </c>
    </row>
    <row r="102" spans="1:19">
      <c r="A102" s="20" t="s">
        <v>181</v>
      </c>
      <c r="C102" s="13" t="s">
        <v>201</v>
      </c>
      <c r="H102" s="18">
        <v>0.47399999999999998</v>
      </c>
      <c r="I102" s="47">
        <v>2.1999999999999999E-2</v>
      </c>
      <c r="J102" s="18">
        <f t="shared" si="18"/>
        <v>0.45199999999999996</v>
      </c>
      <c r="K102" s="18">
        <v>10</v>
      </c>
      <c r="L102" s="18">
        <f t="shared" si="19"/>
        <v>5</v>
      </c>
      <c r="M102" s="44">
        <v>1.2999999999999999E-2</v>
      </c>
      <c r="N102" s="18">
        <v>7.1999999999999998E-3</v>
      </c>
      <c r="O102" s="16">
        <f t="shared" si="20"/>
        <v>60.972222222222214</v>
      </c>
      <c r="P102" s="17">
        <f t="shared" si="21"/>
        <v>12.194444444444443</v>
      </c>
    </row>
    <row r="103" spans="1:19" ht="17.25" customHeight="1">
      <c r="A103" s="20" t="s">
        <v>181</v>
      </c>
      <c r="C103" s="13" t="s">
        <v>152</v>
      </c>
      <c r="D103" s="13" t="s">
        <v>153</v>
      </c>
      <c r="H103" s="18">
        <v>0.16899999999999998</v>
      </c>
      <c r="I103" s="47">
        <v>2.1999999999999999E-2</v>
      </c>
      <c r="J103" s="18">
        <f t="shared" si="18"/>
        <v>0.14699999999999999</v>
      </c>
      <c r="K103" s="18">
        <v>1</v>
      </c>
      <c r="L103" s="18">
        <f t="shared" si="19"/>
        <v>50</v>
      </c>
      <c r="M103" s="44">
        <v>1.2999999999999999E-2</v>
      </c>
      <c r="N103" s="18">
        <v>7.1999999999999998E-3</v>
      </c>
      <c r="O103" s="16">
        <f t="shared" si="20"/>
        <v>18.611111111111107</v>
      </c>
      <c r="P103" s="17">
        <f t="shared" si="21"/>
        <v>0.37222222222222212</v>
      </c>
      <c r="R103" s="13">
        <v>7.2747252747252729</v>
      </c>
      <c r="S103" s="13" t="s">
        <v>153</v>
      </c>
    </row>
    <row r="104" spans="1:19">
      <c r="A104" s="20" t="s">
        <v>181</v>
      </c>
      <c r="C104" s="13" t="s">
        <v>154</v>
      </c>
      <c r="G104" s="18" t="s">
        <v>183</v>
      </c>
      <c r="H104" s="18">
        <v>0.16</v>
      </c>
      <c r="I104" s="47">
        <v>2.1999999999999999E-2</v>
      </c>
      <c r="J104" s="18">
        <f t="shared" si="18"/>
        <v>0.13800000000000001</v>
      </c>
      <c r="K104" s="18">
        <v>50</v>
      </c>
      <c r="L104" s="18">
        <f t="shared" si="19"/>
        <v>1</v>
      </c>
      <c r="M104" s="44">
        <v>1.2999999999999999E-2</v>
      </c>
      <c r="N104" s="18">
        <v>7.1999999999999998E-3</v>
      </c>
      <c r="O104" s="16">
        <f t="shared" si="20"/>
        <v>17.361111111111111</v>
      </c>
      <c r="P104" s="17">
        <f t="shared" si="21"/>
        <v>17.361111111111111</v>
      </c>
    </row>
    <row r="105" spans="1:19">
      <c r="A105" s="20" t="s">
        <v>181</v>
      </c>
      <c r="C105" s="13" t="s">
        <v>155</v>
      </c>
      <c r="D105" s="13" t="s">
        <v>156</v>
      </c>
      <c r="H105" s="18">
        <v>0.27100000000000002</v>
      </c>
      <c r="I105" s="47">
        <v>2.1999999999999999E-2</v>
      </c>
      <c r="J105" s="18">
        <f t="shared" si="18"/>
        <v>0.24900000000000003</v>
      </c>
      <c r="K105" s="18">
        <v>1</v>
      </c>
      <c r="L105" s="18">
        <f t="shared" si="19"/>
        <v>50</v>
      </c>
      <c r="M105" s="44">
        <v>1.2999999999999999E-2</v>
      </c>
      <c r="N105" s="18">
        <v>7.1999999999999998E-3</v>
      </c>
      <c r="O105" s="16">
        <f t="shared" si="20"/>
        <v>32.777777777777779</v>
      </c>
      <c r="P105" s="17">
        <f t="shared" si="21"/>
        <v>0.65555555555555556</v>
      </c>
      <c r="R105" s="13">
        <v>5.6263736263736268</v>
      </c>
      <c r="S105" s="13" t="s">
        <v>156</v>
      </c>
    </row>
    <row r="106" spans="1:19">
      <c r="A106" s="20" t="s">
        <v>181</v>
      </c>
      <c r="C106" s="13" t="s">
        <v>158</v>
      </c>
      <c r="D106" s="13" t="s">
        <v>157</v>
      </c>
      <c r="G106" s="18" t="s">
        <v>184</v>
      </c>
      <c r="H106" s="18">
        <v>0.25</v>
      </c>
      <c r="I106" s="47">
        <v>2.1999999999999999E-2</v>
      </c>
      <c r="J106" s="18">
        <f t="shared" si="18"/>
        <v>0.22800000000000001</v>
      </c>
      <c r="K106" s="18">
        <v>1</v>
      </c>
      <c r="L106" s="18">
        <f t="shared" si="19"/>
        <v>50</v>
      </c>
      <c r="M106" s="44">
        <v>1.2999999999999999E-2</v>
      </c>
      <c r="N106" s="18">
        <v>7.1999999999999998E-3</v>
      </c>
      <c r="O106" s="16">
        <f t="shared" si="20"/>
        <v>29.861111111111111</v>
      </c>
      <c r="P106" s="17">
        <f t="shared" si="21"/>
        <v>0.59722222222222221</v>
      </c>
    </row>
    <row r="107" spans="1:19">
      <c r="A107" s="20" t="s">
        <v>181</v>
      </c>
      <c r="C107" s="13" t="s">
        <v>159</v>
      </c>
      <c r="D107" s="13" t="s">
        <v>160</v>
      </c>
      <c r="G107" s="18" t="s">
        <v>185</v>
      </c>
      <c r="H107" s="18">
        <v>0.252</v>
      </c>
      <c r="I107" s="47">
        <v>2.1999999999999999E-2</v>
      </c>
      <c r="J107" s="18">
        <f t="shared" si="18"/>
        <v>0.23</v>
      </c>
      <c r="K107" s="18">
        <v>10</v>
      </c>
      <c r="L107" s="18">
        <f t="shared" si="19"/>
        <v>5</v>
      </c>
      <c r="M107" s="44">
        <v>1.2999999999999999E-2</v>
      </c>
      <c r="N107" s="18">
        <v>7.1999999999999998E-3</v>
      </c>
      <c r="O107" s="16">
        <f t="shared" si="20"/>
        <v>30.138888888888889</v>
      </c>
      <c r="P107" s="17">
        <f t="shared" si="21"/>
        <v>6.0277777777777777</v>
      </c>
      <c r="R107" s="13">
        <v>12.461538461538463</v>
      </c>
      <c r="S107" s="13" t="s">
        <v>160</v>
      </c>
    </row>
    <row r="108" spans="1:19">
      <c r="A108" s="20" t="s">
        <v>181</v>
      </c>
      <c r="C108" s="13" t="s">
        <v>161</v>
      </c>
      <c r="D108" s="13" t="s">
        <v>163</v>
      </c>
      <c r="H108" s="18">
        <v>4.4999999999999998E-2</v>
      </c>
      <c r="I108" s="47">
        <v>2.1999999999999999E-2</v>
      </c>
      <c r="J108" s="18">
        <f t="shared" si="18"/>
        <v>2.3E-2</v>
      </c>
      <c r="K108" s="18">
        <v>1</v>
      </c>
      <c r="L108" s="18">
        <f t="shared" si="19"/>
        <v>50</v>
      </c>
      <c r="M108" s="44">
        <v>1.2999999999999999E-2</v>
      </c>
      <c r="N108" s="18">
        <v>7.1999999999999998E-3</v>
      </c>
      <c r="O108" s="16">
        <f t="shared" si="20"/>
        <v>1.3888888888888891</v>
      </c>
      <c r="P108" s="17">
        <f t="shared" si="21"/>
        <v>2.777777777777778E-2</v>
      </c>
      <c r="R108" s="13">
        <v>7.2747252747252729</v>
      </c>
      <c r="S108" s="13" t="s">
        <v>163</v>
      </c>
    </row>
    <row r="109" spans="1:19">
      <c r="A109" s="20" t="s">
        <v>181</v>
      </c>
      <c r="C109" s="13" t="s">
        <v>162</v>
      </c>
      <c r="H109" s="18">
        <v>4.5999999999999999E-2</v>
      </c>
      <c r="I109" s="47">
        <v>2.1999999999999999E-2</v>
      </c>
      <c r="J109" s="18">
        <f t="shared" si="18"/>
        <v>2.4E-2</v>
      </c>
      <c r="K109" s="18">
        <v>1</v>
      </c>
      <c r="L109" s="18">
        <f t="shared" si="19"/>
        <v>50</v>
      </c>
      <c r="M109" s="44">
        <v>1.2999999999999999E-2</v>
      </c>
      <c r="N109" s="18">
        <v>7.1999999999999998E-3</v>
      </c>
      <c r="O109" s="16">
        <f t="shared" si="20"/>
        <v>1.5277777777777779</v>
      </c>
      <c r="P109" s="17">
        <f t="shared" si="21"/>
        <v>3.0555555555555558E-2</v>
      </c>
      <c r="Q109" s="17">
        <v>1.4E-2</v>
      </c>
    </row>
    <row r="110" spans="1:19">
      <c r="A110" s="20"/>
      <c r="C110" s="13" t="s">
        <v>196</v>
      </c>
      <c r="D110" s="13" t="s">
        <v>1</v>
      </c>
      <c r="G110" s="13"/>
      <c r="H110" s="18">
        <v>0.28299999999999997</v>
      </c>
      <c r="I110" s="47">
        <v>2.1999999999999999E-2</v>
      </c>
      <c r="J110" s="18">
        <f t="shared" si="18"/>
        <v>0.26099999999999995</v>
      </c>
      <c r="K110" s="18">
        <v>1</v>
      </c>
      <c r="L110" s="18">
        <f t="shared" si="19"/>
        <v>50</v>
      </c>
      <c r="M110" s="44">
        <v>1.2999999999999999E-2</v>
      </c>
      <c r="N110" s="18">
        <v>7.1999999999999998E-3</v>
      </c>
      <c r="O110" s="16">
        <f t="shared" si="20"/>
        <v>34.444444444444436</v>
      </c>
      <c r="P110" s="17">
        <f t="shared" si="21"/>
        <v>0.68888888888888866</v>
      </c>
    </row>
    <row r="111" spans="1:19">
      <c r="A111" s="20"/>
      <c r="C111" s="13" t="s">
        <v>197</v>
      </c>
      <c r="D111" s="13" t="s">
        <v>3</v>
      </c>
      <c r="G111" s="13"/>
      <c r="H111" s="18">
        <v>0.27900000000000003</v>
      </c>
      <c r="I111" s="47">
        <v>2.1999999999999999E-2</v>
      </c>
      <c r="J111" s="18">
        <f t="shared" si="18"/>
        <v>0.25700000000000001</v>
      </c>
      <c r="K111" s="18">
        <v>10</v>
      </c>
      <c r="L111" s="18">
        <f t="shared" si="19"/>
        <v>5</v>
      </c>
      <c r="M111" s="44">
        <v>1.2999999999999999E-2</v>
      </c>
      <c r="N111" s="18">
        <v>7.1999999999999998E-3</v>
      </c>
      <c r="O111" s="16">
        <f t="shared" si="20"/>
        <v>33.888888888888886</v>
      </c>
      <c r="P111" s="17">
        <f t="shared" si="21"/>
        <v>6.7777777777777768</v>
      </c>
    </row>
    <row r="112" spans="1:19">
      <c r="A112" s="20"/>
      <c r="C112" s="13" t="s">
        <v>198</v>
      </c>
      <c r="D112" s="13" t="s">
        <v>5</v>
      </c>
      <c r="G112" s="13"/>
      <c r="H112" s="18">
        <v>0.33600000000000002</v>
      </c>
      <c r="I112" s="47">
        <v>2.1999999999999999E-2</v>
      </c>
      <c r="J112" s="18">
        <f t="shared" si="18"/>
        <v>0.314</v>
      </c>
      <c r="K112" s="18">
        <v>10</v>
      </c>
      <c r="L112" s="18">
        <f t="shared" si="19"/>
        <v>5</v>
      </c>
      <c r="M112" s="44">
        <v>1.2999999999999999E-2</v>
      </c>
      <c r="N112" s="18">
        <v>7.1999999999999998E-3</v>
      </c>
      <c r="O112" s="16">
        <f t="shared" si="20"/>
        <v>41.805555555555557</v>
      </c>
      <c r="P112" s="17">
        <f t="shared" si="21"/>
        <v>8.3611111111111107</v>
      </c>
    </row>
    <row r="113" spans="1:20">
      <c r="A113" s="20"/>
      <c r="C113" s="13" t="s">
        <v>199</v>
      </c>
      <c r="D113" s="13" t="s">
        <v>7</v>
      </c>
      <c r="G113" s="13"/>
      <c r="H113" s="18">
        <v>0.40799999999999997</v>
      </c>
      <c r="I113" s="47">
        <v>2.1999999999999999E-2</v>
      </c>
      <c r="J113" s="18">
        <f t="shared" si="18"/>
        <v>0.38599999999999995</v>
      </c>
      <c r="K113" s="18">
        <v>2</v>
      </c>
      <c r="L113" s="18">
        <f t="shared" si="19"/>
        <v>25</v>
      </c>
      <c r="M113" s="44">
        <v>1.2999999999999999E-2</v>
      </c>
      <c r="N113" s="18">
        <v>7.1999999999999998E-3</v>
      </c>
      <c r="O113" s="16">
        <f t="shared" si="20"/>
        <v>51.80555555555555</v>
      </c>
      <c r="P113" s="17">
        <f t="shared" si="21"/>
        <v>2.072222222222222</v>
      </c>
      <c r="S113" s="13">
        <v>0.67200000000000004</v>
      </c>
      <c r="T113" s="13">
        <f t="shared" ref="T113:T119" si="22">S113-0.004</f>
        <v>0.66800000000000004</v>
      </c>
    </row>
    <row r="114" spans="1:20" ht="15" customHeight="1">
      <c r="A114" s="20" t="s">
        <v>215</v>
      </c>
      <c r="C114" s="13" t="s">
        <v>216</v>
      </c>
      <c r="D114" s="13" t="s">
        <v>202</v>
      </c>
      <c r="G114" s="13"/>
      <c r="H114" s="18">
        <v>0.66800000000000004</v>
      </c>
      <c r="I114" s="47">
        <v>2.1999999999999999E-2</v>
      </c>
      <c r="J114" s="18">
        <f t="shared" si="18"/>
        <v>0.64600000000000002</v>
      </c>
      <c r="K114" s="18">
        <v>5</v>
      </c>
      <c r="L114" s="18">
        <f t="shared" si="19"/>
        <v>10</v>
      </c>
      <c r="M114" s="44">
        <v>1.2999999999999999E-2</v>
      </c>
      <c r="N114" s="18">
        <v>7.1999999999999998E-3</v>
      </c>
      <c r="O114" s="16">
        <f t="shared" si="20"/>
        <v>87.916666666666671</v>
      </c>
      <c r="P114" s="17">
        <f t="shared" si="21"/>
        <v>8.7916666666666679</v>
      </c>
      <c r="S114" s="13">
        <v>0.17299999999999999</v>
      </c>
      <c r="T114" s="13">
        <f t="shared" si="22"/>
        <v>0.16899999999999998</v>
      </c>
    </row>
    <row r="115" spans="1:20" ht="14.25" customHeight="1">
      <c r="A115" s="20" t="s">
        <v>215</v>
      </c>
      <c r="C115" s="13" t="s">
        <v>217</v>
      </c>
      <c r="G115" s="13"/>
      <c r="H115" s="18">
        <v>0.66700000000000004</v>
      </c>
      <c r="I115" s="47">
        <v>2.1999999999999999E-2</v>
      </c>
      <c r="J115" s="18">
        <f t="shared" si="18"/>
        <v>0.64500000000000002</v>
      </c>
      <c r="K115" s="18">
        <v>5</v>
      </c>
      <c r="L115" s="18">
        <f t="shared" si="19"/>
        <v>10</v>
      </c>
      <c r="M115" s="44">
        <v>1.2999999999999999E-2</v>
      </c>
      <c r="N115" s="18">
        <v>7.1999999999999998E-3</v>
      </c>
      <c r="O115" s="16">
        <f t="shared" si="20"/>
        <v>87.777777777777786</v>
      </c>
      <c r="P115" s="17">
        <f t="shared" si="21"/>
        <v>8.7777777777777786</v>
      </c>
      <c r="S115" s="13">
        <v>4.2999999999999997E-2</v>
      </c>
      <c r="T115" s="13">
        <f t="shared" si="22"/>
        <v>3.8999999999999993E-2</v>
      </c>
    </row>
    <row r="116" spans="1:20">
      <c r="A116" s="20" t="s">
        <v>215</v>
      </c>
      <c r="C116" s="13" t="s">
        <v>203</v>
      </c>
      <c r="D116" s="13" t="s">
        <v>204</v>
      </c>
      <c r="G116" s="13"/>
      <c r="H116" s="18">
        <v>0.16899999999999998</v>
      </c>
      <c r="I116" s="47">
        <v>2.1999999999999999E-2</v>
      </c>
      <c r="J116" s="18">
        <f t="shared" si="18"/>
        <v>0.14699999999999999</v>
      </c>
      <c r="K116" s="18">
        <v>2</v>
      </c>
      <c r="L116" s="18">
        <f t="shared" si="19"/>
        <v>25</v>
      </c>
      <c r="M116" s="44">
        <v>1.2999999999999999E-2</v>
      </c>
      <c r="N116" s="18">
        <v>7.1999999999999998E-3</v>
      </c>
      <c r="O116" s="16">
        <f t="shared" si="20"/>
        <v>18.611111111111107</v>
      </c>
      <c r="P116" s="17">
        <f t="shared" si="21"/>
        <v>0.74444444444444424</v>
      </c>
      <c r="S116" s="13">
        <v>0.187</v>
      </c>
      <c r="T116" s="13">
        <f t="shared" si="22"/>
        <v>0.183</v>
      </c>
    </row>
    <row r="117" spans="1:20">
      <c r="A117" s="20" t="s">
        <v>215</v>
      </c>
      <c r="C117" s="13" t="s">
        <v>205</v>
      </c>
      <c r="D117" s="13" t="s">
        <v>206</v>
      </c>
      <c r="G117" s="13"/>
      <c r="H117" s="18">
        <v>0.105</v>
      </c>
      <c r="I117" s="47">
        <v>2.1999999999999999E-2</v>
      </c>
      <c r="J117" s="18">
        <f t="shared" si="18"/>
        <v>8.299999999999999E-2</v>
      </c>
      <c r="K117" s="18">
        <v>1</v>
      </c>
      <c r="L117" s="18">
        <f t="shared" si="19"/>
        <v>50</v>
      </c>
      <c r="M117" s="44">
        <v>1.2999999999999999E-2</v>
      </c>
      <c r="N117" s="18">
        <v>7.1999999999999998E-3</v>
      </c>
      <c r="O117" s="16">
        <f t="shared" si="20"/>
        <v>9.7222222222222214</v>
      </c>
      <c r="P117" s="17">
        <f t="shared" si="21"/>
        <v>0.19444444444444442</v>
      </c>
      <c r="S117" s="13">
        <v>5.0999999999999997E-2</v>
      </c>
      <c r="T117" s="13">
        <f t="shared" si="22"/>
        <v>4.7E-2</v>
      </c>
    </row>
    <row r="118" spans="1:20" ht="15" customHeight="1">
      <c r="A118" s="20" t="s">
        <v>215</v>
      </c>
      <c r="C118" s="13" t="s">
        <v>207</v>
      </c>
      <c r="D118" s="13" t="s">
        <v>208</v>
      </c>
      <c r="G118" s="13"/>
      <c r="H118" s="18">
        <v>3.8999999999999993E-2</v>
      </c>
      <c r="I118" s="47">
        <v>2.1999999999999999E-2</v>
      </c>
      <c r="J118" s="18">
        <f t="shared" si="18"/>
        <v>1.6999999999999994E-2</v>
      </c>
      <c r="K118" s="18">
        <v>1</v>
      </c>
      <c r="L118" s="18">
        <f t="shared" si="19"/>
        <v>50</v>
      </c>
      <c r="M118" s="44">
        <v>1.2999999999999999E-2</v>
      </c>
      <c r="N118" s="18">
        <v>7.1999999999999998E-3</v>
      </c>
      <c r="O118" s="16">
        <f t="shared" si="20"/>
        <v>0.55555555555555491</v>
      </c>
      <c r="P118" s="17">
        <f t="shared" si="21"/>
        <v>1.1111111111111098E-2</v>
      </c>
      <c r="S118" s="13">
        <v>0.36</v>
      </c>
      <c r="T118" s="13">
        <f t="shared" si="22"/>
        <v>0.35599999999999998</v>
      </c>
    </row>
    <row r="119" spans="1:20">
      <c r="A119" s="20" t="s">
        <v>215</v>
      </c>
      <c r="C119" s="13" t="s">
        <v>209</v>
      </c>
      <c r="D119" s="13" t="s">
        <v>210</v>
      </c>
      <c r="G119" s="13"/>
      <c r="H119" s="18">
        <v>0.183</v>
      </c>
      <c r="I119" s="47">
        <v>2.1999999999999999E-2</v>
      </c>
      <c r="J119" s="18">
        <f t="shared" si="18"/>
        <v>0.161</v>
      </c>
      <c r="K119" s="18">
        <v>1</v>
      </c>
      <c r="L119" s="18">
        <f t="shared" si="19"/>
        <v>50</v>
      </c>
      <c r="M119" s="44">
        <v>1.2999999999999999E-2</v>
      </c>
      <c r="N119" s="18">
        <v>7.1999999999999998E-3</v>
      </c>
      <c r="O119" s="16">
        <f t="shared" si="20"/>
        <v>20.555555555555554</v>
      </c>
      <c r="P119" s="17">
        <f t="shared" si="21"/>
        <v>0.41111111111111109</v>
      </c>
      <c r="S119" s="13">
        <v>0.32700000000000001</v>
      </c>
      <c r="T119" s="13">
        <f t="shared" si="22"/>
        <v>0.32300000000000001</v>
      </c>
    </row>
    <row r="120" spans="1:20" ht="15" customHeight="1">
      <c r="A120" s="20" t="s">
        <v>215</v>
      </c>
      <c r="C120" s="13" t="s">
        <v>211</v>
      </c>
      <c r="D120" s="13" t="s">
        <v>212</v>
      </c>
      <c r="G120" s="13"/>
      <c r="H120" s="18">
        <v>4.7E-2</v>
      </c>
      <c r="I120" s="47">
        <v>2.1999999999999999E-2</v>
      </c>
      <c r="J120" s="18">
        <f t="shared" si="18"/>
        <v>2.5000000000000001E-2</v>
      </c>
      <c r="K120" s="18">
        <v>1</v>
      </c>
      <c r="L120" s="18">
        <f t="shared" si="19"/>
        <v>50</v>
      </c>
      <c r="M120" s="44">
        <v>1.2999999999999999E-2</v>
      </c>
      <c r="N120" s="18">
        <v>7.1999999999999998E-3</v>
      </c>
      <c r="O120" s="16">
        <f t="shared" si="20"/>
        <v>1.666666666666667</v>
      </c>
      <c r="P120" s="17">
        <f t="shared" si="21"/>
        <v>3.333333333333334E-2</v>
      </c>
    </row>
    <row r="121" spans="1:20">
      <c r="A121" s="20" t="s">
        <v>215</v>
      </c>
      <c r="C121" s="13" t="s">
        <v>214</v>
      </c>
      <c r="D121" s="13" t="s">
        <v>213</v>
      </c>
      <c r="G121" s="13"/>
      <c r="H121" s="18">
        <v>0.35599999999999998</v>
      </c>
      <c r="I121" s="47">
        <v>2.1999999999999999E-2</v>
      </c>
      <c r="J121" s="18">
        <f t="shared" si="18"/>
        <v>0.33399999999999996</v>
      </c>
      <c r="K121" s="18">
        <v>10</v>
      </c>
      <c r="L121" s="18">
        <f t="shared" si="19"/>
        <v>5</v>
      </c>
      <c r="M121" s="44">
        <v>1.2999999999999999E-2</v>
      </c>
      <c r="N121" s="18">
        <v>7.1999999999999998E-3</v>
      </c>
      <c r="O121" s="16">
        <f t="shared" si="20"/>
        <v>44.583333333333329</v>
      </c>
      <c r="P121" s="17">
        <f t="shared" si="21"/>
        <v>8.9166666666666661</v>
      </c>
    </row>
    <row r="122" spans="1:20">
      <c r="A122" s="20" t="s">
        <v>61</v>
      </c>
      <c r="C122" s="13" t="s">
        <v>354</v>
      </c>
      <c r="D122" s="13" t="s">
        <v>355</v>
      </c>
      <c r="G122" s="13"/>
      <c r="H122" s="13">
        <v>0.216</v>
      </c>
      <c r="I122" s="48">
        <v>2.1999999999999999E-2</v>
      </c>
      <c r="J122" s="13">
        <f t="shared" si="18"/>
        <v>0.19400000000000001</v>
      </c>
      <c r="K122" s="13">
        <v>50</v>
      </c>
      <c r="L122" s="13">
        <f t="shared" si="19"/>
        <v>1</v>
      </c>
      <c r="M122" s="44">
        <v>1.2999999999999999E-2</v>
      </c>
      <c r="N122" s="18">
        <v>7.1999999999999998E-3</v>
      </c>
      <c r="O122" s="16">
        <f t="shared" si="20"/>
        <v>25.138888888888889</v>
      </c>
      <c r="P122" s="17">
        <f t="shared" si="21"/>
        <v>25.138888888888889</v>
      </c>
    </row>
    <row r="123" spans="1:20" ht="14.25" customHeight="1">
      <c r="A123" s="20" t="s">
        <v>182</v>
      </c>
      <c r="B123" s="15">
        <v>43838</v>
      </c>
      <c r="C123" s="13" t="s">
        <v>164</v>
      </c>
      <c r="D123" s="13" t="s">
        <v>165</v>
      </c>
      <c r="H123" s="18">
        <v>0.218</v>
      </c>
      <c r="I123" s="47">
        <v>2.1999999999999999E-2</v>
      </c>
      <c r="J123" s="18">
        <f t="shared" si="18"/>
        <v>0.19600000000000001</v>
      </c>
      <c r="K123" s="18">
        <v>5</v>
      </c>
      <c r="L123" s="18">
        <f t="shared" si="19"/>
        <v>10</v>
      </c>
      <c r="M123" s="44">
        <v>1.2999999999999999E-2</v>
      </c>
      <c r="N123" s="18">
        <v>7.1999999999999998E-3</v>
      </c>
      <c r="O123" s="16">
        <f t="shared" si="20"/>
        <v>25.416666666666668</v>
      </c>
      <c r="P123" s="17">
        <f t="shared" si="21"/>
        <v>2.541666666666667</v>
      </c>
    </row>
    <row r="124" spans="1:20" ht="14.25" customHeight="1">
      <c r="A124" s="20" t="s">
        <v>182</v>
      </c>
      <c r="B124" s="13" t="s">
        <v>195</v>
      </c>
      <c r="C124" s="13" t="s">
        <v>166</v>
      </c>
      <c r="D124" s="13" t="s">
        <v>167</v>
      </c>
      <c r="H124" s="18">
        <v>0.66200000000000003</v>
      </c>
      <c r="I124" s="47">
        <v>2.1999999999999999E-2</v>
      </c>
      <c r="J124" s="18">
        <f t="shared" si="18"/>
        <v>0.64</v>
      </c>
      <c r="K124" s="18">
        <v>1</v>
      </c>
      <c r="L124" s="18">
        <f t="shared" ref="L124:L156" si="23">50/K124</f>
        <v>50</v>
      </c>
      <c r="M124" s="44">
        <v>1.2999999999999999E-2</v>
      </c>
      <c r="N124" s="18">
        <v>7.1999999999999998E-3</v>
      </c>
      <c r="O124" s="16">
        <f t="shared" ref="O124:O156" si="24">(J124-M124)/N124</f>
        <v>87.083333333333343</v>
      </c>
      <c r="P124" s="17">
        <f t="shared" ref="P124:P156" si="25">O124/L124</f>
        <v>1.7416666666666669</v>
      </c>
    </row>
    <row r="125" spans="1:20" ht="14.25" customHeight="1">
      <c r="A125" s="20" t="s">
        <v>182</v>
      </c>
      <c r="C125" s="13" t="s">
        <v>193</v>
      </c>
      <c r="D125" s="13" t="s">
        <v>168</v>
      </c>
      <c r="H125" s="18">
        <v>0.57099999999999995</v>
      </c>
      <c r="I125" s="47">
        <v>2.1999999999999999E-2</v>
      </c>
      <c r="J125" s="18">
        <f t="shared" si="18"/>
        <v>0.54899999999999993</v>
      </c>
      <c r="K125" s="18">
        <v>2</v>
      </c>
      <c r="L125" s="18">
        <f t="shared" si="23"/>
        <v>25</v>
      </c>
      <c r="M125" s="44">
        <v>1.2999999999999999E-2</v>
      </c>
      <c r="N125" s="18">
        <v>7.1999999999999998E-3</v>
      </c>
      <c r="O125" s="16">
        <f t="shared" si="24"/>
        <v>74.444444444444429</v>
      </c>
      <c r="P125" s="17">
        <f t="shared" si="25"/>
        <v>2.977777777777777</v>
      </c>
    </row>
    <row r="126" spans="1:20" ht="14.25" customHeight="1">
      <c r="A126" s="20" t="s">
        <v>182</v>
      </c>
      <c r="C126" s="13" t="s">
        <v>194</v>
      </c>
      <c r="H126" s="18">
        <v>0.56999999999999995</v>
      </c>
      <c r="I126" s="47">
        <v>2.1999999999999999E-2</v>
      </c>
      <c r="J126" s="18">
        <f t="shared" si="18"/>
        <v>0.54799999999999993</v>
      </c>
      <c r="K126" s="18">
        <v>2</v>
      </c>
      <c r="L126" s="18">
        <f t="shared" si="23"/>
        <v>25</v>
      </c>
      <c r="M126" s="44">
        <v>1.2999999999999999E-2</v>
      </c>
      <c r="N126" s="18">
        <v>7.1999999999999998E-3</v>
      </c>
      <c r="O126" s="16">
        <f t="shared" si="24"/>
        <v>74.305555555555543</v>
      </c>
      <c r="P126" s="17">
        <f t="shared" si="25"/>
        <v>2.9722222222222219</v>
      </c>
    </row>
    <row r="127" spans="1:20">
      <c r="A127" s="20"/>
      <c r="B127" s="21"/>
      <c r="C127" s="22" t="s">
        <v>73</v>
      </c>
      <c r="D127" s="23"/>
      <c r="E127" s="24"/>
      <c r="F127" s="25"/>
      <c r="G127" s="24"/>
      <c r="H127" s="26">
        <v>0.32400000000000001</v>
      </c>
      <c r="I127" s="26">
        <v>2.1999999999999999E-2</v>
      </c>
      <c r="J127" s="27">
        <f t="shared" si="18"/>
        <v>0.30199999999999999</v>
      </c>
      <c r="K127" s="28">
        <v>1</v>
      </c>
      <c r="L127" s="24">
        <f t="shared" si="23"/>
        <v>50</v>
      </c>
      <c r="M127" s="29">
        <v>1.2999999999999999E-2</v>
      </c>
      <c r="N127" s="29">
        <v>7.1999999999999998E-3</v>
      </c>
      <c r="O127" s="24">
        <f t="shared" si="24"/>
        <v>40.138888888888886</v>
      </c>
      <c r="P127" s="30">
        <f t="shared" si="25"/>
        <v>0.8027777777777777</v>
      </c>
    </row>
    <row r="128" spans="1:20" ht="14.25" customHeight="1">
      <c r="A128" s="20" t="s">
        <v>182</v>
      </c>
      <c r="C128" s="13" t="s">
        <v>169</v>
      </c>
      <c r="D128" s="13" t="s">
        <v>170</v>
      </c>
      <c r="H128" s="18">
        <v>0.58499999999999996</v>
      </c>
      <c r="I128" s="47">
        <v>2.1999999999999999E-2</v>
      </c>
      <c r="J128" s="18">
        <f t="shared" si="18"/>
        <v>0.56299999999999994</v>
      </c>
      <c r="K128" s="18">
        <v>5</v>
      </c>
      <c r="L128" s="18">
        <f t="shared" si="23"/>
        <v>10</v>
      </c>
      <c r="M128" s="44">
        <v>1.2999999999999999E-2</v>
      </c>
      <c r="N128" s="18">
        <v>7.1999999999999998E-3</v>
      </c>
      <c r="O128" s="16">
        <f t="shared" si="24"/>
        <v>76.388888888888886</v>
      </c>
      <c r="P128" s="17">
        <f t="shared" si="25"/>
        <v>7.6388888888888884</v>
      </c>
    </row>
    <row r="129" spans="1:20" ht="14.25" customHeight="1">
      <c r="A129" s="20" t="s">
        <v>182</v>
      </c>
      <c r="C129" s="13" t="s">
        <v>171</v>
      </c>
      <c r="D129" s="13" t="s">
        <v>172</v>
      </c>
      <c r="H129" s="18">
        <v>0.48299999999999998</v>
      </c>
      <c r="I129" s="47">
        <v>2.1999999999999999E-2</v>
      </c>
      <c r="J129" s="18">
        <f t="shared" si="18"/>
        <v>0.46099999999999997</v>
      </c>
      <c r="K129" s="18">
        <v>2</v>
      </c>
      <c r="L129" s="18">
        <f t="shared" si="23"/>
        <v>25</v>
      </c>
      <c r="M129" s="44">
        <v>1.2999999999999999E-2</v>
      </c>
      <c r="N129" s="18">
        <v>7.1999999999999998E-3</v>
      </c>
      <c r="O129" s="16">
        <f t="shared" si="24"/>
        <v>62.222222222222214</v>
      </c>
      <c r="P129" s="17">
        <f t="shared" si="25"/>
        <v>2.4888888888888885</v>
      </c>
      <c r="R129" s="43"/>
    </row>
    <row r="130" spans="1:20" ht="14.25" customHeight="1">
      <c r="A130" s="20" t="s">
        <v>182</v>
      </c>
      <c r="C130" s="13" t="s">
        <v>173</v>
      </c>
      <c r="D130" s="13" t="s">
        <v>174</v>
      </c>
      <c r="H130" s="18">
        <v>0.497</v>
      </c>
      <c r="I130" s="47">
        <v>2.1999999999999999E-2</v>
      </c>
      <c r="J130" s="18">
        <f t="shared" ref="J130:J148" si="26">H130-I130</f>
        <v>0.47499999999999998</v>
      </c>
      <c r="K130" s="18">
        <v>2</v>
      </c>
      <c r="L130" s="18">
        <f t="shared" si="23"/>
        <v>25</v>
      </c>
      <c r="M130" s="44">
        <v>1.2999999999999999E-2</v>
      </c>
      <c r="N130" s="18">
        <v>7.1999999999999998E-3</v>
      </c>
      <c r="O130" s="16">
        <f t="shared" si="24"/>
        <v>64.166666666666657</v>
      </c>
      <c r="P130" s="17">
        <f t="shared" si="25"/>
        <v>2.5666666666666664</v>
      </c>
    </row>
    <row r="131" spans="1:20" ht="14.25" customHeight="1">
      <c r="A131" s="20" t="s">
        <v>182</v>
      </c>
      <c r="C131" s="13" t="s">
        <v>175</v>
      </c>
      <c r="D131" s="13" t="s">
        <v>176</v>
      </c>
      <c r="H131" s="18">
        <v>0.42399999999999999</v>
      </c>
      <c r="I131" s="47">
        <v>2.1999999999999999E-2</v>
      </c>
      <c r="J131" s="18">
        <f t="shared" si="26"/>
        <v>0.40199999999999997</v>
      </c>
      <c r="K131" s="18">
        <v>5</v>
      </c>
      <c r="L131" s="18">
        <f t="shared" si="23"/>
        <v>10</v>
      </c>
      <c r="M131" s="44">
        <v>1.2999999999999999E-2</v>
      </c>
      <c r="N131" s="18">
        <v>7.1999999999999998E-3</v>
      </c>
      <c r="O131" s="16">
        <f t="shared" si="24"/>
        <v>54.027777777777771</v>
      </c>
      <c r="P131" s="17">
        <f t="shared" si="25"/>
        <v>5.4027777777777768</v>
      </c>
    </row>
    <row r="132" spans="1:20" ht="14.25" customHeight="1">
      <c r="A132" s="20" t="s">
        <v>182</v>
      </c>
      <c r="C132" s="13" t="s">
        <v>177</v>
      </c>
      <c r="D132" s="13" t="s">
        <v>178</v>
      </c>
      <c r="H132" s="18">
        <v>0.247</v>
      </c>
      <c r="I132" s="47">
        <v>2.1999999999999999E-2</v>
      </c>
      <c r="J132" s="18">
        <f t="shared" si="26"/>
        <v>0.22500000000000001</v>
      </c>
      <c r="K132" s="18">
        <v>5</v>
      </c>
      <c r="L132" s="18">
        <f t="shared" si="23"/>
        <v>10</v>
      </c>
      <c r="M132" s="44">
        <v>1.2999999999999999E-2</v>
      </c>
      <c r="N132" s="18">
        <v>7.1999999999999998E-3</v>
      </c>
      <c r="O132" s="16">
        <f t="shared" si="24"/>
        <v>29.444444444444443</v>
      </c>
      <c r="P132" s="17">
        <f t="shared" si="25"/>
        <v>2.9444444444444442</v>
      </c>
    </row>
    <row r="133" spans="1:20">
      <c r="A133" s="20"/>
      <c r="C133" s="13" t="s">
        <v>218</v>
      </c>
      <c r="D133" s="13" t="s">
        <v>1</v>
      </c>
      <c r="G133" s="13"/>
      <c r="H133" s="18">
        <v>0.315</v>
      </c>
      <c r="I133" s="47">
        <v>2.1999999999999999E-2</v>
      </c>
      <c r="J133" s="18">
        <f t="shared" si="26"/>
        <v>0.29299999999999998</v>
      </c>
      <c r="K133" s="18">
        <v>1</v>
      </c>
      <c r="L133" s="18">
        <f t="shared" si="23"/>
        <v>50</v>
      </c>
      <c r="M133" s="44">
        <v>1.2999999999999999E-2</v>
      </c>
      <c r="N133" s="18">
        <v>7.1999999999999998E-3</v>
      </c>
      <c r="O133" s="16">
        <f t="shared" si="24"/>
        <v>38.888888888888886</v>
      </c>
      <c r="P133" s="17">
        <f t="shared" si="25"/>
        <v>0.77777777777777768</v>
      </c>
    </row>
    <row r="134" spans="1:20">
      <c r="A134" s="20"/>
      <c r="C134" s="13" t="s">
        <v>219</v>
      </c>
      <c r="D134" s="13" t="s">
        <v>3</v>
      </c>
      <c r="G134" s="13"/>
      <c r="H134" s="18">
        <v>0.28599999999999998</v>
      </c>
      <c r="I134" s="47">
        <v>2.1999999999999999E-2</v>
      </c>
      <c r="J134" s="18">
        <f t="shared" si="26"/>
        <v>0.26399999999999996</v>
      </c>
      <c r="K134" s="18">
        <v>10</v>
      </c>
      <c r="L134" s="18">
        <f t="shared" si="23"/>
        <v>5</v>
      </c>
      <c r="M134" s="44">
        <v>1.2999999999999999E-2</v>
      </c>
      <c r="N134" s="18">
        <v>7.1999999999999998E-3</v>
      </c>
      <c r="O134" s="16">
        <f t="shared" si="24"/>
        <v>34.861111111111107</v>
      </c>
      <c r="P134" s="17">
        <f t="shared" si="25"/>
        <v>6.9722222222222214</v>
      </c>
    </row>
    <row r="135" spans="1:20">
      <c r="A135" s="20"/>
      <c r="C135" s="13" t="s">
        <v>220</v>
      </c>
      <c r="D135" s="13" t="s">
        <v>5</v>
      </c>
      <c r="G135" s="13"/>
      <c r="H135" s="18">
        <v>0.34399999999999997</v>
      </c>
      <c r="I135" s="47">
        <v>2.1999999999999999E-2</v>
      </c>
      <c r="J135" s="18">
        <f t="shared" si="26"/>
        <v>0.32199999999999995</v>
      </c>
      <c r="K135" s="18">
        <v>10</v>
      </c>
      <c r="L135" s="18">
        <f t="shared" si="23"/>
        <v>5</v>
      </c>
      <c r="M135" s="44">
        <v>1.2999999999999999E-2</v>
      </c>
      <c r="N135" s="18">
        <v>7.1999999999999998E-3</v>
      </c>
      <c r="O135" s="16">
        <f t="shared" si="24"/>
        <v>42.916666666666657</v>
      </c>
      <c r="P135" s="17">
        <f t="shared" si="25"/>
        <v>8.5833333333333321</v>
      </c>
      <c r="S135" s="13">
        <v>0.161</v>
      </c>
      <c r="T135" s="13">
        <f>S135-0.007</f>
        <v>0.154</v>
      </c>
    </row>
    <row r="136" spans="1:20">
      <c r="A136" s="20"/>
      <c r="C136" s="13" t="s">
        <v>221</v>
      </c>
      <c r="D136" s="13" t="s">
        <v>7</v>
      </c>
      <c r="G136" s="13"/>
      <c r="H136" s="18">
        <v>0.38100000000000001</v>
      </c>
      <c r="I136" s="47">
        <v>2.1999999999999999E-2</v>
      </c>
      <c r="J136" s="18">
        <f t="shared" si="26"/>
        <v>0.35899999999999999</v>
      </c>
      <c r="K136" s="18">
        <v>2</v>
      </c>
      <c r="L136" s="18">
        <f t="shared" si="23"/>
        <v>25</v>
      </c>
      <c r="M136" s="44">
        <v>1.2999999999999999E-2</v>
      </c>
      <c r="N136" s="18">
        <v>7.1999999999999998E-3</v>
      </c>
      <c r="O136" s="16">
        <f t="shared" si="24"/>
        <v>48.05555555555555</v>
      </c>
      <c r="P136" s="17">
        <f t="shared" si="25"/>
        <v>1.9222222222222221</v>
      </c>
      <c r="S136" s="13">
        <v>0.16300000000000001</v>
      </c>
      <c r="T136" s="13">
        <f>S136-0.007</f>
        <v>0.156</v>
      </c>
    </row>
    <row r="137" spans="1:20" ht="16.5" customHeight="1">
      <c r="A137" s="20" t="s">
        <v>236</v>
      </c>
      <c r="B137" s="15">
        <v>43840</v>
      </c>
      <c r="C137" s="13" t="s">
        <v>243</v>
      </c>
      <c r="D137" s="13" t="s">
        <v>222</v>
      </c>
      <c r="G137" s="13"/>
      <c r="H137" s="18">
        <v>0.154</v>
      </c>
      <c r="I137" s="47">
        <v>1.7999999999999999E-2</v>
      </c>
      <c r="J137" s="18">
        <f t="shared" si="26"/>
        <v>0.13600000000000001</v>
      </c>
      <c r="K137" s="18">
        <v>10</v>
      </c>
      <c r="L137" s="18">
        <f t="shared" si="23"/>
        <v>5</v>
      </c>
      <c r="M137" s="44">
        <v>1.2999999999999999E-2</v>
      </c>
      <c r="N137" s="18">
        <v>7.1999999999999998E-3</v>
      </c>
      <c r="O137" s="16">
        <f t="shared" si="24"/>
        <v>17.083333333333336</v>
      </c>
      <c r="P137" s="17">
        <f t="shared" si="25"/>
        <v>3.416666666666667</v>
      </c>
      <c r="S137" s="13">
        <v>0.73799999999999999</v>
      </c>
      <c r="T137" s="13">
        <f>S137-0.007</f>
        <v>0.73099999999999998</v>
      </c>
    </row>
    <row r="138" spans="1:20" ht="16.5" customHeight="1">
      <c r="A138" s="20" t="s">
        <v>236</v>
      </c>
      <c r="B138" s="15" t="s">
        <v>245</v>
      </c>
      <c r="C138" s="13" t="s">
        <v>244</v>
      </c>
      <c r="G138" s="13"/>
      <c r="H138" s="18">
        <v>0.155</v>
      </c>
      <c r="I138" s="47">
        <v>1.7999999999999999E-2</v>
      </c>
      <c r="J138" s="18">
        <f t="shared" si="26"/>
        <v>0.13700000000000001</v>
      </c>
      <c r="K138" s="18">
        <v>10</v>
      </c>
      <c r="L138" s="18">
        <f t="shared" si="23"/>
        <v>5</v>
      </c>
      <c r="M138" s="44">
        <v>1.2999999999999999E-2</v>
      </c>
      <c r="N138" s="18">
        <v>7.1999999999999998E-3</v>
      </c>
      <c r="O138" s="16">
        <f t="shared" si="24"/>
        <v>17.222222222222225</v>
      </c>
      <c r="P138" s="17">
        <f t="shared" si="25"/>
        <v>3.4444444444444451</v>
      </c>
    </row>
    <row r="139" spans="1:20">
      <c r="A139" s="20"/>
      <c r="B139" s="21"/>
      <c r="C139" s="22" t="s">
        <v>73</v>
      </c>
      <c r="D139" s="23"/>
      <c r="E139" s="24"/>
      <c r="F139" s="25"/>
      <c r="G139" s="24"/>
      <c r="H139" s="26">
        <v>0.31900000000000001</v>
      </c>
      <c r="I139" s="26">
        <v>1.7999999999999999E-2</v>
      </c>
      <c r="J139" s="27">
        <f t="shared" si="26"/>
        <v>0.30099999999999999</v>
      </c>
      <c r="K139" s="28">
        <v>1</v>
      </c>
      <c r="L139" s="24">
        <f t="shared" si="23"/>
        <v>50</v>
      </c>
      <c r="M139" s="29">
        <v>1.2999999999999999E-2</v>
      </c>
      <c r="N139" s="29">
        <v>7.1999999999999998E-3</v>
      </c>
      <c r="O139" s="24">
        <f t="shared" si="24"/>
        <v>40</v>
      </c>
      <c r="P139" s="30">
        <f t="shared" si="25"/>
        <v>0.8</v>
      </c>
    </row>
    <row r="140" spans="1:20" ht="15" customHeight="1">
      <c r="A140" s="20" t="s">
        <v>236</v>
      </c>
      <c r="C140" s="13" t="s">
        <v>223</v>
      </c>
      <c r="D140" s="13" t="s">
        <v>224</v>
      </c>
      <c r="G140" s="13"/>
      <c r="H140" s="18">
        <v>0.156</v>
      </c>
      <c r="I140" s="47">
        <v>1.7999999999999999E-2</v>
      </c>
      <c r="J140" s="18">
        <f t="shared" si="26"/>
        <v>0.13800000000000001</v>
      </c>
      <c r="K140" s="18">
        <v>2</v>
      </c>
      <c r="L140" s="18">
        <f t="shared" si="23"/>
        <v>25</v>
      </c>
      <c r="M140" s="44">
        <v>1.2999999999999999E-2</v>
      </c>
      <c r="N140" s="18">
        <v>7.1999999999999998E-3</v>
      </c>
      <c r="O140" s="16">
        <f t="shared" si="24"/>
        <v>17.361111111111111</v>
      </c>
      <c r="P140" s="17">
        <f t="shared" si="25"/>
        <v>0.69444444444444442</v>
      </c>
      <c r="S140" s="13">
        <v>3.7999999999999999E-2</v>
      </c>
      <c r="T140" s="13">
        <f>S140-0.007</f>
        <v>3.1E-2</v>
      </c>
    </row>
    <row r="141" spans="1:20" ht="15.75" customHeight="1">
      <c r="A141" s="20" t="s">
        <v>236</v>
      </c>
      <c r="C141" s="13" t="s">
        <v>225</v>
      </c>
      <c r="D141" s="13" t="s">
        <v>226</v>
      </c>
      <c r="G141" s="13" t="s">
        <v>237</v>
      </c>
      <c r="H141" s="18">
        <v>0.73099999999999998</v>
      </c>
      <c r="I141" s="47">
        <v>1.7999999999999999E-2</v>
      </c>
      <c r="J141" s="18">
        <f t="shared" si="26"/>
        <v>0.71299999999999997</v>
      </c>
      <c r="K141" s="18">
        <v>100</v>
      </c>
      <c r="L141" s="18">
        <f t="shared" si="23"/>
        <v>0.5</v>
      </c>
      <c r="M141" s="44">
        <v>1.2999999999999999E-2</v>
      </c>
      <c r="N141" s="18">
        <v>7.1999999999999998E-3</v>
      </c>
      <c r="O141" s="16">
        <f t="shared" si="24"/>
        <v>97.222222222222214</v>
      </c>
      <c r="P141" s="17">
        <f t="shared" si="25"/>
        <v>194.44444444444443</v>
      </c>
      <c r="S141" s="13">
        <v>3.9E-2</v>
      </c>
      <c r="T141" s="13">
        <f>S141-0.007</f>
        <v>3.2000000000000001E-2</v>
      </c>
    </row>
    <row r="142" spans="1:20">
      <c r="A142" s="20" t="s">
        <v>236</v>
      </c>
      <c r="C142" s="13" t="s">
        <v>227</v>
      </c>
      <c r="G142" s="13" t="s">
        <v>238</v>
      </c>
      <c r="H142" s="18">
        <v>0.16900000000000001</v>
      </c>
      <c r="I142" s="47">
        <v>1.7999999999999999E-2</v>
      </c>
      <c r="J142" s="18">
        <f t="shared" si="26"/>
        <v>0.15100000000000002</v>
      </c>
      <c r="K142" s="18">
        <v>2</v>
      </c>
      <c r="L142" s="18">
        <f t="shared" si="23"/>
        <v>25</v>
      </c>
      <c r="M142" s="44">
        <v>1.2999999999999999E-2</v>
      </c>
      <c r="N142" s="18">
        <v>7.1999999999999998E-3</v>
      </c>
      <c r="O142" s="16">
        <f t="shared" si="24"/>
        <v>19.166666666666668</v>
      </c>
      <c r="P142" s="17">
        <f t="shared" si="25"/>
        <v>0.76666666666666672</v>
      </c>
      <c r="S142" s="13">
        <v>0.56200000000000006</v>
      </c>
      <c r="T142" s="13">
        <f>S142-0.007</f>
        <v>0.55500000000000005</v>
      </c>
    </row>
    <row r="143" spans="1:20">
      <c r="A143" s="20" t="s">
        <v>236</v>
      </c>
      <c r="C143" s="13" t="s">
        <v>228</v>
      </c>
      <c r="D143" s="13" t="s">
        <v>229</v>
      </c>
      <c r="G143" s="13"/>
      <c r="H143" s="18">
        <v>3.2000000000000001E-2</v>
      </c>
      <c r="I143" s="47">
        <v>1.7999999999999999E-2</v>
      </c>
      <c r="J143" s="18">
        <f t="shared" si="26"/>
        <v>1.4000000000000002E-2</v>
      </c>
      <c r="K143" s="18">
        <v>1</v>
      </c>
      <c r="L143" s="18">
        <f t="shared" si="23"/>
        <v>50</v>
      </c>
      <c r="M143" s="44">
        <v>1.2999999999999999E-2</v>
      </c>
      <c r="N143" s="18">
        <v>7.1999999999999998E-3</v>
      </c>
      <c r="O143" s="16">
        <f t="shared" si="24"/>
        <v>0.13888888888888926</v>
      </c>
      <c r="P143" s="17">
        <f t="shared" si="25"/>
        <v>2.7777777777777853E-3</v>
      </c>
    </row>
    <row r="144" spans="1:20">
      <c r="A144" s="20" t="s">
        <v>236</v>
      </c>
      <c r="C144" s="13" t="s">
        <v>230</v>
      </c>
      <c r="D144" s="13" t="s">
        <v>231</v>
      </c>
      <c r="G144" s="13"/>
      <c r="H144" s="18">
        <v>0.55500000000000005</v>
      </c>
      <c r="I144" s="47">
        <v>1.7999999999999999E-2</v>
      </c>
      <c r="J144" s="18">
        <f t="shared" si="26"/>
        <v>0.53700000000000003</v>
      </c>
      <c r="K144" s="18">
        <v>1</v>
      </c>
      <c r="L144" s="18">
        <f t="shared" si="23"/>
        <v>50</v>
      </c>
      <c r="M144" s="44">
        <v>1.2999999999999999E-2</v>
      </c>
      <c r="N144" s="18">
        <v>7.1999999999999998E-3</v>
      </c>
      <c r="O144" s="16">
        <f t="shared" si="24"/>
        <v>72.777777777777786</v>
      </c>
      <c r="P144" s="17">
        <f t="shared" si="25"/>
        <v>1.4555555555555557</v>
      </c>
    </row>
    <row r="145" spans="1:20">
      <c r="A145" s="20"/>
      <c r="C145" s="13" t="s">
        <v>232</v>
      </c>
      <c r="D145" s="13" t="s">
        <v>1</v>
      </c>
      <c r="G145" s="13"/>
      <c r="H145" s="18">
        <v>0.307</v>
      </c>
      <c r="I145" s="47">
        <v>1.7999999999999999E-2</v>
      </c>
      <c r="J145" s="18">
        <f t="shared" si="26"/>
        <v>0.28899999999999998</v>
      </c>
      <c r="K145" s="18">
        <v>1</v>
      </c>
      <c r="L145" s="18">
        <f t="shared" si="23"/>
        <v>50</v>
      </c>
      <c r="M145" s="44">
        <v>1.2999999999999999E-2</v>
      </c>
      <c r="N145" s="18">
        <v>7.1999999999999998E-3</v>
      </c>
      <c r="O145" s="16">
        <f t="shared" si="24"/>
        <v>38.333333333333329</v>
      </c>
      <c r="P145" s="17">
        <f t="shared" si="25"/>
        <v>0.76666666666666661</v>
      </c>
    </row>
    <row r="146" spans="1:20">
      <c r="A146" s="20"/>
      <c r="C146" s="13" t="s">
        <v>233</v>
      </c>
      <c r="D146" s="13" t="s">
        <v>3</v>
      </c>
      <c r="G146" s="13"/>
      <c r="H146" s="18">
        <v>0.29799999999999999</v>
      </c>
      <c r="I146" s="47">
        <v>1.7999999999999999E-2</v>
      </c>
      <c r="J146" s="18">
        <f t="shared" si="26"/>
        <v>0.27999999999999997</v>
      </c>
      <c r="K146" s="18">
        <v>10</v>
      </c>
      <c r="L146" s="18">
        <f t="shared" si="23"/>
        <v>5</v>
      </c>
      <c r="M146" s="44">
        <v>1.2999999999999999E-2</v>
      </c>
      <c r="N146" s="18">
        <v>7.1999999999999998E-3</v>
      </c>
      <c r="O146" s="16">
        <f t="shared" si="24"/>
        <v>37.083333333333329</v>
      </c>
      <c r="P146" s="17">
        <f t="shared" si="25"/>
        <v>7.4166666666666661</v>
      </c>
    </row>
    <row r="147" spans="1:20">
      <c r="A147" s="20"/>
      <c r="C147" s="13" t="s">
        <v>234</v>
      </c>
      <c r="D147" s="13" t="s">
        <v>5</v>
      </c>
      <c r="G147" s="13"/>
      <c r="H147" s="18">
        <v>0.33600000000000002</v>
      </c>
      <c r="I147" s="47">
        <v>1.7999999999999999E-2</v>
      </c>
      <c r="J147" s="18">
        <f t="shared" si="26"/>
        <v>0.318</v>
      </c>
      <c r="K147" s="18">
        <v>10</v>
      </c>
      <c r="L147" s="18">
        <f t="shared" si="23"/>
        <v>5</v>
      </c>
      <c r="M147" s="44">
        <v>1.2999999999999999E-2</v>
      </c>
      <c r="N147" s="18">
        <v>7.1999999999999998E-3</v>
      </c>
      <c r="O147" s="16">
        <f t="shared" si="24"/>
        <v>42.361111111111114</v>
      </c>
      <c r="P147" s="17">
        <f t="shared" si="25"/>
        <v>8.4722222222222232</v>
      </c>
    </row>
    <row r="148" spans="1:20">
      <c r="A148" s="20"/>
      <c r="C148" s="13" t="s">
        <v>235</v>
      </c>
      <c r="D148" s="13" t="s">
        <v>7</v>
      </c>
      <c r="G148" s="13"/>
      <c r="H148" s="18">
        <v>0.375</v>
      </c>
      <c r="I148" s="47">
        <v>1.7999999999999999E-2</v>
      </c>
      <c r="J148" s="18">
        <f t="shared" si="26"/>
        <v>0.35699999999999998</v>
      </c>
      <c r="K148" s="18">
        <v>2</v>
      </c>
      <c r="L148" s="18">
        <f t="shared" si="23"/>
        <v>25</v>
      </c>
      <c r="M148" s="44">
        <v>1.2999999999999999E-2</v>
      </c>
      <c r="N148" s="18">
        <v>7.1999999999999998E-3</v>
      </c>
      <c r="O148" s="16">
        <f t="shared" si="24"/>
        <v>47.777777777777779</v>
      </c>
      <c r="P148" s="17">
        <f t="shared" si="25"/>
        <v>1.9111111111111112</v>
      </c>
    </row>
    <row r="149" spans="1:20">
      <c r="A149" s="20"/>
      <c r="C149" s="13" t="s">
        <v>520</v>
      </c>
      <c r="D149" s="13" t="s">
        <v>502</v>
      </c>
      <c r="G149" s="13"/>
      <c r="H149" s="60">
        <v>0.111</v>
      </c>
      <c r="I149" s="47">
        <v>1.7999999999999999E-2</v>
      </c>
      <c r="J149" s="13">
        <f t="shared" ref="J149" si="27">H149-I149</f>
        <v>9.2999999999999999E-2</v>
      </c>
      <c r="K149" s="18">
        <v>1</v>
      </c>
      <c r="L149" s="18">
        <f t="shared" si="23"/>
        <v>50</v>
      </c>
      <c r="M149" s="44">
        <v>1.2999999999999999E-2</v>
      </c>
      <c r="N149" s="18">
        <v>7.1999999999999998E-3</v>
      </c>
      <c r="O149" s="16">
        <f t="shared" si="24"/>
        <v>11.111111111111112</v>
      </c>
      <c r="P149" s="17">
        <f t="shared" si="25"/>
        <v>0.22222222222222224</v>
      </c>
    </row>
    <row r="150" spans="1:20" ht="15" customHeight="1">
      <c r="A150" s="20" t="s">
        <v>259</v>
      </c>
      <c r="B150" s="15">
        <v>43843</v>
      </c>
      <c r="C150" s="13" t="s">
        <v>246</v>
      </c>
      <c r="D150" s="13" t="s">
        <v>247</v>
      </c>
      <c r="H150" s="18">
        <v>0.36799999999999999</v>
      </c>
      <c r="I150" s="47">
        <v>2.4E-2</v>
      </c>
      <c r="J150" s="18">
        <f t="shared" ref="J150:J202" si="28">H150-I150</f>
        <v>0.34399999999999997</v>
      </c>
      <c r="K150" s="18">
        <v>10</v>
      </c>
      <c r="L150" s="18">
        <f t="shared" si="23"/>
        <v>5</v>
      </c>
      <c r="M150" s="44">
        <v>1.2999999999999999E-2</v>
      </c>
      <c r="N150" s="18">
        <v>7.1999999999999998E-3</v>
      </c>
      <c r="O150" s="16">
        <f t="shared" si="24"/>
        <v>45.972222222222221</v>
      </c>
      <c r="P150" s="17">
        <f t="shared" si="25"/>
        <v>9.1944444444444446</v>
      </c>
      <c r="Q150" s="13">
        <v>46</v>
      </c>
      <c r="S150" s="13">
        <v>0.375</v>
      </c>
      <c r="T150" s="13">
        <f>S150-0.007</f>
        <v>0.36799999999999999</v>
      </c>
    </row>
    <row r="151" spans="1:20">
      <c r="A151" s="20" t="s">
        <v>259</v>
      </c>
      <c r="B151" s="13" t="s">
        <v>260</v>
      </c>
      <c r="C151" s="13" t="s">
        <v>248</v>
      </c>
      <c r="D151" s="13" t="s">
        <v>249</v>
      </c>
      <c r="H151" s="18">
        <v>0.38</v>
      </c>
      <c r="I151" s="47">
        <v>2.4E-2</v>
      </c>
      <c r="J151" s="18">
        <f t="shared" si="28"/>
        <v>0.35599999999999998</v>
      </c>
      <c r="K151" s="18">
        <v>2</v>
      </c>
      <c r="L151" s="18">
        <f t="shared" si="23"/>
        <v>25</v>
      </c>
      <c r="M151" s="44">
        <v>1.2999999999999999E-2</v>
      </c>
      <c r="N151" s="18">
        <v>7.1999999999999998E-3</v>
      </c>
      <c r="O151" s="16">
        <f t="shared" si="24"/>
        <v>47.638888888888886</v>
      </c>
      <c r="P151" s="17">
        <f t="shared" si="25"/>
        <v>1.9055555555555554</v>
      </c>
      <c r="S151" s="13">
        <v>0.38700000000000001</v>
      </c>
      <c r="T151" s="13">
        <f>S151-0.007</f>
        <v>0.38</v>
      </c>
    </row>
    <row r="152" spans="1:20">
      <c r="A152" s="20" t="s">
        <v>259</v>
      </c>
      <c r="C152" s="13" t="s">
        <v>250</v>
      </c>
      <c r="D152" s="13" t="s">
        <v>251</v>
      </c>
      <c r="H152" s="18">
        <v>0.23299999999999998</v>
      </c>
      <c r="I152" s="47">
        <v>2.4E-2</v>
      </c>
      <c r="J152" s="18">
        <f t="shared" si="28"/>
        <v>0.20899999999999999</v>
      </c>
      <c r="K152" s="18">
        <v>1</v>
      </c>
      <c r="L152" s="18">
        <f t="shared" si="23"/>
        <v>50</v>
      </c>
      <c r="M152" s="44">
        <v>1.2999999999999999E-2</v>
      </c>
      <c r="N152" s="18">
        <v>7.1999999999999998E-3</v>
      </c>
      <c r="O152" s="16">
        <f t="shared" si="24"/>
        <v>27.222222222222221</v>
      </c>
      <c r="P152" s="17">
        <f t="shared" si="25"/>
        <v>0.5444444444444444</v>
      </c>
      <c r="S152" s="13">
        <v>0.24</v>
      </c>
      <c r="T152" s="13">
        <f>S152-0.007</f>
        <v>0.23299999999999998</v>
      </c>
    </row>
    <row r="153" spans="1:20" ht="15" customHeight="1">
      <c r="A153" s="20" t="s">
        <v>180</v>
      </c>
      <c r="C153" s="13" t="s">
        <v>261</v>
      </c>
      <c r="D153" s="13" t="s">
        <v>102</v>
      </c>
      <c r="H153" s="18">
        <v>0.222</v>
      </c>
      <c r="I153" s="47">
        <v>2.4E-2</v>
      </c>
      <c r="J153" s="18">
        <f t="shared" si="28"/>
        <v>0.19800000000000001</v>
      </c>
      <c r="K153" s="18">
        <v>5</v>
      </c>
      <c r="L153" s="18">
        <f t="shared" si="23"/>
        <v>10</v>
      </c>
      <c r="M153" s="44">
        <v>1.2999999999999999E-2</v>
      </c>
      <c r="N153" s="18">
        <v>7.1999999999999998E-3</v>
      </c>
      <c r="O153" s="16">
        <f t="shared" si="24"/>
        <v>25.694444444444446</v>
      </c>
      <c r="P153" s="17">
        <f t="shared" si="25"/>
        <v>2.5694444444444446</v>
      </c>
      <c r="S153" s="13">
        <v>0.22900000000000001</v>
      </c>
      <c r="T153" s="13">
        <f>S153-0.007</f>
        <v>0.222</v>
      </c>
    </row>
    <row r="154" spans="1:20" ht="15" customHeight="1">
      <c r="A154" s="20" t="s">
        <v>180</v>
      </c>
      <c r="C154" s="13" t="s">
        <v>262</v>
      </c>
      <c r="H154" s="18">
        <v>0.223</v>
      </c>
      <c r="I154" s="47">
        <v>2.4E-2</v>
      </c>
      <c r="J154" s="18">
        <f t="shared" si="28"/>
        <v>0.19900000000000001</v>
      </c>
      <c r="K154" s="18">
        <v>5</v>
      </c>
      <c r="L154" s="18">
        <f t="shared" si="23"/>
        <v>10</v>
      </c>
      <c r="M154" s="44">
        <v>1.2999999999999999E-2</v>
      </c>
      <c r="N154" s="18">
        <v>7.1999999999999998E-3</v>
      </c>
      <c r="O154" s="16">
        <f t="shared" si="24"/>
        <v>25.833333333333332</v>
      </c>
      <c r="P154" s="17">
        <f t="shared" si="25"/>
        <v>2.583333333333333</v>
      </c>
    </row>
    <row r="155" spans="1:20">
      <c r="A155" s="20" t="s">
        <v>180</v>
      </c>
      <c r="C155" s="13" t="s">
        <v>252</v>
      </c>
      <c r="H155" s="18">
        <v>0.34799999999999998</v>
      </c>
      <c r="I155" s="47">
        <v>2.4E-2</v>
      </c>
      <c r="J155" s="18">
        <f t="shared" si="28"/>
        <v>0.32399999999999995</v>
      </c>
      <c r="K155" s="18">
        <v>5</v>
      </c>
      <c r="L155" s="18">
        <f t="shared" si="23"/>
        <v>10</v>
      </c>
      <c r="M155" s="44">
        <v>1.2999999999999999E-2</v>
      </c>
      <c r="N155" s="18">
        <v>7.1999999999999998E-3</v>
      </c>
      <c r="O155" s="16">
        <f t="shared" si="24"/>
        <v>43.194444444444436</v>
      </c>
      <c r="P155" s="17">
        <f t="shared" si="25"/>
        <v>4.3194444444444438</v>
      </c>
      <c r="S155" s="13">
        <v>0.63400000000000001</v>
      </c>
      <c r="T155" s="13">
        <f>S155-0.007</f>
        <v>0.627</v>
      </c>
    </row>
    <row r="156" spans="1:20">
      <c r="A156" s="45"/>
      <c r="B156" s="15"/>
      <c r="C156" s="32" t="s">
        <v>79</v>
      </c>
      <c r="D156" s="33"/>
      <c r="E156" s="34">
        <v>1</v>
      </c>
      <c r="F156" s="35"/>
      <c r="G156" s="34"/>
      <c r="H156" s="46">
        <v>0.44900000000000001</v>
      </c>
      <c r="I156" s="46">
        <v>2.4E-2</v>
      </c>
      <c r="J156" s="36">
        <f t="shared" si="28"/>
        <v>0.42499999999999999</v>
      </c>
      <c r="K156" s="37">
        <v>2</v>
      </c>
      <c r="L156" s="34">
        <f t="shared" si="23"/>
        <v>25</v>
      </c>
      <c r="M156" s="40">
        <v>1.2999999999999999E-2</v>
      </c>
      <c r="N156" s="34">
        <v>7.1999999999999998E-3</v>
      </c>
      <c r="O156" s="35">
        <f t="shared" si="24"/>
        <v>57.222222222222221</v>
      </c>
      <c r="P156" s="35">
        <f t="shared" si="25"/>
        <v>2.2888888888888888</v>
      </c>
      <c r="Q156" s="38" t="s">
        <v>87</v>
      </c>
      <c r="S156" s="39" t="s">
        <v>81</v>
      </c>
    </row>
    <row r="157" spans="1:20">
      <c r="A157" s="45"/>
      <c r="C157" s="32" t="s">
        <v>80</v>
      </c>
      <c r="D157" s="33"/>
      <c r="E157" s="34"/>
      <c r="F157" s="35"/>
      <c r="G157" s="34"/>
      <c r="H157" s="46">
        <v>0.45</v>
      </c>
      <c r="I157" s="46">
        <v>2.4E-2</v>
      </c>
      <c r="J157" s="36">
        <f t="shared" si="28"/>
        <v>0.42599999999999999</v>
      </c>
      <c r="K157" s="37">
        <v>2</v>
      </c>
      <c r="L157" s="34">
        <f t="shared" ref="L157:L197" si="29">50/K157</f>
        <v>25</v>
      </c>
      <c r="M157" s="40">
        <v>1.2999999999999999E-2</v>
      </c>
      <c r="N157" s="34">
        <v>7.1999999999999998E-3</v>
      </c>
      <c r="O157" s="35">
        <f t="shared" ref="O157:O197" si="30">(J157-M157)/N157</f>
        <v>57.361111111111107</v>
      </c>
      <c r="P157" s="35">
        <f t="shared" ref="P157:P197" si="31">O157/L157</f>
        <v>2.2944444444444443</v>
      </c>
      <c r="S157" s="39" t="s">
        <v>82</v>
      </c>
    </row>
    <row r="158" spans="1:20">
      <c r="A158" s="20"/>
      <c r="B158" s="21"/>
      <c r="C158" s="22" t="s">
        <v>73</v>
      </c>
      <c r="D158" s="23"/>
      <c r="E158" s="24"/>
      <c r="F158" s="25"/>
      <c r="G158" s="24"/>
      <c r="H158" s="26">
        <v>0.32300000000000001</v>
      </c>
      <c r="I158" s="26">
        <v>2.4E-2</v>
      </c>
      <c r="J158" s="27">
        <f t="shared" si="28"/>
        <v>0.29899999999999999</v>
      </c>
      <c r="K158" s="28">
        <v>1</v>
      </c>
      <c r="L158" s="24">
        <f t="shared" si="29"/>
        <v>50</v>
      </c>
      <c r="M158" s="29">
        <v>1.2999999999999999E-2</v>
      </c>
      <c r="N158" s="29">
        <v>7.1999999999999998E-3</v>
      </c>
      <c r="O158" s="24">
        <f t="shared" si="30"/>
        <v>39.722222222222221</v>
      </c>
      <c r="P158" s="30">
        <f t="shared" si="31"/>
        <v>0.7944444444444444</v>
      </c>
    </row>
    <row r="159" spans="1:20">
      <c r="A159" s="20" t="s">
        <v>259</v>
      </c>
      <c r="C159" s="13" t="s">
        <v>257</v>
      </c>
      <c r="D159" s="13" t="s">
        <v>258</v>
      </c>
      <c r="H159" s="18">
        <v>0.627</v>
      </c>
      <c r="I159" s="47">
        <v>2.4E-2</v>
      </c>
      <c r="J159" s="18">
        <f t="shared" si="28"/>
        <v>0.60299999999999998</v>
      </c>
      <c r="K159" s="18">
        <v>2</v>
      </c>
      <c r="L159" s="18">
        <f t="shared" si="29"/>
        <v>25</v>
      </c>
      <c r="M159" s="44">
        <v>1.2999999999999999E-2</v>
      </c>
      <c r="N159" s="18">
        <v>7.1999999999999998E-3</v>
      </c>
      <c r="O159" s="16">
        <f t="shared" si="30"/>
        <v>81.944444444444443</v>
      </c>
      <c r="P159" s="17">
        <f t="shared" si="31"/>
        <v>3.2777777777777777</v>
      </c>
      <c r="S159" s="13">
        <v>0.35499999999999998</v>
      </c>
      <c r="T159" s="13">
        <f>S159-0.007</f>
        <v>0.34799999999999998</v>
      </c>
    </row>
    <row r="160" spans="1:20">
      <c r="A160" s="20"/>
      <c r="C160" s="13" t="s">
        <v>253</v>
      </c>
      <c r="D160" s="13" t="s">
        <v>1</v>
      </c>
      <c r="H160" s="18">
        <v>0.27200000000000002</v>
      </c>
      <c r="I160" s="47">
        <v>2.4E-2</v>
      </c>
      <c r="J160" s="18">
        <f t="shared" si="28"/>
        <v>0.24800000000000003</v>
      </c>
      <c r="K160" s="18">
        <v>1</v>
      </c>
      <c r="L160" s="18">
        <f t="shared" si="29"/>
        <v>50</v>
      </c>
      <c r="M160" s="44">
        <v>1.2999999999999999E-2</v>
      </c>
      <c r="N160" s="18">
        <v>7.1999999999999998E-3</v>
      </c>
      <c r="O160" s="16">
        <f t="shared" si="30"/>
        <v>32.638888888888893</v>
      </c>
      <c r="P160" s="17">
        <f t="shared" si="31"/>
        <v>0.6527777777777779</v>
      </c>
    </row>
    <row r="161" spans="1:16">
      <c r="A161" s="20"/>
      <c r="C161" s="13" t="s">
        <v>254</v>
      </c>
      <c r="D161" s="13" t="s">
        <v>3</v>
      </c>
      <c r="H161" s="18">
        <v>0.314</v>
      </c>
      <c r="I161" s="47">
        <v>2.4E-2</v>
      </c>
      <c r="J161" s="18">
        <f t="shared" si="28"/>
        <v>0.28999999999999998</v>
      </c>
      <c r="K161" s="18">
        <v>10</v>
      </c>
      <c r="L161" s="18">
        <f t="shared" si="29"/>
        <v>5</v>
      </c>
      <c r="M161" s="44">
        <v>1.2999999999999999E-2</v>
      </c>
      <c r="N161" s="18">
        <v>7.1999999999999998E-3</v>
      </c>
      <c r="O161" s="16">
        <f t="shared" si="30"/>
        <v>38.472222222222221</v>
      </c>
      <c r="P161" s="17">
        <f t="shared" si="31"/>
        <v>7.6944444444444446</v>
      </c>
    </row>
    <row r="162" spans="1:16">
      <c r="A162" s="20"/>
      <c r="C162" s="13" t="s">
        <v>255</v>
      </c>
      <c r="D162" s="13" t="s">
        <v>5</v>
      </c>
      <c r="H162" s="18">
        <v>0.32300000000000001</v>
      </c>
      <c r="I162" s="47">
        <v>2.4E-2</v>
      </c>
      <c r="J162" s="18">
        <f t="shared" si="28"/>
        <v>0.29899999999999999</v>
      </c>
      <c r="K162" s="18">
        <v>10</v>
      </c>
      <c r="L162" s="18">
        <f t="shared" si="29"/>
        <v>5</v>
      </c>
      <c r="M162" s="44">
        <v>1.2999999999999999E-2</v>
      </c>
      <c r="N162" s="18">
        <v>7.1999999999999998E-3</v>
      </c>
      <c r="O162" s="16">
        <f t="shared" si="30"/>
        <v>39.722222222222221</v>
      </c>
      <c r="P162" s="17">
        <f t="shared" si="31"/>
        <v>7.9444444444444446</v>
      </c>
    </row>
    <row r="163" spans="1:16">
      <c r="A163" s="20"/>
      <c r="C163" s="13" t="s">
        <v>256</v>
      </c>
      <c r="D163" s="13" t="s">
        <v>7</v>
      </c>
      <c r="H163" s="18">
        <v>0.40799999999999997</v>
      </c>
      <c r="I163" s="47">
        <v>2.4E-2</v>
      </c>
      <c r="J163" s="18">
        <f t="shared" si="28"/>
        <v>0.38399999999999995</v>
      </c>
      <c r="K163" s="18">
        <v>2</v>
      </c>
      <c r="L163" s="18">
        <f t="shared" si="29"/>
        <v>25</v>
      </c>
      <c r="M163" s="44">
        <v>1.2999999999999999E-2</v>
      </c>
      <c r="N163" s="18">
        <v>7.1999999999999998E-3</v>
      </c>
      <c r="O163" s="16">
        <f t="shared" si="30"/>
        <v>51.527777777777771</v>
      </c>
      <c r="P163" s="17">
        <f t="shared" si="31"/>
        <v>2.0611111111111109</v>
      </c>
    </row>
    <row r="164" spans="1:16">
      <c r="A164" s="20"/>
      <c r="C164" s="13" t="s">
        <v>1504</v>
      </c>
      <c r="D164" s="13" t="s">
        <v>1505</v>
      </c>
      <c r="H164" s="60">
        <v>8.8999999999999996E-2</v>
      </c>
      <c r="I164" s="60">
        <v>2.4E-2</v>
      </c>
      <c r="J164" s="13">
        <f t="shared" si="28"/>
        <v>6.5000000000000002E-2</v>
      </c>
      <c r="K164" s="68">
        <v>1</v>
      </c>
      <c r="L164" s="68">
        <f t="shared" si="29"/>
        <v>50</v>
      </c>
      <c r="M164" s="44">
        <v>1.2999999999999999E-2</v>
      </c>
      <c r="N164" s="18">
        <v>7.1999999999999998E-3</v>
      </c>
      <c r="O164" s="82">
        <f t="shared" si="30"/>
        <v>7.2222222222222232</v>
      </c>
      <c r="P164" s="17">
        <f t="shared" si="31"/>
        <v>0.14444444444444446</v>
      </c>
    </row>
    <row r="165" spans="1:16">
      <c r="A165" s="20"/>
      <c r="C165" s="13" t="s">
        <v>269</v>
      </c>
      <c r="D165" s="13" t="s">
        <v>1</v>
      </c>
      <c r="G165" s="13"/>
      <c r="H165" s="18">
        <v>0.33500000000000002</v>
      </c>
      <c r="I165" s="47">
        <v>2.4E-2</v>
      </c>
      <c r="J165" s="18">
        <f t="shared" si="28"/>
        <v>0.311</v>
      </c>
      <c r="K165" s="18">
        <v>1</v>
      </c>
      <c r="L165" s="18">
        <f t="shared" si="29"/>
        <v>50</v>
      </c>
      <c r="M165" s="44">
        <v>1.2999999999999999E-2</v>
      </c>
      <c r="N165" s="18">
        <v>7.1999999999999998E-3</v>
      </c>
      <c r="O165" s="16">
        <f t="shared" si="30"/>
        <v>41.388888888888886</v>
      </c>
      <c r="P165" s="17">
        <f t="shared" si="31"/>
        <v>0.82777777777777772</v>
      </c>
    </row>
    <row r="166" spans="1:16">
      <c r="A166" s="20"/>
      <c r="C166" s="13" t="s">
        <v>270</v>
      </c>
      <c r="D166" s="13" t="s">
        <v>3</v>
      </c>
      <c r="G166" s="13"/>
      <c r="H166" s="18">
        <v>0.32600000000000001</v>
      </c>
      <c r="I166" s="47">
        <v>2.4E-2</v>
      </c>
      <c r="J166" s="18">
        <f t="shared" si="28"/>
        <v>0.30199999999999999</v>
      </c>
      <c r="K166" s="18">
        <v>10</v>
      </c>
      <c r="L166" s="18">
        <f t="shared" si="29"/>
        <v>5</v>
      </c>
      <c r="M166" s="44">
        <v>1.2999999999999999E-2</v>
      </c>
      <c r="N166" s="18">
        <v>7.1999999999999998E-3</v>
      </c>
      <c r="O166" s="16">
        <f t="shared" si="30"/>
        <v>40.138888888888886</v>
      </c>
      <c r="P166" s="17">
        <f t="shared" si="31"/>
        <v>8.0277777777777768</v>
      </c>
    </row>
    <row r="167" spans="1:16">
      <c r="A167" s="20"/>
      <c r="C167" s="13" t="s">
        <v>271</v>
      </c>
      <c r="D167" s="13" t="s">
        <v>5</v>
      </c>
      <c r="G167" s="13"/>
      <c r="H167" s="18">
        <v>0.33200000000000002</v>
      </c>
      <c r="I167" s="47">
        <v>2.4E-2</v>
      </c>
      <c r="J167" s="18">
        <f t="shared" si="28"/>
        <v>0.308</v>
      </c>
      <c r="K167" s="18">
        <v>10</v>
      </c>
      <c r="L167" s="18">
        <f t="shared" si="29"/>
        <v>5</v>
      </c>
      <c r="M167" s="44">
        <v>1.2999999999999999E-2</v>
      </c>
      <c r="N167" s="18">
        <v>7.1999999999999998E-3</v>
      </c>
      <c r="O167" s="16">
        <f t="shared" si="30"/>
        <v>40.972222222222221</v>
      </c>
      <c r="P167" s="17">
        <f t="shared" si="31"/>
        <v>8.1944444444444446</v>
      </c>
    </row>
    <row r="168" spans="1:16">
      <c r="A168" s="20"/>
      <c r="C168" s="13" t="s">
        <v>272</v>
      </c>
      <c r="D168" s="13" t="s">
        <v>7</v>
      </c>
      <c r="G168" s="13"/>
      <c r="H168" s="18">
        <v>0.41599999999999998</v>
      </c>
      <c r="I168" s="47">
        <v>2.4E-2</v>
      </c>
      <c r="J168" s="18">
        <f t="shared" si="28"/>
        <v>0.39199999999999996</v>
      </c>
      <c r="K168" s="18">
        <v>2</v>
      </c>
      <c r="L168" s="18">
        <f t="shared" si="29"/>
        <v>25</v>
      </c>
      <c r="M168" s="44">
        <v>1.2999999999999999E-2</v>
      </c>
      <c r="N168" s="18">
        <v>7.1999999999999998E-3</v>
      </c>
      <c r="O168" s="16">
        <f t="shared" si="30"/>
        <v>52.638888888888886</v>
      </c>
      <c r="P168" s="17">
        <f t="shared" si="31"/>
        <v>2.1055555555555556</v>
      </c>
    </row>
    <row r="169" spans="1:16">
      <c r="A169" s="20" t="s">
        <v>301</v>
      </c>
      <c r="C169" s="63" t="s">
        <v>586</v>
      </c>
      <c r="D169" s="63" t="s">
        <v>585</v>
      </c>
      <c r="G169" s="13"/>
      <c r="H169" s="18">
        <v>0.59499999999999997</v>
      </c>
      <c r="I169" s="47">
        <v>2.4E-2</v>
      </c>
      <c r="J169" s="18">
        <f t="shared" ref="J169:J172" si="32">H169-I169</f>
        <v>0.57099999999999995</v>
      </c>
      <c r="K169" s="18">
        <v>5</v>
      </c>
      <c r="L169" s="18">
        <f t="shared" ref="L169:L172" si="33">50/K169</f>
        <v>10</v>
      </c>
      <c r="M169" s="44">
        <v>1.2999999999999999E-2</v>
      </c>
      <c r="N169" s="18">
        <v>7.1999999999999998E-3</v>
      </c>
      <c r="O169" s="16">
        <f t="shared" ref="O169:O172" si="34">(J169-M169)/N169</f>
        <v>77.5</v>
      </c>
      <c r="P169" s="17">
        <f t="shared" ref="P169:P172" si="35">O169/L169</f>
        <v>7.75</v>
      </c>
    </row>
    <row r="170" spans="1:16">
      <c r="A170" s="20" t="s">
        <v>301</v>
      </c>
      <c r="C170" s="63" t="s">
        <v>587</v>
      </c>
      <c r="G170" s="13"/>
      <c r="H170" s="18">
        <v>0.59599999999999997</v>
      </c>
      <c r="I170" s="47">
        <v>2.4E-2</v>
      </c>
      <c r="J170" s="18">
        <f t="shared" si="32"/>
        <v>0.57199999999999995</v>
      </c>
      <c r="K170" s="18">
        <v>5</v>
      </c>
      <c r="L170" s="18">
        <f t="shared" si="33"/>
        <v>10</v>
      </c>
      <c r="M170" s="44">
        <v>1.2999999999999999E-2</v>
      </c>
      <c r="N170" s="18">
        <v>7.1999999999999998E-3</v>
      </c>
      <c r="O170" s="16">
        <f t="shared" si="34"/>
        <v>77.638888888888886</v>
      </c>
      <c r="P170" s="17">
        <f t="shared" si="35"/>
        <v>7.7638888888888884</v>
      </c>
    </row>
    <row r="171" spans="1:16">
      <c r="A171" s="20" t="s">
        <v>301</v>
      </c>
      <c r="C171" s="63" t="s">
        <v>588</v>
      </c>
      <c r="G171" s="13"/>
      <c r="H171" s="18">
        <v>0.60099999999999998</v>
      </c>
      <c r="I171" s="47">
        <v>2.4E-2</v>
      </c>
      <c r="J171" s="18">
        <f t="shared" si="32"/>
        <v>0.57699999999999996</v>
      </c>
      <c r="K171" s="18">
        <v>5</v>
      </c>
      <c r="L171" s="18">
        <f t="shared" si="33"/>
        <v>10</v>
      </c>
      <c r="M171" s="44">
        <v>1.2999999999999999E-2</v>
      </c>
      <c r="N171" s="18">
        <v>7.1999999999999998E-3</v>
      </c>
      <c r="O171" s="16">
        <f t="shared" si="34"/>
        <v>78.333333333333329</v>
      </c>
      <c r="P171" s="17">
        <f t="shared" si="35"/>
        <v>7.833333333333333</v>
      </c>
    </row>
    <row r="172" spans="1:16">
      <c r="A172" s="20" t="s">
        <v>301</v>
      </c>
      <c r="C172" s="63" t="s">
        <v>589</v>
      </c>
      <c r="G172" s="13"/>
      <c r="H172" s="18">
        <v>0.59799999999999998</v>
      </c>
      <c r="I172" s="47">
        <v>2.4E-2</v>
      </c>
      <c r="J172" s="18">
        <f t="shared" si="32"/>
        <v>0.57399999999999995</v>
      </c>
      <c r="K172" s="18">
        <v>5</v>
      </c>
      <c r="L172" s="18">
        <f t="shared" si="33"/>
        <v>10</v>
      </c>
      <c r="M172" s="44">
        <v>1.2999999999999999E-2</v>
      </c>
      <c r="N172" s="18">
        <v>7.1999999999999998E-3</v>
      </c>
      <c r="O172" s="16">
        <f t="shared" si="34"/>
        <v>77.916666666666657</v>
      </c>
      <c r="P172" s="17">
        <f t="shared" si="35"/>
        <v>7.7916666666666661</v>
      </c>
    </row>
    <row r="173" spans="1:16">
      <c r="A173" s="20"/>
      <c r="C173" s="13" t="s">
        <v>273</v>
      </c>
      <c r="D173" s="13" t="s">
        <v>7</v>
      </c>
      <c r="G173" s="13"/>
      <c r="H173" s="18">
        <v>0.40899999999999997</v>
      </c>
      <c r="I173" s="47">
        <v>2.4E-2</v>
      </c>
      <c r="J173" s="18">
        <f t="shared" si="28"/>
        <v>0.38499999999999995</v>
      </c>
      <c r="K173" s="18">
        <v>2</v>
      </c>
      <c r="L173" s="18">
        <f t="shared" si="29"/>
        <v>25</v>
      </c>
      <c r="M173" s="44">
        <v>1.2999999999999999E-2</v>
      </c>
      <c r="N173" s="18">
        <v>7.1999999999999998E-3</v>
      </c>
      <c r="O173" s="16">
        <f t="shared" si="30"/>
        <v>51.666666666666657</v>
      </c>
      <c r="P173" s="17">
        <f t="shared" si="31"/>
        <v>2.0666666666666664</v>
      </c>
    </row>
    <row r="174" spans="1:16">
      <c r="A174" s="20" t="s">
        <v>301</v>
      </c>
      <c r="C174" s="63" t="s">
        <v>590</v>
      </c>
      <c r="D174" s="63" t="s">
        <v>585</v>
      </c>
      <c r="G174" s="13"/>
      <c r="H174" s="18">
        <v>0.58799999999999997</v>
      </c>
      <c r="I174" s="47">
        <v>2.4E-2</v>
      </c>
      <c r="J174" s="18">
        <f t="shared" si="28"/>
        <v>0.56399999999999995</v>
      </c>
      <c r="K174" s="18">
        <v>5</v>
      </c>
      <c r="L174" s="18">
        <f t="shared" si="29"/>
        <v>10</v>
      </c>
      <c r="M174" s="44">
        <v>1.2999999999999999E-2</v>
      </c>
      <c r="N174" s="18">
        <v>7.1999999999999998E-3</v>
      </c>
      <c r="O174" s="16">
        <f t="shared" si="30"/>
        <v>76.527777777777771</v>
      </c>
      <c r="P174" s="17">
        <f t="shared" si="31"/>
        <v>7.6527777777777768</v>
      </c>
    </row>
    <row r="175" spans="1:16">
      <c r="A175" s="20" t="s">
        <v>301</v>
      </c>
      <c r="C175" s="63" t="s">
        <v>591</v>
      </c>
      <c r="G175" s="13"/>
      <c r="H175" s="18">
        <v>0.58699999999999997</v>
      </c>
      <c r="I175" s="47">
        <v>2.4E-2</v>
      </c>
      <c r="J175" s="18">
        <f t="shared" si="28"/>
        <v>0.56299999999999994</v>
      </c>
      <c r="K175" s="18">
        <v>5</v>
      </c>
      <c r="L175" s="18">
        <f t="shared" si="29"/>
        <v>10</v>
      </c>
      <c r="M175" s="44">
        <v>1.2999999999999999E-2</v>
      </c>
      <c r="N175" s="18">
        <v>7.1999999999999998E-3</v>
      </c>
      <c r="O175" s="16">
        <f t="shared" si="30"/>
        <v>76.388888888888886</v>
      </c>
      <c r="P175" s="17">
        <f t="shared" si="31"/>
        <v>7.6388888888888884</v>
      </c>
    </row>
    <row r="176" spans="1:16">
      <c r="A176" s="20" t="s">
        <v>301</v>
      </c>
      <c r="C176" s="63" t="s">
        <v>592</v>
      </c>
      <c r="G176" s="13"/>
      <c r="H176" s="18">
        <v>0.59099999999999997</v>
      </c>
      <c r="I176" s="47">
        <v>2.4E-2</v>
      </c>
      <c r="J176" s="18">
        <f t="shared" si="28"/>
        <v>0.56699999999999995</v>
      </c>
      <c r="K176" s="18">
        <v>5</v>
      </c>
      <c r="L176" s="18">
        <f t="shared" si="29"/>
        <v>10</v>
      </c>
      <c r="M176" s="44">
        <v>1.2999999999999999E-2</v>
      </c>
      <c r="N176" s="18">
        <v>7.1999999999999998E-3</v>
      </c>
      <c r="O176" s="16">
        <f t="shared" si="30"/>
        <v>76.944444444444443</v>
      </c>
      <c r="P176" s="17">
        <f t="shared" si="31"/>
        <v>7.6944444444444446</v>
      </c>
    </row>
    <row r="177" spans="1:20">
      <c r="A177" s="20" t="s">
        <v>301</v>
      </c>
      <c r="C177" s="63" t="s">
        <v>593</v>
      </c>
      <c r="G177" s="13"/>
      <c r="H177" s="18">
        <v>0.58499999999999996</v>
      </c>
      <c r="I177" s="47">
        <v>2.4E-2</v>
      </c>
      <c r="J177" s="18">
        <f t="shared" si="28"/>
        <v>0.56099999999999994</v>
      </c>
      <c r="K177" s="18">
        <v>5</v>
      </c>
      <c r="L177" s="18">
        <f t="shared" si="29"/>
        <v>10</v>
      </c>
      <c r="M177" s="44">
        <v>1.2999999999999999E-2</v>
      </c>
      <c r="N177" s="18">
        <v>7.1999999999999998E-3</v>
      </c>
      <c r="O177" s="16">
        <f t="shared" si="30"/>
        <v>76.1111111111111</v>
      </c>
      <c r="P177" s="17">
        <f t="shared" si="31"/>
        <v>7.6111111111111098</v>
      </c>
    </row>
    <row r="178" spans="1:20">
      <c r="A178" s="20"/>
      <c r="B178" s="15">
        <v>43845</v>
      </c>
      <c r="C178" s="13" t="s">
        <v>337</v>
      </c>
      <c r="D178" s="13" t="s">
        <v>314</v>
      </c>
      <c r="G178" s="13"/>
      <c r="H178" s="18">
        <v>0.32100000000000001</v>
      </c>
      <c r="I178" s="47">
        <v>2.1999999999999999E-2</v>
      </c>
      <c r="J178" s="18">
        <f t="shared" si="28"/>
        <v>0.29899999999999999</v>
      </c>
      <c r="K178" s="18">
        <v>1</v>
      </c>
      <c r="L178" s="18">
        <f t="shared" si="29"/>
        <v>50</v>
      </c>
      <c r="M178" s="44">
        <v>1.2999999999999999E-2</v>
      </c>
      <c r="N178" s="18">
        <v>7.1999999999999998E-3</v>
      </c>
      <c r="O178" s="16">
        <f t="shared" si="30"/>
        <v>39.722222222222221</v>
      </c>
      <c r="P178" s="17">
        <f t="shared" si="31"/>
        <v>0.7944444444444444</v>
      </c>
    </row>
    <row r="179" spans="1:20">
      <c r="A179" s="20"/>
      <c r="B179" s="15" t="s">
        <v>310</v>
      </c>
      <c r="C179" s="13" t="s">
        <v>338</v>
      </c>
      <c r="G179" s="13"/>
      <c r="H179" s="18">
        <v>0.32200000000000001</v>
      </c>
      <c r="I179" s="47">
        <v>2.1999999999999999E-2</v>
      </c>
      <c r="J179" s="18">
        <f t="shared" si="28"/>
        <v>0.3</v>
      </c>
      <c r="K179" s="18">
        <v>1</v>
      </c>
      <c r="L179" s="18">
        <f t="shared" si="29"/>
        <v>50</v>
      </c>
      <c r="M179" s="44">
        <v>1.2999999999999999E-2</v>
      </c>
      <c r="N179" s="18">
        <v>7.1999999999999998E-3</v>
      </c>
      <c r="O179" s="16">
        <f t="shared" si="30"/>
        <v>39.861111111111107</v>
      </c>
      <c r="P179" s="17">
        <f t="shared" si="31"/>
        <v>0.79722222222222217</v>
      </c>
    </row>
    <row r="180" spans="1:20">
      <c r="A180" s="20"/>
      <c r="C180" s="13" t="s">
        <v>315</v>
      </c>
      <c r="D180" s="13" t="s">
        <v>316</v>
      </c>
      <c r="G180" s="13"/>
      <c r="H180" s="18">
        <v>0.33500000000000002</v>
      </c>
      <c r="I180" s="47">
        <v>2.1999999999999999E-2</v>
      </c>
      <c r="J180" s="18">
        <f t="shared" si="28"/>
        <v>0.313</v>
      </c>
      <c r="K180" s="18">
        <v>10</v>
      </c>
      <c r="L180" s="18">
        <f t="shared" si="29"/>
        <v>5</v>
      </c>
      <c r="M180" s="44">
        <v>1.2999999999999999E-2</v>
      </c>
      <c r="N180" s="18">
        <v>7.1999999999999998E-3</v>
      </c>
      <c r="O180" s="16">
        <f t="shared" si="30"/>
        <v>41.666666666666664</v>
      </c>
      <c r="P180" s="17">
        <f t="shared" si="31"/>
        <v>8.3333333333333321</v>
      </c>
    </row>
    <row r="181" spans="1:20">
      <c r="A181" s="20"/>
      <c r="C181" s="13" t="s">
        <v>317</v>
      </c>
      <c r="D181" s="13" t="s">
        <v>318</v>
      </c>
      <c r="G181" s="13"/>
      <c r="H181" s="18">
        <v>0.36199999999999999</v>
      </c>
      <c r="I181" s="47">
        <v>2.1999999999999999E-2</v>
      </c>
      <c r="J181" s="18">
        <f t="shared" si="28"/>
        <v>0.33999999999999997</v>
      </c>
      <c r="K181" s="18">
        <v>10</v>
      </c>
      <c r="L181" s="18">
        <f t="shared" si="29"/>
        <v>5</v>
      </c>
      <c r="M181" s="44">
        <v>1.2999999999999999E-2</v>
      </c>
      <c r="N181" s="18">
        <v>7.1999999999999998E-3</v>
      </c>
      <c r="O181" s="16">
        <f t="shared" si="30"/>
        <v>45.416666666666664</v>
      </c>
      <c r="P181" s="17">
        <f t="shared" si="31"/>
        <v>9.0833333333333321</v>
      </c>
    </row>
    <row r="182" spans="1:20">
      <c r="A182" s="20"/>
      <c r="C182" s="13" t="s">
        <v>319</v>
      </c>
      <c r="D182" s="13" t="s">
        <v>320</v>
      </c>
      <c r="G182" s="13"/>
      <c r="H182" s="18">
        <v>0.40799999999999997</v>
      </c>
      <c r="I182" s="47">
        <v>2.1999999999999999E-2</v>
      </c>
      <c r="J182" s="18">
        <f t="shared" si="28"/>
        <v>0.38599999999999995</v>
      </c>
      <c r="K182" s="18">
        <v>2</v>
      </c>
      <c r="L182" s="18">
        <f t="shared" si="29"/>
        <v>25</v>
      </c>
      <c r="M182" s="44">
        <v>1.2999999999999999E-2</v>
      </c>
      <c r="N182" s="18">
        <v>7.1999999999999998E-3</v>
      </c>
      <c r="O182" s="16">
        <f t="shared" si="30"/>
        <v>51.80555555555555</v>
      </c>
      <c r="P182" s="17">
        <f t="shared" si="31"/>
        <v>2.072222222222222</v>
      </c>
      <c r="S182" s="13">
        <v>-10</v>
      </c>
      <c r="T182" s="13">
        <v>10</v>
      </c>
    </row>
    <row r="183" spans="1:20">
      <c r="A183" s="20" t="s">
        <v>313</v>
      </c>
      <c r="C183" s="13" t="s">
        <v>329</v>
      </c>
      <c r="D183" s="13" t="s">
        <v>321</v>
      </c>
      <c r="G183" s="13" t="s">
        <v>332</v>
      </c>
      <c r="H183" s="18">
        <v>0.04</v>
      </c>
      <c r="I183" s="47">
        <v>2.1999999999999999E-2</v>
      </c>
      <c r="J183" s="18">
        <f t="shared" si="28"/>
        <v>1.8000000000000002E-2</v>
      </c>
      <c r="K183" s="18">
        <v>1</v>
      </c>
      <c r="L183" s="18">
        <f t="shared" si="29"/>
        <v>50</v>
      </c>
      <c r="M183" s="44">
        <v>1.2999999999999999E-2</v>
      </c>
      <c r="N183" s="18">
        <v>7.1999999999999998E-3</v>
      </c>
      <c r="O183" s="16">
        <f t="shared" si="30"/>
        <v>0.69444444444444486</v>
      </c>
      <c r="P183" s="17">
        <f t="shared" si="31"/>
        <v>1.3888888888888897E-2</v>
      </c>
      <c r="R183" s="13">
        <v>1.2999999999999999E-2</v>
      </c>
      <c r="S183" s="13">
        <f>R183*0.9</f>
        <v>1.17E-2</v>
      </c>
      <c r="T183" s="13">
        <f>R183*1.1</f>
        <v>1.43E-2</v>
      </c>
    </row>
    <row r="184" spans="1:20">
      <c r="A184" s="20" t="s">
        <v>313</v>
      </c>
      <c r="C184" s="13" t="s">
        <v>330</v>
      </c>
      <c r="G184" s="13"/>
      <c r="H184" s="18">
        <v>5.0999999999999997E-2</v>
      </c>
      <c r="I184" s="47">
        <v>2.1999999999999999E-2</v>
      </c>
      <c r="J184" s="18">
        <f t="shared" si="28"/>
        <v>2.8999999999999998E-2</v>
      </c>
      <c r="K184" s="18">
        <v>1</v>
      </c>
      <c r="L184" s="18">
        <f t="shared" si="29"/>
        <v>50</v>
      </c>
      <c r="M184" s="44">
        <v>1.2999999999999999E-2</v>
      </c>
      <c r="N184" s="18">
        <v>7.1999999999999998E-3</v>
      </c>
      <c r="O184" s="16">
        <f t="shared" si="30"/>
        <v>2.2222222222222223</v>
      </c>
      <c r="P184" s="17">
        <f t="shared" si="31"/>
        <v>4.4444444444444446E-2</v>
      </c>
      <c r="R184" s="13">
        <v>4.2000000000000003E-2</v>
      </c>
      <c r="S184" s="13">
        <f>R184*0.9</f>
        <v>3.78E-2</v>
      </c>
      <c r="T184" s="13">
        <f>R184*1.1</f>
        <v>4.6200000000000005E-2</v>
      </c>
    </row>
    <row r="185" spans="1:20">
      <c r="A185" s="20" t="s">
        <v>313</v>
      </c>
      <c r="C185" s="13" t="s">
        <v>331</v>
      </c>
      <c r="G185" s="13"/>
      <c r="H185" s="18">
        <v>4.3999999999999997E-2</v>
      </c>
      <c r="I185" s="47">
        <v>2.1999999999999999E-2</v>
      </c>
      <c r="J185" s="18">
        <f t="shared" si="28"/>
        <v>2.1999999999999999E-2</v>
      </c>
      <c r="K185" s="18">
        <v>1</v>
      </c>
      <c r="L185" s="18">
        <f t="shared" si="29"/>
        <v>50</v>
      </c>
      <c r="M185" s="44">
        <v>1.2999999999999999E-2</v>
      </c>
      <c r="N185" s="18">
        <v>7.1999999999999998E-3</v>
      </c>
      <c r="O185" s="16">
        <f t="shared" si="30"/>
        <v>1.25</v>
      </c>
      <c r="P185" s="17">
        <f t="shared" si="31"/>
        <v>2.5000000000000001E-2</v>
      </c>
      <c r="R185" s="13">
        <v>2.7E-2</v>
      </c>
      <c r="S185" s="13">
        <f>R185*0.9</f>
        <v>2.4299999999999999E-2</v>
      </c>
      <c r="T185" s="13">
        <f>R185*1.1</f>
        <v>2.9700000000000001E-2</v>
      </c>
    </row>
    <row r="186" spans="1:20" ht="13.5" customHeight="1">
      <c r="A186" s="20" t="s">
        <v>301</v>
      </c>
      <c r="C186" s="13" t="s">
        <v>304</v>
      </c>
      <c r="D186" s="13" t="s">
        <v>274</v>
      </c>
      <c r="G186" s="13" t="s">
        <v>285</v>
      </c>
      <c r="H186" s="18">
        <v>0.45600000000000002</v>
      </c>
      <c r="I186" s="47">
        <v>2.1999999999999999E-2</v>
      </c>
      <c r="J186" s="18">
        <f t="shared" si="28"/>
        <v>0.434</v>
      </c>
      <c r="K186" s="18">
        <v>5</v>
      </c>
      <c r="L186" s="18">
        <f t="shared" si="29"/>
        <v>10</v>
      </c>
      <c r="M186" s="44">
        <v>1.2999999999999999E-2</v>
      </c>
      <c r="N186" s="18">
        <v>7.1999999999999998E-3</v>
      </c>
      <c r="O186" s="16">
        <f t="shared" si="30"/>
        <v>58.472222222222221</v>
      </c>
      <c r="P186" s="17">
        <f t="shared" si="31"/>
        <v>5.8472222222222223</v>
      </c>
    </row>
    <row r="187" spans="1:20" ht="13.5" customHeight="1">
      <c r="A187" s="20" t="s">
        <v>301</v>
      </c>
      <c r="C187" s="13" t="s">
        <v>305</v>
      </c>
      <c r="G187" s="13"/>
      <c r="H187" s="18">
        <v>0.45500000000000002</v>
      </c>
      <c r="I187" s="47">
        <v>2.1999999999999999E-2</v>
      </c>
      <c r="J187" s="18">
        <f t="shared" si="28"/>
        <v>0.433</v>
      </c>
      <c r="K187" s="18">
        <v>5</v>
      </c>
      <c r="L187" s="18">
        <f t="shared" si="29"/>
        <v>10</v>
      </c>
      <c r="M187" s="44">
        <v>1.2999999999999999E-2</v>
      </c>
      <c r="N187" s="18">
        <v>7.1999999999999998E-3</v>
      </c>
      <c r="O187" s="16">
        <f t="shared" si="30"/>
        <v>58.333333333333336</v>
      </c>
      <c r="P187" s="17">
        <f t="shared" si="31"/>
        <v>5.8333333333333339</v>
      </c>
    </row>
    <row r="188" spans="1:20" ht="13.5" customHeight="1">
      <c r="A188" s="20" t="s">
        <v>301</v>
      </c>
      <c r="C188" s="13" t="s">
        <v>278</v>
      </c>
      <c r="G188" s="13"/>
      <c r="H188" s="18">
        <v>0.45900000000000002</v>
      </c>
      <c r="I188" s="47">
        <v>2.1999999999999999E-2</v>
      </c>
      <c r="J188" s="18">
        <f t="shared" si="28"/>
        <v>0.437</v>
      </c>
      <c r="K188" s="18">
        <v>5</v>
      </c>
      <c r="L188" s="18">
        <f t="shared" si="29"/>
        <v>10</v>
      </c>
      <c r="M188" s="44">
        <v>1.2999999999999999E-2</v>
      </c>
      <c r="N188" s="18">
        <v>7.1999999999999998E-3</v>
      </c>
      <c r="O188" s="16">
        <f t="shared" si="30"/>
        <v>58.888888888888886</v>
      </c>
      <c r="P188" s="17">
        <f t="shared" si="31"/>
        <v>5.8888888888888884</v>
      </c>
    </row>
    <row r="189" spans="1:20" ht="13.5" customHeight="1">
      <c r="A189" s="20" t="s">
        <v>301</v>
      </c>
      <c r="C189" s="13" t="s">
        <v>279</v>
      </c>
      <c r="G189" s="13"/>
      <c r="H189" s="18">
        <v>0.45100000000000001</v>
      </c>
      <c r="I189" s="47">
        <v>2.1999999999999999E-2</v>
      </c>
      <c r="J189" s="18">
        <f t="shared" si="28"/>
        <v>0.42899999999999999</v>
      </c>
      <c r="K189" s="18">
        <v>5</v>
      </c>
      <c r="L189" s="18">
        <f t="shared" si="29"/>
        <v>10</v>
      </c>
      <c r="M189" s="44">
        <v>1.2999999999999999E-2</v>
      </c>
      <c r="N189" s="18">
        <v>7.1999999999999998E-3</v>
      </c>
      <c r="O189" s="16">
        <f t="shared" si="30"/>
        <v>57.777777777777779</v>
      </c>
      <c r="P189" s="17">
        <f t="shared" si="31"/>
        <v>5.7777777777777777</v>
      </c>
    </row>
    <row r="190" spans="1:20" ht="13.5" customHeight="1">
      <c r="A190" s="20" t="s">
        <v>301</v>
      </c>
      <c r="C190" s="13" t="s">
        <v>280</v>
      </c>
      <c r="G190" s="13"/>
      <c r="H190" s="18">
        <v>0.45300000000000001</v>
      </c>
      <c r="I190" s="47">
        <v>2.1999999999999999E-2</v>
      </c>
      <c r="J190" s="18">
        <f t="shared" si="28"/>
        <v>0.43099999999999999</v>
      </c>
      <c r="K190" s="18">
        <v>5</v>
      </c>
      <c r="L190" s="18">
        <f t="shared" si="29"/>
        <v>10</v>
      </c>
      <c r="M190" s="44">
        <v>1.2999999999999999E-2</v>
      </c>
      <c r="N190" s="18">
        <v>7.1999999999999998E-3</v>
      </c>
      <c r="O190" s="16">
        <f t="shared" si="30"/>
        <v>58.055555555555557</v>
      </c>
      <c r="P190" s="17">
        <f t="shared" si="31"/>
        <v>5.8055555555555554</v>
      </c>
    </row>
    <row r="191" spans="1:20">
      <c r="A191" s="20" t="s">
        <v>301</v>
      </c>
      <c r="C191" s="13" t="s">
        <v>281</v>
      </c>
      <c r="G191" s="13" t="s">
        <v>286</v>
      </c>
      <c r="H191" s="18">
        <v>0.36899999999999999</v>
      </c>
      <c r="I191" s="47">
        <v>2.1999999999999999E-2</v>
      </c>
      <c r="J191" s="18">
        <f t="shared" si="28"/>
        <v>0.34699999999999998</v>
      </c>
      <c r="K191" s="18">
        <v>5</v>
      </c>
      <c r="L191" s="18">
        <f t="shared" si="29"/>
        <v>10</v>
      </c>
      <c r="M191" s="44">
        <v>1.2999999999999999E-2</v>
      </c>
      <c r="N191" s="18">
        <v>7.1999999999999998E-3</v>
      </c>
      <c r="O191" s="16">
        <f t="shared" si="30"/>
        <v>46.388888888888886</v>
      </c>
      <c r="P191" s="17">
        <f t="shared" si="31"/>
        <v>4.6388888888888884</v>
      </c>
    </row>
    <row r="192" spans="1:20">
      <c r="A192" s="20" t="s">
        <v>301</v>
      </c>
      <c r="C192" s="13" t="s">
        <v>282</v>
      </c>
      <c r="G192" s="13"/>
      <c r="H192" s="18">
        <v>0.375</v>
      </c>
      <c r="I192" s="47">
        <v>2.1999999999999999E-2</v>
      </c>
      <c r="J192" s="18">
        <f t="shared" si="28"/>
        <v>0.35299999999999998</v>
      </c>
      <c r="K192" s="18">
        <v>5</v>
      </c>
      <c r="L192" s="18">
        <f t="shared" si="29"/>
        <v>10</v>
      </c>
      <c r="M192" s="44">
        <v>1.2999999999999999E-2</v>
      </c>
      <c r="N192" s="18">
        <v>7.1999999999999998E-3</v>
      </c>
      <c r="O192" s="16">
        <f t="shared" si="30"/>
        <v>47.222222222222221</v>
      </c>
      <c r="P192" s="17">
        <f t="shared" si="31"/>
        <v>4.7222222222222223</v>
      </c>
    </row>
    <row r="193" spans="1:20">
      <c r="A193" s="20" t="s">
        <v>301</v>
      </c>
      <c r="C193" s="13" t="s">
        <v>283</v>
      </c>
      <c r="G193" s="13"/>
      <c r="H193" s="18">
        <v>0.36599999999999999</v>
      </c>
      <c r="I193" s="47">
        <v>2.1999999999999999E-2</v>
      </c>
      <c r="J193" s="18">
        <f t="shared" si="28"/>
        <v>0.34399999999999997</v>
      </c>
      <c r="K193" s="18">
        <v>5</v>
      </c>
      <c r="L193" s="18">
        <f t="shared" si="29"/>
        <v>10</v>
      </c>
      <c r="M193" s="44">
        <v>1.2999999999999999E-2</v>
      </c>
      <c r="N193" s="18">
        <v>7.1999999999999998E-3</v>
      </c>
      <c r="O193" s="16">
        <f t="shared" si="30"/>
        <v>45.972222222222221</v>
      </c>
      <c r="P193" s="17">
        <f t="shared" si="31"/>
        <v>4.5972222222222223</v>
      </c>
    </row>
    <row r="194" spans="1:20">
      <c r="A194" s="20" t="s">
        <v>301</v>
      </c>
      <c r="C194" s="13" t="s">
        <v>284</v>
      </c>
      <c r="G194" s="13"/>
      <c r="H194" s="18">
        <v>0.36799999999999999</v>
      </c>
      <c r="I194" s="47">
        <v>2.1999999999999999E-2</v>
      </c>
      <c r="J194" s="18">
        <f t="shared" si="28"/>
        <v>0.34599999999999997</v>
      </c>
      <c r="K194" s="18">
        <v>5</v>
      </c>
      <c r="L194" s="18">
        <f t="shared" si="29"/>
        <v>10</v>
      </c>
      <c r="M194" s="44">
        <v>1.2999999999999999E-2</v>
      </c>
      <c r="N194" s="18">
        <v>7.1999999999999998E-3</v>
      </c>
      <c r="O194" s="16">
        <f t="shared" si="30"/>
        <v>46.249999999999993</v>
      </c>
      <c r="P194" s="17">
        <f t="shared" si="31"/>
        <v>4.6249999999999991</v>
      </c>
      <c r="T194" s="63"/>
    </row>
    <row r="195" spans="1:20">
      <c r="A195" s="20" t="s">
        <v>60</v>
      </c>
      <c r="C195" s="13" t="s">
        <v>287</v>
      </c>
      <c r="D195" s="13" t="s">
        <v>275</v>
      </c>
      <c r="G195" s="13"/>
      <c r="H195" s="18">
        <v>0.46</v>
      </c>
      <c r="I195" s="47">
        <v>2.1999999999999999E-2</v>
      </c>
      <c r="J195" s="18">
        <f t="shared" si="28"/>
        <v>0.438</v>
      </c>
      <c r="K195" s="18">
        <v>10</v>
      </c>
      <c r="L195" s="18">
        <f t="shared" si="29"/>
        <v>5</v>
      </c>
      <c r="M195" s="44">
        <v>1.2999999999999999E-2</v>
      </c>
      <c r="N195" s="18">
        <v>7.1999999999999998E-3</v>
      </c>
      <c r="O195" s="16">
        <f t="shared" si="30"/>
        <v>59.027777777777779</v>
      </c>
      <c r="P195" s="17">
        <f t="shared" si="31"/>
        <v>11.805555555555555</v>
      </c>
      <c r="T195" s="63"/>
    </row>
    <row r="196" spans="1:20">
      <c r="A196" s="20" t="s">
        <v>60</v>
      </c>
      <c r="C196" s="13" t="s">
        <v>288</v>
      </c>
      <c r="G196" s="13"/>
      <c r="H196" s="18">
        <v>0.46700000000000003</v>
      </c>
      <c r="I196" s="47">
        <v>2.1999999999999999E-2</v>
      </c>
      <c r="J196" s="18">
        <f t="shared" si="28"/>
        <v>0.44500000000000001</v>
      </c>
      <c r="K196" s="18">
        <v>10</v>
      </c>
      <c r="L196" s="18">
        <f t="shared" si="29"/>
        <v>5</v>
      </c>
      <c r="M196" s="44">
        <v>1.2999999999999999E-2</v>
      </c>
      <c r="N196" s="18">
        <v>7.1999999999999998E-3</v>
      </c>
      <c r="O196" s="16">
        <f t="shared" si="30"/>
        <v>60</v>
      </c>
      <c r="P196" s="17">
        <f t="shared" si="31"/>
        <v>12</v>
      </c>
    </row>
    <row r="197" spans="1:20">
      <c r="A197" s="20" t="s">
        <v>60</v>
      </c>
      <c r="C197" s="13" t="s">
        <v>289</v>
      </c>
      <c r="G197" s="13"/>
      <c r="H197" s="18">
        <v>0.46500000000000002</v>
      </c>
      <c r="I197" s="47">
        <v>2.1999999999999999E-2</v>
      </c>
      <c r="J197" s="18">
        <f t="shared" si="28"/>
        <v>0.443</v>
      </c>
      <c r="K197" s="18">
        <v>10</v>
      </c>
      <c r="L197" s="18">
        <f t="shared" si="29"/>
        <v>5</v>
      </c>
      <c r="M197" s="44">
        <v>1.2999999999999999E-2</v>
      </c>
      <c r="N197" s="18">
        <v>7.1999999999999998E-3</v>
      </c>
      <c r="O197" s="16">
        <f t="shared" si="30"/>
        <v>59.722222222222221</v>
      </c>
      <c r="P197" s="17">
        <f t="shared" si="31"/>
        <v>11.944444444444445</v>
      </c>
    </row>
    <row r="198" spans="1:20">
      <c r="A198" s="20" t="s">
        <v>60</v>
      </c>
      <c r="C198" s="13" t="s">
        <v>290</v>
      </c>
      <c r="G198" s="13"/>
      <c r="H198" s="18">
        <v>0.46300000000000002</v>
      </c>
      <c r="I198" s="47">
        <v>2.1999999999999999E-2</v>
      </c>
      <c r="J198" s="18">
        <f t="shared" si="28"/>
        <v>0.441</v>
      </c>
      <c r="K198" s="18">
        <v>10</v>
      </c>
      <c r="L198" s="18">
        <f t="shared" ref="L198:L228" si="36">50/K198</f>
        <v>5</v>
      </c>
      <c r="M198" s="44">
        <v>1.2999999999999999E-2</v>
      </c>
      <c r="N198" s="18">
        <v>7.1999999999999998E-3</v>
      </c>
      <c r="O198" s="16">
        <f t="shared" ref="O198:O228" si="37">(J198-M198)/N198</f>
        <v>59.444444444444443</v>
      </c>
      <c r="P198" s="17">
        <f t="shared" ref="P198:P228" si="38">O198/L198</f>
        <v>11.888888888888889</v>
      </c>
    </row>
    <row r="199" spans="1:20">
      <c r="A199" s="20" t="s">
        <v>302</v>
      </c>
      <c r="C199" s="13" t="s">
        <v>276</v>
      </c>
      <c r="D199" s="13" t="s">
        <v>277</v>
      </c>
      <c r="G199" s="13"/>
      <c r="H199" s="18">
        <v>1.4999999999999999E-2</v>
      </c>
      <c r="I199" s="47">
        <v>0.01</v>
      </c>
      <c r="J199" s="18">
        <f t="shared" si="28"/>
        <v>4.9999999999999992E-3</v>
      </c>
      <c r="K199" s="18">
        <v>1</v>
      </c>
      <c r="L199" s="18">
        <f t="shared" si="36"/>
        <v>50</v>
      </c>
      <c r="M199" s="44">
        <v>8.0000000000000004E-4</v>
      </c>
      <c r="N199" s="18">
        <v>4.4000000000000003E-3</v>
      </c>
      <c r="O199" s="13">
        <f t="shared" si="37"/>
        <v>0.95454545454545425</v>
      </c>
      <c r="P199" s="17">
        <f t="shared" si="38"/>
        <v>1.9090909090909085E-2</v>
      </c>
    </row>
    <row r="200" spans="1:20">
      <c r="A200" s="20" t="s">
        <v>303</v>
      </c>
      <c r="C200" s="13" t="s">
        <v>306</v>
      </c>
      <c r="D200" s="13" t="s">
        <v>7</v>
      </c>
      <c r="G200" s="13"/>
      <c r="H200" s="18">
        <v>0.38600000000000001</v>
      </c>
      <c r="I200" s="47">
        <v>2.1999999999999999E-2</v>
      </c>
      <c r="J200" s="18">
        <f t="shared" si="28"/>
        <v>0.36399999999999999</v>
      </c>
      <c r="K200" s="18">
        <v>2</v>
      </c>
      <c r="L200" s="18">
        <f t="shared" si="36"/>
        <v>25</v>
      </c>
      <c r="M200" s="44">
        <v>1.2999999999999999E-2</v>
      </c>
      <c r="N200" s="18">
        <v>7.1999999999999998E-3</v>
      </c>
      <c r="O200" s="16">
        <f t="shared" si="37"/>
        <v>48.75</v>
      </c>
      <c r="P200" s="17">
        <f t="shared" si="38"/>
        <v>1.95</v>
      </c>
    </row>
    <row r="201" spans="1:20">
      <c r="A201" s="20" t="s">
        <v>303</v>
      </c>
      <c r="C201" s="13" t="s">
        <v>307</v>
      </c>
      <c r="G201" s="13"/>
      <c r="H201" s="18">
        <v>0.38500000000000001</v>
      </c>
      <c r="I201" s="47">
        <v>2.1999999999999999E-2</v>
      </c>
      <c r="J201" s="18">
        <f t="shared" si="28"/>
        <v>0.36299999999999999</v>
      </c>
      <c r="K201" s="18">
        <v>2</v>
      </c>
      <c r="L201" s="18">
        <f t="shared" si="36"/>
        <v>25</v>
      </c>
      <c r="M201" s="44">
        <v>1.2999999999999999E-2</v>
      </c>
      <c r="N201" s="18">
        <v>7.1999999999999998E-3</v>
      </c>
      <c r="O201" s="16">
        <f t="shared" si="37"/>
        <v>48.611111111111107</v>
      </c>
      <c r="P201" s="17">
        <f t="shared" si="38"/>
        <v>1.9444444444444442</v>
      </c>
    </row>
    <row r="202" spans="1:20">
      <c r="A202" s="20"/>
      <c r="B202" s="21"/>
      <c r="C202" s="22" t="s">
        <v>73</v>
      </c>
      <c r="D202" s="23"/>
      <c r="E202" s="24"/>
      <c r="F202" s="25"/>
      <c r="G202" s="24"/>
      <c r="H202" s="26">
        <v>0.32500000000000001</v>
      </c>
      <c r="I202" s="26">
        <v>2.1999999999999999E-2</v>
      </c>
      <c r="J202" s="27">
        <f t="shared" si="28"/>
        <v>0.30299999999999999</v>
      </c>
      <c r="K202" s="28">
        <v>1</v>
      </c>
      <c r="L202" s="24">
        <f t="shared" si="36"/>
        <v>50</v>
      </c>
      <c r="M202" s="29">
        <v>1.2999999999999999E-2</v>
      </c>
      <c r="N202" s="29">
        <v>7.1999999999999998E-3</v>
      </c>
      <c r="O202" s="24">
        <f t="shared" si="37"/>
        <v>40.277777777777779</v>
      </c>
      <c r="P202" s="30">
        <f t="shared" si="38"/>
        <v>0.80555555555555558</v>
      </c>
    </row>
    <row r="203" spans="1:20">
      <c r="A203" s="20"/>
      <c r="C203" s="13" t="s">
        <v>322</v>
      </c>
      <c r="D203" s="13" t="s">
        <v>314</v>
      </c>
      <c r="G203" s="13"/>
      <c r="H203" s="18">
        <v>0.35399999999999998</v>
      </c>
      <c r="I203" s="47">
        <v>2.1999999999999999E-2</v>
      </c>
      <c r="J203" s="18">
        <f t="shared" ref="J203:J245" si="39">H203-I203</f>
        <v>0.33199999999999996</v>
      </c>
      <c r="K203" s="18">
        <v>1</v>
      </c>
      <c r="L203" s="18">
        <f t="shared" si="36"/>
        <v>50</v>
      </c>
      <c r="M203" s="44">
        <v>1.2999999999999999E-2</v>
      </c>
      <c r="N203" s="18">
        <v>7.1999999999999998E-3</v>
      </c>
      <c r="O203" s="16">
        <f t="shared" si="37"/>
        <v>44.30555555555555</v>
      </c>
      <c r="P203" s="17">
        <f t="shared" si="38"/>
        <v>0.88611111111111096</v>
      </c>
    </row>
    <row r="204" spans="1:20">
      <c r="A204" s="20"/>
      <c r="C204" s="13" t="s">
        <v>323</v>
      </c>
      <c r="D204" s="13" t="s">
        <v>316</v>
      </c>
      <c r="G204" s="13"/>
      <c r="H204" s="18">
        <v>0.34399999999999997</v>
      </c>
      <c r="I204" s="47">
        <v>2.1999999999999999E-2</v>
      </c>
      <c r="J204" s="18">
        <f t="shared" si="39"/>
        <v>0.32199999999999995</v>
      </c>
      <c r="K204" s="18">
        <v>10</v>
      </c>
      <c r="L204" s="18">
        <f t="shared" si="36"/>
        <v>5</v>
      </c>
      <c r="M204" s="44">
        <v>1.2999999999999999E-2</v>
      </c>
      <c r="N204" s="18">
        <v>7.1999999999999998E-3</v>
      </c>
      <c r="O204" s="16">
        <f t="shared" si="37"/>
        <v>42.916666666666657</v>
      </c>
      <c r="P204" s="17">
        <f t="shared" si="38"/>
        <v>8.5833333333333321</v>
      </c>
    </row>
    <row r="205" spans="1:20">
      <c r="A205" s="20"/>
      <c r="C205" s="13" t="s">
        <v>324</v>
      </c>
      <c r="D205" s="13" t="s">
        <v>318</v>
      </c>
      <c r="G205" s="13"/>
      <c r="H205" s="18">
        <v>0.371</v>
      </c>
      <c r="I205" s="47">
        <v>2.1999999999999999E-2</v>
      </c>
      <c r="J205" s="18">
        <f t="shared" si="39"/>
        <v>0.34899999999999998</v>
      </c>
      <c r="K205" s="18">
        <v>10</v>
      </c>
      <c r="L205" s="18">
        <f t="shared" si="36"/>
        <v>5</v>
      </c>
      <c r="M205" s="44">
        <v>1.2999999999999999E-2</v>
      </c>
      <c r="N205" s="18">
        <v>7.1999999999999998E-3</v>
      </c>
      <c r="O205" s="16">
        <f t="shared" si="37"/>
        <v>46.666666666666664</v>
      </c>
      <c r="P205" s="17">
        <f t="shared" si="38"/>
        <v>9.3333333333333321</v>
      </c>
    </row>
    <row r="206" spans="1:20">
      <c r="A206" s="20" t="s">
        <v>313</v>
      </c>
      <c r="C206" s="13" t="s">
        <v>334</v>
      </c>
      <c r="D206" s="13" t="s">
        <v>321</v>
      </c>
      <c r="G206" s="13" t="s">
        <v>333</v>
      </c>
      <c r="H206" s="18">
        <v>0.11</v>
      </c>
      <c r="I206" s="47">
        <v>2.1999999999999999E-2</v>
      </c>
      <c r="J206" s="18">
        <f t="shared" si="39"/>
        <v>8.7999999999999995E-2</v>
      </c>
      <c r="K206" s="18">
        <v>1</v>
      </c>
      <c r="L206" s="18">
        <f t="shared" si="36"/>
        <v>50</v>
      </c>
      <c r="M206" s="44">
        <v>1.2999999999999999E-2</v>
      </c>
      <c r="N206" s="18">
        <v>7.1999999999999998E-3</v>
      </c>
      <c r="O206" s="16">
        <f t="shared" si="37"/>
        <v>10.416666666666666</v>
      </c>
      <c r="P206" s="17">
        <f t="shared" si="38"/>
        <v>0.20833333333333331</v>
      </c>
      <c r="R206" s="13">
        <v>0.20610000000000001</v>
      </c>
      <c r="S206" s="13">
        <f>R206*0.9</f>
        <v>0.18549000000000002</v>
      </c>
      <c r="T206" s="13">
        <f>R206*1.1</f>
        <v>0.22671000000000002</v>
      </c>
    </row>
    <row r="207" spans="1:20">
      <c r="A207" s="20" t="s">
        <v>313</v>
      </c>
      <c r="C207" s="13" t="s">
        <v>335</v>
      </c>
      <c r="G207" s="13"/>
      <c r="H207" s="18">
        <v>0.105</v>
      </c>
      <c r="I207" s="47">
        <v>2.1999999999999999E-2</v>
      </c>
      <c r="J207" s="18">
        <f t="shared" si="39"/>
        <v>8.299999999999999E-2</v>
      </c>
      <c r="K207" s="18">
        <v>1</v>
      </c>
      <c r="L207" s="18">
        <f t="shared" si="36"/>
        <v>50</v>
      </c>
      <c r="M207" s="44">
        <v>1.2999999999999999E-2</v>
      </c>
      <c r="N207" s="18">
        <v>7.1999999999999998E-3</v>
      </c>
      <c r="O207" s="16">
        <f t="shared" si="37"/>
        <v>9.7222222222222214</v>
      </c>
      <c r="P207" s="17">
        <f t="shared" si="38"/>
        <v>0.19444444444444442</v>
      </c>
      <c r="R207" s="13">
        <v>0.19700000000000001</v>
      </c>
      <c r="S207" s="13">
        <f>R207*0.9</f>
        <v>0.17730000000000001</v>
      </c>
      <c r="T207" s="13">
        <f>R207*1.1</f>
        <v>0.21670000000000003</v>
      </c>
    </row>
    <row r="208" spans="1:20">
      <c r="A208" s="20" t="s">
        <v>313</v>
      </c>
      <c r="C208" s="13" t="s">
        <v>336</v>
      </c>
      <c r="G208" s="13"/>
      <c r="H208" s="18">
        <v>0.107</v>
      </c>
      <c r="I208" s="47">
        <v>2.1999999999999999E-2</v>
      </c>
      <c r="J208" s="18">
        <f t="shared" si="39"/>
        <v>8.4999999999999992E-2</v>
      </c>
      <c r="K208" s="18">
        <v>1</v>
      </c>
      <c r="L208" s="18">
        <f t="shared" si="36"/>
        <v>50</v>
      </c>
      <c r="M208" s="44">
        <v>1.2999999999999999E-2</v>
      </c>
      <c r="N208" s="18">
        <v>7.1999999999999998E-3</v>
      </c>
      <c r="O208" s="16">
        <f t="shared" si="37"/>
        <v>10</v>
      </c>
      <c r="P208" s="17">
        <f t="shared" si="38"/>
        <v>0.2</v>
      </c>
      <c r="R208" s="13">
        <v>0.184</v>
      </c>
      <c r="S208" s="13">
        <f>R208*0.9</f>
        <v>0.1656</v>
      </c>
      <c r="T208" s="13">
        <f>R208*1.1</f>
        <v>0.20240000000000002</v>
      </c>
    </row>
    <row r="209" spans="1:16" ht="14.25" customHeight="1">
      <c r="A209" s="20" t="s">
        <v>301</v>
      </c>
      <c r="C209" s="13" t="s">
        <v>291</v>
      </c>
      <c r="D209" s="13" t="s">
        <v>274</v>
      </c>
      <c r="G209" s="13" t="s">
        <v>285</v>
      </c>
      <c r="H209" s="18">
        <v>0.44800000000000001</v>
      </c>
      <c r="I209" s="47">
        <v>2.1999999999999999E-2</v>
      </c>
      <c r="J209" s="18">
        <f t="shared" si="39"/>
        <v>0.42599999999999999</v>
      </c>
      <c r="K209" s="18">
        <v>5</v>
      </c>
      <c r="L209" s="18">
        <f t="shared" si="36"/>
        <v>10</v>
      </c>
      <c r="M209" s="44">
        <v>1.2999999999999999E-2</v>
      </c>
      <c r="N209" s="18">
        <v>7.1999999999999998E-3</v>
      </c>
      <c r="O209" s="16">
        <f t="shared" si="37"/>
        <v>57.361111111111107</v>
      </c>
      <c r="P209" s="17">
        <f t="shared" si="38"/>
        <v>5.7361111111111107</v>
      </c>
    </row>
    <row r="210" spans="1:16" ht="14.25" customHeight="1">
      <c r="A210" s="20" t="s">
        <v>301</v>
      </c>
      <c r="C210" s="13" t="s">
        <v>292</v>
      </c>
      <c r="G210" s="13"/>
      <c r="H210" s="18">
        <v>0.44900000000000001</v>
      </c>
      <c r="I210" s="47">
        <v>2.1999999999999999E-2</v>
      </c>
      <c r="J210" s="18">
        <f t="shared" si="39"/>
        <v>0.42699999999999999</v>
      </c>
      <c r="K210" s="18">
        <v>5</v>
      </c>
      <c r="L210" s="18">
        <f t="shared" si="36"/>
        <v>10</v>
      </c>
      <c r="M210" s="44">
        <v>1.2999999999999999E-2</v>
      </c>
      <c r="N210" s="18">
        <v>7.1999999999999998E-3</v>
      </c>
      <c r="O210" s="16">
        <f t="shared" si="37"/>
        <v>57.5</v>
      </c>
      <c r="P210" s="17">
        <f t="shared" si="38"/>
        <v>5.75</v>
      </c>
    </row>
    <row r="211" spans="1:16" ht="14.25" customHeight="1">
      <c r="A211" s="20" t="s">
        <v>301</v>
      </c>
      <c r="C211" s="13" t="s">
        <v>293</v>
      </c>
      <c r="G211" s="13"/>
      <c r="H211" s="18">
        <v>0.45100000000000001</v>
      </c>
      <c r="I211" s="47">
        <v>2.1999999999999999E-2</v>
      </c>
      <c r="J211" s="18">
        <f t="shared" si="39"/>
        <v>0.42899999999999999</v>
      </c>
      <c r="K211" s="18">
        <v>5</v>
      </c>
      <c r="L211" s="18">
        <f t="shared" si="36"/>
        <v>10</v>
      </c>
      <c r="M211" s="44">
        <v>1.2999999999999999E-2</v>
      </c>
      <c r="N211" s="18">
        <v>7.1999999999999998E-3</v>
      </c>
      <c r="O211" s="16">
        <f t="shared" si="37"/>
        <v>57.777777777777779</v>
      </c>
      <c r="P211" s="17">
        <f t="shared" si="38"/>
        <v>5.7777777777777777</v>
      </c>
    </row>
    <row r="212" spans="1:16" ht="14.25" customHeight="1">
      <c r="A212" s="20" t="s">
        <v>301</v>
      </c>
      <c r="C212" s="13" t="s">
        <v>294</v>
      </c>
      <c r="G212" s="13"/>
      <c r="H212" s="18">
        <v>0.44500000000000001</v>
      </c>
      <c r="I212" s="47">
        <v>2.1999999999999999E-2</v>
      </c>
      <c r="J212" s="18">
        <f t="shared" si="39"/>
        <v>0.42299999999999999</v>
      </c>
      <c r="K212" s="18">
        <v>5</v>
      </c>
      <c r="L212" s="18">
        <f t="shared" si="36"/>
        <v>10</v>
      </c>
      <c r="M212" s="44">
        <v>1.2999999999999999E-2</v>
      </c>
      <c r="N212" s="18">
        <v>7.1999999999999998E-3</v>
      </c>
      <c r="O212" s="16">
        <f t="shared" si="37"/>
        <v>56.944444444444443</v>
      </c>
      <c r="P212" s="17">
        <f t="shared" si="38"/>
        <v>5.6944444444444446</v>
      </c>
    </row>
    <row r="213" spans="1:16">
      <c r="A213" s="20" t="s">
        <v>301</v>
      </c>
      <c r="C213" s="13" t="s">
        <v>295</v>
      </c>
      <c r="G213" s="13" t="s">
        <v>286</v>
      </c>
      <c r="H213" s="18">
        <v>0.38100000000000001</v>
      </c>
      <c r="I213" s="47">
        <v>2.1999999999999999E-2</v>
      </c>
      <c r="J213" s="18">
        <f t="shared" si="39"/>
        <v>0.35899999999999999</v>
      </c>
      <c r="K213" s="18">
        <v>5</v>
      </c>
      <c r="L213" s="18">
        <f t="shared" si="36"/>
        <v>10</v>
      </c>
      <c r="M213" s="44">
        <v>1.2999999999999999E-2</v>
      </c>
      <c r="N213" s="18">
        <v>7.1999999999999998E-3</v>
      </c>
      <c r="O213" s="16">
        <f t="shared" si="37"/>
        <v>48.05555555555555</v>
      </c>
      <c r="P213" s="17">
        <f t="shared" si="38"/>
        <v>4.8055555555555554</v>
      </c>
    </row>
    <row r="214" spans="1:16">
      <c r="A214" s="20" t="s">
        <v>301</v>
      </c>
      <c r="C214" s="13" t="s">
        <v>296</v>
      </c>
      <c r="G214" s="13"/>
      <c r="H214" s="18">
        <v>0.38300000000000001</v>
      </c>
      <c r="I214" s="47">
        <v>2.1999999999999999E-2</v>
      </c>
      <c r="J214" s="18">
        <f t="shared" si="39"/>
        <v>0.36099999999999999</v>
      </c>
      <c r="K214" s="18">
        <v>5</v>
      </c>
      <c r="L214" s="18">
        <f t="shared" si="36"/>
        <v>10</v>
      </c>
      <c r="M214" s="44">
        <v>1.2999999999999999E-2</v>
      </c>
      <c r="N214" s="18">
        <v>7.1999999999999998E-3</v>
      </c>
      <c r="O214" s="16">
        <f t="shared" si="37"/>
        <v>48.333333333333329</v>
      </c>
      <c r="P214" s="17">
        <f t="shared" si="38"/>
        <v>4.833333333333333</v>
      </c>
    </row>
    <row r="215" spans="1:16">
      <c r="A215" s="20" t="s">
        <v>301</v>
      </c>
      <c r="C215" s="13" t="s">
        <v>297</v>
      </c>
      <c r="G215" s="13"/>
      <c r="H215" s="18">
        <v>0.38800000000000001</v>
      </c>
      <c r="I215" s="47">
        <v>2.1999999999999999E-2</v>
      </c>
      <c r="J215" s="18">
        <f t="shared" si="39"/>
        <v>0.36599999999999999</v>
      </c>
      <c r="K215" s="18">
        <v>5</v>
      </c>
      <c r="L215" s="18">
        <f t="shared" si="36"/>
        <v>10</v>
      </c>
      <c r="M215" s="44">
        <v>1.2999999999999999E-2</v>
      </c>
      <c r="N215" s="18">
        <v>7.1999999999999998E-3</v>
      </c>
      <c r="O215" s="16">
        <f t="shared" si="37"/>
        <v>49.027777777777779</v>
      </c>
      <c r="P215" s="17">
        <f t="shared" si="38"/>
        <v>4.9027777777777777</v>
      </c>
    </row>
    <row r="216" spans="1:16">
      <c r="A216" s="20" t="s">
        <v>301</v>
      </c>
      <c r="C216" s="13" t="s">
        <v>298</v>
      </c>
      <c r="G216" s="13"/>
      <c r="H216" s="18">
        <v>0.38500000000000001</v>
      </c>
      <c r="I216" s="47">
        <v>2.1999999999999999E-2</v>
      </c>
      <c r="J216" s="18">
        <f t="shared" si="39"/>
        <v>0.36299999999999999</v>
      </c>
      <c r="K216" s="18">
        <v>5</v>
      </c>
      <c r="L216" s="18">
        <f t="shared" si="36"/>
        <v>10</v>
      </c>
      <c r="M216" s="44">
        <v>1.2999999999999999E-2</v>
      </c>
      <c r="N216" s="18">
        <v>7.1999999999999998E-3</v>
      </c>
      <c r="O216" s="16">
        <f t="shared" si="37"/>
        <v>48.611111111111107</v>
      </c>
      <c r="P216" s="17">
        <f t="shared" si="38"/>
        <v>4.8611111111111107</v>
      </c>
    </row>
    <row r="217" spans="1:16">
      <c r="A217" s="20" t="s">
        <v>60</v>
      </c>
      <c r="C217" s="13" t="s">
        <v>308</v>
      </c>
      <c r="D217" s="13" t="s">
        <v>275</v>
      </c>
      <c r="G217" s="13"/>
      <c r="H217" s="18">
        <v>0.47099999999999997</v>
      </c>
      <c r="I217" s="47">
        <v>2.1999999999999999E-2</v>
      </c>
      <c r="J217" s="18">
        <f t="shared" si="39"/>
        <v>0.44899999999999995</v>
      </c>
      <c r="K217" s="18">
        <v>10</v>
      </c>
      <c r="L217" s="18">
        <f t="shared" si="36"/>
        <v>5</v>
      </c>
      <c r="M217" s="44">
        <v>1.2999999999999999E-2</v>
      </c>
      <c r="N217" s="18">
        <v>7.1999999999999998E-3</v>
      </c>
      <c r="O217" s="16">
        <f t="shared" si="37"/>
        <v>60.55555555555555</v>
      </c>
      <c r="P217" s="17">
        <f t="shared" si="38"/>
        <v>12.111111111111111</v>
      </c>
    </row>
    <row r="218" spans="1:16">
      <c r="A218" s="20" t="s">
        <v>60</v>
      </c>
      <c r="C218" s="13" t="s">
        <v>309</v>
      </c>
      <c r="G218" s="13"/>
      <c r="H218" s="18">
        <v>0.47</v>
      </c>
      <c r="I218" s="47">
        <v>2.1999999999999999E-2</v>
      </c>
      <c r="J218" s="18">
        <f t="shared" si="39"/>
        <v>0.44799999999999995</v>
      </c>
      <c r="K218" s="18">
        <v>10</v>
      </c>
      <c r="L218" s="18">
        <f t="shared" si="36"/>
        <v>5</v>
      </c>
      <c r="M218" s="44">
        <v>1.2999999999999999E-2</v>
      </c>
      <c r="N218" s="18">
        <v>7.1999999999999998E-3</v>
      </c>
      <c r="O218" s="16">
        <f t="shared" si="37"/>
        <v>60.416666666666657</v>
      </c>
      <c r="P218" s="17">
        <f t="shared" si="38"/>
        <v>12.083333333333332</v>
      </c>
    </row>
    <row r="219" spans="1:16">
      <c r="A219" s="20" t="s">
        <v>60</v>
      </c>
      <c r="C219" s="13" t="s">
        <v>299</v>
      </c>
      <c r="G219" s="13"/>
      <c r="H219" s="18">
        <v>0.46899999999999997</v>
      </c>
      <c r="I219" s="47">
        <v>2.1999999999999999E-2</v>
      </c>
      <c r="J219" s="18">
        <f t="shared" si="39"/>
        <v>0.44699999999999995</v>
      </c>
      <c r="K219" s="18">
        <v>10</v>
      </c>
      <c r="L219" s="18">
        <f t="shared" si="36"/>
        <v>5</v>
      </c>
      <c r="M219" s="44">
        <v>1.2999999999999999E-2</v>
      </c>
      <c r="N219" s="18">
        <v>7.1999999999999998E-3</v>
      </c>
      <c r="O219" s="16">
        <f t="shared" si="37"/>
        <v>60.277777777777771</v>
      </c>
      <c r="P219" s="17">
        <f t="shared" si="38"/>
        <v>12.055555555555554</v>
      </c>
    </row>
    <row r="220" spans="1:16">
      <c r="A220" s="20" t="s">
        <v>60</v>
      </c>
      <c r="C220" s="13" t="s">
        <v>300</v>
      </c>
      <c r="G220" s="13"/>
      <c r="H220" s="18">
        <v>0.47499999999999998</v>
      </c>
      <c r="I220" s="47">
        <v>2.1999999999999999E-2</v>
      </c>
      <c r="J220" s="18">
        <f t="shared" si="39"/>
        <v>0.45299999999999996</v>
      </c>
      <c r="K220" s="18">
        <v>10</v>
      </c>
      <c r="L220" s="18">
        <f t="shared" si="36"/>
        <v>5</v>
      </c>
      <c r="M220" s="44">
        <v>1.2999999999999999E-2</v>
      </c>
      <c r="N220" s="18">
        <v>7.1999999999999998E-3</v>
      </c>
      <c r="O220" s="16">
        <f t="shared" si="37"/>
        <v>61.111111111111107</v>
      </c>
      <c r="P220" s="17">
        <f t="shared" si="38"/>
        <v>12.222222222222221</v>
      </c>
    </row>
    <row r="221" spans="1:16">
      <c r="A221" s="20" t="s">
        <v>60</v>
      </c>
      <c r="C221" s="13" t="s">
        <v>311</v>
      </c>
      <c r="G221" s="13"/>
      <c r="H221" s="18">
        <v>0.47199999999999998</v>
      </c>
      <c r="I221" s="47">
        <v>2.1999999999999999E-2</v>
      </c>
      <c r="J221" s="18">
        <f t="shared" si="39"/>
        <v>0.44999999999999996</v>
      </c>
      <c r="K221" s="18">
        <v>10</v>
      </c>
      <c r="L221" s="18">
        <f t="shared" si="36"/>
        <v>5</v>
      </c>
      <c r="M221" s="44">
        <v>1.2999999999999999E-2</v>
      </c>
      <c r="N221" s="18">
        <v>7.1999999999999998E-3</v>
      </c>
      <c r="O221" s="16">
        <f t="shared" si="37"/>
        <v>60.694444444444436</v>
      </c>
      <c r="P221" s="17">
        <f t="shared" si="38"/>
        <v>12.138888888888888</v>
      </c>
    </row>
    <row r="222" spans="1:16">
      <c r="A222" s="20" t="s">
        <v>313</v>
      </c>
      <c r="C222" s="13" t="s">
        <v>339</v>
      </c>
      <c r="D222" s="13" t="s">
        <v>312</v>
      </c>
      <c r="G222" s="13"/>
      <c r="H222" s="18">
        <v>0.10299999999999999</v>
      </c>
      <c r="I222" s="47">
        <v>2.1999999999999999E-2</v>
      </c>
      <c r="J222" s="18">
        <f t="shared" si="39"/>
        <v>8.0999999999999989E-2</v>
      </c>
      <c r="K222" s="18">
        <v>1</v>
      </c>
      <c r="L222" s="18">
        <f t="shared" si="36"/>
        <v>50</v>
      </c>
      <c r="M222" s="44">
        <v>1.2999999999999999E-2</v>
      </c>
      <c r="N222" s="18">
        <v>7.1999999999999998E-3</v>
      </c>
      <c r="O222" s="16">
        <f t="shared" si="37"/>
        <v>9.4444444444444429</v>
      </c>
      <c r="P222" s="17">
        <f t="shared" si="38"/>
        <v>0.18888888888888886</v>
      </c>
    </row>
    <row r="223" spans="1:16">
      <c r="A223" s="20" t="s">
        <v>313</v>
      </c>
      <c r="C223" s="13" t="s">
        <v>340</v>
      </c>
      <c r="G223" s="13"/>
      <c r="H223" s="18">
        <v>0.104</v>
      </c>
      <c r="I223" s="47">
        <v>2.1999999999999999E-2</v>
      </c>
      <c r="J223" s="18">
        <f t="shared" si="39"/>
        <v>8.199999999999999E-2</v>
      </c>
      <c r="K223" s="18">
        <v>1</v>
      </c>
      <c r="L223" s="18">
        <f t="shared" si="36"/>
        <v>50</v>
      </c>
      <c r="M223" s="44">
        <v>1.2999999999999999E-2</v>
      </c>
      <c r="N223" s="18">
        <v>7.1999999999999998E-3</v>
      </c>
      <c r="O223" s="16">
        <f t="shared" si="37"/>
        <v>9.5833333333333321</v>
      </c>
      <c r="P223" s="17">
        <f t="shared" si="38"/>
        <v>0.19166666666666665</v>
      </c>
    </row>
    <row r="224" spans="1:16">
      <c r="A224" s="20"/>
      <c r="C224" s="13" t="s">
        <v>325</v>
      </c>
      <c r="D224" s="13" t="s">
        <v>314</v>
      </c>
      <c r="G224" s="13"/>
      <c r="H224" s="18">
        <v>0.29799999999999999</v>
      </c>
      <c r="I224" s="47">
        <v>2.1999999999999999E-2</v>
      </c>
      <c r="J224" s="18">
        <f t="shared" si="39"/>
        <v>0.27599999999999997</v>
      </c>
      <c r="K224" s="18">
        <v>1</v>
      </c>
      <c r="L224" s="18">
        <f t="shared" si="36"/>
        <v>50</v>
      </c>
      <c r="M224" s="44">
        <v>1.2999999999999999E-2</v>
      </c>
      <c r="N224" s="18">
        <v>7.1999999999999998E-3</v>
      </c>
      <c r="O224" s="16">
        <f t="shared" si="37"/>
        <v>36.527777777777771</v>
      </c>
      <c r="P224" s="17">
        <f t="shared" si="38"/>
        <v>0.7305555555555554</v>
      </c>
    </row>
    <row r="225" spans="1:17">
      <c r="A225" s="20"/>
      <c r="C225" s="13" t="s">
        <v>326</v>
      </c>
      <c r="D225" s="13" t="s">
        <v>316</v>
      </c>
      <c r="G225" s="13"/>
      <c r="H225" s="18">
        <v>0.35599999999999998</v>
      </c>
      <c r="I225" s="47">
        <v>2.1999999999999999E-2</v>
      </c>
      <c r="J225" s="18">
        <f t="shared" si="39"/>
        <v>0.33399999999999996</v>
      </c>
      <c r="K225" s="18">
        <v>10</v>
      </c>
      <c r="L225" s="18">
        <f t="shared" si="36"/>
        <v>5</v>
      </c>
      <c r="M225" s="44">
        <v>1.2999999999999999E-2</v>
      </c>
      <c r="N225" s="18">
        <v>7.1999999999999998E-3</v>
      </c>
      <c r="O225" s="16">
        <f t="shared" si="37"/>
        <v>44.583333333333329</v>
      </c>
      <c r="P225" s="17">
        <f t="shared" si="38"/>
        <v>8.9166666666666661</v>
      </c>
    </row>
    <row r="226" spans="1:17">
      <c r="A226" s="20"/>
      <c r="C226" s="13" t="s">
        <v>327</v>
      </c>
      <c r="D226" s="13" t="s">
        <v>318</v>
      </c>
      <c r="G226" s="13"/>
      <c r="H226" s="18">
        <v>0.38300000000000001</v>
      </c>
      <c r="I226" s="47">
        <v>2.1999999999999999E-2</v>
      </c>
      <c r="J226" s="18">
        <f t="shared" si="39"/>
        <v>0.36099999999999999</v>
      </c>
      <c r="K226" s="18">
        <v>10</v>
      </c>
      <c r="L226" s="18">
        <f t="shared" si="36"/>
        <v>5</v>
      </c>
      <c r="M226" s="44">
        <v>1.2999999999999999E-2</v>
      </c>
      <c r="N226" s="18">
        <v>7.1999999999999998E-3</v>
      </c>
      <c r="O226" s="16">
        <f t="shared" si="37"/>
        <v>48.333333333333329</v>
      </c>
      <c r="P226" s="17">
        <f t="shared" si="38"/>
        <v>9.6666666666666661</v>
      </c>
    </row>
    <row r="227" spans="1:17">
      <c r="A227" s="20"/>
      <c r="C227" s="13" t="s">
        <v>328</v>
      </c>
      <c r="D227" s="13" t="s">
        <v>320</v>
      </c>
      <c r="G227" s="13"/>
      <c r="H227" s="18">
        <v>0.46300000000000002</v>
      </c>
      <c r="I227" s="47">
        <v>2.1999999999999999E-2</v>
      </c>
      <c r="J227" s="18">
        <f t="shared" si="39"/>
        <v>0.441</v>
      </c>
      <c r="K227" s="18">
        <v>2</v>
      </c>
      <c r="L227" s="18">
        <f t="shared" si="36"/>
        <v>25</v>
      </c>
      <c r="M227" s="44">
        <v>1.2999999999999999E-2</v>
      </c>
      <c r="N227" s="18">
        <v>7.1999999999999998E-3</v>
      </c>
      <c r="O227" s="16">
        <f t="shared" si="37"/>
        <v>59.444444444444443</v>
      </c>
      <c r="P227" s="17">
        <f t="shared" si="38"/>
        <v>2.3777777777777778</v>
      </c>
    </row>
    <row r="228" spans="1:17">
      <c r="A228" s="20"/>
      <c r="B228" s="15">
        <v>43847</v>
      </c>
      <c r="C228" s="13" t="s">
        <v>341</v>
      </c>
      <c r="D228" s="13" t="s">
        <v>314</v>
      </c>
      <c r="G228" s="13"/>
      <c r="H228" s="18">
        <v>0.314</v>
      </c>
      <c r="I228" s="47">
        <v>2.5000000000000001E-2</v>
      </c>
      <c r="J228" s="18">
        <f t="shared" si="39"/>
        <v>0.28899999999999998</v>
      </c>
      <c r="K228" s="18">
        <v>1</v>
      </c>
      <c r="L228" s="18">
        <f t="shared" si="36"/>
        <v>50</v>
      </c>
      <c r="M228" s="44">
        <v>1.2999999999999999E-2</v>
      </c>
      <c r="N228" s="18">
        <v>7.1999999999999998E-3</v>
      </c>
      <c r="O228" s="16">
        <f t="shared" si="37"/>
        <v>38.333333333333329</v>
      </c>
      <c r="P228" s="17">
        <f t="shared" si="38"/>
        <v>0.76666666666666661</v>
      </c>
      <c r="Q228" s="18"/>
    </row>
    <row r="229" spans="1:17">
      <c r="A229" s="20"/>
      <c r="B229" s="13" t="s">
        <v>346</v>
      </c>
      <c r="C229" s="13" t="s">
        <v>342</v>
      </c>
      <c r="D229" s="13" t="s">
        <v>316</v>
      </c>
      <c r="G229" s="13"/>
      <c r="H229" s="18">
        <v>0.372</v>
      </c>
      <c r="I229" s="47">
        <v>2.5000000000000001E-2</v>
      </c>
      <c r="J229" s="18">
        <f t="shared" si="39"/>
        <v>0.34699999999999998</v>
      </c>
      <c r="K229" s="18">
        <v>10</v>
      </c>
      <c r="L229" s="18">
        <f t="shared" ref="L229:L245" si="40">50/K229</f>
        <v>5</v>
      </c>
      <c r="M229" s="44">
        <v>1.2999999999999999E-2</v>
      </c>
      <c r="N229" s="18">
        <v>7.1999999999999998E-3</v>
      </c>
      <c r="O229" s="16">
        <f t="shared" ref="O229:O245" si="41">(J229-M229)/N229</f>
        <v>46.388888888888886</v>
      </c>
      <c r="P229" s="17">
        <f t="shared" ref="P229:P245" si="42">O229/L229</f>
        <v>9.2777777777777768</v>
      </c>
      <c r="Q229" s="18"/>
    </row>
    <row r="230" spans="1:17">
      <c r="A230" s="20"/>
      <c r="C230" s="13" t="s">
        <v>343</v>
      </c>
      <c r="D230" s="13" t="s">
        <v>320</v>
      </c>
      <c r="G230" s="13"/>
      <c r="H230" s="18">
        <v>0.433</v>
      </c>
      <c r="I230" s="47">
        <v>2.5000000000000001E-2</v>
      </c>
      <c r="J230" s="18">
        <f t="shared" si="39"/>
        <v>0.40799999999999997</v>
      </c>
      <c r="K230" s="18">
        <v>2</v>
      </c>
      <c r="L230" s="18">
        <f t="shared" si="40"/>
        <v>25</v>
      </c>
      <c r="M230" s="44">
        <v>1.2999999999999999E-2</v>
      </c>
      <c r="N230" s="18">
        <v>7.1999999999999998E-3</v>
      </c>
      <c r="O230" s="16">
        <f t="shared" si="41"/>
        <v>54.861111111111107</v>
      </c>
      <c r="P230" s="17">
        <f t="shared" si="42"/>
        <v>2.1944444444444442</v>
      </c>
      <c r="Q230" s="18"/>
    </row>
    <row r="231" spans="1:17">
      <c r="A231" s="20" t="s">
        <v>344</v>
      </c>
      <c r="C231" s="13" t="s">
        <v>347</v>
      </c>
      <c r="D231" s="13" t="s">
        <v>345</v>
      </c>
      <c r="G231" s="13"/>
      <c r="H231" s="18">
        <v>0.11600000000000001</v>
      </c>
      <c r="I231" s="47">
        <v>2.5000000000000001E-2</v>
      </c>
      <c r="J231" s="18">
        <f t="shared" si="39"/>
        <v>9.0999999999999998E-2</v>
      </c>
      <c r="K231" s="18">
        <v>1</v>
      </c>
      <c r="L231" s="18">
        <f t="shared" si="40"/>
        <v>50</v>
      </c>
      <c r="M231" s="44">
        <v>1.2999999999999999E-2</v>
      </c>
      <c r="N231" s="18">
        <v>7.1999999999999998E-3</v>
      </c>
      <c r="O231" s="16">
        <f t="shared" si="41"/>
        <v>10.833333333333334</v>
      </c>
      <c r="P231" s="17">
        <f t="shared" si="42"/>
        <v>0.21666666666666667</v>
      </c>
      <c r="Q231" s="18"/>
    </row>
    <row r="232" spans="1:17">
      <c r="A232" s="20" t="s">
        <v>344</v>
      </c>
      <c r="C232" s="13" t="s">
        <v>348</v>
      </c>
      <c r="H232" s="18">
        <v>0.11700000000000001</v>
      </c>
      <c r="I232" s="47">
        <v>2.5000000000000001E-2</v>
      </c>
      <c r="J232" s="18">
        <f t="shared" si="39"/>
        <v>9.1999999999999998E-2</v>
      </c>
      <c r="K232" s="18">
        <v>1</v>
      </c>
      <c r="L232" s="18">
        <f t="shared" si="40"/>
        <v>50</v>
      </c>
      <c r="M232" s="44">
        <v>1.2999999999999999E-2</v>
      </c>
      <c r="N232" s="18">
        <v>7.1999999999999998E-3</v>
      </c>
      <c r="O232" s="16">
        <f t="shared" si="41"/>
        <v>10.972222222222223</v>
      </c>
      <c r="P232" s="17">
        <f t="shared" si="42"/>
        <v>0.21944444444444447</v>
      </c>
    </row>
    <row r="233" spans="1:17">
      <c r="A233" s="20"/>
      <c r="B233" s="21"/>
      <c r="C233" s="22" t="s">
        <v>73</v>
      </c>
      <c r="D233" s="23"/>
      <c r="E233" s="24"/>
      <c r="F233" s="25"/>
      <c r="G233" s="24"/>
      <c r="H233" s="26">
        <v>0.32900000000000001</v>
      </c>
      <c r="I233" s="26">
        <v>2.5000000000000001E-2</v>
      </c>
      <c r="J233" s="27">
        <f t="shared" si="39"/>
        <v>0.30399999999999999</v>
      </c>
      <c r="K233" s="28">
        <v>1</v>
      </c>
      <c r="L233" s="24">
        <f t="shared" si="40"/>
        <v>50</v>
      </c>
      <c r="M233" s="29">
        <v>1.2999999999999999E-2</v>
      </c>
      <c r="N233" s="29">
        <v>7.1999999999999998E-3</v>
      </c>
      <c r="O233" s="24">
        <f t="shared" si="41"/>
        <v>40.416666666666664</v>
      </c>
      <c r="P233" s="30">
        <f t="shared" si="42"/>
        <v>0.80833333333333324</v>
      </c>
    </row>
    <row r="234" spans="1:17">
      <c r="A234" s="20" t="s">
        <v>61</v>
      </c>
      <c r="C234" s="13" t="s">
        <v>349</v>
      </c>
      <c r="D234" s="13" t="s">
        <v>350</v>
      </c>
      <c r="H234" s="18">
        <v>0.33200000000000002</v>
      </c>
      <c r="I234" s="47">
        <v>2.5000000000000001E-2</v>
      </c>
      <c r="J234" s="18">
        <f t="shared" si="39"/>
        <v>0.307</v>
      </c>
      <c r="K234" s="18">
        <v>10</v>
      </c>
      <c r="L234" s="18">
        <f t="shared" si="40"/>
        <v>5</v>
      </c>
      <c r="M234" s="44">
        <v>1.2999999999999999E-2</v>
      </c>
      <c r="N234" s="18">
        <v>7.1999999999999998E-3</v>
      </c>
      <c r="O234" s="16">
        <f t="shared" si="41"/>
        <v>40.833333333333336</v>
      </c>
      <c r="P234" s="17">
        <f t="shared" si="42"/>
        <v>8.1666666666666679</v>
      </c>
    </row>
    <row r="235" spans="1:17">
      <c r="A235" s="20"/>
      <c r="C235" s="13" t="s">
        <v>351</v>
      </c>
      <c r="D235" s="13" t="s">
        <v>314</v>
      </c>
      <c r="H235" s="18">
        <v>0.36299999999999999</v>
      </c>
      <c r="I235" s="47">
        <v>2.5000000000000001E-2</v>
      </c>
      <c r="J235" s="18">
        <f t="shared" si="39"/>
        <v>0.33799999999999997</v>
      </c>
      <c r="K235" s="18">
        <v>1</v>
      </c>
      <c r="L235" s="18">
        <f t="shared" si="40"/>
        <v>50</v>
      </c>
      <c r="M235" s="44">
        <v>1.2999999999999999E-2</v>
      </c>
      <c r="N235" s="18">
        <v>7.1999999999999998E-3</v>
      </c>
      <c r="O235" s="16">
        <f t="shared" si="41"/>
        <v>45.138888888888886</v>
      </c>
      <c r="P235" s="17">
        <f t="shared" si="42"/>
        <v>0.90277777777777768</v>
      </c>
    </row>
    <row r="236" spans="1:17">
      <c r="A236" s="20"/>
      <c r="C236" s="13" t="s">
        <v>352</v>
      </c>
      <c r="D236" s="13" t="s">
        <v>316</v>
      </c>
      <c r="H236" s="18">
        <v>0.35899999999999999</v>
      </c>
      <c r="I236" s="47">
        <v>2.5000000000000001E-2</v>
      </c>
      <c r="J236" s="18">
        <f t="shared" si="39"/>
        <v>0.33399999999999996</v>
      </c>
      <c r="K236" s="18">
        <v>10</v>
      </c>
      <c r="L236" s="18">
        <f t="shared" si="40"/>
        <v>5</v>
      </c>
      <c r="M236" s="44">
        <v>1.2999999999999999E-2</v>
      </c>
      <c r="N236" s="18">
        <v>7.1999999999999998E-3</v>
      </c>
      <c r="O236" s="16">
        <f t="shared" si="41"/>
        <v>44.583333333333329</v>
      </c>
      <c r="P236" s="17">
        <f t="shared" si="42"/>
        <v>8.9166666666666661</v>
      </c>
    </row>
    <row r="237" spans="1:17">
      <c r="A237" s="20"/>
      <c r="C237" s="13" t="s">
        <v>353</v>
      </c>
      <c r="D237" s="13" t="s">
        <v>320</v>
      </c>
      <c r="H237" s="18">
        <v>0.42199999999999999</v>
      </c>
      <c r="I237" s="47">
        <v>2.5000000000000001E-2</v>
      </c>
      <c r="J237" s="18">
        <f t="shared" si="39"/>
        <v>0.39699999999999996</v>
      </c>
      <c r="K237" s="18">
        <v>2</v>
      </c>
      <c r="L237" s="18">
        <f t="shared" si="40"/>
        <v>25</v>
      </c>
      <c r="M237" s="44">
        <v>1.2999999999999999E-2</v>
      </c>
      <c r="N237" s="18">
        <v>7.1999999999999998E-3</v>
      </c>
      <c r="O237" s="16">
        <f t="shared" si="41"/>
        <v>53.333333333333329</v>
      </c>
      <c r="P237" s="17">
        <f t="shared" si="42"/>
        <v>2.1333333333333333</v>
      </c>
    </row>
    <row r="238" spans="1:17">
      <c r="A238" s="20"/>
      <c r="B238" s="15">
        <v>43850</v>
      </c>
      <c r="C238" s="13" t="s">
        <v>359</v>
      </c>
      <c r="D238" s="13" t="s">
        <v>314</v>
      </c>
      <c r="G238" s="13"/>
      <c r="H238" s="18">
        <v>0.35199999999999998</v>
      </c>
      <c r="I238" s="47">
        <v>0.02</v>
      </c>
      <c r="J238" s="18">
        <f t="shared" si="39"/>
        <v>0.33199999999999996</v>
      </c>
      <c r="K238" s="18">
        <v>1</v>
      </c>
      <c r="L238" s="18">
        <f t="shared" si="40"/>
        <v>50</v>
      </c>
      <c r="M238" s="44">
        <v>1.2999999999999999E-2</v>
      </c>
      <c r="N238" s="18">
        <v>7.1999999999999998E-3</v>
      </c>
      <c r="O238" s="16">
        <f t="shared" si="41"/>
        <v>44.30555555555555</v>
      </c>
      <c r="P238" s="17">
        <f t="shared" si="42"/>
        <v>0.88611111111111096</v>
      </c>
      <c r="Q238" s="18"/>
    </row>
    <row r="239" spans="1:17">
      <c r="A239" s="20"/>
      <c r="B239" s="13" t="s">
        <v>361</v>
      </c>
      <c r="C239" s="13" t="s">
        <v>358</v>
      </c>
      <c r="D239" s="13" t="s">
        <v>316</v>
      </c>
      <c r="G239" s="13"/>
      <c r="H239" s="18">
        <v>0.33800000000000002</v>
      </c>
      <c r="I239" s="47">
        <v>0.02</v>
      </c>
      <c r="J239" s="18">
        <f t="shared" si="39"/>
        <v>0.318</v>
      </c>
      <c r="K239" s="18">
        <v>10</v>
      </c>
      <c r="L239" s="18">
        <f t="shared" si="40"/>
        <v>5</v>
      </c>
      <c r="M239" s="44">
        <v>1.2999999999999999E-2</v>
      </c>
      <c r="N239" s="18">
        <v>7.1999999999999998E-3</v>
      </c>
      <c r="O239" s="16">
        <f t="shared" si="41"/>
        <v>42.361111111111114</v>
      </c>
      <c r="P239" s="17">
        <f t="shared" si="42"/>
        <v>8.4722222222222232</v>
      </c>
      <c r="Q239" s="18"/>
    </row>
    <row r="240" spans="1:17">
      <c r="A240" s="20"/>
      <c r="C240" s="13" t="s">
        <v>357</v>
      </c>
      <c r="D240" s="13" t="s">
        <v>320</v>
      </c>
      <c r="G240" s="13"/>
      <c r="H240" s="18">
        <v>0.41299999999999998</v>
      </c>
      <c r="I240" s="47">
        <v>0.02</v>
      </c>
      <c r="J240" s="18">
        <f t="shared" si="39"/>
        <v>0.39299999999999996</v>
      </c>
      <c r="K240" s="18">
        <v>2</v>
      </c>
      <c r="L240" s="18">
        <f t="shared" si="40"/>
        <v>25</v>
      </c>
      <c r="M240" s="44">
        <v>1.2999999999999999E-2</v>
      </c>
      <c r="N240" s="18">
        <v>7.1999999999999998E-3</v>
      </c>
      <c r="O240" s="16">
        <f t="shared" si="41"/>
        <v>52.777777777777771</v>
      </c>
      <c r="P240" s="17">
        <f t="shared" si="42"/>
        <v>2.1111111111111107</v>
      </c>
      <c r="Q240" s="18"/>
    </row>
    <row r="241" spans="1:17">
      <c r="A241" s="20"/>
      <c r="C241" s="13" t="s">
        <v>356</v>
      </c>
      <c r="D241" s="13" t="s">
        <v>320</v>
      </c>
      <c r="G241" s="13"/>
      <c r="H241" s="18">
        <v>0.39700000000000002</v>
      </c>
      <c r="I241" s="47">
        <v>0.02</v>
      </c>
      <c r="J241" s="18">
        <f t="shared" si="39"/>
        <v>0.377</v>
      </c>
      <c r="K241" s="18">
        <v>2</v>
      </c>
      <c r="L241" s="18">
        <f t="shared" si="40"/>
        <v>25</v>
      </c>
      <c r="M241" s="44">
        <v>1.2999999999999999E-2</v>
      </c>
      <c r="N241" s="18">
        <v>7.1999999999999998E-3</v>
      </c>
      <c r="O241" s="16">
        <f t="shared" si="41"/>
        <v>50.555555555555557</v>
      </c>
      <c r="P241" s="17">
        <f t="shared" si="42"/>
        <v>2.0222222222222221</v>
      </c>
      <c r="Q241" s="18"/>
    </row>
    <row r="242" spans="1:17">
      <c r="A242" s="20" t="s">
        <v>45</v>
      </c>
      <c r="B242" s="15"/>
      <c r="C242" s="13" t="s">
        <v>362</v>
      </c>
      <c r="D242" s="13" t="s">
        <v>360</v>
      </c>
      <c r="G242" s="13"/>
      <c r="H242" s="18">
        <v>0.30599999999999999</v>
      </c>
      <c r="I242" s="47">
        <v>0.02</v>
      </c>
      <c r="J242" s="18">
        <f t="shared" si="39"/>
        <v>0.28599999999999998</v>
      </c>
      <c r="K242" s="18">
        <v>10</v>
      </c>
      <c r="L242" s="18">
        <f t="shared" si="40"/>
        <v>5</v>
      </c>
      <c r="M242" s="44">
        <v>1.2999999999999999E-2</v>
      </c>
      <c r="N242" s="18">
        <v>7.1999999999999998E-3</v>
      </c>
      <c r="O242" s="16">
        <f t="shared" si="41"/>
        <v>37.916666666666664</v>
      </c>
      <c r="P242" s="17">
        <f t="shared" si="42"/>
        <v>7.583333333333333</v>
      </c>
      <c r="Q242" s="18"/>
    </row>
    <row r="243" spans="1:17">
      <c r="A243" s="20" t="s">
        <v>45</v>
      </c>
      <c r="B243" s="15"/>
      <c r="C243" s="13" t="s">
        <v>363</v>
      </c>
      <c r="H243" s="18">
        <v>0.307</v>
      </c>
      <c r="I243" s="47">
        <v>0.02</v>
      </c>
      <c r="J243" s="18">
        <f t="shared" si="39"/>
        <v>0.28699999999999998</v>
      </c>
      <c r="K243" s="18">
        <v>10</v>
      </c>
      <c r="L243" s="18">
        <f t="shared" si="40"/>
        <v>5</v>
      </c>
      <c r="M243" s="44">
        <v>1.2999999999999999E-2</v>
      </c>
      <c r="N243" s="18">
        <v>7.1999999999999998E-3</v>
      </c>
      <c r="O243" s="16">
        <f t="shared" si="41"/>
        <v>38.05555555555555</v>
      </c>
      <c r="P243" s="17">
        <f t="shared" si="42"/>
        <v>7.6111111111111098</v>
      </c>
    </row>
    <row r="244" spans="1:17">
      <c r="A244" s="20"/>
      <c r="B244" s="21"/>
      <c r="C244" s="22" t="s">
        <v>73</v>
      </c>
      <c r="D244" s="23"/>
      <c r="E244" s="24"/>
      <c r="F244" s="25"/>
      <c r="G244" s="24"/>
      <c r="H244" s="26">
        <v>0.318</v>
      </c>
      <c r="I244" s="26">
        <v>0.02</v>
      </c>
      <c r="J244" s="27">
        <f t="shared" si="39"/>
        <v>0.29799999999999999</v>
      </c>
      <c r="K244" s="28">
        <v>1</v>
      </c>
      <c r="L244" s="24">
        <f t="shared" si="40"/>
        <v>50</v>
      </c>
      <c r="M244" s="29">
        <v>1.2999999999999999E-2</v>
      </c>
      <c r="N244" s="29">
        <v>7.1999999999999998E-3</v>
      </c>
      <c r="O244" s="24">
        <f t="shared" si="41"/>
        <v>39.583333333333329</v>
      </c>
      <c r="P244" s="30">
        <f t="shared" si="42"/>
        <v>0.79166666666666652</v>
      </c>
    </row>
    <row r="245" spans="1:17">
      <c r="A245" s="118"/>
      <c r="C245" s="13" t="s">
        <v>2234</v>
      </c>
      <c r="D245" s="13" t="s">
        <v>2235</v>
      </c>
      <c r="G245" s="13"/>
      <c r="H245" s="18">
        <v>0.42699999999999999</v>
      </c>
      <c r="I245" s="47">
        <v>0.02</v>
      </c>
      <c r="J245" s="18">
        <f t="shared" si="39"/>
        <v>0.40699999999999997</v>
      </c>
      <c r="K245" s="18">
        <v>2</v>
      </c>
      <c r="L245" s="18">
        <f t="shared" si="40"/>
        <v>25</v>
      </c>
      <c r="M245" s="44">
        <v>1.2999999999999999E-2</v>
      </c>
      <c r="N245" s="18">
        <v>7.1999999999999998E-3</v>
      </c>
      <c r="O245" s="16">
        <f t="shared" si="41"/>
        <v>54.722222222222221</v>
      </c>
      <c r="P245" s="17">
        <f t="shared" si="42"/>
        <v>2.1888888888888887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D140"/>
  <sheetViews>
    <sheetView workbookViewId="0">
      <pane ySplit="1" topLeftCell="A23" activePane="bottomLeft" state="frozen"/>
      <selection pane="bottomLeft" activeCell="A64" sqref="A64"/>
    </sheetView>
  </sheetViews>
  <sheetFormatPr defaultRowHeight="13.5"/>
  <cols>
    <col min="1" max="1" width="9" style="14"/>
    <col min="2" max="2" width="9" style="13"/>
    <col min="3" max="3" width="18.75" style="13" customWidth="1"/>
    <col min="4" max="7" width="9" style="13"/>
    <col min="8" max="9" width="9" style="60"/>
    <col min="10" max="10" width="9" style="13"/>
    <col min="11" max="12" width="5.125" style="13" customWidth="1"/>
    <col min="13" max="15" width="9" style="13"/>
    <col min="16" max="16" width="17.375" style="13" customWidth="1"/>
    <col min="17" max="16384" width="9" style="13"/>
  </cols>
  <sheetData>
    <row r="1" spans="1:30" s="12" customFormat="1" ht="31.5" customHeight="1">
      <c r="A1" s="1" t="s">
        <v>479</v>
      </c>
      <c r="B1" s="2" t="s">
        <v>25</v>
      </c>
      <c r="C1" s="3" t="s">
        <v>26</v>
      </c>
      <c r="D1" s="4" t="s">
        <v>27</v>
      </c>
      <c r="E1" s="5" t="s">
        <v>28</v>
      </c>
      <c r="F1" s="3" t="s">
        <v>29</v>
      </c>
      <c r="G1" s="3" t="s">
        <v>30</v>
      </c>
      <c r="H1" s="6" t="s">
        <v>31</v>
      </c>
      <c r="I1" s="6" t="s">
        <v>32</v>
      </c>
      <c r="J1" s="7" t="s">
        <v>33</v>
      </c>
      <c r="K1" s="8" t="s">
        <v>34</v>
      </c>
      <c r="L1" s="8" t="s">
        <v>35</v>
      </c>
      <c r="M1" s="9" t="s">
        <v>36</v>
      </c>
      <c r="N1" s="9" t="s">
        <v>37</v>
      </c>
      <c r="O1" s="9" t="s">
        <v>38</v>
      </c>
      <c r="P1" s="10" t="s">
        <v>39</v>
      </c>
      <c r="Q1" s="11" t="s">
        <v>40</v>
      </c>
      <c r="R1" s="11" t="s">
        <v>41</v>
      </c>
      <c r="S1" s="11" t="s">
        <v>42</v>
      </c>
    </row>
    <row r="2" spans="1:30" ht="18.75" customHeight="1">
      <c r="A2" s="20"/>
      <c r="B2" s="15">
        <v>43875</v>
      </c>
      <c r="C2" s="13" t="s">
        <v>398</v>
      </c>
      <c r="D2" s="13" t="s">
        <v>365</v>
      </c>
      <c r="G2" s="18" t="s">
        <v>373</v>
      </c>
      <c r="H2" s="47">
        <v>3.6000000000000004E-2</v>
      </c>
      <c r="I2" s="47">
        <v>2.1999999999999999E-2</v>
      </c>
      <c r="J2" s="18">
        <f t="shared" ref="J2:J16" si="0">H2-I2</f>
        <v>1.4000000000000005E-2</v>
      </c>
      <c r="K2" s="18">
        <v>1</v>
      </c>
      <c r="L2" s="18">
        <f t="shared" ref="L2:L37" si="1">50/K2</f>
        <v>50</v>
      </c>
      <c r="M2" s="44">
        <v>7.1000000000000004E-3</v>
      </c>
      <c r="N2" s="18">
        <v>7.1999999999999998E-3</v>
      </c>
      <c r="O2" s="16">
        <f t="shared" ref="O2:O11" si="2">(J2-M2)/N2</f>
        <v>0.95833333333333404</v>
      </c>
      <c r="P2" s="17">
        <f t="shared" ref="P2:P11" si="3">O2/L2</f>
        <v>1.9166666666666679E-2</v>
      </c>
      <c r="AA2" s="18"/>
      <c r="AB2" s="18"/>
      <c r="AC2" s="47"/>
      <c r="AD2" s="18"/>
    </row>
    <row r="3" spans="1:30" ht="18.75" customHeight="1">
      <c r="A3" s="20"/>
      <c r="B3" s="13" t="s">
        <v>382</v>
      </c>
      <c r="C3" s="13" t="s">
        <v>399</v>
      </c>
      <c r="G3" s="18"/>
      <c r="H3" s="47">
        <v>3.6999999999999998E-2</v>
      </c>
      <c r="I3" s="47">
        <v>2.1999999999999999E-2</v>
      </c>
      <c r="J3" s="18">
        <f t="shared" si="0"/>
        <v>1.4999999999999999E-2</v>
      </c>
      <c r="K3" s="18">
        <v>1</v>
      </c>
      <c r="L3" s="18">
        <f t="shared" si="1"/>
        <v>50</v>
      </c>
      <c r="M3" s="44">
        <v>7.1000000000000004E-3</v>
      </c>
      <c r="N3" s="18">
        <v>7.1999999999999998E-3</v>
      </c>
      <c r="O3" s="16">
        <f t="shared" si="2"/>
        <v>1.0972222222222221</v>
      </c>
      <c r="P3" s="17">
        <f t="shared" si="3"/>
        <v>2.1944444444444444E-2</v>
      </c>
      <c r="AA3" s="18"/>
      <c r="AB3" s="18"/>
      <c r="AC3" s="47"/>
      <c r="AD3" s="18"/>
    </row>
    <row r="4" spans="1:30">
      <c r="A4" s="20"/>
      <c r="C4" s="32" t="s">
        <v>380</v>
      </c>
      <c r="D4" s="33"/>
      <c r="E4" s="34">
        <v>1</v>
      </c>
      <c r="F4" s="35"/>
      <c r="G4" s="34"/>
      <c r="H4" s="46">
        <v>0.45900000000000002</v>
      </c>
      <c r="I4" s="46">
        <v>2.1999999999999999E-2</v>
      </c>
      <c r="J4" s="36">
        <f t="shared" si="0"/>
        <v>0.437</v>
      </c>
      <c r="K4" s="37">
        <v>10</v>
      </c>
      <c r="L4" s="34">
        <f t="shared" si="1"/>
        <v>5</v>
      </c>
      <c r="M4" s="40">
        <v>7.1000000000000004E-3</v>
      </c>
      <c r="N4" s="34">
        <v>7.1999999999999998E-3</v>
      </c>
      <c r="O4" s="35">
        <f t="shared" si="2"/>
        <v>59.708333333333336</v>
      </c>
      <c r="P4" s="35">
        <f t="shared" si="3"/>
        <v>11.941666666666666</v>
      </c>
      <c r="Q4" s="13" t="s">
        <v>383</v>
      </c>
      <c r="S4" s="49" t="s">
        <v>381</v>
      </c>
    </row>
    <row r="5" spans="1:30">
      <c r="A5" s="20"/>
      <c r="C5" s="32" t="s">
        <v>379</v>
      </c>
      <c r="D5" s="33"/>
      <c r="E5" s="34"/>
      <c r="F5" s="35"/>
      <c r="G5" s="34"/>
      <c r="H5" s="46">
        <v>0.20200000000000001</v>
      </c>
      <c r="I5" s="46">
        <v>2.1999999999999999E-2</v>
      </c>
      <c r="J5" s="36">
        <f t="shared" si="0"/>
        <v>0.18000000000000002</v>
      </c>
      <c r="K5" s="37">
        <v>25</v>
      </c>
      <c r="L5" s="34">
        <f t="shared" si="1"/>
        <v>2</v>
      </c>
      <c r="M5" s="40">
        <v>7.1000000000000004E-3</v>
      </c>
      <c r="N5" s="34">
        <v>7.1999999999999998E-3</v>
      </c>
      <c r="O5" s="35">
        <f t="shared" si="2"/>
        <v>24.013888888888893</v>
      </c>
      <c r="P5" s="35">
        <f t="shared" si="3"/>
        <v>12.006944444444446</v>
      </c>
      <c r="S5" s="49" t="s">
        <v>268</v>
      </c>
    </row>
    <row r="6" spans="1:30">
      <c r="A6" s="20"/>
      <c r="B6" s="21"/>
      <c r="C6" s="22" t="s">
        <v>73</v>
      </c>
      <c r="D6" s="23"/>
      <c r="E6" s="24"/>
      <c r="F6" s="25"/>
      <c r="G6" s="24"/>
      <c r="H6" s="26">
        <v>0.33100000000000002</v>
      </c>
      <c r="I6" s="26">
        <v>2.1999999999999999E-2</v>
      </c>
      <c r="J6" s="27">
        <f t="shared" si="0"/>
        <v>0.309</v>
      </c>
      <c r="K6" s="28">
        <v>1</v>
      </c>
      <c r="L6" s="24">
        <f t="shared" si="1"/>
        <v>50</v>
      </c>
      <c r="M6" s="29">
        <v>7.1000000000000004E-3</v>
      </c>
      <c r="N6" s="29">
        <v>7.1999999999999998E-3</v>
      </c>
      <c r="O6" s="24">
        <f t="shared" si="2"/>
        <v>41.930555555555557</v>
      </c>
      <c r="P6" s="30">
        <f t="shared" si="3"/>
        <v>0.8386111111111112</v>
      </c>
    </row>
    <row r="7" spans="1:30">
      <c r="A7" s="20"/>
      <c r="C7" s="13" t="s">
        <v>400</v>
      </c>
      <c r="D7" s="13" t="s">
        <v>368</v>
      </c>
      <c r="G7" s="18" t="s">
        <v>378</v>
      </c>
      <c r="H7" s="47">
        <v>0.32600000000000001</v>
      </c>
      <c r="I7" s="47">
        <v>2.1999999999999999E-2</v>
      </c>
      <c r="J7" s="18">
        <f t="shared" si="0"/>
        <v>0.30399999999999999</v>
      </c>
      <c r="K7" s="18">
        <v>25</v>
      </c>
      <c r="L7" s="18">
        <f t="shared" si="1"/>
        <v>2</v>
      </c>
      <c r="M7" s="44">
        <v>7.1000000000000004E-3</v>
      </c>
      <c r="N7" s="18">
        <v>7.1999999999999998E-3</v>
      </c>
      <c r="O7" s="16">
        <f t="shared" si="2"/>
        <v>41.236111111111114</v>
      </c>
      <c r="P7" s="17">
        <f>O7/L7</f>
        <v>20.618055555555557</v>
      </c>
      <c r="AA7" s="18"/>
      <c r="AB7" s="18"/>
      <c r="AC7" s="47"/>
      <c r="AD7" s="18"/>
    </row>
    <row r="8" spans="1:30" ht="18.75" customHeight="1">
      <c r="A8" s="20"/>
      <c r="C8" s="13" t="s">
        <v>401</v>
      </c>
      <c r="D8" s="13" t="s">
        <v>369</v>
      </c>
      <c r="G8" s="18" t="s">
        <v>374</v>
      </c>
      <c r="H8" s="47">
        <v>0.10299999999999999</v>
      </c>
      <c r="I8" s="47">
        <v>2.1999999999999999E-2</v>
      </c>
      <c r="J8" s="18">
        <f t="shared" si="0"/>
        <v>8.0999999999999989E-2</v>
      </c>
      <c r="K8" s="18">
        <v>1</v>
      </c>
      <c r="L8" s="18">
        <f t="shared" si="1"/>
        <v>50</v>
      </c>
      <c r="M8" s="44">
        <v>7.1000000000000004E-3</v>
      </c>
      <c r="N8" s="18">
        <v>7.1999999999999998E-3</v>
      </c>
      <c r="O8" s="16">
        <f t="shared" si="2"/>
        <v>10.263888888888888</v>
      </c>
      <c r="P8" s="17">
        <f t="shared" si="3"/>
        <v>0.20527777777777775</v>
      </c>
      <c r="AA8" s="18"/>
      <c r="AB8" s="13" t="s">
        <v>384</v>
      </c>
      <c r="AC8" s="13" t="s">
        <v>385</v>
      </c>
      <c r="AD8" s="18"/>
    </row>
    <row r="9" spans="1:30">
      <c r="A9" s="20"/>
      <c r="C9" s="13" t="s">
        <v>402</v>
      </c>
      <c r="G9" s="18" t="s">
        <v>375</v>
      </c>
      <c r="H9" s="47">
        <v>4.1000000000000002E-2</v>
      </c>
      <c r="I9" s="47">
        <v>2.1999999999999999E-2</v>
      </c>
      <c r="J9" s="18">
        <f t="shared" si="0"/>
        <v>1.9000000000000003E-2</v>
      </c>
      <c r="K9" s="18">
        <v>1</v>
      </c>
      <c r="L9" s="18">
        <f t="shared" si="1"/>
        <v>50</v>
      </c>
      <c r="M9" s="44">
        <v>7.1000000000000004E-3</v>
      </c>
      <c r="N9" s="18">
        <v>7.1999999999999998E-3</v>
      </c>
      <c r="O9" s="16">
        <f t="shared" si="2"/>
        <v>1.6527777777777781</v>
      </c>
      <c r="P9" s="17">
        <f t="shared" si="3"/>
        <v>3.305555555555556E-2</v>
      </c>
      <c r="W9" s="13" t="s">
        <v>364</v>
      </c>
      <c r="X9" s="13" t="s">
        <v>365</v>
      </c>
      <c r="AA9" s="18" t="s">
        <v>373</v>
      </c>
      <c r="AB9" s="51">
        <v>1.9166666666666679E-2</v>
      </c>
      <c r="AC9" s="55">
        <v>4.1789473684210536</v>
      </c>
      <c r="AD9" s="18"/>
    </row>
    <row r="10" spans="1:30" ht="18.75" customHeight="1">
      <c r="A10" s="20"/>
      <c r="C10" s="13" t="s">
        <v>403</v>
      </c>
      <c r="D10" s="13" t="s">
        <v>371</v>
      </c>
      <c r="G10" s="18" t="s">
        <v>376</v>
      </c>
      <c r="H10" s="47">
        <v>0.625</v>
      </c>
      <c r="I10" s="47">
        <v>2.1999999999999999E-2</v>
      </c>
      <c r="J10" s="18">
        <f t="shared" si="0"/>
        <v>0.60299999999999998</v>
      </c>
      <c r="K10" s="18">
        <v>100</v>
      </c>
      <c r="L10" s="18">
        <f t="shared" si="1"/>
        <v>0.5</v>
      </c>
      <c r="M10" s="44">
        <v>7.1000000000000004E-3</v>
      </c>
      <c r="N10" s="18">
        <v>7.1999999999999998E-3</v>
      </c>
      <c r="O10" s="16">
        <f t="shared" si="2"/>
        <v>82.763888888888886</v>
      </c>
      <c r="P10" s="17">
        <f t="shared" si="3"/>
        <v>165.52777777777777</v>
      </c>
      <c r="W10" s="13" t="s">
        <v>366</v>
      </c>
      <c r="AA10" s="18" t="s">
        <v>183</v>
      </c>
      <c r="AB10" s="52">
        <v>6.5125000000000002</v>
      </c>
      <c r="AC10" s="59"/>
      <c r="AD10" s="18"/>
    </row>
    <row r="11" spans="1:30">
      <c r="A11" s="20"/>
      <c r="C11" s="13" t="s">
        <v>404</v>
      </c>
      <c r="G11" s="18" t="s">
        <v>377</v>
      </c>
      <c r="H11" s="47">
        <v>0.28699999999999998</v>
      </c>
      <c r="I11" s="47">
        <v>2.1999999999999999E-2</v>
      </c>
      <c r="J11" s="18">
        <f t="shared" si="0"/>
        <v>0.26499999999999996</v>
      </c>
      <c r="K11" s="18">
        <v>10</v>
      </c>
      <c r="L11" s="18">
        <f t="shared" si="1"/>
        <v>5</v>
      </c>
      <c r="M11" s="44">
        <v>7.1000000000000004E-3</v>
      </c>
      <c r="N11" s="18">
        <v>7.1999999999999998E-3</v>
      </c>
      <c r="O11" s="16">
        <f t="shared" si="2"/>
        <v>35.819444444444443</v>
      </c>
      <c r="P11" s="17">
        <f t="shared" si="3"/>
        <v>7.1638888888888888</v>
      </c>
      <c r="Q11" s="13">
        <v>10.1</v>
      </c>
      <c r="W11" s="13" t="s">
        <v>367</v>
      </c>
      <c r="X11" s="13" t="s">
        <v>368</v>
      </c>
      <c r="AA11" s="18" t="s">
        <v>378</v>
      </c>
      <c r="AB11" s="53">
        <v>20.618055555555557</v>
      </c>
      <c r="AC11" s="57">
        <v>24.147368421052633</v>
      </c>
      <c r="AD11" s="18"/>
    </row>
    <row r="12" spans="1:30">
      <c r="A12" s="20" t="s">
        <v>179</v>
      </c>
      <c r="B12" s="15">
        <v>43880</v>
      </c>
      <c r="C12" s="13" t="s">
        <v>449</v>
      </c>
      <c r="D12" s="13" t="s">
        <v>405</v>
      </c>
      <c r="G12" s="18"/>
      <c r="H12" s="47">
        <v>1.7999999999999999E-2</v>
      </c>
      <c r="I12" s="47">
        <v>8.9999999999999993E-3</v>
      </c>
      <c r="J12" s="18">
        <f t="shared" si="0"/>
        <v>8.9999999999999993E-3</v>
      </c>
      <c r="K12" s="18">
        <v>1</v>
      </c>
      <c r="L12" s="18">
        <f t="shared" si="1"/>
        <v>50</v>
      </c>
      <c r="M12" s="44">
        <v>8.0000000000000004E-4</v>
      </c>
      <c r="N12" s="18">
        <v>4.4000000000000003E-3</v>
      </c>
      <c r="O12" s="16">
        <f t="shared" ref="O12:O37" si="4">(J12-M12)/N12</f>
        <v>1.8636363636363633</v>
      </c>
      <c r="P12" s="17">
        <f t="shared" ref="P12:P37" si="5">O12/L12</f>
        <v>3.7272727272727263E-2</v>
      </c>
      <c r="S12" s="39" t="s">
        <v>267</v>
      </c>
    </row>
    <row r="13" spans="1:30">
      <c r="A13" s="20" t="s">
        <v>179</v>
      </c>
      <c r="B13" s="15" t="s">
        <v>453</v>
      </c>
      <c r="C13" s="13" t="s">
        <v>450</v>
      </c>
      <c r="G13" s="18"/>
      <c r="H13" s="47">
        <v>1.7999999999999999E-2</v>
      </c>
      <c r="I13" s="47">
        <v>8.9999999999999993E-3</v>
      </c>
      <c r="J13" s="18">
        <f t="shared" si="0"/>
        <v>8.9999999999999993E-3</v>
      </c>
      <c r="K13" s="18">
        <v>1</v>
      </c>
      <c r="L13" s="18">
        <f t="shared" si="1"/>
        <v>50</v>
      </c>
      <c r="M13" s="44">
        <v>8.0000000000000004E-4</v>
      </c>
      <c r="N13" s="18">
        <v>4.4000000000000003E-3</v>
      </c>
      <c r="O13" s="16">
        <f t="shared" si="4"/>
        <v>1.8636363636363633</v>
      </c>
      <c r="P13" s="17">
        <f t="shared" si="5"/>
        <v>3.7272727272727263E-2</v>
      </c>
      <c r="S13" s="39" t="s">
        <v>268</v>
      </c>
    </row>
    <row r="14" spans="1:30">
      <c r="A14" s="20" t="s">
        <v>179</v>
      </c>
      <c r="C14" s="13" t="s">
        <v>406</v>
      </c>
      <c r="D14" s="13" t="s">
        <v>407</v>
      </c>
      <c r="G14" s="18"/>
      <c r="H14" s="47">
        <v>1.7000000000000001E-2</v>
      </c>
      <c r="I14" s="47">
        <v>8.9999999999999993E-3</v>
      </c>
      <c r="J14" s="18">
        <f t="shared" si="0"/>
        <v>8.0000000000000019E-3</v>
      </c>
      <c r="K14" s="18">
        <v>1</v>
      </c>
      <c r="L14" s="18">
        <f t="shared" si="1"/>
        <v>50</v>
      </c>
      <c r="M14" s="44">
        <v>8.0000000000000004E-4</v>
      </c>
      <c r="N14" s="18">
        <v>4.4000000000000003E-3</v>
      </c>
      <c r="O14" s="16">
        <f t="shared" si="4"/>
        <v>1.6363636363636367</v>
      </c>
      <c r="P14" s="17">
        <f t="shared" si="5"/>
        <v>3.2727272727272737E-2</v>
      </c>
    </row>
    <row r="15" spans="1:30">
      <c r="A15" s="20" t="s">
        <v>179</v>
      </c>
      <c r="C15" s="13" t="s">
        <v>408</v>
      </c>
      <c r="D15" s="13" t="s">
        <v>409</v>
      </c>
      <c r="G15" s="18"/>
      <c r="H15" s="47">
        <v>1.9E-2</v>
      </c>
      <c r="I15" s="47">
        <v>8.9999999999999993E-3</v>
      </c>
      <c r="J15" s="18">
        <f t="shared" si="0"/>
        <v>0.01</v>
      </c>
      <c r="K15" s="18">
        <v>1</v>
      </c>
      <c r="L15" s="18">
        <f t="shared" si="1"/>
        <v>50</v>
      </c>
      <c r="M15" s="44">
        <v>8.0000000000000004E-4</v>
      </c>
      <c r="N15" s="18">
        <v>4.4000000000000003E-3</v>
      </c>
      <c r="O15" s="16">
        <f t="shared" si="4"/>
        <v>2.0909090909090908</v>
      </c>
      <c r="P15" s="17">
        <f t="shared" si="5"/>
        <v>4.1818181818181817E-2</v>
      </c>
    </row>
    <row r="16" spans="1:30">
      <c r="A16" s="20" t="s">
        <v>179</v>
      </c>
      <c r="C16" s="13" t="s">
        <v>410</v>
      </c>
      <c r="D16" s="13" t="s">
        <v>411</v>
      </c>
      <c r="G16" s="18"/>
      <c r="H16" s="47">
        <v>1.7999999999999999E-2</v>
      </c>
      <c r="I16" s="47">
        <v>8.9999999999999993E-3</v>
      </c>
      <c r="J16" s="18">
        <f t="shared" si="0"/>
        <v>8.9999999999999993E-3</v>
      </c>
      <c r="K16" s="18">
        <v>1</v>
      </c>
      <c r="L16" s="18">
        <f t="shared" si="1"/>
        <v>50</v>
      </c>
      <c r="M16" s="44">
        <v>8.0000000000000004E-4</v>
      </c>
      <c r="N16" s="18">
        <v>4.4000000000000003E-3</v>
      </c>
      <c r="O16" s="16">
        <f t="shared" si="4"/>
        <v>1.8636363636363633</v>
      </c>
      <c r="P16" s="17">
        <f t="shared" si="5"/>
        <v>3.7272727272727263E-2</v>
      </c>
    </row>
    <row r="17" spans="1:30">
      <c r="A17" s="20" t="s">
        <v>179</v>
      </c>
      <c r="C17" s="13" t="s">
        <v>412</v>
      </c>
      <c r="D17" s="13" t="s">
        <v>413</v>
      </c>
      <c r="G17" s="18"/>
      <c r="H17" s="47">
        <v>0.02</v>
      </c>
      <c r="I17" s="47">
        <v>8.9999999999999993E-3</v>
      </c>
      <c r="J17" s="18">
        <f t="shared" ref="J17:J37" si="6">H17-I17</f>
        <v>1.1000000000000001E-2</v>
      </c>
      <c r="K17" s="18">
        <v>1</v>
      </c>
      <c r="L17" s="18">
        <f t="shared" si="1"/>
        <v>50</v>
      </c>
      <c r="M17" s="44">
        <v>8.0000000000000004E-4</v>
      </c>
      <c r="N17" s="18">
        <v>4.4000000000000003E-3</v>
      </c>
      <c r="O17" s="16">
        <f t="shared" si="4"/>
        <v>2.3181818181818183</v>
      </c>
      <c r="P17" s="17">
        <f t="shared" si="5"/>
        <v>4.6363636363636364E-2</v>
      </c>
    </row>
    <row r="18" spans="1:30">
      <c r="A18" s="20" t="s">
        <v>179</v>
      </c>
      <c r="C18" s="13" t="s">
        <v>414</v>
      </c>
      <c r="D18" s="13" t="s">
        <v>415</v>
      </c>
      <c r="G18" s="18"/>
      <c r="H18" s="47">
        <v>2.1000000000000001E-2</v>
      </c>
      <c r="I18" s="47">
        <v>8.9999999999999993E-3</v>
      </c>
      <c r="J18" s="18">
        <f t="shared" si="6"/>
        <v>1.2000000000000002E-2</v>
      </c>
      <c r="K18" s="18">
        <v>1</v>
      </c>
      <c r="L18" s="18">
        <f t="shared" si="1"/>
        <v>50</v>
      </c>
      <c r="M18" s="44">
        <v>8.0000000000000004E-4</v>
      </c>
      <c r="N18" s="18">
        <v>4.4000000000000003E-3</v>
      </c>
      <c r="O18" s="16">
        <f t="shared" si="4"/>
        <v>2.5454545454545459</v>
      </c>
      <c r="P18" s="17">
        <f t="shared" si="5"/>
        <v>5.0909090909090918E-2</v>
      </c>
    </row>
    <row r="19" spans="1:30">
      <c r="A19" s="20" t="s">
        <v>179</v>
      </c>
      <c r="C19" s="13" t="s">
        <v>416</v>
      </c>
      <c r="D19" s="13" t="s">
        <v>417</v>
      </c>
      <c r="G19" s="18"/>
      <c r="H19" s="47">
        <v>2.1000000000000001E-2</v>
      </c>
      <c r="I19" s="47">
        <v>8.9999999999999993E-3</v>
      </c>
      <c r="J19" s="18">
        <f t="shared" si="6"/>
        <v>1.2000000000000002E-2</v>
      </c>
      <c r="K19" s="18">
        <v>1</v>
      </c>
      <c r="L19" s="18">
        <f t="shared" si="1"/>
        <v>50</v>
      </c>
      <c r="M19" s="44">
        <v>8.0000000000000004E-4</v>
      </c>
      <c r="N19" s="18">
        <v>4.4000000000000003E-3</v>
      </c>
      <c r="O19" s="16">
        <f t="shared" si="4"/>
        <v>2.5454545454545459</v>
      </c>
      <c r="P19" s="17">
        <f t="shared" si="5"/>
        <v>5.0909090909090918E-2</v>
      </c>
    </row>
    <row r="20" spans="1:30">
      <c r="A20" s="20" t="s">
        <v>179</v>
      </c>
      <c r="C20" s="13" t="s">
        <v>418</v>
      </c>
      <c r="D20" s="13" t="s">
        <v>419</v>
      </c>
      <c r="G20" s="18"/>
      <c r="H20" s="47">
        <v>0.02</v>
      </c>
      <c r="I20" s="47">
        <v>8.9999999999999993E-3</v>
      </c>
      <c r="J20" s="18">
        <f t="shared" si="6"/>
        <v>1.1000000000000001E-2</v>
      </c>
      <c r="K20" s="18">
        <v>1</v>
      </c>
      <c r="L20" s="18">
        <f t="shared" si="1"/>
        <v>50</v>
      </c>
      <c r="M20" s="44">
        <v>8.0000000000000004E-4</v>
      </c>
      <c r="N20" s="18">
        <v>4.4000000000000003E-3</v>
      </c>
      <c r="O20" s="16">
        <f t="shared" si="4"/>
        <v>2.3181818181818183</v>
      </c>
      <c r="P20" s="17">
        <f t="shared" si="5"/>
        <v>4.6363636363636364E-2</v>
      </c>
    </row>
    <row r="21" spans="1:30">
      <c r="A21" s="20" t="s">
        <v>179</v>
      </c>
      <c r="C21" s="13" t="s">
        <v>420</v>
      </c>
      <c r="D21" s="13" t="s">
        <v>421</v>
      </c>
      <c r="G21" s="18"/>
      <c r="H21" s="47">
        <v>1.9E-2</v>
      </c>
      <c r="I21" s="47">
        <v>8.9999999999999993E-3</v>
      </c>
      <c r="J21" s="18">
        <f t="shared" si="6"/>
        <v>0.01</v>
      </c>
      <c r="K21" s="18">
        <v>1</v>
      </c>
      <c r="L21" s="18">
        <f t="shared" si="1"/>
        <v>50</v>
      </c>
      <c r="M21" s="44">
        <v>8.0000000000000004E-4</v>
      </c>
      <c r="N21" s="18">
        <v>4.4000000000000003E-3</v>
      </c>
      <c r="O21" s="16">
        <f t="shared" si="4"/>
        <v>2.0909090909090908</v>
      </c>
      <c r="P21" s="17">
        <f t="shared" si="5"/>
        <v>4.1818181818181817E-2</v>
      </c>
    </row>
    <row r="22" spans="1:30">
      <c r="A22" s="20" t="s">
        <v>179</v>
      </c>
      <c r="C22" s="13" t="s">
        <v>422</v>
      </c>
      <c r="D22" s="13" t="s">
        <v>423</v>
      </c>
      <c r="G22" s="18"/>
      <c r="H22" s="47">
        <v>1.9E-2</v>
      </c>
      <c r="I22" s="47">
        <v>8.9999999999999993E-3</v>
      </c>
      <c r="J22" s="18">
        <f t="shared" si="6"/>
        <v>0.01</v>
      </c>
      <c r="K22" s="18">
        <v>1</v>
      </c>
      <c r="L22" s="18">
        <f t="shared" si="1"/>
        <v>50</v>
      </c>
      <c r="M22" s="44">
        <v>8.0000000000000004E-4</v>
      </c>
      <c r="N22" s="18">
        <v>4.4000000000000003E-3</v>
      </c>
      <c r="O22" s="16">
        <f t="shared" si="4"/>
        <v>2.0909090909090908</v>
      </c>
      <c r="P22" s="17">
        <f t="shared" si="5"/>
        <v>4.1818181818181817E-2</v>
      </c>
    </row>
    <row r="23" spans="1:30">
      <c r="A23" s="20" t="s">
        <v>179</v>
      </c>
      <c r="C23" s="13" t="s">
        <v>451</v>
      </c>
      <c r="D23" s="13" t="s">
        <v>424</v>
      </c>
      <c r="G23" s="18"/>
      <c r="H23" s="47">
        <v>1.9E-2</v>
      </c>
      <c r="I23" s="47">
        <v>8.9999999999999993E-3</v>
      </c>
      <c r="J23" s="18">
        <f t="shared" si="6"/>
        <v>0.01</v>
      </c>
      <c r="K23" s="18">
        <v>1</v>
      </c>
      <c r="L23" s="18">
        <f t="shared" si="1"/>
        <v>50</v>
      </c>
      <c r="M23" s="44">
        <v>8.0000000000000004E-4</v>
      </c>
      <c r="N23" s="18">
        <v>4.4000000000000003E-3</v>
      </c>
      <c r="O23" s="16">
        <f t="shared" si="4"/>
        <v>2.0909090909090908</v>
      </c>
      <c r="P23" s="17">
        <f t="shared" si="5"/>
        <v>4.1818181818181817E-2</v>
      </c>
    </row>
    <row r="24" spans="1:30">
      <c r="A24" s="20" t="s">
        <v>179</v>
      </c>
      <c r="C24" s="13" t="s">
        <v>452</v>
      </c>
      <c r="G24" s="18"/>
      <c r="H24" s="47">
        <v>1.9E-2</v>
      </c>
      <c r="I24" s="47">
        <v>8.9999999999999993E-3</v>
      </c>
      <c r="J24" s="18">
        <f t="shared" si="6"/>
        <v>0.01</v>
      </c>
      <c r="K24" s="18">
        <v>1</v>
      </c>
      <c r="L24" s="18">
        <f t="shared" si="1"/>
        <v>50</v>
      </c>
      <c r="M24" s="44">
        <v>8.0000000000000004E-4</v>
      </c>
      <c r="N24" s="18">
        <v>4.4000000000000003E-3</v>
      </c>
      <c r="O24" s="16">
        <f t="shared" si="4"/>
        <v>2.0909090909090908</v>
      </c>
      <c r="P24" s="17">
        <f t="shared" si="5"/>
        <v>4.1818181818181817E-2</v>
      </c>
    </row>
    <row r="25" spans="1:30">
      <c r="A25" s="20" t="s">
        <v>179</v>
      </c>
      <c r="C25" s="13" t="s">
        <v>425</v>
      </c>
      <c r="D25" s="13" t="s">
        <v>426</v>
      </c>
      <c r="G25" s="18"/>
      <c r="H25" s="47">
        <v>0.02</v>
      </c>
      <c r="I25" s="47">
        <v>8.9999999999999993E-3</v>
      </c>
      <c r="J25" s="18">
        <f t="shared" si="6"/>
        <v>1.1000000000000001E-2</v>
      </c>
      <c r="K25" s="18">
        <v>1</v>
      </c>
      <c r="L25" s="18">
        <f t="shared" si="1"/>
        <v>50</v>
      </c>
      <c r="M25" s="44">
        <v>8.0000000000000004E-4</v>
      </c>
      <c r="N25" s="18">
        <v>4.4000000000000003E-3</v>
      </c>
      <c r="O25" s="16">
        <f t="shared" si="4"/>
        <v>2.3181818181818183</v>
      </c>
      <c r="P25" s="17">
        <f t="shared" si="5"/>
        <v>4.6363636363636364E-2</v>
      </c>
    </row>
    <row r="26" spans="1:30">
      <c r="A26" s="20" t="s">
        <v>179</v>
      </c>
      <c r="C26" s="13" t="s">
        <v>427</v>
      </c>
      <c r="D26" s="13" t="s">
        <v>428</v>
      </c>
      <c r="G26" s="18"/>
      <c r="H26" s="47">
        <v>1.7999999999999999E-2</v>
      </c>
      <c r="I26" s="47">
        <v>8.9999999999999993E-3</v>
      </c>
      <c r="J26" s="18">
        <f t="shared" si="6"/>
        <v>8.9999999999999993E-3</v>
      </c>
      <c r="K26" s="18">
        <v>1</v>
      </c>
      <c r="L26" s="18">
        <f t="shared" si="1"/>
        <v>50</v>
      </c>
      <c r="M26" s="44">
        <v>8.0000000000000004E-4</v>
      </c>
      <c r="N26" s="18">
        <v>4.4000000000000003E-3</v>
      </c>
      <c r="O26" s="16">
        <f t="shared" si="4"/>
        <v>1.8636363636363633</v>
      </c>
      <c r="P26" s="17">
        <f t="shared" si="5"/>
        <v>3.7272727272727263E-2</v>
      </c>
    </row>
    <row r="27" spans="1:30">
      <c r="A27" s="20" t="s">
        <v>179</v>
      </c>
      <c r="C27" s="13" t="s">
        <v>429</v>
      </c>
      <c r="D27" s="13" t="s">
        <v>430</v>
      </c>
      <c r="G27" s="18"/>
      <c r="H27" s="47">
        <v>1.9E-2</v>
      </c>
      <c r="I27" s="47">
        <v>8.9999999999999993E-3</v>
      </c>
      <c r="J27" s="18">
        <f t="shared" si="6"/>
        <v>0.01</v>
      </c>
      <c r="K27" s="18">
        <v>1</v>
      </c>
      <c r="L27" s="18">
        <f t="shared" si="1"/>
        <v>50</v>
      </c>
      <c r="M27" s="44">
        <v>8.0000000000000004E-4</v>
      </c>
      <c r="N27" s="18">
        <v>4.4000000000000003E-3</v>
      </c>
      <c r="O27" s="16">
        <f t="shared" si="4"/>
        <v>2.0909090909090908</v>
      </c>
      <c r="P27" s="17">
        <f t="shared" si="5"/>
        <v>4.1818181818181817E-2</v>
      </c>
    </row>
    <row r="28" spans="1:30">
      <c r="A28" s="20" t="s">
        <v>179</v>
      </c>
      <c r="C28" s="13" t="s">
        <v>431</v>
      </c>
      <c r="D28" s="13" t="s">
        <v>432</v>
      </c>
      <c r="G28" s="18"/>
      <c r="H28" s="47">
        <v>1.9E-2</v>
      </c>
      <c r="I28" s="47">
        <v>8.9999999999999993E-3</v>
      </c>
      <c r="J28" s="18">
        <f t="shared" si="6"/>
        <v>0.01</v>
      </c>
      <c r="K28" s="18">
        <v>1</v>
      </c>
      <c r="L28" s="18">
        <f t="shared" si="1"/>
        <v>50</v>
      </c>
      <c r="M28" s="44">
        <v>8.0000000000000004E-4</v>
      </c>
      <c r="N28" s="18">
        <v>4.4000000000000003E-3</v>
      </c>
      <c r="O28" s="16">
        <f t="shared" si="4"/>
        <v>2.0909090909090908</v>
      </c>
      <c r="P28" s="17">
        <f t="shared" si="5"/>
        <v>4.1818181818181817E-2</v>
      </c>
    </row>
    <row r="29" spans="1:30">
      <c r="A29" s="20" t="s">
        <v>179</v>
      </c>
      <c r="C29" s="13" t="s">
        <v>433</v>
      </c>
      <c r="D29" s="13" t="s">
        <v>434</v>
      </c>
      <c r="G29" s="18"/>
      <c r="H29" s="47">
        <v>1.7999999999999999E-2</v>
      </c>
      <c r="I29" s="47">
        <v>8.9999999999999993E-3</v>
      </c>
      <c r="J29" s="18">
        <f t="shared" si="6"/>
        <v>8.9999999999999993E-3</v>
      </c>
      <c r="K29" s="18">
        <v>1</v>
      </c>
      <c r="L29" s="18">
        <f t="shared" si="1"/>
        <v>50</v>
      </c>
      <c r="M29" s="44">
        <v>8.0000000000000004E-4</v>
      </c>
      <c r="N29" s="18">
        <v>4.4000000000000003E-3</v>
      </c>
      <c r="O29" s="16">
        <f t="shared" si="4"/>
        <v>1.8636363636363633</v>
      </c>
      <c r="P29" s="17">
        <f t="shared" si="5"/>
        <v>3.7272727272727263E-2</v>
      </c>
    </row>
    <row r="30" spans="1:30">
      <c r="A30" s="20" t="s">
        <v>179</v>
      </c>
      <c r="C30" s="13" t="s">
        <v>435</v>
      </c>
      <c r="D30" s="13" t="s">
        <v>436</v>
      </c>
      <c r="G30" s="18"/>
      <c r="H30" s="47">
        <v>0.02</v>
      </c>
      <c r="I30" s="47">
        <v>8.9999999999999993E-3</v>
      </c>
      <c r="J30" s="18">
        <f t="shared" si="6"/>
        <v>1.1000000000000001E-2</v>
      </c>
      <c r="K30" s="18">
        <v>1</v>
      </c>
      <c r="L30" s="18">
        <f t="shared" si="1"/>
        <v>50</v>
      </c>
      <c r="M30" s="44">
        <v>8.0000000000000004E-4</v>
      </c>
      <c r="N30" s="18">
        <v>4.4000000000000003E-3</v>
      </c>
      <c r="O30" s="16">
        <f t="shared" si="4"/>
        <v>2.3181818181818183</v>
      </c>
      <c r="P30" s="17">
        <f t="shared" si="5"/>
        <v>4.6363636363636364E-2</v>
      </c>
      <c r="S30" s="13">
        <v>0.63100000000000001</v>
      </c>
      <c r="T30" s="13">
        <f>S30-0.006</f>
        <v>0.625</v>
      </c>
      <c r="AD30" s="18"/>
    </row>
    <row r="31" spans="1:30">
      <c r="A31" s="20" t="s">
        <v>179</v>
      </c>
      <c r="C31" s="13" t="s">
        <v>437</v>
      </c>
      <c r="D31" s="13" t="s">
        <v>438</v>
      </c>
      <c r="G31" s="18"/>
      <c r="H31" s="47">
        <v>0.02</v>
      </c>
      <c r="I31" s="47">
        <v>8.9999999999999993E-3</v>
      </c>
      <c r="J31" s="18">
        <f t="shared" si="6"/>
        <v>1.1000000000000001E-2</v>
      </c>
      <c r="K31" s="18">
        <v>1</v>
      </c>
      <c r="L31" s="18">
        <f t="shared" si="1"/>
        <v>50</v>
      </c>
      <c r="M31" s="44">
        <v>8.0000000000000004E-4</v>
      </c>
      <c r="N31" s="18">
        <v>4.4000000000000003E-3</v>
      </c>
      <c r="O31" s="16">
        <f t="shared" si="4"/>
        <v>2.3181818181818183</v>
      </c>
      <c r="P31" s="17">
        <f t="shared" si="5"/>
        <v>4.6363636363636364E-2</v>
      </c>
      <c r="S31" s="13">
        <v>0.76200000000000001</v>
      </c>
      <c r="T31" s="13">
        <f>S31-0.006</f>
        <v>0.75600000000000001</v>
      </c>
      <c r="AD31" s="18"/>
    </row>
    <row r="32" spans="1:30">
      <c r="A32" s="20" t="s">
        <v>179</v>
      </c>
      <c r="C32" s="13" t="s">
        <v>439</v>
      </c>
      <c r="D32" s="13" t="s">
        <v>440</v>
      </c>
      <c r="G32" s="18"/>
      <c r="H32" s="47">
        <v>2.1000000000000001E-2</v>
      </c>
      <c r="I32" s="47">
        <v>8.9999999999999993E-3</v>
      </c>
      <c r="J32" s="18">
        <f t="shared" si="6"/>
        <v>1.2000000000000002E-2</v>
      </c>
      <c r="K32" s="18">
        <v>1</v>
      </c>
      <c r="L32" s="18">
        <f t="shared" si="1"/>
        <v>50</v>
      </c>
      <c r="M32" s="44">
        <v>8.0000000000000004E-4</v>
      </c>
      <c r="N32" s="18">
        <v>4.4000000000000003E-3</v>
      </c>
      <c r="O32" s="16">
        <f t="shared" si="4"/>
        <v>2.5454545454545459</v>
      </c>
      <c r="P32" s="17">
        <f t="shared" si="5"/>
        <v>5.0909090909090918E-2</v>
      </c>
    </row>
    <row r="33" spans="1:21">
      <c r="A33" s="20" t="s">
        <v>179</v>
      </c>
      <c r="C33" s="13" t="s">
        <v>441</v>
      </c>
      <c r="D33" s="13" t="s">
        <v>442</v>
      </c>
      <c r="G33" s="18"/>
      <c r="H33" s="47">
        <v>2.1999999999999999E-2</v>
      </c>
      <c r="I33" s="47">
        <v>8.9999999999999993E-3</v>
      </c>
      <c r="J33" s="18">
        <f t="shared" si="6"/>
        <v>1.2999999999999999E-2</v>
      </c>
      <c r="K33" s="18">
        <v>1</v>
      </c>
      <c r="L33" s="18">
        <f t="shared" si="1"/>
        <v>50</v>
      </c>
      <c r="M33" s="44">
        <v>8.0000000000000004E-4</v>
      </c>
      <c r="N33" s="18">
        <v>4.4000000000000003E-3</v>
      </c>
      <c r="O33" s="16">
        <f t="shared" si="4"/>
        <v>2.7727272727272725</v>
      </c>
      <c r="P33" s="17">
        <f t="shared" si="5"/>
        <v>5.5454545454545451E-2</v>
      </c>
    </row>
    <row r="34" spans="1:21">
      <c r="A34" s="20" t="s">
        <v>179</v>
      </c>
      <c r="C34" s="13" t="s">
        <v>443</v>
      </c>
      <c r="D34" s="13" t="s">
        <v>444</v>
      </c>
      <c r="G34" s="18"/>
      <c r="H34" s="47">
        <v>2.1000000000000001E-2</v>
      </c>
      <c r="I34" s="47">
        <v>8.9999999999999993E-3</v>
      </c>
      <c r="J34" s="18">
        <f t="shared" si="6"/>
        <v>1.2000000000000002E-2</v>
      </c>
      <c r="K34" s="18">
        <v>1</v>
      </c>
      <c r="L34" s="18">
        <f t="shared" si="1"/>
        <v>50</v>
      </c>
      <c r="M34" s="44">
        <v>8.0000000000000004E-4</v>
      </c>
      <c r="N34" s="18">
        <v>4.4000000000000003E-3</v>
      </c>
      <c r="O34" s="16">
        <f t="shared" si="4"/>
        <v>2.5454545454545459</v>
      </c>
      <c r="P34" s="17">
        <f t="shared" si="5"/>
        <v>5.0909090909090918E-2</v>
      </c>
    </row>
    <row r="35" spans="1:21">
      <c r="A35" s="20" t="s">
        <v>179</v>
      </c>
      <c r="C35" s="13" t="s">
        <v>445</v>
      </c>
      <c r="D35" s="13" t="s">
        <v>446</v>
      </c>
      <c r="G35" s="18"/>
      <c r="H35" s="47">
        <v>0.02</v>
      </c>
      <c r="I35" s="47">
        <v>8.9999999999999993E-3</v>
      </c>
      <c r="J35" s="18">
        <f t="shared" si="6"/>
        <v>1.1000000000000001E-2</v>
      </c>
      <c r="K35" s="18">
        <v>1</v>
      </c>
      <c r="L35" s="18">
        <f t="shared" si="1"/>
        <v>50</v>
      </c>
      <c r="M35" s="44">
        <v>8.0000000000000004E-4</v>
      </c>
      <c r="N35" s="18">
        <v>4.4000000000000003E-3</v>
      </c>
      <c r="O35" s="16">
        <f t="shared" si="4"/>
        <v>2.3181818181818183</v>
      </c>
      <c r="P35" s="17">
        <f t="shared" si="5"/>
        <v>4.6363636363636364E-2</v>
      </c>
    </row>
    <row r="36" spans="1:21">
      <c r="A36" s="20" t="s">
        <v>179</v>
      </c>
      <c r="C36" s="13" t="s">
        <v>447</v>
      </c>
      <c r="D36" s="13" t="s">
        <v>448</v>
      </c>
      <c r="G36" s="18"/>
      <c r="H36" s="47">
        <v>1.9E-2</v>
      </c>
      <c r="I36" s="47">
        <v>8.9999999999999993E-3</v>
      </c>
      <c r="J36" s="18">
        <f t="shared" si="6"/>
        <v>0.01</v>
      </c>
      <c r="K36" s="18">
        <v>1</v>
      </c>
      <c r="L36" s="18">
        <f t="shared" si="1"/>
        <v>50</v>
      </c>
      <c r="M36" s="44">
        <v>8.0000000000000004E-4</v>
      </c>
      <c r="N36" s="18">
        <v>4.4000000000000003E-3</v>
      </c>
      <c r="O36" s="16">
        <f t="shared" si="4"/>
        <v>2.0909090909090908</v>
      </c>
      <c r="P36" s="17">
        <f t="shared" si="5"/>
        <v>4.1818181818181817E-2</v>
      </c>
    </row>
    <row r="37" spans="1:21">
      <c r="A37" s="20"/>
      <c r="C37" s="13" t="s">
        <v>461</v>
      </c>
      <c r="D37" s="13" t="s">
        <v>320</v>
      </c>
      <c r="H37" s="60">
        <v>0.41099999999999998</v>
      </c>
      <c r="I37" s="60">
        <v>0.02</v>
      </c>
      <c r="J37" s="13">
        <f t="shared" si="6"/>
        <v>0.39099999999999996</v>
      </c>
      <c r="K37" s="18">
        <v>2</v>
      </c>
      <c r="L37" s="18">
        <f t="shared" si="1"/>
        <v>25</v>
      </c>
      <c r="M37" s="44">
        <v>7.1000000000000004E-3</v>
      </c>
      <c r="N37" s="18">
        <v>7.1999999999999998E-3</v>
      </c>
      <c r="O37" s="16">
        <f t="shared" si="4"/>
        <v>53.319444444444443</v>
      </c>
      <c r="P37" s="17">
        <f t="shared" si="5"/>
        <v>2.1327777777777777</v>
      </c>
    </row>
    <row r="38" spans="1:21">
      <c r="A38" s="20" t="s">
        <v>181</v>
      </c>
      <c r="C38" s="13" t="s">
        <v>471</v>
      </c>
      <c r="D38" s="13" t="s">
        <v>454</v>
      </c>
      <c r="H38" s="60">
        <v>0.14599999999999999</v>
      </c>
      <c r="I38" s="60">
        <v>0.02</v>
      </c>
      <c r="J38" s="18">
        <f t="shared" ref="J38:J46" si="7">H38-I38</f>
        <v>0.126</v>
      </c>
      <c r="K38" s="18">
        <v>1</v>
      </c>
      <c r="L38" s="18">
        <f t="shared" ref="L38:L43" si="8">50/K38</f>
        <v>50</v>
      </c>
      <c r="M38" s="44">
        <v>7.1000000000000004E-3</v>
      </c>
      <c r="N38" s="18">
        <v>7.1999999999999998E-3</v>
      </c>
      <c r="O38" s="16">
        <f t="shared" ref="O38:O43" si="9">(J38-M38)/N38</f>
        <v>16.513888888888889</v>
      </c>
      <c r="P38" s="17">
        <f t="shared" ref="P38:P43" si="10">O38/L38</f>
        <v>0.33027777777777778</v>
      </c>
      <c r="T38" s="13">
        <v>0.23300000000000001</v>
      </c>
      <c r="U38" s="13">
        <f t="shared" ref="U38:U43" si="11">T38-0.008</f>
        <v>0.22500000000000001</v>
      </c>
    </row>
    <row r="39" spans="1:21">
      <c r="A39" s="20" t="s">
        <v>181</v>
      </c>
      <c r="C39" s="13" t="s">
        <v>472</v>
      </c>
      <c r="H39" s="60">
        <v>0.14699999999999999</v>
      </c>
      <c r="I39" s="60">
        <v>0.02</v>
      </c>
      <c r="J39" s="18">
        <f t="shared" ref="J39:J40" si="12">H39-I39</f>
        <v>0.127</v>
      </c>
      <c r="K39" s="18">
        <v>1</v>
      </c>
      <c r="L39" s="18">
        <f t="shared" ref="L39:L40" si="13">50/K39</f>
        <v>50</v>
      </c>
      <c r="M39" s="44">
        <v>7.1000000000000004E-3</v>
      </c>
      <c r="N39" s="18">
        <v>7.1999999999999998E-3</v>
      </c>
      <c r="O39" s="16">
        <f t="shared" ref="O39:O40" si="14">(J39-M39)/N39</f>
        <v>16.652777777777779</v>
      </c>
      <c r="P39" s="17">
        <f t="shared" ref="P39:P40" si="15">O39/L39</f>
        <v>0.33305555555555555</v>
      </c>
    </row>
    <row r="40" spans="1:21">
      <c r="A40" s="20"/>
      <c r="B40" s="21"/>
      <c r="C40" s="22" t="s">
        <v>73</v>
      </c>
      <c r="D40" s="23"/>
      <c r="E40" s="24"/>
      <c r="F40" s="25"/>
      <c r="G40" s="24"/>
      <c r="H40" s="26">
        <v>0.317</v>
      </c>
      <c r="I40" s="26">
        <v>0.02</v>
      </c>
      <c r="J40" s="27">
        <f t="shared" si="12"/>
        <v>0.29699999999999999</v>
      </c>
      <c r="K40" s="28">
        <v>1</v>
      </c>
      <c r="L40" s="24">
        <f t="shared" si="13"/>
        <v>50</v>
      </c>
      <c r="M40" s="29">
        <v>7.1000000000000004E-3</v>
      </c>
      <c r="N40" s="29">
        <v>7.1999999999999998E-3</v>
      </c>
      <c r="O40" s="24">
        <f t="shared" si="14"/>
        <v>40.263888888888886</v>
      </c>
      <c r="P40" s="30">
        <f t="shared" si="15"/>
        <v>0.80527777777777776</v>
      </c>
    </row>
    <row r="41" spans="1:21">
      <c r="A41" s="20" t="s">
        <v>181</v>
      </c>
      <c r="C41" s="13" t="s">
        <v>455</v>
      </c>
      <c r="D41" s="13" t="s">
        <v>456</v>
      </c>
      <c r="H41" s="60">
        <v>0.10300000000000001</v>
      </c>
      <c r="I41" s="60">
        <v>0.02</v>
      </c>
      <c r="J41" s="18">
        <f t="shared" si="7"/>
        <v>8.3000000000000004E-2</v>
      </c>
      <c r="K41" s="18">
        <v>2</v>
      </c>
      <c r="L41" s="18">
        <f t="shared" si="8"/>
        <v>25</v>
      </c>
      <c r="M41" s="44">
        <v>7.1000000000000004E-3</v>
      </c>
      <c r="N41" s="18">
        <v>7.1999999999999998E-3</v>
      </c>
      <c r="O41" s="16">
        <f t="shared" si="9"/>
        <v>10.541666666666668</v>
      </c>
      <c r="P41" s="17">
        <f t="shared" si="10"/>
        <v>0.42166666666666669</v>
      </c>
      <c r="T41" s="13">
        <v>9.6000000000000002E-2</v>
      </c>
      <c r="U41" s="13">
        <f t="shared" si="11"/>
        <v>8.7999999999999995E-2</v>
      </c>
    </row>
    <row r="42" spans="1:21">
      <c r="A42" s="20" t="s">
        <v>181</v>
      </c>
      <c r="C42" s="13" t="s">
        <v>457</v>
      </c>
      <c r="D42" s="13" t="s">
        <v>458</v>
      </c>
      <c r="H42" s="60">
        <v>8.199999999999999E-2</v>
      </c>
      <c r="I42" s="60">
        <v>0.02</v>
      </c>
      <c r="J42" s="18">
        <f t="shared" si="7"/>
        <v>6.1999999999999986E-2</v>
      </c>
      <c r="K42" s="18">
        <v>1</v>
      </c>
      <c r="L42" s="18">
        <f t="shared" si="8"/>
        <v>50</v>
      </c>
      <c r="M42" s="44">
        <v>7.1000000000000004E-3</v>
      </c>
      <c r="N42" s="18">
        <v>7.1999999999999998E-3</v>
      </c>
      <c r="O42" s="16">
        <f t="shared" si="9"/>
        <v>7.6249999999999982</v>
      </c>
      <c r="P42" s="17">
        <f t="shared" si="10"/>
        <v>0.15249999999999997</v>
      </c>
      <c r="T42" s="13">
        <v>0.111</v>
      </c>
      <c r="U42" s="13">
        <f t="shared" si="11"/>
        <v>0.10300000000000001</v>
      </c>
    </row>
    <row r="43" spans="1:21">
      <c r="A43" s="20" t="s">
        <v>181</v>
      </c>
      <c r="C43" s="13" t="s">
        <v>459</v>
      </c>
      <c r="D43" s="13" t="s">
        <v>460</v>
      </c>
      <c r="H43" s="60">
        <v>0.10200000000000001</v>
      </c>
      <c r="I43" s="60">
        <v>0.02</v>
      </c>
      <c r="J43" s="18">
        <f t="shared" si="7"/>
        <v>8.2000000000000003E-2</v>
      </c>
      <c r="K43" s="18">
        <v>1</v>
      </c>
      <c r="L43" s="18">
        <f t="shared" si="8"/>
        <v>50</v>
      </c>
      <c r="M43" s="44">
        <v>7.1000000000000004E-3</v>
      </c>
      <c r="N43" s="18">
        <v>7.1999999999999998E-3</v>
      </c>
      <c r="O43" s="16">
        <f t="shared" si="9"/>
        <v>10.402777777777779</v>
      </c>
      <c r="P43" s="17">
        <f t="shared" si="10"/>
        <v>0.20805555555555558</v>
      </c>
      <c r="T43" s="13">
        <v>0.09</v>
      </c>
      <c r="U43" s="13">
        <f t="shared" si="11"/>
        <v>8.199999999999999E-2</v>
      </c>
    </row>
    <row r="44" spans="1:21">
      <c r="A44" s="20"/>
      <c r="C44" s="13" t="s">
        <v>462</v>
      </c>
      <c r="D44" s="13" t="s">
        <v>314</v>
      </c>
      <c r="H44" s="60">
        <v>0.251</v>
      </c>
      <c r="I44" s="60">
        <v>0.02</v>
      </c>
      <c r="J44" s="13">
        <f t="shared" si="7"/>
        <v>0.23100000000000001</v>
      </c>
      <c r="K44" s="18">
        <v>1</v>
      </c>
      <c r="L44" s="18">
        <f t="shared" ref="L44:L46" si="16">50/K44</f>
        <v>50</v>
      </c>
      <c r="M44" s="44">
        <v>7.1000000000000004E-3</v>
      </c>
      <c r="N44" s="18">
        <v>7.1999999999999998E-3</v>
      </c>
      <c r="O44" s="16">
        <f t="shared" ref="O44:O46" si="17">(J44-M44)/N44</f>
        <v>31.097222222222225</v>
      </c>
      <c r="P44" s="17">
        <f t="shared" ref="P44:P46" si="18">O44/L44</f>
        <v>0.62194444444444452</v>
      </c>
      <c r="Q44" s="13">
        <v>31.1</v>
      </c>
    </row>
    <row r="45" spans="1:21">
      <c r="A45" s="20"/>
      <c r="C45" s="13" t="s">
        <v>463</v>
      </c>
      <c r="D45" s="13" t="s">
        <v>316</v>
      </c>
      <c r="H45" s="60">
        <v>0.13300000000000001</v>
      </c>
      <c r="I45" s="60">
        <v>0.02</v>
      </c>
      <c r="J45" s="13">
        <f t="shared" si="7"/>
        <v>0.113</v>
      </c>
      <c r="K45" s="18">
        <v>10</v>
      </c>
      <c r="L45" s="18">
        <f t="shared" si="16"/>
        <v>5</v>
      </c>
      <c r="M45" s="44">
        <v>7.1000000000000004E-3</v>
      </c>
      <c r="N45" s="18">
        <v>7.1999999999999998E-3</v>
      </c>
      <c r="O45" s="16">
        <f t="shared" si="17"/>
        <v>14.708333333333336</v>
      </c>
      <c r="P45" s="17">
        <f t="shared" si="18"/>
        <v>2.9416666666666673</v>
      </c>
    </row>
    <row r="46" spans="1:21">
      <c r="A46" s="20" t="s">
        <v>181</v>
      </c>
      <c r="C46" s="13" t="s">
        <v>464</v>
      </c>
      <c r="D46" s="13" t="s">
        <v>320</v>
      </c>
      <c r="H46" s="60">
        <v>0.35899999999999999</v>
      </c>
      <c r="I46" s="60">
        <v>0.02</v>
      </c>
      <c r="J46" s="13">
        <f t="shared" si="7"/>
        <v>0.33899999999999997</v>
      </c>
      <c r="K46" s="18">
        <v>2</v>
      </c>
      <c r="L46" s="18">
        <f t="shared" si="16"/>
        <v>25</v>
      </c>
      <c r="M46" s="44">
        <v>7.1000000000000004E-3</v>
      </c>
      <c r="N46" s="18">
        <v>7.1999999999999998E-3</v>
      </c>
      <c r="O46" s="16">
        <f t="shared" si="17"/>
        <v>46.097222222222221</v>
      </c>
      <c r="P46" s="17">
        <f t="shared" si="18"/>
        <v>1.8438888888888889</v>
      </c>
      <c r="T46" s="13">
        <v>0.25700000000000001</v>
      </c>
      <c r="U46" s="13">
        <f>T46-0.007</f>
        <v>0.25</v>
      </c>
    </row>
    <row r="47" spans="1:21" ht="14.25" customHeight="1">
      <c r="A47" s="20" t="s">
        <v>181</v>
      </c>
      <c r="B47" s="15">
        <v>43881</v>
      </c>
      <c r="C47" s="13" t="s">
        <v>469</v>
      </c>
      <c r="D47" s="13" t="s">
        <v>465</v>
      </c>
      <c r="H47" s="60">
        <v>0.34200000000000003</v>
      </c>
      <c r="I47" s="60">
        <v>1.9E-2</v>
      </c>
      <c r="J47" s="13">
        <f t="shared" ref="J47:J61" si="19">H47-I47</f>
        <v>0.32300000000000001</v>
      </c>
      <c r="K47" s="18">
        <v>10</v>
      </c>
      <c r="L47" s="18">
        <f t="shared" ref="L47:L52" si="20">50/K47</f>
        <v>5</v>
      </c>
      <c r="M47" s="44">
        <v>7.1000000000000004E-3</v>
      </c>
      <c r="N47" s="18">
        <v>7.1999999999999998E-3</v>
      </c>
      <c r="O47" s="16">
        <f t="shared" ref="O47:O52" si="21">(J47-M47)/N47</f>
        <v>43.875</v>
      </c>
      <c r="P47" s="17">
        <f t="shared" ref="P47:P52" si="22">O47/L47</f>
        <v>8.7750000000000004</v>
      </c>
      <c r="T47" s="13">
        <v>0.13900000000000001</v>
      </c>
      <c r="U47" s="13">
        <f t="shared" ref="U47:U50" si="23">T47-0.007</f>
        <v>0.13200000000000001</v>
      </c>
    </row>
    <row r="48" spans="1:21" ht="14.25" customHeight="1">
      <c r="A48" s="20" t="s">
        <v>181</v>
      </c>
      <c r="B48" s="15" t="s">
        <v>473</v>
      </c>
      <c r="C48" s="13" t="s">
        <v>470</v>
      </c>
      <c r="H48" s="60">
        <v>0.34300000000000003</v>
      </c>
      <c r="I48" s="60">
        <v>1.9E-2</v>
      </c>
      <c r="J48" s="13">
        <f t="shared" ref="J48:J49" si="24">H48-I48</f>
        <v>0.32400000000000001</v>
      </c>
      <c r="K48" s="18">
        <v>10</v>
      </c>
      <c r="L48" s="18">
        <f t="shared" ref="L48:L49" si="25">50/K48</f>
        <v>5</v>
      </c>
      <c r="M48" s="44">
        <v>7.1000000000000004E-3</v>
      </c>
      <c r="N48" s="18">
        <v>7.1999999999999998E-3</v>
      </c>
      <c r="O48" s="16">
        <f t="shared" ref="O48:O49" si="26">(J48-M48)/N48</f>
        <v>44.013888888888893</v>
      </c>
      <c r="P48" s="17">
        <f t="shared" ref="P48:P49" si="27">O48/L48</f>
        <v>8.8027777777777789</v>
      </c>
    </row>
    <row r="49" spans="1:21">
      <c r="A49" s="20"/>
      <c r="B49" s="21"/>
      <c r="C49" s="22" t="s">
        <v>73</v>
      </c>
      <c r="D49" s="23"/>
      <c r="E49" s="24"/>
      <c r="F49" s="25"/>
      <c r="G49" s="24"/>
      <c r="H49" s="26">
        <v>0.316</v>
      </c>
      <c r="I49" s="26">
        <v>1.9E-2</v>
      </c>
      <c r="J49" s="27">
        <f t="shared" si="24"/>
        <v>0.29699999999999999</v>
      </c>
      <c r="K49" s="28">
        <v>1</v>
      </c>
      <c r="L49" s="24">
        <f t="shared" si="25"/>
        <v>50</v>
      </c>
      <c r="M49" s="29">
        <v>7.1000000000000004E-3</v>
      </c>
      <c r="N49" s="29">
        <v>7.1999999999999998E-3</v>
      </c>
      <c r="O49" s="24">
        <f t="shared" si="26"/>
        <v>40.263888888888886</v>
      </c>
      <c r="P49" s="30">
        <f t="shared" si="27"/>
        <v>0.80527777777777776</v>
      </c>
    </row>
    <row r="50" spans="1:21">
      <c r="A50" s="20"/>
      <c r="C50" s="13" t="s">
        <v>466</v>
      </c>
      <c r="D50" s="13" t="s">
        <v>314</v>
      </c>
      <c r="H50" s="60">
        <v>0.32500000000000001</v>
      </c>
      <c r="I50" s="60">
        <v>1.9E-2</v>
      </c>
      <c r="J50" s="13">
        <f t="shared" si="19"/>
        <v>0.30599999999999999</v>
      </c>
      <c r="K50" s="18">
        <v>2</v>
      </c>
      <c r="L50" s="18">
        <f t="shared" si="20"/>
        <v>25</v>
      </c>
      <c r="M50" s="44">
        <v>7.1000000000000004E-3</v>
      </c>
      <c r="N50" s="18">
        <v>7.1999999999999998E-3</v>
      </c>
      <c r="O50" s="16">
        <f t="shared" si="21"/>
        <v>41.513888888888893</v>
      </c>
      <c r="P50" s="17">
        <f t="shared" si="22"/>
        <v>1.6605555555555558</v>
      </c>
      <c r="T50" s="13">
        <v>0.34899999999999998</v>
      </c>
      <c r="U50" s="13">
        <f t="shared" si="23"/>
        <v>0.34199999999999997</v>
      </c>
    </row>
    <row r="51" spans="1:21">
      <c r="A51" s="20"/>
      <c r="C51" s="13" t="s">
        <v>467</v>
      </c>
      <c r="D51" s="13" t="s">
        <v>316</v>
      </c>
      <c r="H51" s="60">
        <v>0.14599999999999999</v>
      </c>
      <c r="I51" s="60">
        <v>1.9E-2</v>
      </c>
      <c r="J51" s="13">
        <f t="shared" si="19"/>
        <v>0.127</v>
      </c>
      <c r="K51" s="18">
        <v>10</v>
      </c>
      <c r="L51" s="18">
        <f t="shared" si="20"/>
        <v>5</v>
      </c>
      <c r="M51" s="44">
        <v>7.1000000000000004E-3</v>
      </c>
      <c r="N51" s="18">
        <v>7.1999999999999998E-3</v>
      </c>
      <c r="O51" s="16">
        <f t="shared" si="21"/>
        <v>16.652777777777779</v>
      </c>
      <c r="P51" s="17">
        <f t="shared" si="22"/>
        <v>3.3305555555555557</v>
      </c>
    </row>
    <row r="52" spans="1:21">
      <c r="A52" s="20"/>
      <c r="C52" s="13" t="s">
        <v>468</v>
      </c>
      <c r="D52" s="13" t="s">
        <v>320</v>
      </c>
      <c r="H52" s="60">
        <v>0.38600000000000001</v>
      </c>
      <c r="I52" s="60">
        <v>1.9E-2</v>
      </c>
      <c r="J52" s="13">
        <f t="shared" si="19"/>
        <v>0.36699999999999999</v>
      </c>
      <c r="K52" s="18">
        <v>2</v>
      </c>
      <c r="L52" s="18">
        <f t="shared" si="20"/>
        <v>25</v>
      </c>
      <c r="M52" s="44">
        <v>7.1000000000000004E-3</v>
      </c>
      <c r="N52" s="18">
        <v>7.1999999999999998E-3</v>
      </c>
      <c r="O52" s="16">
        <f t="shared" si="21"/>
        <v>49.986111111111114</v>
      </c>
      <c r="P52" s="17">
        <f t="shared" si="22"/>
        <v>1.9994444444444446</v>
      </c>
    </row>
    <row r="53" spans="1:21" ht="14.25" customHeight="1">
      <c r="A53" s="20" t="s">
        <v>181</v>
      </c>
      <c r="B53" s="15">
        <v>43882</v>
      </c>
      <c r="C53" s="13" t="s">
        <v>496</v>
      </c>
      <c r="D53" s="13" t="s">
        <v>474</v>
      </c>
      <c r="H53" s="60">
        <v>0.39</v>
      </c>
      <c r="I53" s="60">
        <v>2.1000000000000001E-2</v>
      </c>
      <c r="J53" s="13">
        <f t="shared" si="19"/>
        <v>0.36899999999999999</v>
      </c>
      <c r="K53" s="18">
        <v>1</v>
      </c>
      <c r="L53" s="18">
        <f t="shared" ref="L53:L57" si="28">50/K53</f>
        <v>50</v>
      </c>
      <c r="M53" s="44">
        <v>7.1000000000000004E-3</v>
      </c>
      <c r="N53" s="18">
        <v>7.1999999999999998E-3</v>
      </c>
      <c r="O53" s="16">
        <f t="shared" ref="O53:O57" si="29">(J53-M53)/N53</f>
        <v>50.263888888888893</v>
      </c>
      <c r="P53" s="17">
        <f t="shared" ref="P53:P57" si="30">O53/L53</f>
        <v>1.0052777777777779</v>
      </c>
      <c r="T53" s="13">
        <v>0.39600000000000002</v>
      </c>
      <c r="U53" s="13">
        <f>T53-0.006</f>
        <v>0.39</v>
      </c>
    </row>
    <row r="54" spans="1:21" ht="14.25" customHeight="1">
      <c r="A54" s="20" t="s">
        <v>61</v>
      </c>
      <c r="B54" s="15" t="s">
        <v>498</v>
      </c>
      <c r="C54" s="13" t="s">
        <v>497</v>
      </c>
      <c r="H54" s="60">
        <v>0.39100000000000001</v>
      </c>
      <c r="I54" s="60">
        <v>2.1000000000000001E-2</v>
      </c>
      <c r="J54" s="13">
        <f t="shared" ref="J54" si="31">H54-I54</f>
        <v>0.37</v>
      </c>
      <c r="K54" s="18">
        <v>1</v>
      </c>
      <c r="L54" s="18">
        <f t="shared" ref="L54" si="32">50/K54</f>
        <v>50</v>
      </c>
      <c r="M54" s="44">
        <v>7.1000000000000004E-3</v>
      </c>
      <c r="N54" s="18">
        <v>7.1999999999999998E-3</v>
      </c>
      <c r="O54" s="16">
        <f t="shared" ref="O54" si="33">(J54-M54)/N54</f>
        <v>50.402777777777779</v>
      </c>
      <c r="P54" s="17">
        <f t="shared" ref="P54" si="34">O54/L54</f>
        <v>1.0080555555555555</v>
      </c>
      <c r="S54" s="61"/>
    </row>
    <row r="55" spans="1:21">
      <c r="A55" s="20"/>
      <c r="C55" s="32" t="s">
        <v>380</v>
      </c>
      <c r="D55" s="33"/>
      <c r="E55" s="34">
        <v>1</v>
      </c>
      <c r="F55" s="35"/>
      <c r="G55" s="34"/>
      <c r="H55" s="46">
        <v>0.46200000000000002</v>
      </c>
      <c r="I55" s="46">
        <v>2.1000000000000001E-2</v>
      </c>
      <c r="J55" s="36">
        <f t="shared" si="19"/>
        <v>0.441</v>
      </c>
      <c r="K55" s="37">
        <v>10</v>
      </c>
      <c r="L55" s="34">
        <f t="shared" si="28"/>
        <v>5</v>
      </c>
      <c r="M55" s="40">
        <v>7.1000000000000004E-3</v>
      </c>
      <c r="N55" s="34">
        <v>7.1999999999999998E-3</v>
      </c>
      <c r="O55" s="35">
        <f t="shared" si="29"/>
        <v>60.263888888888893</v>
      </c>
      <c r="P55" s="35">
        <f t="shared" si="30"/>
        <v>12.052777777777779</v>
      </c>
      <c r="Q55" s="13" t="s">
        <v>383</v>
      </c>
      <c r="S55" s="49" t="s">
        <v>381</v>
      </c>
    </row>
    <row r="56" spans="1:21">
      <c r="A56" s="20"/>
      <c r="C56" s="32" t="s">
        <v>379</v>
      </c>
      <c r="D56" s="33"/>
      <c r="E56" s="34"/>
      <c r="F56" s="35"/>
      <c r="G56" s="34"/>
      <c r="H56" s="46">
        <v>0.46100000000000002</v>
      </c>
      <c r="I56" s="46">
        <v>2.1000000000000001E-2</v>
      </c>
      <c r="J56" s="36">
        <f t="shared" si="19"/>
        <v>0.44</v>
      </c>
      <c r="K56" s="37">
        <v>10</v>
      </c>
      <c r="L56" s="34">
        <f t="shared" si="28"/>
        <v>5</v>
      </c>
      <c r="M56" s="40">
        <v>7.1000000000000004E-3</v>
      </c>
      <c r="N56" s="34">
        <v>7.1999999999999998E-3</v>
      </c>
      <c r="O56" s="35">
        <f t="shared" si="29"/>
        <v>60.125</v>
      </c>
      <c r="P56" s="35">
        <f t="shared" si="30"/>
        <v>12.025</v>
      </c>
      <c r="S56" s="49" t="s">
        <v>268</v>
      </c>
    </row>
    <row r="57" spans="1:21">
      <c r="A57" s="20"/>
      <c r="B57" s="21"/>
      <c r="C57" s="22" t="s">
        <v>73</v>
      </c>
      <c r="D57" s="23"/>
      <c r="E57" s="24"/>
      <c r="F57" s="25"/>
      <c r="G57" s="24"/>
      <c r="H57" s="26">
        <v>0.32</v>
      </c>
      <c r="I57" s="26">
        <v>2.1000000000000001E-2</v>
      </c>
      <c r="J57" s="27">
        <f t="shared" si="19"/>
        <v>0.29899999999999999</v>
      </c>
      <c r="K57" s="28">
        <v>1</v>
      </c>
      <c r="L57" s="24">
        <f t="shared" si="28"/>
        <v>50</v>
      </c>
      <c r="M57" s="29">
        <v>7.1000000000000004E-3</v>
      </c>
      <c r="N57" s="29">
        <v>7.1999999999999998E-3</v>
      </c>
      <c r="O57" s="24">
        <f t="shared" si="29"/>
        <v>40.541666666666664</v>
      </c>
      <c r="P57" s="30">
        <f t="shared" si="30"/>
        <v>0.81083333333333329</v>
      </c>
    </row>
    <row r="58" spans="1:21">
      <c r="A58" s="20"/>
      <c r="C58" s="13" t="s">
        <v>475</v>
      </c>
      <c r="D58" s="13" t="s">
        <v>314</v>
      </c>
      <c r="H58" s="60">
        <v>0.45500000000000002</v>
      </c>
      <c r="I58" s="60">
        <v>2.1000000000000001E-2</v>
      </c>
      <c r="J58" s="13">
        <f t="shared" si="19"/>
        <v>0.434</v>
      </c>
      <c r="K58" s="18">
        <v>1</v>
      </c>
      <c r="L58" s="18">
        <f t="shared" ref="L58:L61" si="35">50/K58</f>
        <v>50</v>
      </c>
      <c r="M58" s="44">
        <v>7.1000000000000004E-3</v>
      </c>
      <c r="N58" s="18">
        <v>7.1999999999999998E-3</v>
      </c>
      <c r="O58" s="16">
        <f t="shared" ref="O58:O61" si="36">(J58-M58)/N58</f>
        <v>59.291666666666671</v>
      </c>
      <c r="P58" s="17">
        <f t="shared" ref="P58:P61" si="37">O58/L58</f>
        <v>1.1858333333333335</v>
      </c>
      <c r="T58" s="13">
        <v>0.26300000000000001</v>
      </c>
      <c r="U58" s="13">
        <f t="shared" ref="U58:U61" si="38">T58-0.006</f>
        <v>0.25700000000000001</v>
      </c>
    </row>
    <row r="59" spans="1:21">
      <c r="A59" s="20"/>
      <c r="C59" s="13" t="s">
        <v>476</v>
      </c>
      <c r="D59" s="13" t="s">
        <v>316</v>
      </c>
      <c r="H59" s="60">
        <v>0.153</v>
      </c>
      <c r="I59" s="60">
        <v>2.1000000000000001E-2</v>
      </c>
      <c r="J59" s="13">
        <f t="shared" si="19"/>
        <v>0.13200000000000001</v>
      </c>
      <c r="K59" s="18">
        <v>10</v>
      </c>
      <c r="L59" s="18">
        <f t="shared" si="35"/>
        <v>5</v>
      </c>
      <c r="M59" s="44">
        <v>7.1000000000000004E-3</v>
      </c>
      <c r="N59" s="18">
        <v>7.1999999999999998E-3</v>
      </c>
      <c r="O59" s="16">
        <f t="shared" si="36"/>
        <v>17.347222222222225</v>
      </c>
      <c r="P59" s="17">
        <f t="shared" si="37"/>
        <v>3.469444444444445</v>
      </c>
      <c r="T59" s="13">
        <v>0.8</v>
      </c>
      <c r="U59" s="13">
        <f t="shared" si="38"/>
        <v>0.79400000000000004</v>
      </c>
    </row>
    <row r="60" spans="1:21">
      <c r="A60" s="20"/>
      <c r="C60" s="13" t="s">
        <v>477</v>
      </c>
      <c r="D60" s="13" t="s">
        <v>318</v>
      </c>
      <c r="H60" s="60">
        <v>0.36399999999999999</v>
      </c>
      <c r="I60" s="60">
        <v>2.1000000000000001E-2</v>
      </c>
      <c r="J60" s="13">
        <f t="shared" si="19"/>
        <v>0.34299999999999997</v>
      </c>
      <c r="K60" s="18">
        <v>10</v>
      </c>
      <c r="L60" s="18">
        <f t="shared" si="35"/>
        <v>5</v>
      </c>
      <c r="M60" s="44">
        <v>7.1000000000000004E-3</v>
      </c>
      <c r="N60" s="18">
        <v>7.1999999999999998E-3</v>
      </c>
      <c r="O60" s="16">
        <f t="shared" si="36"/>
        <v>46.652777777777779</v>
      </c>
      <c r="P60" s="17">
        <f t="shared" si="37"/>
        <v>9.3305555555555557</v>
      </c>
      <c r="T60" s="13">
        <v>0.14199999999999999</v>
      </c>
      <c r="U60" s="13">
        <f t="shared" si="38"/>
        <v>0.13599999999999998</v>
      </c>
    </row>
    <row r="61" spans="1:21">
      <c r="A61" s="20"/>
      <c r="C61" s="13" t="s">
        <v>478</v>
      </c>
      <c r="D61" s="13" t="s">
        <v>320</v>
      </c>
      <c r="H61" s="60">
        <v>0.42099999999999999</v>
      </c>
      <c r="I61" s="60">
        <v>2.1000000000000001E-2</v>
      </c>
      <c r="J61" s="13">
        <f t="shared" si="19"/>
        <v>0.39999999999999997</v>
      </c>
      <c r="K61" s="18">
        <v>2</v>
      </c>
      <c r="L61" s="18">
        <f t="shared" si="35"/>
        <v>25</v>
      </c>
      <c r="M61" s="44">
        <v>7.1000000000000004E-3</v>
      </c>
      <c r="N61" s="18">
        <v>7.1999999999999998E-3</v>
      </c>
      <c r="O61" s="16">
        <f t="shared" si="36"/>
        <v>54.569444444444443</v>
      </c>
      <c r="P61" s="17">
        <f t="shared" si="37"/>
        <v>2.1827777777777779</v>
      </c>
      <c r="T61" s="13">
        <v>0.13200000000000001</v>
      </c>
      <c r="U61" s="13">
        <f t="shared" si="38"/>
        <v>0.126</v>
      </c>
    </row>
    <row r="62" spans="1:21">
      <c r="A62" s="20"/>
      <c r="B62" s="15">
        <v>43885</v>
      </c>
      <c r="C62" s="13" t="s">
        <v>480</v>
      </c>
      <c r="D62" s="13" t="s">
        <v>314</v>
      </c>
      <c r="H62" s="60">
        <v>0.43099999999999999</v>
      </c>
      <c r="I62" s="60">
        <v>2.1000000000000001E-2</v>
      </c>
      <c r="J62" s="13">
        <f t="shared" ref="J62:J66" si="39">H62-I62</f>
        <v>0.41</v>
      </c>
      <c r="K62" s="18">
        <v>1</v>
      </c>
      <c r="L62" s="18">
        <f t="shared" ref="L62:L65" si="40">50/K62</f>
        <v>50</v>
      </c>
      <c r="M62" s="44">
        <v>7.1000000000000004E-3</v>
      </c>
      <c r="N62" s="18">
        <v>7.1999999999999998E-3</v>
      </c>
      <c r="O62" s="16">
        <f t="shared" ref="O62:O65" si="41">(J62-M62)/N62</f>
        <v>55.958333333333329</v>
      </c>
      <c r="P62" s="17">
        <f t="shared" ref="P62:P65" si="42">O62/L62</f>
        <v>1.1191666666666666</v>
      </c>
    </row>
    <row r="63" spans="1:21">
      <c r="A63" s="20"/>
      <c r="B63" s="13" t="s">
        <v>499</v>
      </c>
      <c r="C63" s="13" t="s">
        <v>481</v>
      </c>
      <c r="D63" s="13" t="s">
        <v>316</v>
      </c>
      <c r="H63" s="60">
        <v>0.16600000000000001</v>
      </c>
      <c r="I63" s="60">
        <v>2.1000000000000001E-2</v>
      </c>
      <c r="J63" s="13">
        <f t="shared" si="39"/>
        <v>0.14500000000000002</v>
      </c>
      <c r="K63" s="18">
        <v>10</v>
      </c>
      <c r="L63" s="18">
        <f t="shared" si="40"/>
        <v>5</v>
      </c>
      <c r="M63" s="44">
        <v>7.1000000000000004E-3</v>
      </c>
      <c r="N63" s="18">
        <v>7.1999999999999998E-3</v>
      </c>
      <c r="O63" s="16">
        <f t="shared" si="41"/>
        <v>19.152777777777782</v>
      </c>
      <c r="P63" s="17">
        <f t="shared" si="42"/>
        <v>3.8305555555555566</v>
      </c>
    </row>
    <row r="64" spans="1:21">
      <c r="A64" s="20"/>
      <c r="C64" s="13" t="s">
        <v>482</v>
      </c>
      <c r="D64" s="13" t="s">
        <v>318</v>
      </c>
      <c r="H64" s="60">
        <v>0.34200000000000003</v>
      </c>
      <c r="I64" s="60">
        <v>2.1000000000000001E-2</v>
      </c>
      <c r="J64" s="13">
        <f t="shared" si="39"/>
        <v>0.32100000000000001</v>
      </c>
      <c r="K64" s="18">
        <v>10</v>
      </c>
      <c r="L64" s="18">
        <f t="shared" si="40"/>
        <v>5</v>
      </c>
      <c r="M64" s="44">
        <v>7.1000000000000004E-3</v>
      </c>
      <c r="N64" s="18">
        <v>7.1999999999999998E-3</v>
      </c>
      <c r="O64" s="16">
        <f t="shared" si="41"/>
        <v>43.597222222222229</v>
      </c>
      <c r="P64" s="17">
        <f t="shared" si="42"/>
        <v>8.719444444444445</v>
      </c>
    </row>
    <row r="65" spans="1:21">
      <c r="A65" s="20"/>
      <c r="C65" s="13" t="s">
        <v>483</v>
      </c>
      <c r="D65" s="13" t="s">
        <v>320</v>
      </c>
      <c r="H65" s="60">
        <v>0.433</v>
      </c>
      <c r="I65" s="60">
        <v>2.1000000000000001E-2</v>
      </c>
      <c r="J65" s="13">
        <f t="shared" si="39"/>
        <v>0.41199999999999998</v>
      </c>
      <c r="K65" s="18">
        <v>2</v>
      </c>
      <c r="L65" s="18">
        <f t="shared" si="40"/>
        <v>25</v>
      </c>
      <c r="M65" s="44">
        <v>7.1000000000000004E-3</v>
      </c>
      <c r="N65" s="18">
        <v>7.1999999999999998E-3</v>
      </c>
      <c r="O65" s="16">
        <f t="shared" si="41"/>
        <v>56.236111111111107</v>
      </c>
      <c r="P65" s="17">
        <f t="shared" si="42"/>
        <v>2.2494444444444444</v>
      </c>
    </row>
    <row r="66" spans="1:21">
      <c r="A66" s="20"/>
      <c r="C66" s="13" t="s">
        <v>484</v>
      </c>
      <c r="D66" s="13" t="s">
        <v>320</v>
      </c>
      <c r="H66" s="60">
        <v>0.45800000000000002</v>
      </c>
      <c r="I66" s="60">
        <v>2.1000000000000001E-2</v>
      </c>
      <c r="J66" s="13">
        <f t="shared" si="39"/>
        <v>0.437</v>
      </c>
      <c r="K66" s="18">
        <v>2</v>
      </c>
      <c r="L66" s="18">
        <f t="shared" ref="L66" si="43">50/K66</f>
        <v>25</v>
      </c>
      <c r="M66" s="44">
        <v>7.1000000000000004E-3</v>
      </c>
      <c r="N66" s="18">
        <v>7.1999999999999998E-3</v>
      </c>
      <c r="O66" s="16">
        <f t="shared" ref="O66" si="44">(J66-M66)/N66</f>
        <v>59.708333333333336</v>
      </c>
      <c r="P66" s="17">
        <f t="shared" ref="P66" si="45">O66/L66</f>
        <v>2.3883333333333336</v>
      </c>
    </row>
    <row r="67" spans="1:21" ht="15" customHeight="1">
      <c r="A67" s="20" t="s">
        <v>61</v>
      </c>
      <c r="C67" s="13" t="s">
        <v>500</v>
      </c>
      <c r="D67" s="13" t="s">
        <v>485</v>
      </c>
      <c r="H67" s="60">
        <v>0.25700000000000001</v>
      </c>
      <c r="I67" s="60">
        <v>2.1000000000000001E-2</v>
      </c>
      <c r="J67" s="13">
        <f t="shared" ref="J67" si="46">H67-I67</f>
        <v>0.23600000000000002</v>
      </c>
      <c r="K67" s="18">
        <v>2</v>
      </c>
      <c r="L67" s="18">
        <f t="shared" ref="L67" si="47">50/K67</f>
        <v>25</v>
      </c>
      <c r="M67" s="44">
        <v>7.1000000000000004E-3</v>
      </c>
      <c r="N67" s="18">
        <v>7.1999999999999998E-3</v>
      </c>
      <c r="O67" s="16">
        <f t="shared" ref="O67" si="48">(J67-M67)/N67</f>
        <v>31.791666666666671</v>
      </c>
      <c r="P67" s="17">
        <f t="shared" ref="P67" si="49">O67/L67</f>
        <v>1.2716666666666669</v>
      </c>
      <c r="T67" s="13">
        <v>0.30399999999999999</v>
      </c>
      <c r="U67" s="13">
        <f t="shared" ref="U67:U71" si="50">T67-0.004</f>
        <v>0.3</v>
      </c>
    </row>
    <row r="68" spans="1:21" ht="15" customHeight="1">
      <c r="A68" s="20" t="s">
        <v>61</v>
      </c>
      <c r="C68" s="13" t="s">
        <v>501</v>
      </c>
      <c r="H68" s="60">
        <v>0.25800000000000001</v>
      </c>
      <c r="I68" s="60">
        <v>2.1000000000000001E-2</v>
      </c>
      <c r="J68" s="13">
        <f t="shared" ref="J68" si="51">H68-I68</f>
        <v>0.23700000000000002</v>
      </c>
      <c r="K68" s="18">
        <v>2</v>
      </c>
      <c r="L68" s="18">
        <f t="shared" ref="L68" si="52">50/K68</f>
        <v>25</v>
      </c>
      <c r="M68" s="44">
        <v>7.1000000000000004E-3</v>
      </c>
      <c r="N68" s="18">
        <v>7.1999999999999998E-3</v>
      </c>
      <c r="O68" s="16">
        <f t="shared" ref="O68" si="53">(J68-M68)/N68</f>
        <v>31.930555555555561</v>
      </c>
      <c r="P68" s="17">
        <f t="shared" ref="P68" si="54">O68/L68</f>
        <v>1.2772222222222225</v>
      </c>
      <c r="T68" s="13">
        <v>0.13200000000000001</v>
      </c>
      <c r="U68" s="13">
        <f t="shared" si="50"/>
        <v>0.128</v>
      </c>
    </row>
    <row r="69" spans="1:21">
      <c r="A69" s="20"/>
      <c r="B69" s="21"/>
      <c r="C69" s="22" t="s">
        <v>73</v>
      </c>
      <c r="D69" s="23"/>
      <c r="E69" s="24"/>
      <c r="F69" s="25"/>
      <c r="G69" s="24"/>
      <c r="H69" s="26">
        <v>0.31900000000000001</v>
      </c>
      <c r="I69" s="26">
        <v>2.1000000000000001E-2</v>
      </c>
      <c r="J69" s="27">
        <f t="shared" ref="J69" si="55">H69-I69</f>
        <v>0.29799999999999999</v>
      </c>
      <c r="K69" s="28">
        <v>1</v>
      </c>
      <c r="L69" s="24">
        <f t="shared" ref="L69" si="56">50/K69</f>
        <v>50</v>
      </c>
      <c r="M69" s="29">
        <v>7.1000000000000004E-3</v>
      </c>
      <c r="N69" s="29">
        <v>7.1999999999999998E-3</v>
      </c>
      <c r="O69" s="24">
        <f t="shared" ref="O69" si="57">(J69-M69)/N69</f>
        <v>40.402777777777779</v>
      </c>
      <c r="P69" s="30">
        <f t="shared" ref="P69" si="58">O69/L69</f>
        <v>0.80805555555555553</v>
      </c>
      <c r="T69" s="13">
        <v>4.8000000000000001E-2</v>
      </c>
      <c r="U69" s="13">
        <f t="shared" si="50"/>
        <v>4.3999999999999997E-2</v>
      </c>
    </row>
    <row r="70" spans="1:21" ht="14.25" customHeight="1">
      <c r="A70" s="20" t="s">
        <v>61</v>
      </c>
      <c r="C70" s="13" t="s">
        <v>486</v>
      </c>
      <c r="D70" s="13" t="s">
        <v>487</v>
      </c>
      <c r="H70" s="60">
        <v>0.79400000000000004</v>
      </c>
      <c r="I70" s="60">
        <v>2.1000000000000001E-2</v>
      </c>
      <c r="J70" s="13">
        <f t="shared" ref="J70:J76" si="59">H70-I70</f>
        <v>0.77300000000000002</v>
      </c>
      <c r="K70" s="18">
        <v>10</v>
      </c>
      <c r="L70" s="18">
        <f t="shared" ref="L70:L76" si="60">50/K70</f>
        <v>5</v>
      </c>
      <c r="M70" s="44">
        <v>7.1000000000000004E-3</v>
      </c>
      <c r="N70" s="18">
        <v>7.1999999999999998E-3</v>
      </c>
      <c r="O70" s="16">
        <f t="shared" ref="O70:O76" si="61">(J70-M70)/N70</f>
        <v>106.375</v>
      </c>
      <c r="P70" s="17">
        <f t="shared" ref="P70:P76" si="62">O70/L70</f>
        <v>21.274999999999999</v>
      </c>
      <c r="T70" s="13">
        <v>0.43099999999999999</v>
      </c>
      <c r="U70" s="13">
        <f t="shared" si="50"/>
        <v>0.42699999999999999</v>
      </c>
    </row>
    <row r="71" spans="1:21">
      <c r="A71" s="20" t="s">
        <v>61</v>
      </c>
      <c r="C71" s="13" t="s">
        <v>488</v>
      </c>
      <c r="D71" s="13" t="s">
        <v>489</v>
      </c>
      <c r="H71" s="60">
        <v>0.13599999999999998</v>
      </c>
      <c r="I71" s="60">
        <v>2.1000000000000001E-2</v>
      </c>
      <c r="J71" s="13">
        <f t="shared" si="59"/>
        <v>0.11499999999999998</v>
      </c>
      <c r="K71" s="18">
        <v>50</v>
      </c>
      <c r="L71" s="18">
        <f t="shared" si="60"/>
        <v>1</v>
      </c>
      <c r="M71" s="44">
        <v>7.1000000000000004E-3</v>
      </c>
      <c r="N71" s="18">
        <v>7.1999999999999998E-3</v>
      </c>
      <c r="O71" s="16">
        <f t="shared" si="61"/>
        <v>14.986111111111109</v>
      </c>
      <c r="P71" s="17">
        <f t="shared" si="62"/>
        <v>14.986111111111109</v>
      </c>
      <c r="T71" s="13">
        <v>1.4019999999999999</v>
      </c>
      <c r="U71" s="13">
        <f t="shared" si="50"/>
        <v>1.3979999999999999</v>
      </c>
    </row>
    <row r="72" spans="1:21">
      <c r="A72" s="20" t="s">
        <v>61</v>
      </c>
      <c r="C72" s="13" t="s">
        <v>490</v>
      </c>
      <c r="D72" s="13" t="s">
        <v>491</v>
      </c>
      <c r="H72" s="60">
        <v>0.126</v>
      </c>
      <c r="I72" s="60">
        <v>2.1000000000000001E-2</v>
      </c>
      <c r="J72" s="13">
        <f t="shared" si="59"/>
        <v>0.105</v>
      </c>
      <c r="K72" s="18">
        <v>50</v>
      </c>
      <c r="L72" s="18">
        <f t="shared" si="60"/>
        <v>1</v>
      </c>
      <c r="M72" s="44">
        <v>7.1000000000000004E-3</v>
      </c>
      <c r="N72" s="18">
        <v>7.1999999999999998E-3</v>
      </c>
      <c r="O72" s="16">
        <f t="shared" si="61"/>
        <v>13.597222222222223</v>
      </c>
      <c r="P72" s="17">
        <f t="shared" si="62"/>
        <v>13.597222222222223</v>
      </c>
      <c r="T72" s="13">
        <v>7.6999999999999999E-2</v>
      </c>
      <c r="U72" s="13">
        <f>T72-0.004</f>
        <v>7.2999999999999995E-2</v>
      </c>
    </row>
    <row r="73" spans="1:21">
      <c r="A73" s="20"/>
      <c r="C73" s="13" t="s">
        <v>492</v>
      </c>
      <c r="D73" s="13" t="s">
        <v>314</v>
      </c>
      <c r="H73" s="60">
        <v>0.42699999999999999</v>
      </c>
      <c r="I73" s="60">
        <v>2.1000000000000001E-2</v>
      </c>
      <c r="J73" s="13">
        <f t="shared" si="59"/>
        <v>0.40599999999999997</v>
      </c>
      <c r="K73" s="18">
        <v>1</v>
      </c>
      <c r="L73" s="18">
        <f t="shared" si="60"/>
        <v>50</v>
      </c>
      <c r="M73" s="44">
        <v>7.1000000000000004E-3</v>
      </c>
      <c r="N73" s="18">
        <v>7.1999999999999998E-3</v>
      </c>
      <c r="O73" s="16">
        <f t="shared" si="61"/>
        <v>55.402777777777779</v>
      </c>
      <c r="P73" s="17">
        <f t="shared" si="62"/>
        <v>1.1080555555555556</v>
      </c>
    </row>
    <row r="74" spans="1:21">
      <c r="A74" s="20"/>
      <c r="C74" s="13" t="s">
        <v>493</v>
      </c>
      <c r="D74" s="13" t="s">
        <v>316</v>
      </c>
      <c r="H74" s="60">
        <v>0.17199999999999999</v>
      </c>
      <c r="I74" s="60">
        <v>2.1000000000000001E-2</v>
      </c>
      <c r="J74" s="13">
        <f t="shared" si="59"/>
        <v>0.151</v>
      </c>
      <c r="K74" s="18">
        <v>10</v>
      </c>
      <c r="L74" s="18">
        <f t="shared" si="60"/>
        <v>5</v>
      </c>
      <c r="M74" s="44">
        <v>7.1000000000000004E-3</v>
      </c>
      <c r="N74" s="18">
        <v>7.1999999999999998E-3</v>
      </c>
      <c r="O74" s="16">
        <f t="shared" si="61"/>
        <v>19.986111111111111</v>
      </c>
      <c r="P74" s="17">
        <f t="shared" si="62"/>
        <v>3.9972222222222222</v>
      </c>
    </row>
    <row r="75" spans="1:21">
      <c r="A75" s="20"/>
      <c r="C75" s="13" t="s">
        <v>494</v>
      </c>
      <c r="D75" s="13" t="s">
        <v>318</v>
      </c>
      <c r="H75" s="60">
        <v>0.33500000000000002</v>
      </c>
      <c r="I75" s="60">
        <v>2.1000000000000001E-2</v>
      </c>
      <c r="J75" s="13">
        <f t="shared" si="59"/>
        <v>0.314</v>
      </c>
      <c r="K75" s="18">
        <v>10</v>
      </c>
      <c r="L75" s="18">
        <f t="shared" si="60"/>
        <v>5</v>
      </c>
      <c r="M75" s="44">
        <v>7.1000000000000004E-3</v>
      </c>
      <c r="N75" s="18">
        <v>7.1999999999999998E-3</v>
      </c>
      <c r="O75" s="16">
        <f t="shared" si="61"/>
        <v>42.625</v>
      </c>
      <c r="P75" s="17">
        <f t="shared" si="62"/>
        <v>8.5250000000000004</v>
      </c>
    </row>
    <row r="76" spans="1:21">
      <c r="A76" s="20"/>
      <c r="C76" s="13" t="s">
        <v>495</v>
      </c>
      <c r="D76" s="13" t="s">
        <v>320</v>
      </c>
      <c r="H76" s="60">
        <v>0.41499999999999998</v>
      </c>
      <c r="I76" s="60">
        <v>2.1000000000000001E-2</v>
      </c>
      <c r="J76" s="13">
        <f t="shared" si="59"/>
        <v>0.39399999999999996</v>
      </c>
      <c r="K76" s="18">
        <v>2</v>
      </c>
      <c r="L76" s="18">
        <f t="shared" si="60"/>
        <v>25</v>
      </c>
      <c r="M76" s="44">
        <v>7.1000000000000004E-3</v>
      </c>
      <c r="N76" s="18">
        <v>7.1999999999999998E-3</v>
      </c>
      <c r="O76" s="16">
        <f t="shared" si="61"/>
        <v>53.736111111111107</v>
      </c>
      <c r="P76" s="17">
        <f t="shared" si="62"/>
        <v>2.1494444444444443</v>
      </c>
    </row>
    <row r="77" spans="1:21">
      <c r="A77" s="20" t="s">
        <v>181</v>
      </c>
      <c r="B77" s="15">
        <v>43887</v>
      </c>
      <c r="C77" s="13" t="s">
        <v>503</v>
      </c>
      <c r="D77" s="13" t="s">
        <v>504</v>
      </c>
      <c r="H77" s="60">
        <v>0.3</v>
      </c>
      <c r="I77" s="60">
        <v>1.9E-2</v>
      </c>
      <c r="J77" s="13">
        <f t="shared" ref="J77:J83" si="63">H77-I77</f>
        <v>0.28099999999999997</v>
      </c>
      <c r="K77" s="18">
        <v>1</v>
      </c>
      <c r="L77" s="18">
        <f t="shared" ref="L77:L82" si="64">50/K77</f>
        <v>50</v>
      </c>
      <c r="M77" s="44">
        <v>7.1000000000000004E-3</v>
      </c>
      <c r="N77" s="18">
        <v>7.1999999999999998E-3</v>
      </c>
      <c r="O77" s="16">
        <f t="shared" ref="O77:O82" si="65">(J77-M77)/N77</f>
        <v>38.041666666666664</v>
      </c>
      <c r="P77" s="17">
        <f t="shared" ref="P77:P82" si="66">O77/L77</f>
        <v>0.76083333333333325</v>
      </c>
    </row>
    <row r="78" spans="1:21">
      <c r="A78" s="20" t="s">
        <v>181</v>
      </c>
      <c r="B78" s="15" t="s">
        <v>519</v>
      </c>
      <c r="C78" s="13" t="s">
        <v>505</v>
      </c>
      <c r="D78" s="13" t="s">
        <v>506</v>
      </c>
      <c r="H78" s="60">
        <v>0.128</v>
      </c>
      <c r="I78" s="60">
        <v>1.9E-2</v>
      </c>
      <c r="J78" s="13">
        <f t="shared" si="63"/>
        <v>0.109</v>
      </c>
      <c r="K78" s="18">
        <v>50</v>
      </c>
      <c r="L78" s="18">
        <f t="shared" si="64"/>
        <v>1</v>
      </c>
      <c r="M78" s="44">
        <v>7.1000000000000004E-3</v>
      </c>
      <c r="N78" s="18">
        <v>7.1999999999999998E-3</v>
      </c>
      <c r="O78" s="16">
        <f t="shared" si="65"/>
        <v>14.152777777777779</v>
      </c>
      <c r="P78" s="17">
        <f t="shared" si="66"/>
        <v>14.152777777777779</v>
      </c>
    </row>
    <row r="79" spans="1:21">
      <c r="A79" s="20" t="s">
        <v>181</v>
      </c>
      <c r="C79" s="13" t="s">
        <v>543</v>
      </c>
      <c r="D79" s="13" t="s">
        <v>507</v>
      </c>
      <c r="H79" s="60">
        <v>0.20499999999999999</v>
      </c>
      <c r="I79" s="60">
        <v>1.9E-2</v>
      </c>
      <c r="J79" s="13">
        <f t="shared" si="63"/>
        <v>0.186</v>
      </c>
      <c r="K79" s="18">
        <v>1</v>
      </c>
      <c r="L79" s="18">
        <f t="shared" si="64"/>
        <v>50</v>
      </c>
      <c r="M79" s="44">
        <v>7.1000000000000004E-3</v>
      </c>
      <c r="N79" s="18">
        <v>7.1999999999999998E-3</v>
      </c>
      <c r="O79" s="16">
        <f t="shared" si="65"/>
        <v>24.847222222222225</v>
      </c>
      <c r="P79" s="17">
        <f t="shared" si="66"/>
        <v>0.49694444444444452</v>
      </c>
    </row>
    <row r="80" spans="1:21">
      <c r="A80" s="20" t="s">
        <v>43</v>
      </c>
      <c r="C80" s="13" t="s">
        <v>544</v>
      </c>
      <c r="H80" s="60">
        <v>0.20599999999999999</v>
      </c>
      <c r="I80" s="60">
        <v>1.9E-2</v>
      </c>
      <c r="J80" s="13">
        <f t="shared" ref="J80" si="67">H80-I80</f>
        <v>0.187</v>
      </c>
      <c r="K80" s="18">
        <v>1</v>
      </c>
      <c r="L80" s="18">
        <f t="shared" ref="L80" si="68">50/K80</f>
        <v>50</v>
      </c>
      <c r="M80" s="44">
        <v>7.1000000000000004E-3</v>
      </c>
      <c r="N80" s="18">
        <v>7.1999999999999998E-3</v>
      </c>
      <c r="O80" s="16">
        <f t="shared" ref="O80" si="69">(J80-M80)/N80</f>
        <v>24.986111111111111</v>
      </c>
      <c r="P80" s="17">
        <f t="shared" ref="P80" si="70">O80/L80</f>
        <v>0.49972222222222223</v>
      </c>
    </row>
    <row r="81" spans="1:22">
      <c r="A81" s="20" t="s">
        <v>181</v>
      </c>
      <c r="C81" s="13" t="s">
        <v>508</v>
      </c>
      <c r="D81" s="13" t="s">
        <v>509</v>
      </c>
      <c r="H81" s="60">
        <v>0.42699999999999999</v>
      </c>
      <c r="I81" s="60">
        <v>1.9E-2</v>
      </c>
      <c r="J81" s="13">
        <f t="shared" si="63"/>
        <v>0.40799999999999997</v>
      </c>
      <c r="K81" s="18">
        <v>1</v>
      </c>
      <c r="L81" s="18">
        <f t="shared" si="64"/>
        <v>50</v>
      </c>
      <c r="M81" s="44">
        <v>7.1000000000000004E-3</v>
      </c>
      <c r="N81" s="18">
        <v>7.1999999999999998E-3</v>
      </c>
      <c r="O81" s="16">
        <f t="shared" si="65"/>
        <v>55.680555555555557</v>
      </c>
      <c r="P81" s="17">
        <f t="shared" si="66"/>
        <v>1.1136111111111111</v>
      </c>
    </row>
    <row r="82" spans="1:22">
      <c r="A82" s="20" t="s">
        <v>181</v>
      </c>
      <c r="C82" s="13" t="s">
        <v>510</v>
      </c>
      <c r="D82" s="13" t="s">
        <v>511</v>
      </c>
      <c r="H82" s="60">
        <v>0.57499999999999996</v>
      </c>
      <c r="I82" s="60">
        <v>1.9E-2</v>
      </c>
      <c r="J82" s="13">
        <f t="shared" si="63"/>
        <v>0.55599999999999994</v>
      </c>
      <c r="K82" s="18">
        <v>5</v>
      </c>
      <c r="L82" s="18">
        <f t="shared" si="64"/>
        <v>10</v>
      </c>
      <c r="M82" s="44">
        <v>7.1000000000000004E-3</v>
      </c>
      <c r="N82" s="18">
        <v>7.1999999999999998E-3</v>
      </c>
      <c r="O82" s="16">
        <f t="shared" si="65"/>
        <v>76.2361111111111</v>
      </c>
      <c r="P82" s="17">
        <f t="shared" si="66"/>
        <v>7.62361111111111</v>
      </c>
    </row>
    <row r="83" spans="1:22">
      <c r="A83" s="20" t="s">
        <v>181</v>
      </c>
      <c r="C83" s="13" t="s">
        <v>512</v>
      </c>
      <c r="D83" s="13" t="s">
        <v>345</v>
      </c>
      <c r="H83" s="60">
        <v>0.113</v>
      </c>
      <c r="I83" s="60">
        <v>1.9E-2</v>
      </c>
      <c r="J83" s="13">
        <f t="shared" si="63"/>
        <v>9.4E-2</v>
      </c>
      <c r="K83" s="18">
        <v>1</v>
      </c>
      <c r="L83" s="18">
        <f t="shared" ref="L83" si="71">50/K83</f>
        <v>50</v>
      </c>
      <c r="M83" s="44">
        <v>7.1000000000000004E-3</v>
      </c>
      <c r="N83" s="18">
        <v>7.1999999999999998E-3</v>
      </c>
      <c r="O83" s="16">
        <f t="shared" ref="O83" si="72">(J83-M83)/N83</f>
        <v>12.069444444444445</v>
      </c>
      <c r="P83" s="17">
        <f t="shared" ref="P83" si="73">O83/L83</f>
        <v>0.2413888888888889</v>
      </c>
    </row>
    <row r="84" spans="1:22">
      <c r="A84" s="20" t="s">
        <v>181</v>
      </c>
      <c r="C84" s="13" t="s">
        <v>513</v>
      </c>
      <c r="D84" s="13" t="s">
        <v>514</v>
      </c>
      <c r="H84" s="60">
        <v>7.2999999999999995E-2</v>
      </c>
      <c r="I84" s="60">
        <v>1.9E-2</v>
      </c>
      <c r="J84" s="13">
        <f t="shared" ref="J84:J88" si="74">H84-I84</f>
        <v>5.3999999999999992E-2</v>
      </c>
      <c r="K84" s="18">
        <v>1</v>
      </c>
      <c r="L84" s="18">
        <f t="shared" ref="L84:L88" si="75">50/K84</f>
        <v>50</v>
      </c>
      <c r="M84" s="44">
        <v>7.1000000000000004E-3</v>
      </c>
      <c r="N84" s="18">
        <v>7.1999999999999998E-3</v>
      </c>
      <c r="O84" s="16">
        <f t="shared" ref="O84:O88" si="76">(J84-M84)/N84</f>
        <v>6.5138888888888875</v>
      </c>
      <c r="P84" s="17">
        <f t="shared" ref="P84:P88" si="77">O84/L84</f>
        <v>0.13027777777777774</v>
      </c>
    </row>
    <row r="85" spans="1:22">
      <c r="A85" s="20"/>
      <c r="C85" s="13" t="s">
        <v>515</v>
      </c>
      <c r="D85" s="13" t="s">
        <v>314</v>
      </c>
      <c r="H85" s="60">
        <v>0.52200000000000002</v>
      </c>
      <c r="I85" s="60">
        <v>1.9E-2</v>
      </c>
      <c r="J85" s="13">
        <f t="shared" si="74"/>
        <v>0.503</v>
      </c>
      <c r="K85" s="18">
        <v>1</v>
      </c>
      <c r="L85" s="18">
        <f t="shared" si="75"/>
        <v>50</v>
      </c>
      <c r="M85" s="44">
        <v>7.1000000000000004E-3</v>
      </c>
      <c r="N85" s="18">
        <v>7.1999999999999998E-3</v>
      </c>
      <c r="O85" s="16">
        <f t="shared" si="76"/>
        <v>68.875</v>
      </c>
      <c r="P85" s="17">
        <f t="shared" si="77"/>
        <v>1.3774999999999999</v>
      </c>
    </row>
    <row r="86" spans="1:22">
      <c r="A86" s="20"/>
      <c r="C86" s="13" t="s">
        <v>516</v>
      </c>
      <c r="D86" s="13" t="s">
        <v>316</v>
      </c>
      <c r="H86" s="60">
        <v>0.20499999999999999</v>
      </c>
      <c r="I86" s="60">
        <v>1.9E-2</v>
      </c>
      <c r="J86" s="13">
        <f t="shared" si="74"/>
        <v>0.186</v>
      </c>
      <c r="K86" s="18">
        <v>10</v>
      </c>
      <c r="L86" s="18">
        <f t="shared" si="75"/>
        <v>5</v>
      </c>
      <c r="M86" s="44">
        <v>7.1000000000000004E-3</v>
      </c>
      <c r="N86" s="18">
        <v>7.1999999999999998E-3</v>
      </c>
      <c r="O86" s="16">
        <f t="shared" si="76"/>
        <v>24.847222222222225</v>
      </c>
      <c r="P86" s="17">
        <f t="shared" si="77"/>
        <v>4.969444444444445</v>
      </c>
    </row>
    <row r="87" spans="1:22">
      <c r="A87" s="20"/>
      <c r="C87" s="13" t="s">
        <v>517</v>
      </c>
      <c r="D87" s="13" t="s">
        <v>318</v>
      </c>
      <c r="H87" s="60">
        <v>0.36599999999999999</v>
      </c>
      <c r="I87" s="60">
        <v>1.9E-2</v>
      </c>
      <c r="J87" s="13">
        <f t="shared" si="74"/>
        <v>0.34699999999999998</v>
      </c>
      <c r="K87" s="18">
        <v>10</v>
      </c>
      <c r="L87" s="18">
        <f t="shared" si="75"/>
        <v>5</v>
      </c>
      <c r="M87" s="44">
        <v>7.1000000000000004E-3</v>
      </c>
      <c r="N87" s="18">
        <v>7.1999999999999998E-3</v>
      </c>
      <c r="O87" s="16">
        <f t="shared" si="76"/>
        <v>47.208333333333329</v>
      </c>
      <c r="P87" s="17">
        <f t="shared" si="77"/>
        <v>9.4416666666666664</v>
      </c>
    </row>
    <row r="88" spans="1:22">
      <c r="A88" s="20"/>
      <c r="C88" s="13" t="s">
        <v>518</v>
      </c>
      <c r="D88" s="13" t="s">
        <v>320</v>
      </c>
      <c r="H88" s="60">
        <v>0.41899999999999998</v>
      </c>
      <c r="I88" s="60">
        <v>1.9E-2</v>
      </c>
      <c r="J88" s="13">
        <f t="shared" si="74"/>
        <v>0.39999999999999997</v>
      </c>
      <c r="K88" s="18">
        <v>2</v>
      </c>
      <c r="L88" s="18">
        <f t="shared" si="75"/>
        <v>25</v>
      </c>
      <c r="M88" s="44">
        <v>7.1000000000000004E-3</v>
      </c>
      <c r="N88" s="18">
        <v>7.1999999999999998E-3</v>
      </c>
      <c r="O88" s="16">
        <f t="shared" si="76"/>
        <v>54.569444444444443</v>
      </c>
      <c r="P88" s="17">
        <f t="shared" si="77"/>
        <v>2.1827777777777779</v>
      </c>
      <c r="S88" s="62">
        <v>0.15</v>
      </c>
      <c r="T88" s="62">
        <v>-0.15</v>
      </c>
      <c r="U88" s="13">
        <v>0.247</v>
      </c>
      <c r="V88" s="13">
        <f t="shared" ref="V88:V97" si="78">U88-0.006</f>
        <v>0.24099999999999999</v>
      </c>
    </row>
    <row r="89" spans="1:22">
      <c r="A89" s="20" t="s">
        <v>539</v>
      </c>
      <c r="C89" s="13" t="s">
        <v>541</v>
      </c>
      <c r="D89" s="13" t="s">
        <v>321</v>
      </c>
      <c r="G89" s="13" t="s">
        <v>332</v>
      </c>
      <c r="H89" s="60">
        <v>0.04</v>
      </c>
      <c r="I89" s="60">
        <v>1.9E-2</v>
      </c>
      <c r="J89" s="13">
        <f t="shared" ref="J89:J98" si="79">H89-I89</f>
        <v>2.1000000000000001E-2</v>
      </c>
      <c r="K89" s="18">
        <v>1</v>
      </c>
      <c r="L89" s="18">
        <f t="shared" ref="L89:L98" si="80">50/K89</f>
        <v>50</v>
      </c>
      <c r="M89" s="44">
        <v>7.1000000000000004E-3</v>
      </c>
      <c r="N89" s="18">
        <v>7.1999999999999998E-3</v>
      </c>
      <c r="O89" s="16">
        <f t="shared" ref="O89:O98" si="81">(J89-M89)/N89</f>
        <v>1.9305555555555558</v>
      </c>
      <c r="P89" s="17">
        <f t="shared" ref="P89:P98" si="82">O89/L89</f>
        <v>3.8611111111111117E-2</v>
      </c>
      <c r="R89" s="13">
        <v>0.04</v>
      </c>
      <c r="S89" s="13">
        <f>R89*1.15</f>
        <v>4.5999999999999999E-2</v>
      </c>
      <c r="T89" s="13">
        <f>R89*0.85</f>
        <v>3.4000000000000002E-2</v>
      </c>
      <c r="U89" s="13">
        <v>0.29599999999999999</v>
      </c>
      <c r="V89" s="13">
        <f t="shared" si="78"/>
        <v>0.28999999999999998</v>
      </c>
    </row>
    <row r="90" spans="1:22">
      <c r="A90" s="20" t="s">
        <v>539</v>
      </c>
      <c r="C90" s="13" t="s">
        <v>542</v>
      </c>
      <c r="H90" s="60">
        <v>4.1000000000000002E-2</v>
      </c>
      <c r="I90" s="60">
        <v>1.9E-2</v>
      </c>
      <c r="J90" s="13">
        <f t="shared" ref="J90" si="83">H90-I90</f>
        <v>2.2000000000000002E-2</v>
      </c>
      <c r="K90" s="18">
        <v>1</v>
      </c>
      <c r="L90" s="18">
        <f t="shared" ref="L90" si="84">50/K90</f>
        <v>50</v>
      </c>
      <c r="M90" s="44">
        <v>7.1000000000000004E-3</v>
      </c>
      <c r="N90" s="18">
        <v>7.1999999999999998E-3</v>
      </c>
      <c r="O90" s="16">
        <f t="shared" ref="O90" si="85">(J90-M90)/N90</f>
        <v>2.0694444444444446</v>
      </c>
      <c r="P90" s="17">
        <f t="shared" ref="P90" si="86">O90/L90</f>
        <v>4.1388888888888892E-2</v>
      </c>
    </row>
    <row r="91" spans="1:22">
      <c r="A91" s="20" t="s">
        <v>539</v>
      </c>
      <c r="C91" s="13" t="s">
        <v>534</v>
      </c>
      <c r="H91" s="60">
        <v>3.5999999999999997E-2</v>
      </c>
      <c r="I91" s="60">
        <v>1.9E-2</v>
      </c>
      <c r="J91" s="13">
        <f t="shared" si="79"/>
        <v>1.6999999999999998E-2</v>
      </c>
      <c r="K91" s="18">
        <v>1</v>
      </c>
      <c r="L91" s="18">
        <f t="shared" si="80"/>
        <v>50</v>
      </c>
      <c r="M91" s="44">
        <v>7.1000000000000004E-3</v>
      </c>
      <c r="N91" s="18">
        <v>7.1999999999999998E-3</v>
      </c>
      <c r="O91" s="16">
        <f t="shared" si="81"/>
        <v>1.3749999999999998</v>
      </c>
      <c r="P91" s="17">
        <f t="shared" si="82"/>
        <v>2.7499999999999997E-2</v>
      </c>
      <c r="R91" s="13">
        <v>0.03</v>
      </c>
      <c r="S91" s="13">
        <f t="shared" ref="S91:S98" si="87">R91*1.15</f>
        <v>3.4499999999999996E-2</v>
      </c>
      <c r="T91" s="13">
        <f t="shared" ref="T91:T98" si="88">R91*0.85</f>
        <v>2.5499999999999998E-2</v>
      </c>
      <c r="U91" s="13">
        <v>5.0999999999999997E-2</v>
      </c>
      <c r="V91" s="13">
        <f t="shared" si="78"/>
        <v>4.4999999999999998E-2</v>
      </c>
    </row>
    <row r="92" spans="1:22">
      <c r="A92" s="20" t="s">
        <v>539</v>
      </c>
      <c r="C92" s="13" t="s">
        <v>535</v>
      </c>
      <c r="H92" s="60">
        <v>3.4000000000000002E-2</v>
      </c>
      <c r="I92" s="60">
        <v>1.9E-2</v>
      </c>
      <c r="J92" s="13">
        <f t="shared" si="79"/>
        <v>1.5000000000000003E-2</v>
      </c>
      <c r="K92" s="18">
        <v>1</v>
      </c>
      <c r="L92" s="18">
        <f t="shared" si="80"/>
        <v>50</v>
      </c>
      <c r="M92" s="44">
        <v>7.1000000000000004E-3</v>
      </c>
      <c r="N92" s="18">
        <v>7.1999999999999998E-3</v>
      </c>
      <c r="O92" s="16">
        <f t="shared" si="81"/>
        <v>1.0972222222222225</v>
      </c>
      <c r="P92" s="17">
        <f t="shared" si="82"/>
        <v>2.194444444444445E-2</v>
      </c>
      <c r="R92" s="13">
        <v>0.02</v>
      </c>
      <c r="S92" s="13">
        <f t="shared" si="87"/>
        <v>2.3E-2</v>
      </c>
      <c r="T92" s="13">
        <f t="shared" si="88"/>
        <v>1.7000000000000001E-2</v>
      </c>
      <c r="U92" s="13">
        <v>0.34499999999999997</v>
      </c>
      <c r="V92" s="13">
        <f t="shared" si="78"/>
        <v>0.33899999999999997</v>
      </c>
    </row>
    <row r="93" spans="1:22">
      <c r="A93" s="20"/>
      <c r="C93" s="32" t="s">
        <v>380</v>
      </c>
      <c r="D93" s="33"/>
      <c r="E93" s="34">
        <v>1</v>
      </c>
      <c r="F93" s="35"/>
      <c r="G93" s="34"/>
      <c r="H93" s="46">
        <v>0.45500000000000002</v>
      </c>
      <c r="I93" s="46">
        <v>1.9E-2</v>
      </c>
      <c r="J93" s="36">
        <f t="shared" si="79"/>
        <v>0.436</v>
      </c>
      <c r="K93" s="37">
        <v>10</v>
      </c>
      <c r="L93" s="34">
        <f t="shared" si="80"/>
        <v>5</v>
      </c>
      <c r="M93" s="40">
        <v>7.1000000000000004E-3</v>
      </c>
      <c r="N93" s="34">
        <v>7.1999999999999998E-3</v>
      </c>
      <c r="O93" s="35">
        <f t="shared" si="81"/>
        <v>59.56944444444445</v>
      </c>
      <c r="P93" s="35">
        <f t="shared" si="82"/>
        <v>11.91388888888889</v>
      </c>
      <c r="Q93" s="13" t="s">
        <v>383</v>
      </c>
      <c r="S93" s="49" t="s">
        <v>381</v>
      </c>
    </row>
    <row r="94" spans="1:22">
      <c r="A94" s="20"/>
      <c r="C94" s="32" t="s">
        <v>379</v>
      </c>
      <c r="D94" s="33"/>
      <c r="E94" s="34"/>
      <c r="F94" s="35"/>
      <c r="G94" s="34"/>
      <c r="H94" s="46">
        <v>0.45600000000000002</v>
      </c>
      <c r="I94" s="46">
        <v>1.9E-2</v>
      </c>
      <c r="J94" s="36">
        <f t="shared" si="79"/>
        <v>0.437</v>
      </c>
      <c r="K94" s="37">
        <v>10</v>
      </c>
      <c r="L94" s="34">
        <f t="shared" si="80"/>
        <v>5</v>
      </c>
      <c r="M94" s="40">
        <v>7.1000000000000004E-3</v>
      </c>
      <c r="N94" s="34">
        <v>7.1999999999999998E-3</v>
      </c>
      <c r="O94" s="35">
        <f t="shared" si="81"/>
        <v>59.708333333333336</v>
      </c>
      <c r="P94" s="35">
        <f t="shared" si="82"/>
        <v>11.941666666666666</v>
      </c>
      <c r="S94" s="49" t="s">
        <v>268</v>
      </c>
    </row>
    <row r="95" spans="1:22">
      <c r="A95" s="20"/>
      <c r="B95" s="21"/>
      <c r="C95" s="22" t="s">
        <v>73</v>
      </c>
      <c r="D95" s="23"/>
      <c r="E95" s="24"/>
      <c r="F95" s="25"/>
      <c r="G95" s="24"/>
      <c r="H95" s="26">
        <v>0.313</v>
      </c>
      <c r="I95" s="26">
        <v>1.9E-2</v>
      </c>
      <c r="J95" s="27">
        <f t="shared" si="79"/>
        <v>0.29399999999999998</v>
      </c>
      <c r="K95" s="28">
        <v>1</v>
      </c>
      <c r="L95" s="24">
        <f t="shared" si="80"/>
        <v>50</v>
      </c>
      <c r="M95" s="29">
        <v>7.1000000000000004E-3</v>
      </c>
      <c r="N95" s="29">
        <v>7.1999999999999998E-3</v>
      </c>
      <c r="O95" s="24">
        <f t="shared" si="81"/>
        <v>39.847222222222221</v>
      </c>
      <c r="P95" s="30">
        <f t="shared" si="82"/>
        <v>0.79694444444444446</v>
      </c>
    </row>
    <row r="96" spans="1:22">
      <c r="A96" s="20" t="s">
        <v>539</v>
      </c>
      <c r="C96" s="13" t="s">
        <v>536</v>
      </c>
      <c r="D96" s="13" t="s">
        <v>321</v>
      </c>
      <c r="G96" s="13" t="s">
        <v>540</v>
      </c>
      <c r="H96" s="60">
        <v>0.2</v>
      </c>
      <c r="I96" s="60">
        <v>1.9E-2</v>
      </c>
      <c r="J96" s="13">
        <f t="shared" si="79"/>
        <v>0.18100000000000002</v>
      </c>
      <c r="K96" s="18">
        <v>1</v>
      </c>
      <c r="L96" s="18">
        <f t="shared" si="80"/>
        <v>50</v>
      </c>
      <c r="M96" s="44">
        <v>7.1000000000000004E-3</v>
      </c>
      <c r="N96" s="18">
        <v>7.1999999999999998E-3</v>
      </c>
      <c r="O96" s="16">
        <f t="shared" si="81"/>
        <v>24.152777777777782</v>
      </c>
      <c r="P96" s="17">
        <f t="shared" si="82"/>
        <v>0.48305555555555563</v>
      </c>
      <c r="R96" s="13">
        <v>0.48299999999999998</v>
      </c>
      <c r="S96" s="13">
        <f t="shared" si="87"/>
        <v>0.55544999999999989</v>
      </c>
      <c r="T96" s="13">
        <f t="shared" si="88"/>
        <v>0.41054999999999997</v>
      </c>
      <c r="U96" s="13">
        <v>0.19800000000000001</v>
      </c>
      <c r="V96" s="13">
        <f t="shared" si="78"/>
        <v>0.192</v>
      </c>
    </row>
    <row r="97" spans="1:22">
      <c r="A97" s="20" t="s">
        <v>539</v>
      </c>
      <c r="C97" s="13" t="s">
        <v>537</v>
      </c>
      <c r="H97" s="60">
        <v>0.16600000000000001</v>
      </c>
      <c r="I97" s="60">
        <v>1.9E-2</v>
      </c>
      <c r="J97" s="13">
        <f t="shared" si="79"/>
        <v>0.14700000000000002</v>
      </c>
      <c r="K97" s="18">
        <v>1</v>
      </c>
      <c r="L97" s="18">
        <f t="shared" si="80"/>
        <v>50</v>
      </c>
      <c r="M97" s="44">
        <v>7.1000000000000004E-3</v>
      </c>
      <c r="N97" s="18">
        <v>7.1999999999999998E-3</v>
      </c>
      <c r="O97" s="16">
        <f t="shared" si="81"/>
        <v>19.430555555555561</v>
      </c>
      <c r="P97" s="17">
        <f t="shared" si="82"/>
        <v>0.38861111111111124</v>
      </c>
      <c r="R97" s="13">
        <v>0.36299999999999999</v>
      </c>
      <c r="S97" s="13">
        <f t="shared" si="87"/>
        <v>0.41744999999999993</v>
      </c>
      <c r="T97" s="13">
        <f t="shared" si="88"/>
        <v>0.30854999999999999</v>
      </c>
      <c r="U97" s="13">
        <v>0.111</v>
      </c>
      <c r="V97" s="13">
        <f t="shared" si="78"/>
        <v>0.105</v>
      </c>
    </row>
    <row r="98" spans="1:22">
      <c r="A98" s="20" t="s">
        <v>539</v>
      </c>
      <c r="C98" s="13" t="s">
        <v>538</v>
      </c>
      <c r="H98" s="60">
        <v>0.159</v>
      </c>
      <c r="I98" s="60">
        <v>1.9E-2</v>
      </c>
      <c r="J98" s="13">
        <f t="shared" si="79"/>
        <v>0.14000000000000001</v>
      </c>
      <c r="K98" s="18">
        <v>1</v>
      </c>
      <c r="L98" s="18">
        <f t="shared" si="80"/>
        <v>50</v>
      </c>
      <c r="M98" s="44">
        <v>7.1000000000000004E-3</v>
      </c>
      <c r="N98" s="18">
        <v>7.1999999999999998E-3</v>
      </c>
      <c r="O98" s="16">
        <f t="shared" si="81"/>
        <v>18.458333333333336</v>
      </c>
      <c r="P98" s="17">
        <f t="shared" si="82"/>
        <v>0.3691666666666667</v>
      </c>
      <c r="R98" s="13">
        <v>0.32300000000000001</v>
      </c>
      <c r="S98" s="13">
        <f t="shared" si="87"/>
        <v>0.37145</v>
      </c>
      <c r="T98" s="13">
        <f t="shared" si="88"/>
        <v>0.27455000000000002</v>
      </c>
      <c r="U98" s="13">
        <v>0.13</v>
      </c>
      <c r="V98" s="13">
        <f>U98-0.006</f>
        <v>0.124</v>
      </c>
    </row>
    <row r="99" spans="1:22">
      <c r="A99" s="20" t="s">
        <v>43</v>
      </c>
      <c r="B99" s="15">
        <v>43888</v>
      </c>
      <c r="C99" s="13" t="s">
        <v>545</v>
      </c>
      <c r="D99" s="13" t="s">
        <v>521</v>
      </c>
      <c r="H99" s="60">
        <v>0.24099999999999999</v>
      </c>
      <c r="I99" s="60">
        <v>2.1000000000000001E-2</v>
      </c>
      <c r="J99" s="13">
        <f t="shared" ref="J99" si="89">H99-I99</f>
        <v>0.22</v>
      </c>
      <c r="K99" s="18">
        <v>10</v>
      </c>
      <c r="L99" s="18">
        <f t="shared" ref="L99" si="90">50/K99</f>
        <v>5</v>
      </c>
      <c r="M99" s="44">
        <v>7.1000000000000004E-3</v>
      </c>
      <c r="N99" s="18">
        <v>7.1999999999999998E-3</v>
      </c>
      <c r="O99" s="16">
        <f t="shared" ref="O99" si="91">(J99-M99)/N99</f>
        <v>29.569444444444446</v>
      </c>
      <c r="P99" s="17">
        <f t="shared" ref="P99" si="92">O99/L99</f>
        <v>5.9138888888888896</v>
      </c>
    </row>
    <row r="100" spans="1:22">
      <c r="A100" s="20" t="s">
        <v>43</v>
      </c>
      <c r="B100" s="15" t="s">
        <v>547</v>
      </c>
      <c r="C100" s="13" t="s">
        <v>546</v>
      </c>
      <c r="H100" s="60">
        <v>0.24199999999999999</v>
      </c>
      <c r="I100" s="60">
        <v>2.1000000000000001E-2</v>
      </c>
      <c r="J100" s="13">
        <f t="shared" ref="J100:J101" si="93">H100-I100</f>
        <v>0.221</v>
      </c>
      <c r="K100" s="18">
        <v>10</v>
      </c>
      <c r="L100" s="18">
        <f t="shared" ref="L100:L101" si="94">50/K100</f>
        <v>5</v>
      </c>
      <c r="M100" s="44">
        <v>7.1000000000000004E-3</v>
      </c>
      <c r="N100" s="18">
        <v>7.1999999999999998E-3</v>
      </c>
      <c r="O100" s="16">
        <f t="shared" ref="O100:O101" si="95">(J100-M100)/N100</f>
        <v>29.708333333333336</v>
      </c>
      <c r="P100" s="17">
        <f t="shared" ref="P100:P101" si="96">O100/L100</f>
        <v>5.9416666666666673</v>
      </c>
    </row>
    <row r="101" spans="1:22">
      <c r="A101" s="20"/>
      <c r="B101" s="21"/>
      <c r="C101" s="22" t="s">
        <v>73</v>
      </c>
      <c r="D101" s="23"/>
      <c r="E101" s="24"/>
      <c r="F101" s="25"/>
      <c r="G101" s="24"/>
      <c r="H101" s="26">
        <v>0.313</v>
      </c>
      <c r="I101" s="26">
        <v>2.1000000000000001E-2</v>
      </c>
      <c r="J101" s="27">
        <f t="shared" si="93"/>
        <v>0.29199999999999998</v>
      </c>
      <c r="K101" s="28">
        <v>1</v>
      </c>
      <c r="L101" s="24">
        <f t="shared" si="94"/>
        <v>50</v>
      </c>
      <c r="M101" s="29">
        <v>7.1000000000000004E-3</v>
      </c>
      <c r="N101" s="29">
        <v>7.1999999999999998E-3</v>
      </c>
      <c r="O101" s="24">
        <f t="shared" si="95"/>
        <v>39.569444444444443</v>
      </c>
      <c r="P101" s="30">
        <f t="shared" si="96"/>
        <v>0.79138888888888881</v>
      </c>
    </row>
    <row r="102" spans="1:22" ht="17.25" customHeight="1">
      <c r="A102" s="20" t="s">
        <v>43</v>
      </c>
      <c r="C102" s="13" t="s">
        <v>522</v>
      </c>
      <c r="D102" s="13" t="s">
        <v>523</v>
      </c>
      <c r="H102" s="60">
        <v>0.28999999999999998</v>
      </c>
      <c r="I102" s="60">
        <v>2.1000000000000001E-2</v>
      </c>
      <c r="J102" s="13">
        <f t="shared" ref="J102:J111" si="97">H102-I102</f>
        <v>0.26899999999999996</v>
      </c>
      <c r="K102" s="18">
        <v>5</v>
      </c>
      <c r="L102" s="18">
        <f t="shared" ref="L102:L109" si="98">50/K102</f>
        <v>10</v>
      </c>
      <c r="M102" s="44">
        <v>7.1000000000000004E-3</v>
      </c>
      <c r="N102" s="18">
        <v>7.1999999999999998E-3</v>
      </c>
      <c r="O102" s="16">
        <f t="shared" ref="O102:O109" si="99">(J102-M102)/N102</f>
        <v>36.374999999999993</v>
      </c>
      <c r="P102" s="17">
        <f t="shared" ref="P102:P109" si="100">O102/L102</f>
        <v>3.6374999999999993</v>
      </c>
    </row>
    <row r="103" spans="1:22" ht="17.25" customHeight="1">
      <c r="A103" s="20" t="s">
        <v>43</v>
      </c>
      <c r="C103" s="13" t="s">
        <v>524</v>
      </c>
      <c r="D103" s="13" t="s">
        <v>525</v>
      </c>
      <c r="H103" s="60">
        <v>4.4999999999999998E-2</v>
      </c>
      <c r="I103" s="60">
        <v>2.1000000000000001E-2</v>
      </c>
      <c r="J103" s="13">
        <f t="shared" si="97"/>
        <v>2.3999999999999997E-2</v>
      </c>
      <c r="K103" s="18">
        <v>1</v>
      </c>
      <c r="L103" s="18">
        <f t="shared" si="98"/>
        <v>50</v>
      </c>
      <c r="M103" s="44">
        <v>7.1000000000000004E-3</v>
      </c>
      <c r="N103" s="18">
        <v>7.1999999999999998E-3</v>
      </c>
      <c r="O103" s="16">
        <f t="shared" si="99"/>
        <v>2.3472222222222219</v>
      </c>
      <c r="P103" s="17">
        <f t="shared" si="100"/>
        <v>4.6944444444444434E-2</v>
      </c>
    </row>
    <row r="104" spans="1:22">
      <c r="A104" s="20" t="s">
        <v>43</v>
      </c>
      <c r="C104" s="13" t="s">
        <v>526</v>
      </c>
      <c r="D104" s="13" t="s">
        <v>314</v>
      </c>
      <c r="H104" s="60">
        <v>0.33899999999999997</v>
      </c>
      <c r="I104" s="60">
        <v>2.1000000000000001E-2</v>
      </c>
      <c r="J104" s="13">
        <f t="shared" si="97"/>
        <v>0.31799999999999995</v>
      </c>
      <c r="K104" s="18">
        <v>1</v>
      </c>
      <c r="L104" s="18">
        <f t="shared" si="98"/>
        <v>50</v>
      </c>
      <c r="M104" s="44">
        <v>7.1000000000000004E-3</v>
      </c>
      <c r="N104" s="18">
        <v>7.1999999999999998E-3</v>
      </c>
      <c r="O104" s="16">
        <f t="shared" si="99"/>
        <v>43.18055555555555</v>
      </c>
      <c r="P104" s="17">
        <f t="shared" si="100"/>
        <v>0.863611111111111</v>
      </c>
      <c r="Q104" s="13">
        <v>43.2</v>
      </c>
    </row>
    <row r="105" spans="1:22">
      <c r="A105" s="20" t="s">
        <v>43</v>
      </c>
      <c r="C105" s="13" t="s">
        <v>527</v>
      </c>
      <c r="D105" s="13" t="s">
        <v>316</v>
      </c>
      <c r="H105" s="60">
        <v>0.192</v>
      </c>
      <c r="I105" s="60">
        <v>2.1000000000000001E-2</v>
      </c>
      <c r="J105" s="13">
        <f t="shared" si="97"/>
        <v>0.17100000000000001</v>
      </c>
      <c r="K105" s="18">
        <v>10</v>
      </c>
      <c r="L105" s="18">
        <f t="shared" si="98"/>
        <v>5</v>
      </c>
      <c r="M105" s="44">
        <v>7.1000000000000004E-3</v>
      </c>
      <c r="N105" s="18">
        <v>7.1999999999999998E-3</v>
      </c>
      <c r="O105" s="16">
        <f t="shared" si="99"/>
        <v>22.763888888888893</v>
      </c>
      <c r="P105" s="17">
        <f t="shared" si="100"/>
        <v>4.5527777777777789</v>
      </c>
    </row>
    <row r="106" spans="1:22">
      <c r="A106" s="20" t="s">
        <v>43</v>
      </c>
      <c r="C106" s="13" t="s">
        <v>528</v>
      </c>
      <c r="D106" s="13" t="s">
        <v>318</v>
      </c>
      <c r="H106" s="60">
        <v>0.105</v>
      </c>
      <c r="I106" s="60">
        <v>2.1000000000000001E-2</v>
      </c>
      <c r="J106" s="13">
        <f t="shared" si="97"/>
        <v>8.3999999999999991E-2</v>
      </c>
      <c r="K106" s="18">
        <v>10</v>
      </c>
      <c r="L106" s="18">
        <f t="shared" si="98"/>
        <v>5</v>
      </c>
      <c r="M106" s="44">
        <v>7.1000000000000004E-3</v>
      </c>
      <c r="N106" s="18">
        <v>7.1999999999999998E-3</v>
      </c>
      <c r="O106" s="16">
        <f t="shared" si="99"/>
        <v>10.680555555555555</v>
      </c>
      <c r="P106" s="17">
        <f t="shared" si="100"/>
        <v>2.1361111111111111</v>
      </c>
    </row>
    <row r="107" spans="1:22" ht="18.75" customHeight="1">
      <c r="A107" s="20" t="s">
        <v>43</v>
      </c>
      <c r="C107" s="13" t="s">
        <v>529</v>
      </c>
      <c r="D107" s="13" t="s">
        <v>530</v>
      </c>
      <c r="H107" s="60">
        <v>0.124</v>
      </c>
      <c r="I107" s="60">
        <v>2.1000000000000001E-2</v>
      </c>
      <c r="J107" s="13">
        <f t="shared" si="97"/>
        <v>0.10299999999999999</v>
      </c>
      <c r="K107" s="18">
        <v>10</v>
      </c>
      <c r="L107" s="18">
        <f t="shared" si="98"/>
        <v>5</v>
      </c>
      <c r="M107" s="44">
        <v>7.1000000000000004E-3</v>
      </c>
      <c r="N107" s="18">
        <v>7.1999999999999998E-3</v>
      </c>
      <c r="O107" s="16">
        <f t="shared" si="99"/>
        <v>13.319444444444445</v>
      </c>
      <c r="P107" s="17">
        <f t="shared" si="100"/>
        <v>2.6638888888888888</v>
      </c>
    </row>
    <row r="108" spans="1:22" ht="15.75" customHeight="1">
      <c r="A108" s="20" t="s">
        <v>43</v>
      </c>
      <c r="C108" s="13" t="s">
        <v>531</v>
      </c>
      <c r="D108" s="13" t="s">
        <v>532</v>
      </c>
      <c r="H108" s="60">
        <v>5.0999999999999997E-2</v>
      </c>
      <c r="I108" s="60">
        <v>2.1000000000000001E-2</v>
      </c>
      <c r="J108" s="13">
        <f t="shared" si="97"/>
        <v>2.9999999999999995E-2</v>
      </c>
      <c r="K108" s="18">
        <v>1</v>
      </c>
      <c r="L108" s="18">
        <f t="shared" si="98"/>
        <v>50</v>
      </c>
      <c r="M108" s="44">
        <v>7.1000000000000004E-3</v>
      </c>
      <c r="N108" s="18">
        <v>7.1999999999999998E-3</v>
      </c>
      <c r="O108" s="16">
        <f t="shared" si="99"/>
        <v>3.1805555555555554</v>
      </c>
      <c r="P108" s="17">
        <f t="shared" si="100"/>
        <v>6.3611111111111104E-2</v>
      </c>
    </row>
    <row r="109" spans="1:22">
      <c r="A109" s="20"/>
      <c r="C109" s="13" t="s">
        <v>533</v>
      </c>
      <c r="D109" s="13" t="s">
        <v>320</v>
      </c>
      <c r="H109" s="60">
        <v>0.42199999999999999</v>
      </c>
      <c r="I109" s="60">
        <v>2.1000000000000001E-2</v>
      </c>
      <c r="J109" s="13">
        <f t="shared" si="97"/>
        <v>0.40099999999999997</v>
      </c>
      <c r="K109" s="18">
        <v>2</v>
      </c>
      <c r="L109" s="18">
        <f t="shared" si="98"/>
        <v>25</v>
      </c>
      <c r="M109" s="44">
        <v>7.1000000000000004E-3</v>
      </c>
      <c r="N109" s="18">
        <v>7.1999999999999998E-3</v>
      </c>
      <c r="O109" s="16">
        <f t="shared" si="99"/>
        <v>54.708333333333329</v>
      </c>
      <c r="P109" s="17">
        <f t="shared" si="100"/>
        <v>2.188333333333333</v>
      </c>
    </row>
    <row r="110" spans="1:22">
      <c r="A110" s="20" t="s">
        <v>43</v>
      </c>
      <c r="B110" s="15">
        <v>43889</v>
      </c>
      <c r="C110" s="13" t="s">
        <v>568</v>
      </c>
      <c r="D110" s="13" t="s">
        <v>548</v>
      </c>
      <c r="H110" s="60">
        <v>0.34699999999999998</v>
      </c>
      <c r="I110" s="60">
        <v>0.02</v>
      </c>
      <c r="J110" s="13">
        <f t="shared" si="97"/>
        <v>0.32699999999999996</v>
      </c>
      <c r="K110" s="18">
        <v>1</v>
      </c>
      <c r="L110" s="18">
        <f t="shared" ref="L110:L111" si="101">50/K110</f>
        <v>50</v>
      </c>
      <c r="M110" s="44">
        <v>7.1000000000000004E-3</v>
      </c>
      <c r="N110" s="18">
        <v>7.1999999999999998E-3</v>
      </c>
      <c r="O110" s="16">
        <f t="shared" ref="O110:O111" si="102">(J110-M110)/N110</f>
        <v>44.43055555555555</v>
      </c>
      <c r="P110" s="17">
        <f t="shared" ref="P110:P111" si="103">O110/L110</f>
        <v>0.88861111111111102</v>
      </c>
    </row>
    <row r="111" spans="1:22">
      <c r="A111" s="20" t="s">
        <v>43</v>
      </c>
      <c r="B111" s="13" t="s">
        <v>567</v>
      </c>
      <c r="C111" s="13" t="s">
        <v>569</v>
      </c>
      <c r="H111" s="60">
        <v>0.34799999999999998</v>
      </c>
      <c r="I111" s="60">
        <v>0.02</v>
      </c>
      <c r="J111" s="13">
        <f t="shared" si="97"/>
        <v>0.32799999999999996</v>
      </c>
      <c r="K111" s="18">
        <v>1</v>
      </c>
      <c r="L111" s="18">
        <f t="shared" si="101"/>
        <v>50</v>
      </c>
      <c r="M111" s="44">
        <v>7.1000000000000004E-3</v>
      </c>
      <c r="N111" s="18">
        <v>7.1999999999999998E-3</v>
      </c>
      <c r="O111" s="16">
        <f t="shared" si="102"/>
        <v>44.569444444444443</v>
      </c>
      <c r="P111" s="17">
        <f t="shared" si="103"/>
        <v>0.8913888888888889</v>
      </c>
    </row>
    <row r="112" spans="1:22">
      <c r="A112" s="20"/>
      <c r="B112" s="21"/>
      <c r="C112" s="22" t="s">
        <v>73</v>
      </c>
      <c r="D112" s="23"/>
      <c r="E112" s="24"/>
      <c r="F112" s="25"/>
      <c r="G112" s="24"/>
      <c r="H112" s="26">
        <v>0.315</v>
      </c>
      <c r="I112" s="26">
        <v>0.02</v>
      </c>
      <c r="J112" s="27">
        <f t="shared" ref="J112:J113" si="104">H112-I112</f>
        <v>0.29499999999999998</v>
      </c>
      <c r="K112" s="28">
        <v>1</v>
      </c>
      <c r="L112" s="24">
        <f t="shared" ref="L112:L113" si="105">50/K112</f>
        <v>50</v>
      </c>
      <c r="M112" s="29">
        <v>7.1000000000000004E-3</v>
      </c>
      <c r="N112" s="29">
        <v>7.1999999999999998E-3</v>
      </c>
      <c r="O112" s="24">
        <f t="shared" ref="O112:O113" si="106">(J112-M112)/N112</f>
        <v>39.986111111111107</v>
      </c>
      <c r="P112" s="30">
        <f t="shared" ref="P112:P113" si="107">O112/L112</f>
        <v>0.79972222222222211</v>
      </c>
    </row>
    <row r="113" spans="1:21">
      <c r="A113" s="20" t="s">
        <v>43</v>
      </c>
      <c r="C113" s="13" t="s">
        <v>549</v>
      </c>
      <c r="D113" s="13" t="s">
        <v>550</v>
      </c>
      <c r="H113" s="60">
        <v>0.20399999999999999</v>
      </c>
      <c r="I113" s="60">
        <v>0.02</v>
      </c>
      <c r="J113" s="13">
        <f t="shared" si="104"/>
        <v>0.184</v>
      </c>
      <c r="K113" s="18">
        <v>2</v>
      </c>
      <c r="L113" s="18">
        <f t="shared" si="105"/>
        <v>25</v>
      </c>
      <c r="M113" s="44">
        <v>7.1000000000000004E-3</v>
      </c>
      <c r="N113" s="18">
        <v>7.1999999999999998E-3</v>
      </c>
      <c r="O113" s="16">
        <f t="shared" si="106"/>
        <v>24.569444444444446</v>
      </c>
      <c r="P113" s="17">
        <f t="shared" si="107"/>
        <v>0.98277777777777786</v>
      </c>
      <c r="T113" s="13">
        <v>0.35499999999999998</v>
      </c>
      <c r="U113" s="13">
        <f t="shared" ref="U113:U119" si="108">T113-0.008</f>
        <v>0.34699999999999998</v>
      </c>
    </row>
    <row r="114" spans="1:21">
      <c r="A114" s="20" t="s">
        <v>43</v>
      </c>
      <c r="C114" s="13" t="s">
        <v>551</v>
      </c>
      <c r="D114" s="13" t="s">
        <v>552</v>
      </c>
      <c r="H114" s="60">
        <v>0.16900000000000001</v>
      </c>
      <c r="I114" s="60">
        <v>0.02</v>
      </c>
      <c r="J114" s="13">
        <f t="shared" ref="J114:J118" si="109">H114-I114</f>
        <v>0.14900000000000002</v>
      </c>
      <c r="K114" s="18">
        <v>1</v>
      </c>
      <c r="L114" s="18">
        <f t="shared" ref="L114:L118" si="110">50/K114</f>
        <v>50</v>
      </c>
      <c r="M114" s="44">
        <v>7.1000000000000004E-3</v>
      </c>
      <c r="N114" s="18">
        <v>7.1999999999999998E-3</v>
      </c>
      <c r="O114" s="16">
        <f t="shared" ref="O114:O118" si="111">(J114-M114)/N114</f>
        <v>19.708333333333339</v>
      </c>
      <c r="P114" s="17">
        <f t="shared" ref="P114:P118" si="112">O114/L114</f>
        <v>0.39416666666666678</v>
      </c>
      <c r="T114" s="13">
        <v>0.21199999999999999</v>
      </c>
      <c r="U114" s="13">
        <f t="shared" si="108"/>
        <v>0.20399999999999999</v>
      </c>
    </row>
    <row r="115" spans="1:21">
      <c r="A115" s="20" t="s">
        <v>43</v>
      </c>
      <c r="C115" s="13" t="s">
        <v>553</v>
      </c>
      <c r="D115" s="13" t="s">
        <v>554</v>
      </c>
      <c r="H115" s="60">
        <v>0.77600000000000002</v>
      </c>
      <c r="I115" s="60">
        <v>0.02</v>
      </c>
      <c r="J115" s="13">
        <f t="shared" si="109"/>
        <v>0.75600000000000001</v>
      </c>
      <c r="K115" s="18">
        <v>2</v>
      </c>
      <c r="L115" s="18">
        <f t="shared" si="110"/>
        <v>25</v>
      </c>
      <c r="M115" s="44">
        <v>7.1000000000000004E-3</v>
      </c>
      <c r="N115" s="18">
        <v>7.1999999999999998E-3</v>
      </c>
      <c r="O115" s="16">
        <f t="shared" si="111"/>
        <v>104.0138888888889</v>
      </c>
      <c r="P115" s="17">
        <f t="shared" si="112"/>
        <v>4.1605555555555558</v>
      </c>
      <c r="T115" s="13">
        <v>0.106</v>
      </c>
      <c r="U115" s="13">
        <f t="shared" si="108"/>
        <v>9.8000000000000004E-2</v>
      </c>
    </row>
    <row r="116" spans="1:21">
      <c r="A116" s="20" t="s">
        <v>43</v>
      </c>
      <c r="C116" s="13" t="s">
        <v>555</v>
      </c>
      <c r="D116" s="13" t="s">
        <v>556</v>
      </c>
      <c r="H116" s="60">
        <v>0.23099999999999998</v>
      </c>
      <c r="I116" s="60">
        <v>0.02</v>
      </c>
      <c r="J116" s="13">
        <f t="shared" si="109"/>
        <v>0.21099999999999999</v>
      </c>
      <c r="K116" s="18">
        <v>2</v>
      </c>
      <c r="L116" s="18">
        <f t="shared" si="110"/>
        <v>25</v>
      </c>
      <c r="M116" s="44">
        <v>7.1000000000000004E-3</v>
      </c>
      <c r="N116" s="18">
        <v>7.1999999999999998E-3</v>
      </c>
      <c r="O116" s="16">
        <f t="shared" si="111"/>
        <v>28.319444444444446</v>
      </c>
      <c r="P116" s="17">
        <f t="shared" si="112"/>
        <v>1.1327777777777779</v>
      </c>
      <c r="T116" s="13">
        <v>0.78400000000000003</v>
      </c>
      <c r="U116" s="13">
        <f t="shared" si="108"/>
        <v>0.77600000000000002</v>
      </c>
    </row>
    <row r="117" spans="1:21">
      <c r="A117" s="20" t="s">
        <v>43</v>
      </c>
      <c r="C117" s="13" t="s">
        <v>557</v>
      </c>
      <c r="D117" s="13" t="s">
        <v>558</v>
      </c>
      <c r="H117" s="60">
        <v>0.16499999999999998</v>
      </c>
      <c r="I117" s="60">
        <v>0.02</v>
      </c>
      <c r="J117" s="13">
        <f t="shared" si="109"/>
        <v>0.14499999999999999</v>
      </c>
      <c r="K117" s="18">
        <v>5</v>
      </c>
      <c r="L117" s="18">
        <f t="shared" si="110"/>
        <v>10</v>
      </c>
      <c r="M117" s="44">
        <v>7.1000000000000004E-3</v>
      </c>
      <c r="N117" s="18">
        <v>7.1999999999999998E-3</v>
      </c>
      <c r="O117" s="16">
        <f t="shared" si="111"/>
        <v>19.152777777777779</v>
      </c>
      <c r="P117" s="17">
        <f t="shared" si="112"/>
        <v>1.9152777777777779</v>
      </c>
      <c r="T117" s="13">
        <v>0.23899999999999999</v>
      </c>
      <c r="U117" s="13">
        <f t="shared" si="108"/>
        <v>0.23099999999999998</v>
      </c>
    </row>
    <row r="118" spans="1:21">
      <c r="A118" s="20" t="s">
        <v>43</v>
      </c>
      <c r="C118" s="13" t="s">
        <v>559</v>
      </c>
      <c r="D118" s="13" t="s">
        <v>560</v>
      </c>
      <c r="H118" s="60">
        <v>0.44</v>
      </c>
      <c r="I118" s="60">
        <v>0.02</v>
      </c>
      <c r="J118" s="13">
        <f t="shared" si="109"/>
        <v>0.42</v>
      </c>
      <c r="K118" s="18">
        <v>2</v>
      </c>
      <c r="L118" s="18">
        <f t="shared" si="110"/>
        <v>25</v>
      </c>
      <c r="M118" s="44">
        <v>7.1000000000000004E-3</v>
      </c>
      <c r="N118" s="18">
        <v>7.1999999999999998E-3</v>
      </c>
      <c r="O118" s="16">
        <f t="shared" si="111"/>
        <v>57.347222222222221</v>
      </c>
      <c r="P118" s="17">
        <f t="shared" si="112"/>
        <v>2.2938888888888886</v>
      </c>
      <c r="T118" s="13">
        <v>0.17299999999999999</v>
      </c>
      <c r="U118" s="13">
        <f t="shared" si="108"/>
        <v>0.16499999999999998</v>
      </c>
    </row>
    <row r="119" spans="1:21">
      <c r="A119" s="20" t="s">
        <v>570</v>
      </c>
      <c r="C119" s="13" t="s">
        <v>561</v>
      </c>
      <c r="D119" s="13" t="s">
        <v>314</v>
      </c>
      <c r="H119" s="60">
        <v>0.377</v>
      </c>
      <c r="I119" s="60">
        <v>0.02</v>
      </c>
      <c r="J119" s="13">
        <f t="shared" ref="J119:J121" si="113">H119-I119</f>
        <v>0.35699999999999998</v>
      </c>
      <c r="K119" s="18">
        <v>1</v>
      </c>
      <c r="L119" s="18">
        <f t="shared" ref="L119:L121" si="114">50/K119</f>
        <v>50</v>
      </c>
      <c r="M119" s="44">
        <v>7.1000000000000004E-3</v>
      </c>
      <c r="N119" s="18">
        <v>7.1999999999999998E-3</v>
      </c>
      <c r="O119" s="16">
        <f t="shared" ref="O119:O121" si="115">(J119-M119)/N119</f>
        <v>48.597222222222221</v>
      </c>
      <c r="P119" s="17">
        <f t="shared" ref="P119:P121" si="116">O119/L119</f>
        <v>0.97194444444444439</v>
      </c>
      <c r="T119" s="13">
        <v>0.44800000000000001</v>
      </c>
      <c r="U119" s="13">
        <f t="shared" si="108"/>
        <v>0.44</v>
      </c>
    </row>
    <row r="120" spans="1:21">
      <c r="A120" s="20"/>
      <c r="C120" s="13" t="s">
        <v>562</v>
      </c>
      <c r="D120" s="13" t="s">
        <v>316</v>
      </c>
      <c r="H120" s="60">
        <v>0.20799999999999999</v>
      </c>
      <c r="I120" s="60">
        <v>0.02</v>
      </c>
      <c r="J120" s="13">
        <f t="shared" si="113"/>
        <v>0.188</v>
      </c>
      <c r="K120" s="18">
        <v>10</v>
      </c>
      <c r="L120" s="18">
        <f t="shared" si="114"/>
        <v>5</v>
      </c>
      <c r="M120" s="44">
        <v>7.1000000000000004E-3</v>
      </c>
      <c r="N120" s="18">
        <v>7.1999999999999998E-3</v>
      </c>
      <c r="O120" s="16">
        <f t="shared" si="115"/>
        <v>25.125</v>
      </c>
      <c r="P120" s="17">
        <f t="shared" si="116"/>
        <v>5.0250000000000004</v>
      </c>
      <c r="T120" s="13">
        <v>5.6000000000000001E-2</v>
      </c>
      <c r="U120" s="13">
        <f>T120-0.008</f>
        <v>4.8000000000000001E-2</v>
      </c>
    </row>
    <row r="121" spans="1:21">
      <c r="A121" s="20"/>
      <c r="C121" s="13" t="s">
        <v>563</v>
      </c>
      <c r="D121" s="13" t="s">
        <v>318</v>
      </c>
      <c r="H121" s="60">
        <v>0.13600000000000001</v>
      </c>
      <c r="I121" s="60">
        <v>0.02</v>
      </c>
      <c r="J121" s="13">
        <f t="shared" si="113"/>
        <v>0.11600000000000001</v>
      </c>
      <c r="K121" s="18">
        <v>10</v>
      </c>
      <c r="L121" s="18">
        <f t="shared" si="114"/>
        <v>5</v>
      </c>
      <c r="M121" s="44">
        <v>7.1000000000000004E-3</v>
      </c>
      <c r="N121" s="18">
        <v>7.1999999999999998E-3</v>
      </c>
      <c r="O121" s="16">
        <f t="shared" si="115"/>
        <v>15.125000000000002</v>
      </c>
      <c r="P121" s="17">
        <f t="shared" si="116"/>
        <v>3.0250000000000004</v>
      </c>
    </row>
    <row r="122" spans="1:21">
      <c r="A122" s="20"/>
      <c r="C122" s="13" t="s">
        <v>564</v>
      </c>
      <c r="D122" s="13" t="s">
        <v>320</v>
      </c>
      <c r="H122" s="60">
        <v>0.40100000000000002</v>
      </c>
      <c r="I122" s="60">
        <v>0.02</v>
      </c>
      <c r="J122" s="13">
        <f t="shared" ref="J122:J123" si="117">H122-I122</f>
        <v>0.38100000000000001</v>
      </c>
      <c r="K122" s="18">
        <v>2</v>
      </c>
      <c r="L122" s="18">
        <f t="shared" ref="L122:L123" si="118">50/K122</f>
        <v>25</v>
      </c>
      <c r="M122" s="44">
        <v>7.1000000000000004E-3</v>
      </c>
      <c r="N122" s="18">
        <v>7.1999999999999998E-3</v>
      </c>
      <c r="O122" s="16">
        <f t="shared" ref="O122:O123" si="119">(J122-M122)/N122</f>
        <v>51.930555555555557</v>
      </c>
      <c r="P122" s="17">
        <f t="shared" ref="P122:P123" si="120">O122/L122</f>
        <v>2.0772222222222223</v>
      </c>
    </row>
    <row r="123" spans="1:21" ht="15.75" customHeight="1">
      <c r="A123" s="20" t="s">
        <v>43</v>
      </c>
      <c r="C123" s="13" t="s">
        <v>565</v>
      </c>
      <c r="D123" s="13" t="s">
        <v>566</v>
      </c>
      <c r="H123" s="60">
        <v>4.8000000000000001E-2</v>
      </c>
      <c r="I123" s="60">
        <v>0.02</v>
      </c>
      <c r="J123" s="13">
        <f t="shared" si="117"/>
        <v>2.8000000000000001E-2</v>
      </c>
      <c r="K123" s="18">
        <v>1</v>
      </c>
      <c r="L123" s="18">
        <f t="shared" si="118"/>
        <v>50</v>
      </c>
      <c r="M123" s="44">
        <v>7.1000000000000004E-3</v>
      </c>
      <c r="N123" s="18">
        <v>7.1999999999999998E-3</v>
      </c>
      <c r="O123" s="16">
        <f t="shared" si="119"/>
        <v>2.9027777777777781</v>
      </c>
      <c r="P123" s="17">
        <f t="shared" si="120"/>
        <v>5.8055555555555562E-2</v>
      </c>
      <c r="T123" s="13">
        <v>6.3E-2</v>
      </c>
      <c r="U123" s="13">
        <f>T123-0.009</f>
        <v>5.3999999999999999E-2</v>
      </c>
    </row>
    <row r="124" spans="1:21">
      <c r="A124" s="20" t="s">
        <v>539</v>
      </c>
      <c r="B124" s="15">
        <v>43892</v>
      </c>
      <c r="C124" s="13" t="s">
        <v>627</v>
      </c>
      <c r="D124" s="13" t="s">
        <v>571</v>
      </c>
      <c r="H124" s="60">
        <v>5.3999999999999999E-2</v>
      </c>
      <c r="I124" s="60">
        <v>2.1999999999999999E-2</v>
      </c>
      <c r="J124" s="13">
        <f t="shared" ref="J124:J135" si="121">H124-I124</f>
        <v>3.2000000000000001E-2</v>
      </c>
      <c r="K124" s="18">
        <v>1</v>
      </c>
      <c r="L124" s="18">
        <f t="shared" ref="L124:L135" si="122">50/K124</f>
        <v>50</v>
      </c>
      <c r="M124" s="44">
        <v>7.1000000000000004E-3</v>
      </c>
      <c r="N124" s="18">
        <v>7.1999999999999998E-3</v>
      </c>
      <c r="O124" s="16">
        <f t="shared" ref="O124:O135" si="123">(J124-M124)/N124</f>
        <v>3.458333333333333</v>
      </c>
      <c r="P124" s="17">
        <f t="shared" ref="P124:P135" si="124">O124/L124</f>
        <v>6.9166666666666654E-2</v>
      </c>
      <c r="T124" s="13">
        <v>0.106</v>
      </c>
      <c r="U124" s="13">
        <f t="shared" ref="U124:U129" si="125">T124-0.009</f>
        <v>9.7000000000000003E-2</v>
      </c>
    </row>
    <row r="125" spans="1:21">
      <c r="A125" s="20" t="s">
        <v>539</v>
      </c>
      <c r="B125" s="15" t="s">
        <v>72</v>
      </c>
      <c r="C125" s="13" t="s">
        <v>628</v>
      </c>
      <c r="H125" s="60">
        <v>5.3999999999999999E-2</v>
      </c>
      <c r="I125" s="60">
        <v>2.1999999999999999E-2</v>
      </c>
      <c r="J125" s="13">
        <f t="shared" ref="J125:J126" si="126">H125-I125</f>
        <v>3.2000000000000001E-2</v>
      </c>
      <c r="K125" s="18">
        <v>1</v>
      </c>
      <c r="L125" s="18">
        <f t="shared" ref="L125:L126" si="127">50/K125</f>
        <v>50</v>
      </c>
      <c r="M125" s="44">
        <v>7.1000000000000004E-3</v>
      </c>
      <c r="N125" s="18">
        <v>7.1999999999999998E-3</v>
      </c>
      <c r="O125" s="16">
        <f t="shared" ref="O125:O126" si="128">(J125-M125)/N125</f>
        <v>3.458333333333333</v>
      </c>
      <c r="P125" s="17">
        <f t="shared" ref="P125:P126" si="129">O125/L125</f>
        <v>6.9166666666666654E-2</v>
      </c>
    </row>
    <row r="126" spans="1:21">
      <c r="A126" s="20"/>
      <c r="B126" s="21"/>
      <c r="C126" s="22" t="s">
        <v>73</v>
      </c>
      <c r="D126" s="23"/>
      <c r="E126" s="24"/>
      <c r="F126" s="25"/>
      <c r="G126" s="24"/>
      <c r="H126" s="26">
        <v>0.318</v>
      </c>
      <c r="I126" s="26">
        <v>2.1999999999999999E-2</v>
      </c>
      <c r="J126" s="27">
        <f t="shared" si="126"/>
        <v>0.29599999999999999</v>
      </c>
      <c r="K126" s="28">
        <v>1</v>
      </c>
      <c r="L126" s="24">
        <f t="shared" si="127"/>
        <v>50</v>
      </c>
      <c r="M126" s="29">
        <v>7.1000000000000004E-3</v>
      </c>
      <c r="N126" s="29">
        <v>7.1999999999999998E-3</v>
      </c>
      <c r="O126" s="24">
        <f t="shared" si="128"/>
        <v>40.125</v>
      </c>
      <c r="P126" s="30">
        <f t="shared" si="129"/>
        <v>0.80249999999999999</v>
      </c>
    </row>
    <row r="127" spans="1:21">
      <c r="A127" s="20" t="s">
        <v>182</v>
      </c>
      <c r="C127" s="13" t="s">
        <v>572</v>
      </c>
      <c r="D127" s="13" t="s">
        <v>368</v>
      </c>
      <c r="H127" s="60">
        <v>9.7000000000000003E-2</v>
      </c>
      <c r="I127" s="60">
        <v>2.1999999999999999E-2</v>
      </c>
      <c r="J127" s="13">
        <f t="shared" si="121"/>
        <v>7.5000000000000011E-2</v>
      </c>
      <c r="K127" s="18">
        <v>1</v>
      </c>
      <c r="L127" s="18">
        <f t="shared" si="122"/>
        <v>50</v>
      </c>
      <c r="M127" s="44">
        <v>7.1000000000000004E-3</v>
      </c>
      <c r="N127" s="18">
        <v>7.1999999999999998E-3</v>
      </c>
      <c r="O127" s="16">
        <f t="shared" si="123"/>
        <v>9.4305555555555571</v>
      </c>
      <c r="P127" s="17">
        <f t="shared" si="124"/>
        <v>0.18861111111111115</v>
      </c>
      <c r="T127" s="13">
        <v>8.6999999999999994E-2</v>
      </c>
      <c r="U127" s="13">
        <f t="shared" si="125"/>
        <v>7.8E-2</v>
      </c>
    </row>
    <row r="128" spans="1:21">
      <c r="A128" s="20" t="s">
        <v>182</v>
      </c>
      <c r="C128" s="13" t="s">
        <v>573</v>
      </c>
      <c r="D128" s="13" t="s">
        <v>574</v>
      </c>
      <c r="H128" s="60">
        <v>0.27400000000000002</v>
      </c>
      <c r="I128" s="60">
        <v>2.1999999999999999E-2</v>
      </c>
      <c r="J128" s="13">
        <f t="shared" si="121"/>
        <v>0.252</v>
      </c>
      <c r="K128" s="18">
        <v>1</v>
      </c>
      <c r="L128" s="18">
        <f t="shared" si="122"/>
        <v>50</v>
      </c>
      <c r="M128" s="44">
        <v>7.1000000000000004E-3</v>
      </c>
      <c r="N128" s="18">
        <v>7.1999999999999998E-3</v>
      </c>
      <c r="O128" s="16">
        <f t="shared" si="123"/>
        <v>34.013888888888893</v>
      </c>
      <c r="P128" s="17">
        <f t="shared" si="124"/>
        <v>0.68027777777777787</v>
      </c>
      <c r="T128" s="13">
        <v>0.70799999999999996</v>
      </c>
      <c r="U128" s="13">
        <f t="shared" si="125"/>
        <v>0.69899999999999995</v>
      </c>
    </row>
    <row r="129" spans="1:21">
      <c r="A129" s="20" t="s">
        <v>182</v>
      </c>
      <c r="C129" s="13" t="s">
        <v>575</v>
      </c>
      <c r="D129" s="13" t="s">
        <v>576</v>
      </c>
      <c r="H129" s="60">
        <v>0.69899999999999995</v>
      </c>
      <c r="I129" s="60">
        <v>2.1999999999999999E-2</v>
      </c>
      <c r="J129" s="13">
        <f t="shared" si="121"/>
        <v>0.67699999999999994</v>
      </c>
      <c r="K129" s="18">
        <v>1</v>
      </c>
      <c r="L129" s="18">
        <f t="shared" si="122"/>
        <v>50</v>
      </c>
      <c r="M129" s="44">
        <v>7.1000000000000004E-3</v>
      </c>
      <c r="N129" s="18">
        <v>7.1999999999999998E-3</v>
      </c>
      <c r="O129" s="16">
        <f t="shared" si="123"/>
        <v>93.041666666666657</v>
      </c>
      <c r="P129" s="17">
        <f t="shared" si="124"/>
        <v>1.8608333333333331</v>
      </c>
      <c r="T129" s="13">
        <v>0.19400000000000001</v>
      </c>
      <c r="U129" s="13">
        <f t="shared" si="125"/>
        <v>0.185</v>
      </c>
    </row>
    <row r="130" spans="1:21">
      <c r="A130" s="20" t="s">
        <v>539</v>
      </c>
      <c r="C130" s="13" t="s">
        <v>577</v>
      </c>
      <c r="D130" s="13" t="s">
        <v>578</v>
      </c>
      <c r="H130" s="60">
        <v>0.13900000000000001</v>
      </c>
      <c r="I130" s="60">
        <v>2.1999999999999999E-2</v>
      </c>
      <c r="J130" s="13">
        <f t="shared" si="121"/>
        <v>0.11700000000000002</v>
      </c>
      <c r="K130" s="18">
        <v>1</v>
      </c>
      <c r="L130" s="18">
        <f t="shared" si="122"/>
        <v>50</v>
      </c>
      <c r="M130" s="44">
        <v>7.1000000000000004E-3</v>
      </c>
      <c r="N130" s="18">
        <v>7.1999999999999998E-3</v>
      </c>
      <c r="O130" s="16">
        <f t="shared" si="123"/>
        <v>15.263888888888893</v>
      </c>
      <c r="P130" s="17">
        <f t="shared" si="124"/>
        <v>0.30527777777777787</v>
      </c>
    </row>
    <row r="131" spans="1:21">
      <c r="A131" s="20" t="s">
        <v>182</v>
      </c>
      <c r="C131" s="13" t="s">
        <v>579</v>
      </c>
      <c r="D131" s="13" t="s">
        <v>580</v>
      </c>
      <c r="H131" s="60">
        <v>0.185</v>
      </c>
      <c r="I131" s="60">
        <v>2.1999999999999999E-2</v>
      </c>
      <c r="J131" s="13">
        <f t="shared" si="121"/>
        <v>0.16300000000000001</v>
      </c>
      <c r="K131" s="18">
        <v>1</v>
      </c>
      <c r="L131" s="18">
        <f t="shared" si="122"/>
        <v>50</v>
      </c>
      <c r="M131" s="44">
        <v>7.1000000000000004E-3</v>
      </c>
      <c r="N131" s="18">
        <v>7.1999999999999998E-3</v>
      </c>
      <c r="O131" s="16">
        <f t="shared" si="123"/>
        <v>21.652777777777779</v>
      </c>
      <c r="P131" s="17">
        <f t="shared" si="124"/>
        <v>0.43305555555555558</v>
      </c>
    </row>
    <row r="132" spans="1:21">
      <c r="A132" s="20"/>
      <c r="C132" s="13" t="s">
        <v>581</v>
      </c>
      <c r="D132" s="13" t="s">
        <v>314</v>
      </c>
      <c r="H132" s="60">
        <v>0.40799999999999997</v>
      </c>
      <c r="I132" s="60">
        <v>2.1999999999999999E-2</v>
      </c>
      <c r="J132" s="13">
        <f t="shared" si="121"/>
        <v>0.38599999999999995</v>
      </c>
      <c r="K132" s="18">
        <v>1</v>
      </c>
      <c r="L132" s="18">
        <f t="shared" si="122"/>
        <v>50</v>
      </c>
      <c r="M132" s="44">
        <v>7.1000000000000004E-3</v>
      </c>
      <c r="N132" s="18">
        <v>7.1999999999999998E-3</v>
      </c>
      <c r="O132" s="16">
        <f t="shared" si="123"/>
        <v>52.624999999999993</v>
      </c>
      <c r="P132" s="17">
        <f t="shared" si="124"/>
        <v>1.0524999999999998</v>
      </c>
    </row>
    <row r="133" spans="1:21">
      <c r="A133" s="20"/>
      <c r="C133" s="13" t="s">
        <v>582</v>
      </c>
      <c r="D133" s="13" t="s">
        <v>316</v>
      </c>
      <c r="H133" s="60">
        <v>0.222</v>
      </c>
      <c r="I133" s="60">
        <v>2.1999999999999999E-2</v>
      </c>
      <c r="J133" s="13">
        <f t="shared" si="121"/>
        <v>0.2</v>
      </c>
      <c r="K133" s="18">
        <v>10</v>
      </c>
      <c r="L133" s="18">
        <f t="shared" si="122"/>
        <v>5</v>
      </c>
      <c r="M133" s="44">
        <v>7.1000000000000004E-3</v>
      </c>
      <c r="N133" s="18">
        <v>7.1999999999999998E-3</v>
      </c>
      <c r="O133" s="16">
        <f t="shared" si="123"/>
        <v>26.791666666666668</v>
      </c>
      <c r="P133" s="17">
        <f t="shared" si="124"/>
        <v>5.3583333333333334</v>
      </c>
    </row>
    <row r="134" spans="1:21">
      <c r="A134" s="20"/>
      <c r="C134" s="13" t="s">
        <v>583</v>
      </c>
      <c r="D134" s="13" t="s">
        <v>318</v>
      </c>
      <c r="H134" s="60">
        <v>0.14299999999999999</v>
      </c>
      <c r="I134" s="60">
        <v>2.1999999999999999E-2</v>
      </c>
      <c r="J134" s="13">
        <f t="shared" si="121"/>
        <v>0.121</v>
      </c>
      <c r="K134" s="18">
        <v>10</v>
      </c>
      <c r="L134" s="18">
        <f t="shared" si="122"/>
        <v>5</v>
      </c>
      <c r="M134" s="44">
        <v>7.1000000000000004E-3</v>
      </c>
      <c r="N134" s="18">
        <v>7.1999999999999998E-3</v>
      </c>
      <c r="O134" s="16">
        <f t="shared" si="123"/>
        <v>15.819444444444445</v>
      </c>
      <c r="P134" s="17">
        <f t="shared" si="124"/>
        <v>3.1638888888888888</v>
      </c>
    </row>
    <row r="135" spans="1:21">
      <c r="A135" s="20"/>
      <c r="C135" s="13" t="s">
        <v>584</v>
      </c>
      <c r="D135" s="13" t="s">
        <v>320</v>
      </c>
      <c r="H135" s="60">
        <v>0.39900000000000002</v>
      </c>
      <c r="I135" s="60">
        <v>2.1999999999999999E-2</v>
      </c>
      <c r="J135" s="13">
        <f t="shared" si="121"/>
        <v>0.377</v>
      </c>
      <c r="K135" s="18">
        <v>2</v>
      </c>
      <c r="L135" s="18">
        <f t="shared" si="122"/>
        <v>25</v>
      </c>
      <c r="M135" s="44">
        <v>7.1000000000000004E-3</v>
      </c>
      <c r="N135" s="18">
        <v>7.1999999999999998E-3</v>
      </c>
      <c r="O135" s="16">
        <f t="shared" si="123"/>
        <v>51.375</v>
      </c>
      <c r="P135" s="17">
        <f t="shared" si="124"/>
        <v>2.0550000000000002</v>
      </c>
    </row>
    <row r="136" spans="1:21">
      <c r="A136" s="20" t="s">
        <v>181</v>
      </c>
      <c r="C136" s="13" t="s">
        <v>594</v>
      </c>
      <c r="D136" s="13" t="s">
        <v>595</v>
      </c>
      <c r="H136" s="60">
        <v>0.13200000000000001</v>
      </c>
      <c r="I136" s="60">
        <v>2.1999999999999999E-2</v>
      </c>
      <c r="J136" s="13">
        <f t="shared" ref="J136:J140" si="130">H136-I136</f>
        <v>0.11000000000000001</v>
      </c>
      <c r="K136" s="18">
        <v>1</v>
      </c>
      <c r="L136" s="18">
        <f t="shared" ref="L136:L140" si="131">50/K136</f>
        <v>50</v>
      </c>
      <c r="M136" s="44">
        <v>7.1000000000000004E-3</v>
      </c>
      <c r="N136" s="18">
        <v>7.1999999999999998E-3</v>
      </c>
      <c r="O136" s="16">
        <f t="shared" ref="O136:O140" si="132">(J136-M136)/N136</f>
        <v>14.29166666666667</v>
      </c>
      <c r="P136" s="17">
        <f t="shared" ref="P136:P140" si="133">O136/L136</f>
        <v>0.28583333333333338</v>
      </c>
    </row>
    <row r="137" spans="1:21">
      <c r="A137" s="20"/>
      <c r="C137" s="13" t="s">
        <v>596</v>
      </c>
      <c r="D137" s="13" t="s">
        <v>314</v>
      </c>
      <c r="H137" s="60">
        <v>0.36199999999999999</v>
      </c>
      <c r="I137" s="60">
        <v>2.1999999999999999E-2</v>
      </c>
      <c r="J137" s="13">
        <f t="shared" si="130"/>
        <v>0.33999999999999997</v>
      </c>
      <c r="K137" s="18">
        <v>1</v>
      </c>
      <c r="L137" s="18">
        <f t="shared" si="131"/>
        <v>50</v>
      </c>
      <c r="M137" s="44">
        <v>7.1000000000000004E-3</v>
      </c>
      <c r="N137" s="18">
        <v>7.1999999999999998E-3</v>
      </c>
      <c r="O137" s="16">
        <f t="shared" si="132"/>
        <v>46.236111111111107</v>
      </c>
      <c r="P137" s="17">
        <f t="shared" si="133"/>
        <v>0.92472222222222211</v>
      </c>
    </row>
    <row r="138" spans="1:21">
      <c r="A138" s="20"/>
      <c r="C138" s="13" t="s">
        <v>597</v>
      </c>
      <c r="D138" s="13" t="s">
        <v>316</v>
      </c>
      <c r="H138" s="60">
        <v>0.23400000000000001</v>
      </c>
      <c r="I138" s="60">
        <v>2.1999999999999999E-2</v>
      </c>
      <c r="J138" s="13">
        <f t="shared" si="130"/>
        <v>0.21200000000000002</v>
      </c>
      <c r="K138" s="18">
        <v>10</v>
      </c>
      <c r="L138" s="18">
        <f t="shared" si="131"/>
        <v>5</v>
      </c>
      <c r="M138" s="44">
        <v>7.1000000000000004E-3</v>
      </c>
      <c r="N138" s="18">
        <v>7.1999999999999998E-3</v>
      </c>
      <c r="O138" s="16">
        <f t="shared" si="132"/>
        <v>28.458333333333339</v>
      </c>
      <c r="P138" s="17">
        <f t="shared" si="133"/>
        <v>5.6916666666666682</v>
      </c>
    </row>
    <row r="139" spans="1:21">
      <c r="A139" s="20"/>
      <c r="C139" s="13" t="s">
        <v>598</v>
      </c>
      <c r="D139" s="13" t="s">
        <v>318</v>
      </c>
      <c r="H139" s="60">
        <v>0.16900000000000001</v>
      </c>
      <c r="I139" s="60">
        <v>2.1999999999999999E-2</v>
      </c>
      <c r="J139" s="13">
        <f t="shared" si="130"/>
        <v>0.14700000000000002</v>
      </c>
      <c r="K139" s="18">
        <v>10</v>
      </c>
      <c r="L139" s="18">
        <f t="shared" si="131"/>
        <v>5</v>
      </c>
      <c r="M139" s="44">
        <v>7.1000000000000004E-3</v>
      </c>
      <c r="N139" s="18">
        <v>7.1999999999999998E-3</v>
      </c>
      <c r="O139" s="16">
        <f t="shared" si="132"/>
        <v>19.430555555555561</v>
      </c>
      <c r="P139" s="17">
        <f t="shared" si="133"/>
        <v>3.886111111111112</v>
      </c>
    </row>
    <row r="140" spans="1:21">
      <c r="A140" s="20"/>
      <c r="C140" s="13" t="s">
        <v>599</v>
      </c>
      <c r="D140" s="13" t="s">
        <v>320</v>
      </c>
      <c r="H140" s="60">
        <v>0.40200000000000002</v>
      </c>
      <c r="I140" s="60">
        <v>2.1999999999999999E-2</v>
      </c>
      <c r="J140" s="13">
        <f t="shared" si="130"/>
        <v>0.38</v>
      </c>
      <c r="K140" s="18">
        <v>2</v>
      </c>
      <c r="L140" s="18">
        <f t="shared" si="131"/>
        <v>25</v>
      </c>
      <c r="M140" s="44">
        <v>7.1000000000000004E-3</v>
      </c>
      <c r="N140" s="18">
        <v>7.1999999999999998E-3</v>
      </c>
      <c r="O140" s="16">
        <f t="shared" si="132"/>
        <v>51.791666666666671</v>
      </c>
      <c r="P140" s="17">
        <f t="shared" si="133"/>
        <v>2.0716666666666668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filterMode="1"/>
  <dimension ref="A1:AE312"/>
  <sheetViews>
    <sheetView topLeftCell="A101" zoomScaleNormal="100" workbookViewId="0">
      <selection activeCell="D124" sqref="A1:AE312"/>
    </sheetView>
  </sheetViews>
  <sheetFormatPr defaultRowHeight="13.5"/>
  <cols>
    <col min="1" max="1" width="9" style="14"/>
    <col min="2" max="2" width="9" style="13"/>
    <col min="3" max="3" width="19.875" style="13" customWidth="1"/>
    <col min="4" max="4" width="18.375" style="65" customWidth="1"/>
    <col min="5" max="5" width="9.5" style="13" bestFit="1" customWidth="1"/>
    <col min="6" max="8" width="9" style="13"/>
    <col min="9" max="9" width="9" style="18"/>
    <col min="10" max="10" width="9" style="13"/>
    <col min="11" max="12" width="9" style="18"/>
    <col min="13" max="15" width="9" style="13"/>
    <col min="16" max="16" width="21" style="13" customWidth="1"/>
    <col min="17" max="16384" width="9" style="13"/>
  </cols>
  <sheetData>
    <row r="1" spans="1:19" s="12" customFormat="1" ht="35.25" customHeight="1">
      <c r="A1" s="1" t="s">
        <v>479</v>
      </c>
      <c r="B1" s="2" t="s">
        <v>25</v>
      </c>
      <c r="C1" s="3" t="s">
        <v>26</v>
      </c>
      <c r="D1" s="64" t="s">
        <v>27</v>
      </c>
      <c r="E1" s="5" t="s">
        <v>28</v>
      </c>
      <c r="F1" s="3" t="s">
        <v>29</v>
      </c>
      <c r="G1" s="3" t="s">
        <v>30</v>
      </c>
      <c r="H1" s="6" t="s">
        <v>31</v>
      </c>
      <c r="I1" s="6" t="s">
        <v>32</v>
      </c>
      <c r="J1" s="7" t="s">
        <v>33</v>
      </c>
      <c r="K1" s="8" t="s">
        <v>34</v>
      </c>
      <c r="L1" s="8" t="s">
        <v>35</v>
      </c>
      <c r="M1" s="9" t="s">
        <v>36</v>
      </c>
      <c r="N1" s="9" t="s">
        <v>37</v>
      </c>
      <c r="O1" s="9" t="s">
        <v>38</v>
      </c>
      <c r="P1" s="10" t="s">
        <v>39</v>
      </c>
      <c r="Q1" s="11" t="s">
        <v>40</v>
      </c>
      <c r="R1" s="11" t="s">
        <v>41</v>
      </c>
      <c r="S1" s="11" t="s">
        <v>42</v>
      </c>
    </row>
    <row r="2" spans="1:19" hidden="1">
      <c r="A2" s="20"/>
      <c r="B2" s="15">
        <v>43893</v>
      </c>
      <c r="C2" s="13" t="s">
        <v>621</v>
      </c>
      <c r="D2" s="65" t="s">
        <v>320</v>
      </c>
      <c r="H2" s="60">
        <v>0.376</v>
      </c>
      <c r="I2" s="47">
        <v>2.1000000000000001E-2</v>
      </c>
      <c r="J2" s="13">
        <f t="shared" ref="J2:J29" si="0">H2-I2</f>
        <v>0.35499999999999998</v>
      </c>
      <c r="K2" s="18">
        <v>2</v>
      </c>
      <c r="L2" s="18">
        <f t="shared" ref="L2:L29" si="1">50/K2</f>
        <v>25</v>
      </c>
      <c r="M2" s="44">
        <v>7.1000000000000004E-3</v>
      </c>
      <c r="N2" s="18">
        <v>7.1999999999999998E-3</v>
      </c>
      <c r="O2" s="16">
        <f t="shared" ref="O2" si="2">(J2-M2)/N2</f>
        <v>48.319444444444443</v>
      </c>
      <c r="P2" s="17">
        <f t="shared" ref="P2" si="3">O2/L2</f>
        <v>1.9327777777777777</v>
      </c>
    </row>
    <row r="3" spans="1:19">
      <c r="A3" s="20" t="s">
        <v>179</v>
      </c>
      <c r="B3" s="13" t="s">
        <v>629</v>
      </c>
      <c r="C3" s="13" t="s">
        <v>662</v>
      </c>
      <c r="D3" s="65" t="s">
        <v>405</v>
      </c>
      <c r="H3" s="13">
        <v>1.6E-2</v>
      </c>
      <c r="I3" s="18">
        <v>8.0000000000000002E-3</v>
      </c>
      <c r="J3" s="13">
        <f t="shared" si="0"/>
        <v>8.0000000000000002E-3</v>
      </c>
      <c r="K3" s="18">
        <v>1</v>
      </c>
      <c r="L3" s="18">
        <f t="shared" si="1"/>
        <v>50</v>
      </c>
      <c r="M3" s="13">
        <v>2.0000000000000001E-4</v>
      </c>
      <c r="N3" s="13">
        <v>5.1000000000000004E-3</v>
      </c>
      <c r="O3" s="16">
        <f t="shared" ref="O3:O29" si="4">(J3-M3)/N3</f>
        <v>1.5294117647058822</v>
      </c>
      <c r="P3" s="17">
        <f t="shared" ref="P3:P29" si="5">O3/L3</f>
        <v>3.0588235294117645E-2</v>
      </c>
      <c r="S3" s="39" t="s">
        <v>647</v>
      </c>
    </row>
    <row r="4" spans="1:19">
      <c r="A4" s="20" t="s">
        <v>179</v>
      </c>
      <c r="C4" s="13" t="s">
        <v>663</v>
      </c>
      <c r="H4" s="13">
        <v>1.6E-2</v>
      </c>
      <c r="I4" s="18">
        <v>8.0000000000000002E-3</v>
      </c>
      <c r="J4" s="13">
        <f t="shared" ref="J4:J6" si="6">H4-I4</f>
        <v>8.0000000000000002E-3</v>
      </c>
      <c r="K4" s="18">
        <v>1</v>
      </c>
      <c r="L4" s="18">
        <f t="shared" ref="L4:L6" si="7">50/K4</f>
        <v>50</v>
      </c>
      <c r="M4" s="13">
        <v>2.0000000000000001E-4</v>
      </c>
      <c r="N4" s="13">
        <v>5.1000000000000004E-3</v>
      </c>
      <c r="O4" s="16">
        <f t="shared" ref="O4:O6" si="8">(J4-M4)/N4</f>
        <v>1.5294117647058822</v>
      </c>
      <c r="P4" s="17">
        <f t="shared" ref="P4:P6" si="9">O4/L4</f>
        <v>3.0588235294117645E-2</v>
      </c>
      <c r="S4" s="39" t="s">
        <v>648</v>
      </c>
    </row>
    <row r="5" spans="1:19" hidden="1">
      <c r="A5" s="20"/>
      <c r="C5" s="32" t="s">
        <v>380</v>
      </c>
      <c r="D5" s="67"/>
      <c r="E5" s="34">
        <v>1</v>
      </c>
      <c r="F5" s="35"/>
      <c r="G5" s="34"/>
      <c r="H5" s="46">
        <v>0.31</v>
      </c>
      <c r="I5" s="46">
        <v>8.0000000000000002E-3</v>
      </c>
      <c r="J5" s="36">
        <f t="shared" si="6"/>
        <v>0.30199999999999999</v>
      </c>
      <c r="K5" s="37">
        <v>10</v>
      </c>
      <c r="L5" s="34">
        <f t="shared" si="7"/>
        <v>5</v>
      </c>
      <c r="M5" s="40">
        <v>2.0000000000000001E-4</v>
      </c>
      <c r="N5" s="34">
        <v>5.1000000000000004E-3</v>
      </c>
      <c r="O5" s="35">
        <f t="shared" si="8"/>
        <v>59.17647058823529</v>
      </c>
      <c r="P5" s="35">
        <f t="shared" si="9"/>
        <v>11.835294117647058</v>
      </c>
      <c r="Q5" s="13" t="s">
        <v>383</v>
      </c>
      <c r="S5" s="49"/>
    </row>
    <row r="6" spans="1:19" hidden="1">
      <c r="A6" s="20"/>
      <c r="C6" s="32" t="s">
        <v>379</v>
      </c>
      <c r="D6" s="67"/>
      <c r="E6" s="34"/>
      <c r="F6" s="35"/>
      <c r="G6" s="34"/>
      <c r="H6" s="46">
        <v>0.311</v>
      </c>
      <c r="I6" s="46">
        <v>8.0000000000000002E-3</v>
      </c>
      <c r="J6" s="36">
        <f t="shared" si="6"/>
        <v>0.30299999999999999</v>
      </c>
      <c r="K6" s="37">
        <v>10</v>
      </c>
      <c r="L6" s="34">
        <f t="shared" si="7"/>
        <v>5</v>
      </c>
      <c r="M6" s="40">
        <v>2.0000000000000001E-4</v>
      </c>
      <c r="N6" s="34">
        <v>5.1000000000000004E-3</v>
      </c>
      <c r="O6" s="35">
        <f t="shared" si="8"/>
        <v>59.372549019607838</v>
      </c>
      <c r="P6" s="35">
        <f t="shared" si="9"/>
        <v>11.874509803921567</v>
      </c>
      <c r="S6" s="49"/>
    </row>
    <row r="7" spans="1:19">
      <c r="A7" s="20" t="s">
        <v>179</v>
      </c>
      <c r="C7" s="13" t="s">
        <v>600</v>
      </c>
      <c r="D7" s="65" t="s">
        <v>407</v>
      </c>
      <c r="H7" s="13">
        <v>1.7000000000000001E-2</v>
      </c>
      <c r="I7" s="18">
        <v>8.0000000000000002E-3</v>
      </c>
      <c r="J7" s="13">
        <f t="shared" si="0"/>
        <v>9.0000000000000011E-3</v>
      </c>
      <c r="K7" s="18">
        <v>1</v>
      </c>
      <c r="L7" s="18">
        <f t="shared" si="1"/>
        <v>50</v>
      </c>
      <c r="M7" s="13">
        <v>2.0000000000000001E-4</v>
      </c>
      <c r="N7" s="13">
        <v>5.1000000000000004E-3</v>
      </c>
      <c r="O7" s="16">
        <f t="shared" si="4"/>
        <v>1.7254901960784315</v>
      </c>
      <c r="P7" s="17">
        <f t="shared" si="5"/>
        <v>3.4509803921568633E-2</v>
      </c>
    </row>
    <row r="8" spans="1:19">
      <c r="A8" s="20" t="s">
        <v>179</v>
      </c>
      <c r="C8" s="13" t="s">
        <v>601</v>
      </c>
      <c r="D8" s="65" t="s">
        <v>409</v>
      </c>
      <c r="H8" s="13">
        <v>1.4999999999999999E-2</v>
      </c>
      <c r="I8" s="18">
        <v>8.0000000000000002E-3</v>
      </c>
      <c r="J8" s="13">
        <f t="shared" si="0"/>
        <v>6.9999999999999993E-3</v>
      </c>
      <c r="K8" s="18">
        <v>1</v>
      </c>
      <c r="L8" s="18">
        <f t="shared" si="1"/>
        <v>50</v>
      </c>
      <c r="M8" s="13">
        <v>2.0000000000000001E-4</v>
      </c>
      <c r="N8" s="13">
        <v>5.1000000000000004E-3</v>
      </c>
      <c r="O8" s="16">
        <f t="shared" si="4"/>
        <v>1.3333333333333333</v>
      </c>
      <c r="P8" s="17">
        <f t="shared" si="5"/>
        <v>2.6666666666666665E-2</v>
      </c>
    </row>
    <row r="9" spans="1:19">
      <c r="A9" s="20" t="s">
        <v>179</v>
      </c>
      <c r="C9" s="13" t="s">
        <v>602</v>
      </c>
      <c r="D9" s="65" t="s">
        <v>411</v>
      </c>
      <c r="H9" s="13">
        <v>1.6E-2</v>
      </c>
      <c r="I9" s="18">
        <v>8.0000000000000002E-3</v>
      </c>
      <c r="J9" s="13">
        <f t="shared" si="0"/>
        <v>8.0000000000000002E-3</v>
      </c>
      <c r="K9" s="18">
        <v>1</v>
      </c>
      <c r="L9" s="18">
        <f t="shared" si="1"/>
        <v>50</v>
      </c>
      <c r="M9" s="13">
        <v>2.0000000000000001E-4</v>
      </c>
      <c r="N9" s="13">
        <v>5.1000000000000004E-3</v>
      </c>
      <c r="O9" s="16">
        <f t="shared" si="4"/>
        <v>1.5294117647058822</v>
      </c>
      <c r="P9" s="17">
        <f t="shared" si="5"/>
        <v>3.0588235294117645E-2</v>
      </c>
    </row>
    <row r="10" spans="1:19">
      <c r="A10" s="20" t="s">
        <v>179</v>
      </c>
      <c r="C10" s="13" t="s">
        <v>603</v>
      </c>
      <c r="D10" s="65" t="s">
        <v>413</v>
      </c>
      <c r="H10" s="13">
        <v>1.4999999999999999E-2</v>
      </c>
      <c r="I10" s="18">
        <v>8.0000000000000002E-3</v>
      </c>
      <c r="J10" s="13">
        <f t="shared" si="0"/>
        <v>6.9999999999999993E-3</v>
      </c>
      <c r="K10" s="18">
        <v>1</v>
      </c>
      <c r="L10" s="18">
        <f t="shared" si="1"/>
        <v>50</v>
      </c>
      <c r="M10" s="13">
        <v>2.0000000000000001E-4</v>
      </c>
      <c r="N10" s="13">
        <v>5.1000000000000004E-3</v>
      </c>
      <c r="O10" s="16">
        <f t="shared" si="4"/>
        <v>1.3333333333333333</v>
      </c>
      <c r="P10" s="17">
        <f t="shared" si="5"/>
        <v>2.6666666666666665E-2</v>
      </c>
    </row>
    <row r="11" spans="1:19">
      <c r="A11" s="20" t="s">
        <v>179</v>
      </c>
      <c r="C11" s="13" t="s">
        <v>604</v>
      </c>
      <c r="D11" s="65" t="s">
        <v>415</v>
      </c>
      <c r="H11" s="13">
        <v>1.6E-2</v>
      </c>
      <c r="I11" s="18">
        <v>8.0000000000000002E-3</v>
      </c>
      <c r="J11" s="13">
        <f t="shared" si="0"/>
        <v>8.0000000000000002E-3</v>
      </c>
      <c r="K11" s="18">
        <v>1</v>
      </c>
      <c r="L11" s="18">
        <f t="shared" si="1"/>
        <v>50</v>
      </c>
      <c r="M11" s="13">
        <v>2.0000000000000001E-4</v>
      </c>
      <c r="N11" s="13">
        <v>5.1000000000000004E-3</v>
      </c>
      <c r="O11" s="16">
        <f t="shared" si="4"/>
        <v>1.5294117647058822</v>
      </c>
      <c r="P11" s="17">
        <f t="shared" si="5"/>
        <v>3.0588235294117645E-2</v>
      </c>
    </row>
    <row r="12" spans="1:19">
      <c r="A12" s="20" t="s">
        <v>179</v>
      </c>
      <c r="C12" s="13" t="s">
        <v>605</v>
      </c>
      <c r="D12" s="65" t="s">
        <v>417</v>
      </c>
      <c r="H12" s="13">
        <v>1.6E-2</v>
      </c>
      <c r="I12" s="18">
        <v>8.0000000000000002E-3</v>
      </c>
      <c r="J12" s="13">
        <f t="shared" si="0"/>
        <v>8.0000000000000002E-3</v>
      </c>
      <c r="K12" s="18">
        <v>1</v>
      </c>
      <c r="L12" s="18">
        <f t="shared" si="1"/>
        <v>50</v>
      </c>
      <c r="M12" s="13">
        <v>2.0000000000000001E-4</v>
      </c>
      <c r="N12" s="13">
        <v>5.1000000000000004E-3</v>
      </c>
      <c r="O12" s="16">
        <f t="shared" si="4"/>
        <v>1.5294117647058822</v>
      </c>
      <c r="P12" s="17">
        <f t="shared" si="5"/>
        <v>3.0588235294117645E-2</v>
      </c>
    </row>
    <row r="13" spans="1:19">
      <c r="A13" s="20" t="s">
        <v>179</v>
      </c>
      <c r="C13" s="13" t="s">
        <v>606</v>
      </c>
      <c r="D13" s="65" t="s">
        <v>419</v>
      </c>
      <c r="H13" s="13">
        <v>1.4999999999999999E-2</v>
      </c>
      <c r="I13" s="18">
        <v>8.0000000000000002E-3</v>
      </c>
      <c r="J13" s="13">
        <f t="shared" si="0"/>
        <v>6.9999999999999993E-3</v>
      </c>
      <c r="K13" s="18">
        <v>1</v>
      </c>
      <c r="L13" s="18">
        <f t="shared" si="1"/>
        <v>50</v>
      </c>
      <c r="M13" s="13">
        <v>2.0000000000000001E-4</v>
      </c>
      <c r="N13" s="13">
        <v>5.1000000000000004E-3</v>
      </c>
      <c r="O13" s="16">
        <f t="shared" si="4"/>
        <v>1.3333333333333333</v>
      </c>
      <c r="P13" s="17">
        <f t="shared" si="5"/>
        <v>2.6666666666666665E-2</v>
      </c>
    </row>
    <row r="14" spans="1:19">
      <c r="A14" s="20" t="s">
        <v>179</v>
      </c>
      <c r="C14" s="13" t="s">
        <v>607</v>
      </c>
      <c r="D14" s="65" t="s">
        <v>421</v>
      </c>
      <c r="H14" s="13">
        <v>1.4E-2</v>
      </c>
      <c r="I14" s="18">
        <v>8.0000000000000002E-3</v>
      </c>
      <c r="J14" s="13">
        <f t="shared" si="0"/>
        <v>6.0000000000000001E-3</v>
      </c>
      <c r="K14" s="18">
        <v>1</v>
      </c>
      <c r="L14" s="18">
        <f t="shared" si="1"/>
        <v>50</v>
      </c>
      <c r="M14" s="13">
        <v>2.0000000000000001E-4</v>
      </c>
      <c r="N14" s="13">
        <v>5.1000000000000004E-3</v>
      </c>
      <c r="O14" s="16">
        <f t="shared" si="4"/>
        <v>1.1372549019607843</v>
      </c>
      <c r="P14" s="17">
        <f t="shared" si="5"/>
        <v>2.2745098039215685E-2</v>
      </c>
    </row>
    <row r="15" spans="1:19">
      <c r="A15" s="20" t="s">
        <v>179</v>
      </c>
      <c r="C15" s="13" t="s">
        <v>608</v>
      </c>
      <c r="D15" s="65" t="s">
        <v>423</v>
      </c>
      <c r="H15" s="13">
        <v>1.6E-2</v>
      </c>
      <c r="I15" s="18">
        <v>8.0000000000000002E-3</v>
      </c>
      <c r="J15" s="13">
        <f t="shared" si="0"/>
        <v>8.0000000000000002E-3</v>
      </c>
      <c r="K15" s="18">
        <v>1</v>
      </c>
      <c r="L15" s="18">
        <f t="shared" si="1"/>
        <v>50</v>
      </c>
      <c r="M15" s="13">
        <v>2.0000000000000001E-4</v>
      </c>
      <c r="N15" s="13">
        <v>5.1000000000000004E-3</v>
      </c>
      <c r="O15" s="16">
        <f t="shared" si="4"/>
        <v>1.5294117647058822</v>
      </c>
      <c r="P15" s="17">
        <f t="shared" si="5"/>
        <v>3.0588235294117645E-2</v>
      </c>
    </row>
    <row r="16" spans="1:19">
      <c r="A16" s="20" t="s">
        <v>179</v>
      </c>
      <c r="C16" s="13" t="s">
        <v>664</v>
      </c>
      <c r="D16" s="65" t="s">
        <v>424</v>
      </c>
      <c r="H16" s="13">
        <v>1.4999999999999999E-2</v>
      </c>
      <c r="I16" s="18">
        <v>8.0000000000000002E-3</v>
      </c>
      <c r="J16" s="13">
        <f t="shared" si="0"/>
        <v>6.9999999999999993E-3</v>
      </c>
      <c r="K16" s="18">
        <v>1</v>
      </c>
      <c r="L16" s="18">
        <f t="shared" si="1"/>
        <v>50</v>
      </c>
      <c r="M16" s="13">
        <v>2.0000000000000001E-4</v>
      </c>
      <c r="N16" s="13">
        <v>5.1000000000000004E-3</v>
      </c>
      <c r="O16" s="16">
        <f t="shared" si="4"/>
        <v>1.3333333333333333</v>
      </c>
      <c r="P16" s="17">
        <f t="shared" si="5"/>
        <v>2.6666666666666665E-2</v>
      </c>
    </row>
    <row r="17" spans="1:16">
      <c r="A17" s="20" t="s">
        <v>179</v>
      </c>
      <c r="C17" s="13" t="s">
        <v>665</v>
      </c>
      <c r="H17" s="13">
        <v>1.6E-2</v>
      </c>
      <c r="I17" s="18">
        <v>8.0000000000000002E-3</v>
      </c>
      <c r="J17" s="13">
        <f t="shared" ref="J17" si="10">H17-I17</f>
        <v>8.0000000000000002E-3</v>
      </c>
      <c r="K17" s="18">
        <v>1</v>
      </c>
      <c r="L17" s="18">
        <f t="shared" ref="L17" si="11">50/K17</f>
        <v>50</v>
      </c>
      <c r="M17" s="13">
        <v>2.0000000000000001E-4</v>
      </c>
      <c r="N17" s="13">
        <v>5.1000000000000004E-3</v>
      </c>
      <c r="O17" s="16">
        <f t="shared" ref="O17" si="12">(J17-M17)/N17</f>
        <v>1.5294117647058822</v>
      </c>
      <c r="P17" s="17">
        <f t="shared" ref="P17" si="13">O17/L17</f>
        <v>3.0588235294117645E-2</v>
      </c>
    </row>
    <row r="18" spans="1:16">
      <c r="A18" s="20" t="s">
        <v>179</v>
      </c>
      <c r="C18" s="13" t="s">
        <v>609</v>
      </c>
      <c r="D18" s="65" t="s">
        <v>426</v>
      </c>
      <c r="H18" s="13">
        <v>1.6E-2</v>
      </c>
      <c r="I18" s="18">
        <v>8.0000000000000002E-3</v>
      </c>
      <c r="J18" s="13">
        <f t="shared" si="0"/>
        <v>8.0000000000000002E-3</v>
      </c>
      <c r="K18" s="18">
        <v>1</v>
      </c>
      <c r="L18" s="18">
        <f t="shared" si="1"/>
        <v>50</v>
      </c>
      <c r="M18" s="13">
        <v>2.0000000000000001E-4</v>
      </c>
      <c r="N18" s="13">
        <v>5.1000000000000004E-3</v>
      </c>
      <c r="O18" s="16">
        <f t="shared" si="4"/>
        <v>1.5294117647058822</v>
      </c>
      <c r="P18" s="17">
        <f t="shared" si="5"/>
        <v>3.0588235294117645E-2</v>
      </c>
    </row>
    <row r="19" spans="1:16">
      <c r="A19" s="20" t="s">
        <v>179</v>
      </c>
      <c r="C19" s="13" t="s">
        <v>610</v>
      </c>
      <c r="D19" s="65" t="s">
        <v>428</v>
      </c>
      <c r="H19" s="13">
        <v>1.4999999999999999E-2</v>
      </c>
      <c r="I19" s="18">
        <v>8.0000000000000002E-3</v>
      </c>
      <c r="J19" s="13">
        <f t="shared" si="0"/>
        <v>6.9999999999999993E-3</v>
      </c>
      <c r="K19" s="18">
        <v>1</v>
      </c>
      <c r="L19" s="18">
        <f t="shared" si="1"/>
        <v>50</v>
      </c>
      <c r="M19" s="13">
        <v>2.0000000000000001E-4</v>
      </c>
      <c r="N19" s="13">
        <v>5.1000000000000004E-3</v>
      </c>
      <c r="O19" s="16">
        <f t="shared" si="4"/>
        <v>1.3333333333333333</v>
      </c>
      <c r="P19" s="17">
        <f t="shared" si="5"/>
        <v>2.6666666666666665E-2</v>
      </c>
    </row>
    <row r="20" spans="1:16">
      <c r="A20" s="20" t="s">
        <v>179</v>
      </c>
      <c r="C20" s="13" t="s">
        <v>611</v>
      </c>
      <c r="D20" s="65" t="s">
        <v>430</v>
      </c>
      <c r="H20" s="13">
        <v>1.6E-2</v>
      </c>
      <c r="I20" s="18">
        <v>8.0000000000000002E-3</v>
      </c>
      <c r="J20" s="13">
        <f t="shared" si="0"/>
        <v>8.0000000000000002E-3</v>
      </c>
      <c r="K20" s="18">
        <v>1</v>
      </c>
      <c r="L20" s="18">
        <f t="shared" si="1"/>
        <v>50</v>
      </c>
      <c r="M20" s="13">
        <v>2.0000000000000001E-4</v>
      </c>
      <c r="N20" s="13">
        <v>5.1000000000000004E-3</v>
      </c>
      <c r="O20" s="16">
        <f t="shared" si="4"/>
        <v>1.5294117647058822</v>
      </c>
      <c r="P20" s="17">
        <f t="shared" si="5"/>
        <v>3.0588235294117645E-2</v>
      </c>
    </row>
    <row r="21" spans="1:16">
      <c r="A21" s="20" t="s">
        <v>179</v>
      </c>
      <c r="C21" s="13" t="s">
        <v>612</v>
      </c>
      <c r="D21" s="65" t="s">
        <v>432</v>
      </c>
      <c r="H21" s="13">
        <v>1.6E-2</v>
      </c>
      <c r="I21" s="18">
        <v>8.0000000000000002E-3</v>
      </c>
      <c r="J21" s="13">
        <f t="shared" si="0"/>
        <v>8.0000000000000002E-3</v>
      </c>
      <c r="K21" s="18">
        <v>1</v>
      </c>
      <c r="L21" s="18">
        <f t="shared" si="1"/>
        <v>50</v>
      </c>
      <c r="M21" s="13">
        <v>2.0000000000000001E-4</v>
      </c>
      <c r="N21" s="13">
        <v>5.1000000000000004E-3</v>
      </c>
      <c r="O21" s="16">
        <f t="shared" si="4"/>
        <v>1.5294117647058822</v>
      </c>
      <c r="P21" s="17">
        <f t="shared" si="5"/>
        <v>3.0588235294117645E-2</v>
      </c>
    </row>
    <row r="22" spans="1:16">
      <c r="A22" s="20" t="s">
        <v>179</v>
      </c>
      <c r="C22" s="13" t="s">
        <v>613</v>
      </c>
      <c r="D22" s="65" t="s">
        <v>434</v>
      </c>
      <c r="H22" s="13">
        <v>1.6E-2</v>
      </c>
      <c r="I22" s="18">
        <v>8.0000000000000002E-3</v>
      </c>
      <c r="J22" s="13">
        <f t="shared" si="0"/>
        <v>8.0000000000000002E-3</v>
      </c>
      <c r="K22" s="18">
        <v>1</v>
      </c>
      <c r="L22" s="18">
        <f t="shared" si="1"/>
        <v>50</v>
      </c>
      <c r="M22" s="13">
        <v>2.0000000000000001E-4</v>
      </c>
      <c r="N22" s="13">
        <v>5.1000000000000004E-3</v>
      </c>
      <c r="O22" s="16">
        <f t="shared" si="4"/>
        <v>1.5294117647058822</v>
      </c>
      <c r="P22" s="17">
        <f t="shared" si="5"/>
        <v>3.0588235294117645E-2</v>
      </c>
    </row>
    <row r="23" spans="1:16">
      <c r="A23" s="20" t="s">
        <v>179</v>
      </c>
      <c r="C23" s="13" t="s">
        <v>614</v>
      </c>
      <c r="D23" s="65" t="s">
        <v>436</v>
      </c>
      <c r="H23" s="13">
        <v>1.6E-2</v>
      </c>
      <c r="I23" s="18">
        <v>8.0000000000000002E-3</v>
      </c>
      <c r="J23" s="13">
        <f t="shared" si="0"/>
        <v>8.0000000000000002E-3</v>
      </c>
      <c r="K23" s="18">
        <v>1</v>
      </c>
      <c r="L23" s="18">
        <f t="shared" si="1"/>
        <v>50</v>
      </c>
      <c r="M23" s="13">
        <v>2.0000000000000001E-4</v>
      </c>
      <c r="N23" s="13">
        <v>5.1000000000000004E-3</v>
      </c>
      <c r="O23" s="16">
        <f t="shared" si="4"/>
        <v>1.5294117647058822</v>
      </c>
      <c r="P23" s="17">
        <f t="shared" si="5"/>
        <v>3.0588235294117645E-2</v>
      </c>
    </row>
    <row r="24" spans="1:16">
      <c r="A24" s="20" t="s">
        <v>179</v>
      </c>
      <c r="C24" s="13" t="s">
        <v>615</v>
      </c>
      <c r="D24" s="65" t="s">
        <v>438</v>
      </c>
      <c r="H24" s="13">
        <v>1.4999999999999999E-2</v>
      </c>
      <c r="I24" s="18">
        <v>8.0000000000000002E-3</v>
      </c>
      <c r="J24" s="13">
        <f t="shared" si="0"/>
        <v>6.9999999999999993E-3</v>
      </c>
      <c r="K24" s="18">
        <v>1</v>
      </c>
      <c r="L24" s="18">
        <f t="shared" si="1"/>
        <v>50</v>
      </c>
      <c r="M24" s="13">
        <v>2.0000000000000001E-4</v>
      </c>
      <c r="N24" s="13">
        <v>5.1000000000000004E-3</v>
      </c>
      <c r="O24" s="16">
        <f t="shared" si="4"/>
        <v>1.3333333333333333</v>
      </c>
      <c r="P24" s="17">
        <f t="shared" si="5"/>
        <v>2.6666666666666665E-2</v>
      </c>
    </row>
    <row r="25" spans="1:16">
      <c r="A25" s="20" t="s">
        <v>179</v>
      </c>
      <c r="C25" s="13" t="s">
        <v>616</v>
      </c>
      <c r="D25" s="65" t="s">
        <v>440</v>
      </c>
      <c r="H25" s="13">
        <v>1.4E-2</v>
      </c>
      <c r="I25" s="18">
        <v>8.0000000000000002E-3</v>
      </c>
      <c r="J25" s="13">
        <f t="shared" si="0"/>
        <v>6.0000000000000001E-3</v>
      </c>
      <c r="K25" s="18">
        <v>1</v>
      </c>
      <c r="L25" s="18">
        <f t="shared" si="1"/>
        <v>50</v>
      </c>
      <c r="M25" s="13">
        <v>2.0000000000000001E-4</v>
      </c>
      <c r="N25" s="13">
        <v>5.1000000000000004E-3</v>
      </c>
      <c r="O25" s="16">
        <f t="shared" si="4"/>
        <v>1.1372549019607843</v>
      </c>
      <c r="P25" s="17">
        <f t="shared" si="5"/>
        <v>2.2745098039215685E-2</v>
      </c>
    </row>
    <row r="26" spans="1:16">
      <c r="A26" s="20" t="s">
        <v>179</v>
      </c>
      <c r="C26" s="13" t="s">
        <v>617</v>
      </c>
      <c r="D26" s="65" t="s">
        <v>442</v>
      </c>
      <c r="H26" s="13">
        <v>1.7000000000000001E-2</v>
      </c>
      <c r="I26" s="18">
        <v>8.0000000000000002E-3</v>
      </c>
      <c r="J26" s="13">
        <f t="shared" si="0"/>
        <v>9.0000000000000011E-3</v>
      </c>
      <c r="K26" s="18">
        <v>1</v>
      </c>
      <c r="L26" s="18">
        <f t="shared" si="1"/>
        <v>50</v>
      </c>
      <c r="M26" s="13">
        <v>2.0000000000000001E-4</v>
      </c>
      <c r="N26" s="13">
        <v>5.1000000000000004E-3</v>
      </c>
      <c r="O26" s="16">
        <f t="shared" si="4"/>
        <v>1.7254901960784315</v>
      </c>
      <c r="P26" s="17">
        <f t="shared" si="5"/>
        <v>3.4509803921568633E-2</v>
      </c>
    </row>
    <row r="27" spans="1:16">
      <c r="A27" s="20" t="s">
        <v>179</v>
      </c>
      <c r="C27" s="13" t="s">
        <v>618</v>
      </c>
      <c r="D27" s="65" t="s">
        <v>444</v>
      </c>
      <c r="H27" s="13">
        <v>1.6E-2</v>
      </c>
      <c r="I27" s="18">
        <v>8.0000000000000002E-3</v>
      </c>
      <c r="J27" s="13">
        <f t="shared" si="0"/>
        <v>8.0000000000000002E-3</v>
      </c>
      <c r="K27" s="18">
        <v>1</v>
      </c>
      <c r="L27" s="18">
        <f t="shared" si="1"/>
        <v>50</v>
      </c>
      <c r="M27" s="13">
        <v>2.0000000000000001E-4</v>
      </c>
      <c r="N27" s="13">
        <v>5.1000000000000004E-3</v>
      </c>
      <c r="O27" s="16">
        <f t="shared" si="4"/>
        <v>1.5294117647058822</v>
      </c>
      <c r="P27" s="17">
        <f t="shared" si="5"/>
        <v>3.0588235294117645E-2</v>
      </c>
    </row>
    <row r="28" spans="1:16">
      <c r="A28" s="20" t="s">
        <v>179</v>
      </c>
      <c r="C28" s="13" t="s">
        <v>619</v>
      </c>
      <c r="D28" s="65" t="s">
        <v>446</v>
      </c>
      <c r="H28" s="13">
        <v>1.6E-2</v>
      </c>
      <c r="I28" s="18">
        <v>8.0000000000000002E-3</v>
      </c>
      <c r="J28" s="13">
        <f t="shared" si="0"/>
        <v>8.0000000000000002E-3</v>
      </c>
      <c r="K28" s="18">
        <v>1</v>
      </c>
      <c r="L28" s="18">
        <f t="shared" si="1"/>
        <v>50</v>
      </c>
      <c r="M28" s="13">
        <v>2.0000000000000001E-4</v>
      </c>
      <c r="N28" s="13">
        <v>5.1000000000000004E-3</v>
      </c>
      <c r="O28" s="16">
        <f t="shared" si="4"/>
        <v>1.5294117647058822</v>
      </c>
      <c r="P28" s="17">
        <f t="shared" si="5"/>
        <v>3.0588235294117645E-2</v>
      </c>
    </row>
    <row r="29" spans="1:16">
      <c r="A29" s="20" t="s">
        <v>179</v>
      </c>
      <c r="C29" s="13" t="s">
        <v>620</v>
      </c>
      <c r="D29" s="65" t="s">
        <v>448</v>
      </c>
      <c r="H29" s="13">
        <v>1.6E-2</v>
      </c>
      <c r="I29" s="18">
        <v>8.0000000000000002E-3</v>
      </c>
      <c r="J29" s="13">
        <f t="shared" si="0"/>
        <v>8.0000000000000002E-3</v>
      </c>
      <c r="K29" s="18">
        <v>1</v>
      </c>
      <c r="L29" s="18">
        <f t="shared" si="1"/>
        <v>50</v>
      </c>
      <c r="M29" s="13">
        <v>2.0000000000000001E-4</v>
      </c>
      <c r="N29" s="13">
        <v>5.1000000000000004E-3</v>
      </c>
      <c r="O29" s="16">
        <f t="shared" si="4"/>
        <v>1.5294117647058822</v>
      </c>
      <c r="P29" s="17">
        <f t="shared" si="5"/>
        <v>3.0588235294117645E-2</v>
      </c>
    </row>
    <row r="30" spans="1:16" ht="14.25" customHeight="1">
      <c r="A30" s="20" t="s">
        <v>181</v>
      </c>
      <c r="C30" s="13" t="s">
        <v>622</v>
      </c>
      <c r="D30" s="65" t="s">
        <v>365</v>
      </c>
      <c r="H30" s="13">
        <v>0.11700000000000001</v>
      </c>
      <c r="I30" s="18">
        <v>2.1000000000000001E-2</v>
      </c>
      <c r="J30" s="13">
        <f t="shared" ref="J30:J31" si="14">H30-I30</f>
        <v>9.6000000000000002E-2</v>
      </c>
      <c r="K30" s="18">
        <v>1</v>
      </c>
      <c r="L30" s="18">
        <f t="shared" ref="L30:L31" si="15">50/K30</f>
        <v>50</v>
      </c>
      <c r="M30" s="44">
        <v>7.1000000000000004E-3</v>
      </c>
      <c r="N30" s="18">
        <v>7.1999999999999998E-3</v>
      </c>
      <c r="O30" s="16">
        <f t="shared" ref="O30:O31" si="16">(J30-M30)/N30</f>
        <v>12.347222222222223</v>
      </c>
      <c r="P30" s="17">
        <f t="shared" ref="P30:P31" si="17">O30/L30</f>
        <v>0.24694444444444447</v>
      </c>
    </row>
    <row r="31" spans="1:16">
      <c r="A31" s="20" t="s">
        <v>181</v>
      </c>
      <c r="C31" s="13" t="s">
        <v>623</v>
      </c>
      <c r="D31" s="65" t="s">
        <v>458</v>
      </c>
      <c r="H31" s="13">
        <v>5.6000000000000001E-2</v>
      </c>
      <c r="I31" s="18">
        <v>2.1000000000000001E-2</v>
      </c>
      <c r="J31" s="13">
        <f t="shared" si="14"/>
        <v>3.5000000000000003E-2</v>
      </c>
      <c r="K31" s="18">
        <v>1</v>
      </c>
      <c r="L31" s="18">
        <f t="shared" si="15"/>
        <v>50</v>
      </c>
      <c r="M31" s="44">
        <v>7.1000000000000004E-3</v>
      </c>
      <c r="N31" s="18">
        <v>7.1999999999999998E-3</v>
      </c>
      <c r="O31" s="16">
        <f t="shared" si="16"/>
        <v>3.8750000000000004</v>
      </c>
      <c r="P31" s="17">
        <f t="shared" si="17"/>
        <v>7.7500000000000013E-2</v>
      </c>
    </row>
    <row r="32" spans="1:16" hidden="1">
      <c r="A32" s="20"/>
      <c r="C32" s="13" t="s">
        <v>630</v>
      </c>
      <c r="D32" s="65" t="s">
        <v>314</v>
      </c>
      <c r="H32" s="13">
        <v>0.39400000000000002</v>
      </c>
      <c r="I32" s="18">
        <v>2.1000000000000001E-2</v>
      </c>
      <c r="J32" s="13">
        <f t="shared" ref="J32:J37" si="18">H32-I32</f>
        <v>0.373</v>
      </c>
      <c r="K32" s="18">
        <v>1</v>
      </c>
      <c r="L32" s="18">
        <f t="shared" ref="L32:L37" si="19">50/K32</f>
        <v>50</v>
      </c>
      <c r="M32" s="44">
        <v>7.1000000000000004E-3</v>
      </c>
      <c r="N32" s="18">
        <v>7.1999999999999998E-3</v>
      </c>
      <c r="O32" s="16">
        <f t="shared" ref="O32:O37" si="20">(J32-M32)/N32</f>
        <v>50.819444444444443</v>
      </c>
      <c r="P32" s="17">
        <f t="shared" ref="P32:P37" si="21">O32/L32</f>
        <v>1.0163888888888888</v>
      </c>
    </row>
    <row r="33" spans="1:21" hidden="1">
      <c r="A33" s="20"/>
      <c r="C33" s="13" t="s">
        <v>631</v>
      </c>
      <c r="H33" s="13">
        <v>0.39500000000000002</v>
      </c>
      <c r="I33" s="18">
        <v>2.1000000000000001E-2</v>
      </c>
      <c r="J33" s="13">
        <f t="shared" ref="J33" si="22">H33-I33</f>
        <v>0.374</v>
      </c>
      <c r="K33" s="18">
        <v>1</v>
      </c>
      <c r="L33" s="18">
        <f t="shared" ref="L33" si="23">50/K33</f>
        <v>50</v>
      </c>
      <c r="M33" s="44">
        <v>7.1000000000000004E-3</v>
      </c>
      <c r="N33" s="18">
        <v>7.1999999999999998E-3</v>
      </c>
      <c r="O33" s="16">
        <f t="shared" ref="O33" si="24">(J33-M33)/N33</f>
        <v>50.958333333333336</v>
      </c>
      <c r="P33" s="17">
        <f t="shared" ref="P33" si="25">O33/L33</f>
        <v>1.0191666666666668</v>
      </c>
    </row>
    <row r="34" spans="1:21" hidden="1">
      <c r="A34" s="20"/>
      <c r="B34" s="21"/>
      <c r="C34" s="22" t="s">
        <v>73</v>
      </c>
      <c r="D34" s="66"/>
      <c r="E34" s="24"/>
      <c r="F34" s="25"/>
      <c r="G34" s="24"/>
      <c r="H34" s="26">
        <v>0.318</v>
      </c>
      <c r="I34" s="26">
        <v>2.1000000000000001E-2</v>
      </c>
      <c r="J34" s="27">
        <f t="shared" si="18"/>
        <v>0.29699999999999999</v>
      </c>
      <c r="K34" s="28">
        <v>1</v>
      </c>
      <c r="L34" s="24">
        <f t="shared" si="19"/>
        <v>50</v>
      </c>
      <c r="M34" s="29">
        <v>7.1000000000000004E-3</v>
      </c>
      <c r="N34" s="29">
        <v>7.1999999999999998E-3</v>
      </c>
      <c r="O34" s="24">
        <f t="shared" si="20"/>
        <v>40.263888888888886</v>
      </c>
      <c r="P34" s="30">
        <f t="shared" si="21"/>
        <v>0.80527777777777776</v>
      </c>
    </row>
    <row r="35" spans="1:21" hidden="1">
      <c r="A35" s="20"/>
      <c r="C35" s="13" t="s">
        <v>624</v>
      </c>
      <c r="D35" s="65" t="s">
        <v>316</v>
      </c>
      <c r="H35" s="13">
        <v>0.248</v>
      </c>
      <c r="I35" s="18">
        <v>2.1000000000000001E-2</v>
      </c>
      <c r="J35" s="13">
        <f t="shared" si="18"/>
        <v>0.22700000000000001</v>
      </c>
      <c r="K35" s="18">
        <v>10</v>
      </c>
      <c r="L35" s="18">
        <f t="shared" si="19"/>
        <v>5</v>
      </c>
      <c r="M35" s="44">
        <v>7.1000000000000004E-3</v>
      </c>
      <c r="N35" s="18">
        <v>7.1999999999999998E-3</v>
      </c>
      <c r="O35" s="16">
        <f t="shared" si="20"/>
        <v>30.541666666666668</v>
      </c>
      <c r="P35" s="17">
        <f t="shared" si="21"/>
        <v>6.1083333333333334</v>
      </c>
    </row>
    <row r="36" spans="1:21" hidden="1">
      <c r="A36" s="20"/>
      <c r="C36" s="13" t="s">
        <v>625</v>
      </c>
      <c r="D36" s="65" t="s">
        <v>318</v>
      </c>
      <c r="H36" s="13">
        <v>0.19900000000000001</v>
      </c>
      <c r="I36" s="18">
        <v>2.1000000000000001E-2</v>
      </c>
      <c r="J36" s="13">
        <f t="shared" si="18"/>
        <v>0.17800000000000002</v>
      </c>
      <c r="K36" s="18">
        <v>10</v>
      </c>
      <c r="L36" s="18">
        <f t="shared" si="19"/>
        <v>5</v>
      </c>
      <c r="M36" s="44">
        <v>7.1000000000000004E-3</v>
      </c>
      <c r="N36" s="18">
        <v>7.1999999999999998E-3</v>
      </c>
      <c r="O36" s="16">
        <f t="shared" si="20"/>
        <v>23.736111111111114</v>
      </c>
      <c r="P36" s="17">
        <f t="shared" si="21"/>
        <v>4.7472222222222227</v>
      </c>
    </row>
    <row r="37" spans="1:21" hidden="1">
      <c r="A37" s="20"/>
      <c r="C37" s="13" t="s">
        <v>626</v>
      </c>
      <c r="D37" s="65" t="s">
        <v>320</v>
      </c>
      <c r="H37" s="13">
        <v>0.38800000000000001</v>
      </c>
      <c r="I37" s="18">
        <v>2.1000000000000001E-2</v>
      </c>
      <c r="J37" s="13">
        <f t="shared" si="18"/>
        <v>0.36699999999999999</v>
      </c>
      <c r="K37" s="18">
        <v>2</v>
      </c>
      <c r="L37" s="18">
        <f t="shared" si="19"/>
        <v>25</v>
      </c>
      <c r="M37" s="44">
        <v>7.1000000000000004E-3</v>
      </c>
      <c r="N37" s="18">
        <v>7.1999999999999998E-3</v>
      </c>
      <c r="O37" s="16">
        <f t="shared" si="20"/>
        <v>49.986111111111114</v>
      </c>
      <c r="P37" s="17">
        <f t="shared" si="21"/>
        <v>1.9994444444444446</v>
      </c>
    </row>
    <row r="38" spans="1:21">
      <c r="A38" s="20" t="s">
        <v>181</v>
      </c>
      <c r="B38" s="15">
        <v>43894</v>
      </c>
      <c r="C38" s="13" t="s">
        <v>645</v>
      </c>
      <c r="D38" s="65" t="s">
        <v>360</v>
      </c>
      <c r="F38" s="13" t="s">
        <v>237</v>
      </c>
      <c r="G38" s="13" t="s">
        <v>374</v>
      </c>
      <c r="H38" s="13">
        <v>0.23499999999999999</v>
      </c>
      <c r="I38" s="18">
        <v>1.9E-2</v>
      </c>
      <c r="J38" s="13">
        <f t="shared" ref="J38:J59" si="26">H38-I38</f>
        <v>0.216</v>
      </c>
      <c r="K38" s="18">
        <v>1</v>
      </c>
      <c r="L38" s="18">
        <f t="shared" ref="L38:L51" si="27">50/K38</f>
        <v>50</v>
      </c>
      <c r="M38" s="44">
        <v>7.1000000000000004E-3</v>
      </c>
      <c r="N38" s="18">
        <v>7.1999999999999998E-3</v>
      </c>
      <c r="O38" s="16">
        <f t="shared" ref="O38:O51" si="28">(J38-M38)/N38</f>
        <v>29.013888888888889</v>
      </c>
      <c r="P38" s="17">
        <f t="shared" ref="P38:P51" si="29">O38/L38</f>
        <v>0.58027777777777778</v>
      </c>
      <c r="T38" s="13">
        <v>0.24299999999999999</v>
      </c>
      <c r="U38" s="13">
        <f t="shared" ref="U38:U45" si="30">T38-0.008</f>
        <v>0.23499999999999999</v>
      </c>
    </row>
    <row r="39" spans="1:21">
      <c r="A39" s="20" t="s">
        <v>181</v>
      </c>
      <c r="B39" s="13" t="s">
        <v>644</v>
      </c>
      <c r="C39" s="13" t="s">
        <v>646</v>
      </c>
      <c r="H39" s="13">
        <v>0.23599999999999999</v>
      </c>
      <c r="I39" s="18">
        <v>1.9E-2</v>
      </c>
      <c r="J39" s="13">
        <f t="shared" ref="J39" si="31">H39-I39</f>
        <v>0.217</v>
      </c>
      <c r="K39" s="18">
        <v>1</v>
      </c>
      <c r="L39" s="18">
        <f t="shared" ref="L39" si="32">50/K39</f>
        <v>50</v>
      </c>
      <c r="M39" s="44">
        <v>7.1000000000000004E-3</v>
      </c>
      <c r="N39" s="18">
        <v>7.1999999999999998E-3</v>
      </c>
      <c r="O39" s="16">
        <f t="shared" ref="O39" si="33">(J39-M39)/N39</f>
        <v>29.152777777777779</v>
      </c>
      <c r="P39" s="17">
        <f t="shared" ref="P39" si="34">O39/L39</f>
        <v>0.58305555555555555</v>
      </c>
    </row>
    <row r="40" spans="1:21">
      <c r="A40" s="20" t="s">
        <v>181</v>
      </c>
      <c r="C40" s="13" t="s">
        <v>632</v>
      </c>
      <c r="F40" s="13" t="s">
        <v>238</v>
      </c>
      <c r="H40" s="13">
        <v>3.4999999999999996E-2</v>
      </c>
      <c r="I40" s="18">
        <v>1.9E-2</v>
      </c>
      <c r="J40" s="13">
        <f t="shared" si="26"/>
        <v>1.5999999999999997E-2</v>
      </c>
      <c r="K40" s="18">
        <v>1</v>
      </c>
      <c r="L40" s="18">
        <f t="shared" si="27"/>
        <v>50</v>
      </c>
      <c r="M40" s="44">
        <v>7.1000000000000004E-3</v>
      </c>
      <c r="N40" s="18">
        <v>7.1999999999999998E-3</v>
      </c>
      <c r="O40" s="16">
        <f t="shared" si="28"/>
        <v>1.2361111111111107</v>
      </c>
      <c r="P40" s="17">
        <f t="shared" si="29"/>
        <v>2.4722222222222215E-2</v>
      </c>
      <c r="T40" s="13">
        <v>4.2999999999999997E-2</v>
      </c>
      <c r="U40" s="13">
        <f t="shared" si="30"/>
        <v>3.4999999999999996E-2</v>
      </c>
    </row>
    <row r="41" spans="1:21" hidden="1">
      <c r="A41" s="20"/>
      <c r="B41" s="21"/>
      <c r="C41" s="22" t="s">
        <v>73</v>
      </c>
      <c r="D41" s="66"/>
      <c r="E41" s="24"/>
      <c r="F41" s="25"/>
      <c r="G41" s="24"/>
      <c r="H41" s="26">
        <v>0.314</v>
      </c>
      <c r="I41" s="26">
        <v>1.9E-2</v>
      </c>
      <c r="J41" s="27">
        <f t="shared" si="26"/>
        <v>0.29499999999999998</v>
      </c>
      <c r="K41" s="28">
        <v>1</v>
      </c>
      <c r="L41" s="24">
        <f t="shared" si="27"/>
        <v>50</v>
      </c>
      <c r="M41" s="29">
        <v>7.1000000000000004E-3</v>
      </c>
      <c r="N41" s="29">
        <v>7.1999999999999998E-3</v>
      </c>
      <c r="O41" s="24">
        <f t="shared" si="28"/>
        <v>39.986111111111107</v>
      </c>
      <c r="P41" s="30">
        <f t="shared" si="29"/>
        <v>0.79972222222222211</v>
      </c>
    </row>
    <row r="42" spans="1:21">
      <c r="A42" s="20" t="s">
        <v>181</v>
      </c>
      <c r="C42" s="13" t="s">
        <v>633</v>
      </c>
      <c r="D42" s="65" t="s">
        <v>360</v>
      </c>
      <c r="F42" s="13" t="s">
        <v>237</v>
      </c>
      <c r="G42" s="13" t="s">
        <v>375</v>
      </c>
      <c r="H42" s="13">
        <v>0.43099999999999999</v>
      </c>
      <c r="I42" s="18">
        <v>1.9E-2</v>
      </c>
      <c r="J42" s="13">
        <f t="shared" si="26"/>
        <v>0.41199999999999998</v>
      </c>
      <c r="K42" s="18">
        <v>5</v>
      </c>
      <c r="L42" s="18">
        <f t="shared" si="27"/>
        <v>10</v>
      </c>
      <c r="M42" s="44">
        <v>7.1000000000000004E-3</v>
      </c>
      <c r="N42" s="18">
        <v>7.1999999999999998E-3</v>
      </c>
      <c r="O42" s="16">
        <f t="shared" si="28"/>
        <v>56.236111111111107</v>
      </c>
      <c r="P42" s="17">
        <f t="shared" si="29"/>
        <v>5.6236111111111109</v>
      </c>
      <c r="T42" s="13">
        <v>0.439</v>
      </c>
      <c r="U42" s="13">
        <f t="shared" si="30"/>
        <v>0.43099999999999999</v>
      </c>
    </row>
    <row r="43" spans="1:21">
      <c r="A43" s="20" t="s">
        <v>181</v>
      </c>
      <c r="C43" s="13" t="s">
        <v>634</v>
      </c>
      <c r="F43" s="13" t="s">
        <v>238</v>
      </c>
      <c r="H43" s="13">
        <v>5.1999999999999998E-2</v>
      </c>
      <c r="I43" s="18">
        <v>1.9E-2</v>
      </c>
      <c r="J43" s="13">
        <f t="shared" si="26"/>
        <v>3.3000000000000002E-2</v>
      </c>
      <c r="K43" s="18">
        <v>1</v>
      </c>
      <c r="L43" s="18">
        <f t="shared" si="27"/>
        <v>50</v>
      </c>
      <c r="M43" s="44">
        <v>7.1000000000000004E-3</v>
      </c>
      <c r="N43" s="18">
        <v>7.1999999999999998E-3</v>
      </c>
      <c r="O43" s="16">
        <f t="shared" si="28"/>
        <v>3.5972222222222223</v>
      </c>
      <c r="P43" s="17">
        <f t="shared" si="29"/>
        <v>7.194444444444445E-2</v>
      </c>
      <c r="T43" s="13">
        <v>0.06</v>
      </c>
      <c r="U43" s="13">
        <f t="shared" si="30"/>
        <v>5.1999999999999998E-2</v>
      </c>
    </row>
    <row r="44" spans="1:21">
      <c r="A44" s="20" t="s">
        <v>181</v>
      </c>
      <c r="C44" s="13" t="s">
        <v>635</v>
      </c>
      <c r="D44" s="65" t="s">
        <v>368</v>
      </c>
      <c r="H44" s="13">
        <v>0.13100000000000001</v>
      </c>
      <c r="I44" s="18">
        <v>1.9E-2</v>
      </c>
      <c r="J44" s="13">
        <f t="shared" si="26"/>
        <v>0.112</v>
      </c>
      <c r="K44" s="18">
        <v>5</v>
      </c>
      <c r="L44" s="18">
        <f t="shared" si="27"/>
        <v>10</v>
      </c>
      <c r="M44" s="44">
        <v>7.1000000000000004E-3</v>
      </c>
      <c r="N44" s="18">
        <v>7.1999999999999998E-3</v>
      </c>
      <c r="O44" s="16">
        <f t="shared" si="28"/>
        <v>14.569444444444446</v>
      </c>
      <c r="P44" s="17">
        <f t="shared" si="29"/>
        <v>1.4569444444444446</v>
      </c>
      <c r="T44" s="13">
        <v>5.5E-2</v>
      </c>
      <c r="U44" s="13">
        <f t="shared" si="30"/>
        <v>4.7E-2</v>
      </c>
    </row>
    <row r="45" spans="1:21">
      <c r="A45" s="20" t="s">
        <v>181</v>
      </c>
      <c r="C45" s="13" t="s">
        <v>636</v>
      </c>
      <c r="D45" s="65" t="s">
        <v>637</v>
      </c>
      <c r="F45" s="13" t="s">
        <v>237</v>
      </c>
      <c r="H45" s="13">
        <v>0.63300000000000001</v>
      </c>
      <c r="I45" s="18">
        <v>1.9E-2</v>
      </c>
      <c r="J45" s="13">
        <f t="shared" si="26"/>
        <v>0.61399999999999999</v>
      </c>
      <c r="K45" s="18">
        <v>100</v>
      </c>
      <c r="L45" s="18">
        <f t="shared" si="27"/>
        <v>0.5</v>
      </c>
      <c r="M45" s="44">
        <v>7.1000000000000004E-3</v>
      </c>
      <c r="N45" s="18">
        <v>7.1999999999999998E-3</v>
      </c>
      <c r="O45" s="16">
        <f t="shared" si="28"/>
        <v>84.291666666666671</v>
      </c>
      <c r="P45" s="17">
        <f t="shared" si="29"/>
        <v>168.58333333333334</v>
      </c>
      <c r="T45" s="13">
        <v>0.64100000000000001</v>
      </c>
      <c r="U45" s="13">
        <f t="shared" si="30"/>
        <v>0.63300000000000001</v>
      </c>
    </row>
    <row r="46" spans="1:21">
      <c r="A46" s="20" t="s">
        <v>181</v>
      </c>
      <c r="C46" s="13" t="s">
        <v>643</v>
      </c>
      <c r="F46" s="13" t="s">
        <v>238</v>
      </c>
      <c r="H46" s="13">
        <v>4.4999999999999998E-2</v>
      </c>
      <c r="I46" s="18">
        <v>1.9E-2</v>
      </c>
      <c r="J46" s="13">
        <f t="shared" si="26"/>
        <v>2.5999999999999999E-2</v>
      </c>
      <c r="K46" s="18">
        <v>1</v>
      </c>
      <c r="L46" s="18">
        <f t="shared" si="27"/>
        <v>50</v>
      </c>
      <c r="M46" s="44">
        <v>7.1000000000000004E-3</v>
      </c>
      <c r="N46" s="18">
        <v>7.1999999999999998E-3</v>
      </c>
      <c r="O46" s="16">
        <f t="shared" si="28"/>
        <v>2.625</v>
      </c>
      <c r="P46" s="17">
        <f t="shared" si="29"/>
        <v>5.2499999999999998E-2</v>
      </c>
      <c r="T46" s="13">
        <v>3.5999999999999997E-2</v>
      </c>
      <c r="U46" s="13">
        <f>T46-0.008</f>
        <v>2.7999999999999997E-2</v>
      </c>
    </row>
    <row r="47" spans="1:21">
      <c r="A47" s="20" t="s">
        <v>181</v>
      </c>
      <c r="C47" s="13" t="s">
        <v>638</v>
      </c>
      <c r="D47" s="65" t="s">
        <v>460</v>
      </c>
      <c r="H47" s="13">
        <v>0.113</v>
      </c>
      <c r="I47" s="18">
        <v>1.9E-2</v>
      </c>
      <c r="J47" s="13">
        <f t="shared" si="26"/>
        <v>9.4E-2</v>
      </c>
      <c r="K47" s="18">
        <v>1</v>
      </c>
      <c r="L47" s="18">
        <f t="shared" si="27"/>
        <v>50</v>
      </c>
      <c r="M47" s="44">
        <v>7.1000000000000004E-3</v>
      </c>
      <c r="N47" s="18">
        <v>7.1999999999999998E-3</v>
      </c>
      <c r="O47" s="16">
        <f t="shared" si="28"/>
        <v>12.069444444444445</v>
      </c>
      <c r="P47" s="17">
        <f t="shared" si="29"/>
        <v>0.2413888888888889</v>
      </c>
    </row>
    <row r="48" spans="1:21">
      <c r="A48" s="20" t="s">
        <v>181</v>
      </c>
      <c r="C48" s="13" t="s">
        <v>639</v>
      </c>
      <c r="D48" s="65" t="s">
        <v>314</v>
      </c>
      <c r="H48" s="13">
        <v>0.41699999999999998</v>
      </c>
      <c r="I48" s="18">
        <v>1.9E-2</v>
      </c>
      <c r="J48" s="13">
        <f t="shared" si="26"/>
        <v>0.39799999999999996</v>
      </c>
      <c r="K48" s="18">
        <v>1</v>
      </c>
      <c r="L48" s="18">
        <f t="shared" si="27"/>
        <v>50</v>
      </c>
      <c r="M48" s="44">
        <v>7.1000000000000004E-3</v>
      </c>
      <c r="N48" s="18">
        <v>7.1999999999999998E-3</v>
      </c>
      <c r="O48" s="16">
        <f t="shared" si="28"/>
        <v>54.291666666666664</v>
      </c>
      <c r="P48" s="17">
        <f t="shared" si="29"/>
        <v>1.0858333333333332</v>
      </c>
    </row>
    <row r="49" spans="1:21">
      <c r="A49" s="20" t="s">
        <v>181</v>
      </c>
      <c r="C49" s="13" t="s">
        <v>640</v>
      </c>
      <c r="D49" s="65" t="s">
        <v>316</v>
      </c>
      <c r="H49" s="13">
        <v>0.255</v>
      </c>
      <c r="I49" s="18">
        <v>1.9E-2</v>
      </c>
      <c r="J49" s="13">
        <f t="shared" si="26"/>
        <v>0.23600000000000002</v>
      </c>
      <c r="K49" s="18">
        <v>10</v>
      </c>
      <c r="L49" s="18">
        <f t="shared" si="27"/>
        <v>5</v>
      </c>
      <c r="M49" s="44">
        <v>7.1000000000000004E-3</v>
      </c>
      <c r="N49" s="18">
        <v>7.1999999999999998E-3</v>
      </c>
      <c r="O49" s="16">
        <f t="shared" si="28"/>
        <v>31.791666666666671</v>
      </c>
      <c r="P49" s="17">
        <f t="shared" si="29"/>
        <v>6.3583333333333343</v>
      </c>
    </row>
    <row r="50" spans="1:21">
      <c r="A50" s="20" t="s">
        <v>181</v>
      </c>
      <c r="C50" s="13" t="s">
        <v>641</v>
      </c>
      <c r="D50" s="65" t="s">
        <v>318</v>
      </c>
      <c r="H50" s="13">
        <v>0.20300000000000001</v>
      </c>
      <c r="I50" s="18">
        <v>1.9E-2</v>
      </c>
      <c r="J50" s="13">
        <f t="shared" si="26"/>
        <v>0.18400000000000002</v>
      </c>
      <c r="K50" s="18">
        <v>10</v>
      </c>
      <c r="L50" s="18">
        <f t="shared" si="27"/>
        <v>5</v>
      </c>
      <c r="M50" s="44">
        <v>7.1000000000000004E-3</v>
      </c>
      <c r="N50" s="18">
        <v>7.1999999999999998E-3</v>
      </c>
      <c r="O50" s="16">
        <f t="shared" si="28"/>
        <v>24.56944444444445</v>
      </c>
      <c r="P50" s="17">
        <f t="shared" si="29"/>
        <v>4.9138888888888896</v>
      </c>
    </row>
    <row r="51" spans="1:21" hidden="1">
      <c r="A51" s="20"/>
      <c r="C51" s="13" t="s">
        <v>642</v>
      </c>
      <c r="D51" s="65" t="s">
        <v>320</v>
      </c>
      <c r="H51" s="13">
        <v>0.377</v>
      </c>
      <c r="I51" s="18">
        <v>1.9E-2</v>
      </c>
      <c r="J51" s="13">
        <f t="shared" si="26"/>
        <v>0.35799999999999998</v>
      </c>
      <c r="K51" s="18">
        <v>2</v>
      </c>
      <c r="L51" s="18">
        <f t="shared" si="27"/>
        <v>25</v>
      </c>
      <c r="M51" s="44">
        <v>7.1000000000000004E-3</v>
      </c>
      <c r="N51" s="18">
        <v>7.1999999999999998E-3</v>
      </c>
      <c r="O51" s="16">
        <f t="shared" si="28"/>
        <v>48.736111111111114</v>
      </c>
      <c r="P51" s="17">
        <f t="shared" si="29"/>
        <v>1.9494444444444445</v>
      </c>
    </row>
    <row r="52" spans="1:21" ht="14.25" customHeight="1">
      <c r="A52" s="20" t="s">
        <v>181</v>
      </c>
      <c r="B52" s="15">
        <v>43895</v>
      </c>
      <c r="C52" s="13" t="s">
        <v>673</v>
      </c>
      <c r="D52" s="65" t="s">
        <v>465</v>
      </c>
      <c r="H52" s="13">
        <v>0.34399999999999997</v>
      </c>
      <c r="I52" s="18">
        <v>2.1000000000000001E-2</v>
      </c>
      <c r="J52" s="13">
        <f t="shared" si="26"/>
        <v>0.32299999999999995</v>
      </c>
      <c r="K52" s="18">
        <v>10</v>
      </c>
      <c r="L52" s="18">
        <f t="shared" ref="L52:L55" si="35">50/K52</f>
        <v>5</v>
      </c>
      <c r="M52" s="44">
        <v>7.1000000000000004E-3</v>
      </c>
      <c r="N52" s="18">
        <v>7.1999999999999998E-3</v>
      </c>
      <c r="O52" s="16">
        <f t="shared" ref="O52:O55" si="36">(J52-M52)/N52</f>
        <v>43.874999999999993</v>
      </c>
      <c r="P52" s="17">
        <f t="shared" ref="P52:P55" si="37">O52/L52</f>
        <v>8.7749999999999986</v>
      </c>
    </row>
    <row r="53" spans="1:21" ht="14.25" customHeight="1">
      <c r="A53" s="20" t="s">
        <v>181</v>
      </c>
      <c r="B53" s="15" t="s">
        <v>677</v>
      </c>
      <c r="C53" s="13" t="s">
        <v>674</v>
      </c>
      <c r="H53" s="13">
        <v>0.34499999999999997</v>
      </c>
      <c r="I53" s="18">
        <v>2.1000000000000001E-2</v>
      </c>
      <c r="J53" s="13">
        <f t="shared" ref="J53:J54" si="38">H53-I53</f>
        <v>0.32399999999999995</v>
      </c>
      <c r="K53" s="18">
        <v>10</v>
      </c>
      <c r="L53" s="18">
        <f t="shared" ref="L53:L54" si="39">50/K53</f>
        <v>5</v>
      </c>
      <c r="M53" s="44">
        <v>7.1000000000000004E-3</v>
      </c>
      <c r="N53" s="18">
        <v>7.1999999999999998E-3</v>
      </c>
      <c r="O53" s="16">
        <f t="shared" ref="O53:O54" si="40">(J53-M53)/N53</f>
        <v>44.013888888888886</v>
      </c>
      <c r="P53" s="17">
        <f t="shared" ref="P53:P54" si="41">O53/L53</f>
        <v>8.8027777777777771</v>
      </c>
    </row>
    <row r="54" spans="1:21" hidden="1">
      <c r="A54" s="20"/>
      <c r="B54" s="21"/>
      <c r="C54" s="22" t="s">
        <v>73</v>
      </c>
      <c r="D54" s="66"/>
      <c r="E54" s="24"/>
      <c r="F54" s="25"/>
      <c r="G54" s="24"/>
      <c r="H54" s="26">
        <v>0.318</v>
      </c>
      <c r="I54" s="26">
        <v>2.1000000000000001E-2</v>
      </c>
      <c r="J54" s="27">
        <f t="shared" si="38"/>
        <v>0.29699999999999999</v>
      </c>
      <c r="K54" s="28">
        <v>1</v>
      </c>
      <c r="L54" s="24">
        <f t="shared" si="39"/>
        <v>50</v>
      </c>
      <c r="M54" s="29">
        <v>7.1000000000000004E-3</v>
      </c>
      <c r="N54" s="29">
        <v>7.1999999999999998E-3</v>
      </c>
      <c r="O54" s="24">
        <f t="shared" si="40"/>
        <v>40.263888888888886</v>
      </c>
      <c r="P54" s="30">
        <f t="shared" si="41"/>
        <v>0.80527777777777776</v>
      </c>
    </row>
    <row r="55" spans="1:21">
      <c r="A55" s="20" t="s">
        <v>181</v>
      </c>
      <c r="C55" s="13" t="s">
        <v>649</v>
      </c>
      <c r="D55" s="65" t="s">
        <v>454</v>
      </c>
      <c r="H55" s="13">
        <v>4.5999999999999999E-2</v>
      </c>
      <c r="I55" s="18">
        <v>2.1000000000000001E-2</v>
      </c>
      <c r="J55" s="13">
        <f t="shared" si="26"/>
        <v>2.4999999999999998E-2</v>
      </c>
      <c r="K55" s="18">
        <v>1</v>
      </c>
      <c r="L55" s="18">
        <f t="shared" si="35"/>
        <v>50</v>
      </c>
      <c r="M55" s="44">
        <v>7.1000000000000004E-3</v>
      </c>
      <c r="N55" s="18">
        <v>7.1999999999999998E-3</v>
      </c>
      <c r="O55" s="16">
        <f t="shared" si="36"/>
        <v>2.4861111111111112</v>
      </c>
      <c r="P55" s="17">
        <f t="shared" si="37"/>
        <v>4.9722222222222223E-2</v>
      </c>
      <c r="T55" s="13">
        <v>0.35199999999999998</v>
      </c>
      <c r="U55" s="13">
        <f t="shared" ref="U55:U58" si="42">T55-0.008</f>
        <v>0.34399999999999997</v>
      </c>
    </row>
    <row r="56" spans="1:21" hidden="1">
      <c r="A56" s="20" t="s">
        <v>301</v>
      </c>
      <c r="C56" s="13" t="s">
        <v>654</v>
      </c>
      <c r="D56" s="65" t="s">
        <v>650</v>
      </c>
      <c r="H56" s="13">
        <v>0.51300000000000001</v>
      </c>
      <c r="I56" s="18">
        <v>2.1000000000000001E-2</v>
      </c>
      <c r="J56" s="13">
        <f t="shared" si="26"/>
        <v>0.49199999999999999</v>
      </c>
      <c r="K56" s="18">
        <v>5</v>
      </c>
      <c r="L56" s="18">
        <f t="shared" ref="L56:L62" si="43">50/K56</f>
        <v>10</v>
      </c>
      <c r="M56" s="44">
        <v>7.1000000000000004E-3</v>
      </c>
      <c r="N56" s="18">
        <v>7.1999999999999998E-3</v>
      </c>
      <c r="O56" s="16">
        <f t="shared" ref="O56:O62" si="44">(J56-M56)/N56</f>
        <v>67.347222222222229</v>
      </c>
      <c r="P56" s="17">
        <f t="shared" ref="P56:P62" si="45">O56/L56</f>
        <v>6.7347222222222225</v>
      </c>
      <c r="T56" s="13">
        <v>5.3999999999999999E-2</v>
      </c>
      <c r="U56" s="13">
        <f t="shared" si="42"/>
        <v>4.5999999999999999E-2</v>
      </c>
    </row>
    <row r="57" spans="1:21" hidden="1">
      <c r="A57" s="20" t="s">
        <v>301</v>
      </c>
      <c r="C57" s="13" t="s">
        <v>655</v>
      </c>
      <c r="H57" s="13">
        <v>0.51600000000000001</v>
      </c>
      <c r="I57" s="18">
        <v>2.1000000000000001E-2</v>
      </c>
      <c r="J57" s="13">
        <f t="shared" si="26"/>
        <v>0.495</v>
      </c>
      <c r="K57" s="18">
        <v>5</v>
      </c>
      <c r="L57" s="18">
        <f t="shared" si="43"/>
        <v>10</v>
      </c>
      <c r="M57" s="44">
        <v>7.1000000000000004E-3</v>
      </c>
      <c r="N57" s="18">
        <v>7.1999999999999998E-3</v>
      </c>
      <c r="O57" s="16">
        <f t="shared" si="44"/>
        <v>67.763888888888886</v>
      </c>
      <c r="P57" s="17">
        <f t="shared" si="45"/>
        <v>6.7763888888888886</v>
      </c>
      <c r="T57" s="13">
        <v>6.9000000000000006E-2</v>
      </c>
      <c r="U57" s="13">
        <f t="shared" si="42"/>
        <v>6.1000000000000006E-2</v>
      </c>
    </row>
    <row r="58" spans="1:21" hidden="1">
      <c r="A58" s="20" t="s">
        <v>301</v>
      </c>
      <c r="C58" s="13" t="s">
        <v>656</v>
      </c>
      <c r="H58" s="13">
        <v>0.51500000000000001</v>
      </c>
      <c r="I58" s="18">
        <v>2.1000000000000001E-2</v>
      </c>
      <c r="J58" s="13">
        <f t="shared" si="26"/>
        <v>0.49399999999999999</v>
      </c>
      <c r="K58" s="18">
        <v>5</v>
      </c>
      <c r="L58" s="18">
        <f t="shared" si="43"/>
        <v>10</v>
      </c>
      <c r="M58" s="44">
        <v>7.1000000000000004E-3</v>
      </c>
      <c r="N58" s="18">
        <v>7.1999999999999998E-3</v>
      </c>
      <c r="O58" s="16">
        <f t="shared" si="44"/>
        <v>67.625</v>
      </c>
      <c r="P58" s="17">
        <f t="shared" si="45"/>
        <v>6.7625000000000002</v>
      </c>
      <c r="T58" s="13">
        <v>7.8E-2</v>
      </c>
      <c r="U58" s="13">
        <f t="shared" si="42"/>
        <v>7.0000000000000007E-2</v>
      </c>
    </row>
    <row r="59" spans="1:21" hidden="1">
      <c r="A59" s="20" t="s">
        <v>301</v>
      </c>
      <c r="C59" s="13" t="s">
        <v>657</v>
      </c>
      <c r="H59" s="13">
        <v>0.51800000000000002</v>
      </c>
      <c r="I59" s="18">
        <v>2.1000000000000001E-2</v>
      </c>
      <c r="J59" s="13">
        <f t="shared" si="26"/>
        <v>0.497</v>
      </c>
      <c r="K59" s="18">
        <v>5</v>
      </c>
      <c r="L59" s="18">
        <f t="shared" si="43"/>
        <v>10</v>
      </c>
      <c r="M59" s="44">
        <v>7.1000000000000004E-3</v>
      </c>
      <c r="N59" s="18">
        <v>7.1999999999999998E-3</v>
      </c>
      <c r="O59" s="16">
        <f t="shared" si="44"/>
        <v>68.041666666666671</v>
      </c>
      <c r="P59" s="17">
        <f t="shared" si="45"/>
        <v>6.8041666666666671</v>
      </c>
      <c r="T59" s="13">
        <v>0.104</v>
      </c>
      <c r="U59" s="13">
        <f>T59-0.008</f>
        <v>9.6000000000000002E-2</v>
      </c>
    </row>
    <row r="60" spans="1:21" hidden="1">
      <c r="A60" s="20"/>
      <c r="C60" s="13" t="s">
        <v>651</v>
      </c>
      <c r="D60" s="65" t="s">
        <v>314</v>
      </c>
      <c r="H60" s="13">
        <v>0.4</v>
      </c>
      <c r="I60" s="18">
        <v>2.1000000000000001E-2</v>
      </c>
      <c r="J60" s="13">
        <f t="shared" ref="J60:J62" si="46">H60-I60</f>
        <v>0.379</v>
      </c>
      <c r="K60" s="18">
        <v>1</v>
      </c>
      <c r="L60" s="18">
        <f t="shared" si="43"/>
        <v>50</v>
      </c>
      <c r="M60" s="44">
        <v>7.1000000000000004E-3</v>
      </c>
      <c r="N60" s="18">
        <v>7.1999999999999998E-3</v>
      </c>
      <c r="O60" s="16">
        <f t="shared" si="44"/>
        <v>51.652777777777779</v>
      </c>
      <c r="P60" s="17">
        <f t="shared" si="45"/>
        <v>1.0330555555555556</v>
      </c>
    </row>
    <row r="61" spans="1:21" hidden="1">
      <c r="A61" s="20"/>
      <c r="C61" s="13" t="s">
        <v>652</v>
      </c>
      <c r="D61" s="65" t="s">
        <v>316</v>
      </c>
      <c r="H61" s="13">
        <v>0.26300000000000001</v>
      </c>
      <c r="I61" s="18">
        <v>2.1000000000000001E-2</v>
      </c>
      <c r="J61" s="13">
        <f t="shared" si="46"/>
        <v>0.24200000000000002</v>
      </c>
      <c r="K61" s="18">
        <v>10</v>
      </c>
      <c r="L61" s="18">
        <f t="shared" si="43"/>
        <v>5</v>
      </c>
      <c r="M61" s="44">
        <v>7.1000000000000004E-3</v>
      </c>
      <c r="N61" s="18">
        <v>7.1999999999999998E-3</v>
      </c>
      <c r="O61" s="16">
        <f t="shared" si="44"/>
        <v>32.625000000000007</v>
      </c>
      <c r="P61" s="17">
        <f t="shared" si="45"/>
        <v>6.5250000000000012</v>
      </c>
    </row>
    <row r="62" spans="1:21" hidden="1">
      <c r="A62" s="20"/>
      <c r="C62" s="13" t="s">
        <v>653</v>
      </c>
      <c r="D62" s="65" t="s">
        <v>318</v>
      </c>
      <c r="H62" s="13">
        <v>0.221</v>
      </c>
      <c r="I62" s="18">
        <v>2.1000000000000001E-2</v>
      </c>
      <c r="J62" s="13">
        <f t="shared" si="46"/>
        <v>0.2</v>
      </c>
      <c r="K62" s="18">
        <v>10</v>
      </c>
      <c r="L62" s="18">
        <f t="shared" si="43"/>
        <v>5</v>
      </c>
      <c r="M62" s="44">
        <v>7.1000000000000004E-3</v>
      </c>
      <c r="N62" s="18">
        <v>7.1999999999999998E-3</v>
      </c>
      <c r="O62" s="16">
        <f t="shared" si="44"/>
        <v>26.791666666666668</v>
      </c>
      <c r="P62" s="17">
        <f t="shared" si="45"/>
        <v>5.3583333333333334</v>
      </c>
    </row>
    <row r="63" spans="1:21" hidden="1">
      <c r="A63" s="20" t="s">
        <v>182</v>
      </c>
      <c r="C63" s="13" t="s">
        <v>675</v>
      </c>
      <c r="D63" s="65" t="s">
        <v>320</v>
      </c>
      <c r="H63" s="13">
        <v>9.4E-2</v>
      </c>
      <c r="I63" s="18">
        <v>2.1000000000000001E-2</v>
      </c>
      <c r="J63" s="13">
        <f t="shared" ref="J63" si="47">H63-I63</f>
        <v>7.2999999999999995E-2</v>
      </c>
      <c r="K63" s="18">
        <v>1</v>
      </c>
      <c r="L63" s="18">
        <f t="shared" ref="L63" si="48">50/K63</f>
        <v>50</v>
      </c>
      <c r="M63" s="44">
        <v>7.1000000000000004E-3</v>
      </c>
      <c r="N63" s="18">
        <v>7.1999999999999998E-3</v>
      </c>
      <c r="O63" s="16">
        <f t="shared" ref="O63" si="49">(J63-M63)/N63</f>
        <v>9.1527777777777786</v>
      </c>
      <c r="P63" s="17">
        <f t="shared" ref="P63" si="50">O63/L63</f>
        <v>0.18305555555555558</v>
      </c>
    </row>
    <row r="64" spans="1:21" hidden="1">
      <c r="A64" s="20" t="s">
        <v>182</v>
      </c>
      <c r="C64" s="13" t="s">
        <v>676</v>
      </c>
      <c r="H64" s="13">
        <v>9.5000000000000001E-2</v>
      </c>
      <c r="I64" s="18">
        <v>2.1000000000000001E-2</v>
      </c>
      <c r="J64" s="13">
        <f t="shared" ref="J64:J68" si="51">H64-I64</f>
        <v>7.3999999999999996E-2</v>
      </c>
      <c r="K64" s="18">
        <v>1</v>
      </c>
      <c r="L64" s="18">
        <f t="shared" ref="L64:L68" si="52">50/K64</f>
        <v>50</v>
      </c>
      <c r="M64" s="44">
        <v>7.1000000000000004E-3</v>
      </c>
      <c r="N64" s="18">
        <v>7.1999999999999998E-3</v>
      </c>
      <c r="O64" s="16">
        <f t="shared" ref="O64:O68" si="53">(J64-M64)/N64</f>
        <v>9.2916666666666679</v>
      </c>
      <c r="P64" s="17">
        <f t="shared" ref="P64:P68" si="54">O64/L64</f>
        <v>0.18583333333333335</v>
      </c>
    </row>
    <row r="65" spans="1:21" hidden="1">
      <c r="A65" s="20" t="s">
        <v>301</v>
      </c>
      <c r="C65" s="13" t="s">
        <v>658</v>
      </c>
      <c r="D65" s="65" t="s">
        <v>650</v>
      </c>
      <c r="H65" s="13">
        <v>0.52300000000000002</v>
      </c>
      <c r="I65" s="18">
        <v>2.1000000000000001E-2</v>
      </c>
      <c r="J65" s="13">
        <f t="shared" si="51"/>
        <v>0.502</v>
      </c>
      <c r="K65" s="18">
        <v>5</v>
      </c>
      <c r="L65" s="18">
        <f t="shared" si="52"/>
        <v>10</v>
      </c>
      <c r="M65" s="44">
        <v>7.1000000000000004E-3</v>
      </c>
      <c r="N65" s="18">
        <v>7.1999999999999998E-3</v>
      </c>
      <c r="O65" s="16">
        <f t="shared" si="53"/>
        <v>68.736111111111114</v>
      </c>
      <c r="P65" s="17">
        <f t="shared" si="54"/>
        <v>6.8736111111111118</v>
      </c>
    </row>
    <row r="66" spans="1:21" hidden="1">
      <c r="A66" s="20" t="s">
        <v>301</v>
      </c>
      <c r="C66" s="13" t="s">
        <v>659</v>
      </c>
      <c r="H66" s="13">
        <v>0.52100000000000002</v>
      </c>
      <c r="I66" s="18">
        <v>2.1000000000000001E-2</v>
      </c>
      <c r="J66" s="13">
        <f t="shared" si="51"/>
        <v>0.5</v>
      </c>
      <c r="K66" s="18">
        <v>5</v>
      </c>
      <c r="L66" s="18">
        <f t="shared" si="52"/>
        <v>10</v>
      </c>
      <c r="M66" s="44">
        <v>7.1000000000000004E-3</v>
      </c>
      <c r="N66" s="18">
        <v>7.1999999999999998E-3</v>
      </c>
      <c r="O66" s="16">
        <f t="shared" si="53"/>
        <v>68.458333333333343</v>
      </c>
      <c r="P66" s="17">
        <f t="shared" si="54"/>
        <v>6.8458333333333341</v>
      </c>
    </row>
    <row r="67" spans="1:21" hidden="1">
      <c r="A67" s="20" t="s">
        <v>301</v>
      </c>
      <c r="C67" s="13" t="s">
        <v>660</v>
      </c>
      <c r="H67" s="13">
        <v>0.52200000000000002</v>
      </c>
      <c r="I67" s="18">
        <v>2.1000000000000001E-2</v>
      </c>
      <c r="J67" s="13">
        <f t="shared" si="51"/>
        <v>0.501</v>
      </c>
      <c r="K67" s="18">
        <v>5</v>
      </c>
      <c r="L67" s="18">
        <f t="shared" si="52"/>
        <v>10</v>
      </c>
      <c r="M67" s="44">
        <v>7.1000000000000004E-3</v>
      </c>
      <c r="N67" s="18">
        <v>7.1999999999999998E-3</v>
      </c>
      <c r="O67" s="16">
        <f t="shared" si="53"/>
        <v>68.597222222222229</v>
      </c>
      <c r="P67" s="17">
        <f t="shared" si="54"/>
        <v>6.8597222222222225</v>
      </c>
    </row>
    <row r="68" spans="1:21" hidden="1">
      <c r="A68" s="20" t="s">
        <v>301</v>
      </c>
      <c r="C68" s="13" t="s">
        <v>661</v>
      </c>
      <c r="H68" s="13">
        <v>0.52600000000000002</v>
      </c>
      <c r="I68" s="18">
        <v>2.1000000000000001E-2</v>
      </c>
      <c r="J68" s="13">
        <f t="shared" si="51"/>
        <v>0.505</v>
      </c>
      <c r="K68" s="18">
        <v>5</v>
      </c>
      <c r="L68" s="18">
        <f t="shared" si="52"/>
        <v>10</v>
      </c>
      <c r="M68" s="44">
        <v>7.1000000000000004E-3</v>
      </c>
      <c r="N68" s="18">
        <v>7.1999999999999998E-3</v>
      </c>
      <c r="O68" s="16">
        <f t="shared" si="53"/>
        <v>69.152777777777786</v>
      </c>
      <c r="P68" s="17">
        <f t="shared" si="54"/>
        <v>6.9152777777777787</v>
      </c>
    </row>
    <row r="69" spans="1:21" ht="14.25" hidden="1" customHeight="1">
      <c r="A69" s="20" t="s">
        <v>182</v>
      </c>
      <c r="C69" s="13" t="s">
        <v>666</v>
      </c>
      <c r="D69" s="65" t="s">
        <v>667</v>
      </c>
      <c r="H69" s="13">
        <v>0.23799999999999999</v>
      </c>
      <c r="I69" s="18">
        <v>2.1000000000000001E-2</v>
      </c>
      <c r="J69" s="13">
        <f t="shared" ref="J69" si="55">H69-I69</f>
        <v>0.217</v>
      </c>
      <c r="K69" s="18">
        <v>1</v>
      </c>
      <c r="L69" s="18">
        <f t="shared" ref="L69" si="56">50/K69</f>
        <v>50</v>
      </c>
      <c r="M69" s="44">
        <v>7.1000000000000004E-3</v>
      </c>
      <c r="N69" s="18">
        <v>7.1999999999999998E-3</v>
      </c>
      <c r="O69" s="16">
        <f t="shared" ref="O69" si="57">(J69-M69)/N69</f>
        <v>29.152777777777779</v>
      </c>
      <c r="P69" s="17">
        <f t="shared" ref="P69" si="58">O69/L69</f>
        <v>0.58305555555555555</v>
      </c>
    </row>
    <row r="70" spans="1:21" ht="14.25" customHeight="1">
      <c r="A70" s="20" t="s">
        <v>181</v>
      </c>
      <c r="C70" s="13" t="s">
        <v>668</v>
      </c>
      <c r="D70" s="65" t="s">
        <v>102</v>
      </c>
      <c r="H70" s="13">
        <v>0.16400000000000001</v>
      </c>
      <c r="I70" s="18">
        <v>2.1000000000000001E-2</v>
      </c>
      <c r="J70" s="13">
        <f t="shared" ref="J70:J74" si="59">H70-I70</f>
        <v>0.14300000000000002</v>
      </c>
      <c r="K70" s="18">
        <v>1</v>
      </c>
      <c r="L70" s="18">
        <f t="shared" ref="L70:L74" si="60">50/K70</f>
        <v>50</v>
      </c>
      <c r="M70" s="44">
        <v>7.1000000000000004E-3</v>
      </c>
      <c r="N70" s="18">
        <v>7.1999999999999998E-3</v>
      </c>
      <c r="O70" s="16">
        <f t="shared" ref="O70:O74" si="61">(J70-M70)/N70</f>
        <v>18.875000000000004</v>
      </c>
      <c r="P70" s="17">
        <f t="shared" ref="P70:P74" si="62">O70/L70</f>
        <v>0.37750000000000006</v>
      </c>
    </row>
    <row r="71" spans="1:21" hidden="1">
      <c r="A71" s="20"/>
      <c r="C71" s="13" t="s">
        <v>669</v>
      </c>
      <c r="D71" s="65" t="s">
        <v>1</v>
      </c>
      <c r="H71" s="13">
        <v>0.38300000000000001</v>
      </c>
      <c r="I71" s="18">
        <v>2.1000000000000001E-2</v>
      </c>
      <c r="J71" s="13">
        <f t="shared" si="59"/>
        <v>0.36199999999999999</v>
      </c>
      <c r="K71" s="18">
        <v>1</v>
      </c>
      <c r="L71" s="18">
        <f t="shared" si="60"/>
        <v>50</v>
      </c>
      <c r="M71" s="44">
        <v>7.1000000000000004E-3</v>
      </c>
      <c r="N71" s="18">
        <v>7.1999999999999998E-3</v>
      </c>
      <c r="O71" s="16">
        <f t="shared" si="61"/>
        <v>49.291666666666664</v>
      </c>
      <c r="P71" s="17">
        <f t="shared" si="62"/>
        <v>0.98583333333333334</v>
      </c>
    </row>
    <row r="72" spans="1:21" hidden="1">
      <c r="A72" s="20"/>
      <c r="C72" s="13" t="s">
        <v>670</v>
      </c>
      <c r="D72" s="65" t="s">
        <v>3</v>
      </c>
      <c r="H72" s="13">
        <v>0.27300000000000002</v>
      </c>
      <c r="I72" s="18">
        <v>2.1000000000000001E-2</v>
      </c>
      <c r="J72" s="13">
        <f t="shared" si="59"/>
        <v>0.252</v>
      </c>
      <c r="K72" s="18">
        <v>10</v>
      </c>
      <c r="L72" s="18">
        <f t="shared" si="60"/>
        <v>5</v>
      </c>
      <c r="M72" s="44">
        <v>7.1000000000000004E-3</v>
      </c>
      <c r="N72" s="18">
        <v>7.1999999999999998E-3</v>
      </c>
      <c r="O72" s="16">
        <f t="shared" si="61"/>
        <v>34.013888888888893</v>
      </c>
      <c r="P72" s="17">
        <f t="shared" si="62"/>
        <v>6.8027777777777789</v>
      </c>
    </row>
    <row r="73" spans="1:21" hidden="1">
      <c r="A73" s="20"/>
      <c r="C73" s="13" t="s">
        <v>671</v>
      </c>
      <c r="D73" s="65" t="s">
        <v>5</v>
      </c>
      <c r="H73" s="13">
        <v>0.20799999999999999</v>
      </c>
      <c r="I73" s="18">
        <v>2.1000000000000001E-2</v>
      </c>
      <c r="J73" s="13">
        <f t="shared" si="59"/>
        <v>0.187</v>
      </c>
      <c r="K73" s="18">
        <v>10</v>
      </c>
      <c r="L73" s="18">
        <f t="shared" si="60"/>
        <v>5</v>
      </c>
      <c r="M73" s="44">
        <v>7.1000000000000004E-3</v>
      </c>
      <c r="N73" s="18">
        <v>7.1999999999999998E-3</v>
      </c>
      <c r="O73" s="16">
        <f t="shared" si="61"/>
        <v>24.986111111111111</v>
      </c>
      <c r="P73" s="17">
        <f t="shared" si="62"/>
        <v>4.9972222222222218</v>
      </c>
    </row>
    <row r="74" spans="1:21" hidden="1">
      <c r="A74" s="20"/>
      <c r="C74" s="13" t="s">
        <v>672</v>
      </c>
      <c r="D74" s="65" t="s">
        <v>7</v>
      </c>
      <c r="H74" s="13">
        <v>0.41299999999999998</v>
      </c>
      <c r="I74" s="18">
        <v>2.1000000000000001E-2</v>
      </c>
      <c r="J74" s="13">
        <f t="shared" si="59"/>
        <v>0.39199999999999996</v>
      </c>
      <c r="K74" s="18">
        <v>2</v>
      </c>
      <c r="L74" s="18">
        <f t="shared" si="60"/>
        <v>25</v>
      </c>
      <c r="M74" s="44">
        <v>7.1000000000000004E-3</v>
      </c>
      <c r="N74" s="18">
        <v>7.1999999999999998E-3</v>
      </c>
      <c r="O74" s="16">
        <f t="shared" si="61"/>
        <v>53.458333333333329</v>
      </c>
      <c r="P74" s="17">
        <f t="shared" si="62"/>
        <v>2.1383333333333332</v>
      </c>
      <c r="T74" s="13">
        <v>1.0429999999999999</v>
      </c>
      <c r="U74" s="13">
        <f t="shared" ref="U74:U80" si="63">T74-0.008</f>
        <v>1.0349999999999999</v>
      </c>
    </row>
    <row r="75" spans="1:21" hidden="1">
      <c r="A75" s="20" t="s">
        <v>688</v>
      </c>
      <c r="B75" s="15">
        <v>43899</v>
      </c>
      <c r="C75" s="13" t="s">
        <v>717</v>
      </c>
      <c r="D75" s="65" t="s">
        <v>678</v>
      </c>
      <c r="H75" s="13">
        <v>0.22</v>
      </c>
      <c r="I75" s="18">
        <v>0.02</v>
      </c>
      <c r="J75" s="13">
        <f t="shared" ref="J75:J91" si="64">H75-I75</f>
        <v>0.2</v>
      </c>
      <c r="K75" s="18">
        <v>10</v>
      </c>
      <c r="L75" s="18">
        <f t="shared" ref="L75:L86" si="65">50/K75</f>
        <v>5</v>
      </c>
      <c r="M75" s="44">
        <v>7.1000000000000004E-3</v>
      </c>
      <c r="N75" s="18">
        <v>7.1999999999999998E-3</v>
      </c>
      <c r="O75" s="16">
        <f t="shared" ref="O75:O86" si="66">(J75-M75)/N75</f>
        <v>26.791666666666668</v>
      </c>
      <c r="P75" s="17">
        <f t="shared" ref="P75:P86" si="67">O75/L75</f>
        <v>5.3583333333333334</v>
      </c>
      <c r="T75" s="13">
        <v>0.53100000000000003</v>
      </c>
      <c r="U75" s="13">
        <f t="shared" si="63"/>
        <v>0.52300000000000002</v>
      </c>
    </row>
    <row r="76" spans="1:21" hidden="1">
      <c r="A76" s="20" t="s">
        <v>688</v>
      </c>
      <c r="B76" s="13" t="s">
        <v>716</v>
      </c>
      <c r="C76" s="13" t="s">
        <v>718</v>
      </c>
      <c r="D76" s="65" t="s">
        <v>678</v>
      </c>
      <c r="H76" s="13">
        <v>0.221</v>
      </c>
      <c r="I76" s="18">
        <v>0.02</v>
      </c>
      <c r="J76" s="13">
        <f t="shared" ref="J76" si="68">H76-I76</f>
        <v>0.20100000000000001</v>
      </c>
      <c r="K76" s="18">
        <v>10</v>
      </c>
      <c r="L76" s="18">
        <f t="shared" ref="L76" si="69">50/K76</f>
        <v>5</v>
      </c>
      <c r="M76" s="44">
        <v>7.1000000000000004E-3</v>
      </c>
      <c r="N76" s="18">
        <v>7.1999999999999998E-3</v>
      </c>
      <c r="O76" s="16">
        <f t="shared" ref="O76" si="70">(J76-M76)/N76</f>
        <v>26.930555555555557</v>
      </c>
      <c r="P76" s="17">
        <f t="shared" ref="P76" si="71">O76/L76</f>
        <v>5.3861111111111111</v>
      </c>
      <c r="S76" s="61"/>
    </row>
    <row r="77" spans="1:21" hidden="1">
      <c r="A77" s="20"/>
      <c r="C77" s="32" t="s">
        <v>380</v>
      </c>
      <c r="D77" s="67"/>
      <c r="E77" s="34">
        <v>1</v>
      </c>
      <c r="F77" s="35"/>
      <c r="G77" s="34"/>
      <c r="H77" s="46">
        <v>0.45800000000000002</v>
      </c>
      <c r="I77" s="46">
        <v>0.02</v>
      </c>
      <c r="J77" s="36">
        <f t="shared" si="64"/>
        <v>0.438</v>
      </c>
      <c r="K77" s="37">
        <v>10</v>
      </c>
      <c r="L77" s="34">
        <f t="shared" si="65"/>
        <v>5</v>
      </c>
      <c r="M77" s="40">
        <v>7.1000000000000004E-3</v>
      </c>
      <c r="N77" s="34">
        <v>7.1999999999999998E-3</v>
      </c>
      <c r="O77" s="35">
        <f t="shared" si="66"/>
        <v>59.847222222222221</v>
      </c>
      <c r="P77" s="35">
        <f t="shared" si="67"/>
        <v>11.969444444444445</v>
      </c>
      <c r="Q77" s="13" t="s">
        <v>383</v>
      </c>
      <c r="S77" s="49" t="s">
        <v>381</v>
      </c>
    </row>
    <row r="78" spans="1:21" hidden="1">
      <c r="A78" s="20"/>
      <c r="C78" s="32" t="s">
        <v>379</v>
      </c>
      <c r="D78" s="67"/>
      <c r="E78" s="34"/>
      <c r="F78" s="35"/>
      <c r="G78" s="34"/>
      <c r="H78" s="46">
        <v>0.45900000000000002</v>
      </c>
      <c r="I78" s="46">
        <v>0.02</v>
      </c>
      <c r="J78" s="36">
        <f t="shared" si="64"/>
        <v>0.439</v>
      </c>
      <c r="K78" s="37">
        <v>10</v>
      </c>
      <c r="L78" s="34">
        <f t="shared" si="65"/>
        <v>5</v>
      </c>
      <c r="M78" s="40">
        <v>7.1000000000000004E-3</v>
      </c>
      <c r="N78" s="34">
        <v>7.1999999999999998E-3</v>
      </c>
      <c r="O78" s="35">
        <f t="shared" si="66"/>
        <v>59.986111111111114</v>
      </c>
      <c r="P78" s="35">
        <f t="shared" si="67"/>
        <v>11.997222222222224</v>
      </c>
      <c r="S78" s="49" t="s">
        <v>268</v>
      </c>
    </row>
    <row r="79" spans="1:21" hidden="1">
      <c r="A79" s="20"/>
      <c r="B79" s="21"/>
      <c r="C79" s="22" t="s">
        <v>73</v>
      </c>
      <c r="D79" s="66"/>
      <c r="E79" s="24"/>
      <c r="F79" s="25"/>
      <c r="G79" s="24"/>
      <c r="H79" s="26">
        <v>0.32200000000000001</v>
      </c>
      <c r="I79" s="26">
        <v>0.02</v>
      </c>
      <c r="J79" s="27">
        <f t="shared" si="64"/>
        <v>0.30199999999999999</v>
      </c>
      <c r="K79" s="28">
        <v>1</v>
      </c>
      <c r="L79" s="24">
        <f t="shared" si="65"/>
        <v>50</v>
      </c>
      <c r="M79" s="29">
        <v>7.1000000000000004E-3</v>
      </c>
      <c r="N79" s="29">
        <v>7.1999999999999998E-3</v>
      </c>
      <c r="O79" s="24">
        <f t="shared" si="66"/>
        <v>40.958333333333336</v>
      </c>
      <c r="P79" s="30">
        <f t="shared" si="67"/>
        <v>0.81916666666666671</v>
      </c>
    </row>
    <row r="80" spans="1:21" hidden="1">
      <c r="A80" s="20" t="s">
        <v>688</v>
      </c>
      <c r="C80" s="13" t="s">
        <v>679</v>
      </c>
      <c r="D80" s="65" t="s">
        <v>680</v>
      </c>
      <c r="H80" s="13">
        <v>0.52300000000000002</v>
      </c>
      <c r="I80" s="18">
        <v>0.02</v>
      </c>
      <c r="J80" s="13">
        <f t="shared" si="64"/>
        <v>0.503</v>
      </c>
      <c r="K80" s="18">
        <v>10</v>
      </c>
      <c r="L80" s="18">
        <f t="shared" si="65"/>
        <v>5</v>
      </c>
      <c r="M80" s="44">
        <v>7.1000000000000004E-3</v>
      </c>
      <c r="N80" s="18">
        <v>7.1999999999999998E-3</v>
      </c>
      <c r="O80" s="16">
        <f t="shared" si="66"/>
        <v>68.875</v>
      </c>
      <c r="P80" s="17">
        <f t="shared" si="67"/>
        <v>13.775</v>
      </c>
      <c r="Q80" s="13">
        <v>68.900000000000006</v>
      </c>
      <c r="T80" s="13">
        <v>0.11700000000000001</v>
      </c>
      <c r="U80" s="13">
        <f t="shared" si="63"/>
        <v>0.10900000000000001</v>
      </c>
    </row>
    <row r="81" spans="1:21" ht="15.75" customHeight="1">
      <c r="A81" s="20" t="s">
        <v>181</v>
      </c>
      <c r="C81" s="13" t="s">
        <v>681</v>
      </c>
      <c r="D81" s="65" t="s">
        <v>57</v>
      </c>
      <c r="H81" s="13">
        <v>0.10900000000000001</v>
      </c>
      <c r="I81" s="18">
        <v>0.02</v>
      </c>
      <c r="J81" s="13">
        <f t="shared" si="64"/>
        <v>8.900000000000001E-2</v>
      </c>
      <c r="K81" s="18">
        <v>1</v>
      </c>
      <c r="L81" s="18">
        <f t="shared" si="65"/>
        <v>50</v>
      </c>
      <c r="M81" s="44">
        <v>7.1000000000000004E-3</v>
      </c>
      <c r="N81" s="18">
        <v>7.1999999999999998E-3</v>
      </c>
      <c r="O81" s="16">
        <f t="shared" si="66"/>
        <v>11.375000000000002</v>
      </c>
      <c r="P81" s="17">
        <f t="shared" si="67"/>
        <v>0.22750000000000004</v>
      </c>
      <c r="T81" s="13">
        <v>0.11600000000000001</v>
      </c>
      <c r="U81" s="13">
        <f>T81-0.008</f>
        <v>0.10800000000000001</v>
      </c>
    </row>
    <row r="82" spans="1:21" hidden="1">
      <c r="A82" s="20" t="s">
        <v>182</v>
      </c>
      <c r="C82" s="13" t="s">
        <v>682</v>
      </c>
      <c r="D82" s="65" t="s">
        <v>683</v>
      </c>
      <c r="H82" s="13">
        <v>0.10800000000000001</v>
      </c>
      <c r="I82" s="18">
        <v>0.02</v>
      </c>
      <c r="J82" s="13">
        <f t="shared" si="64"/>
        <v>8.8000000000000009E-2</v>
      </c>
      <c r="K82" s="18">
        <v>1</v>
      </c>
      <c r="L82" s="18">
        <f t="shared" si="65"/>
        <v>50</v>
      </c>
      <c r="M82" s="44">
        <v>7.1000000000000004E-3</v>
      </c>
      <c r="N82" s="18">
        <v>7.1999999999999998E-3</v>
      </c>
      <c r="O82" s="16">
        <f t="shared" si="66"/>
        <v>11.236111111111112</v>
      </c>
      <c r="P82" s="17">
        <f t="shared" si="67"/>
        <v>0.22472222222222224</v>
      </c>
    </row>
    <row r="83" spans="1:21" hidden="1">
      <c r="A83" s="20" t="s">
        <v>723</v>
      </c>
      <c r="C83" s="13" t="s">
        <v>684</v>
      </c>
      <c r="D83" s="65" t="s">
        <v>1</v>
      </c>
      <c r="H83" s="13">
        <v>0.376</v>
      </c>
      <c r="I83" s="18">
        <v>0.02</v>
      </c>
      <c r="J83" s="13">
        <f t="shared" si="64"/>
        <v>0.35599999999999998</v>
      </c>
      <c r="K83" s="18">
        <v>1</v>
      </c>
      <c r="L83" s="18">
        <f t="shared" si="65"/>
        <v>50</v>
      </c>
      <c r="M83" s="44">
        <v>7.1000000000000004E-3</v>
      </c>
      <c r="N83" s="18">
        <v>7.1999999999999998E-3</v>
      </c>
      <c r="O83" s="16">
        <f t="shared" si="66"/>
        <v>48.458333333333336</v>
      </c>
      <c r="P83" s="17">
        <f t="shared" si="67"/>
        <v>0.96916666666666673</v>
      </c>
    </row>
    <row r="84" spans="1:21" hidden="1">
      <c r="A84" s="20"/>
      <c r="C84" s="13" t="s">
        <v>685</v>
      </c>
      <c r="D84" s="65" t="s">
        <v>3</v>
      </c>
      <c r="H84" s="13">
        <v>0.30499999999999999</v>
      </c>
      <c r="I84" s="18">
        <v>0.02</v>
      </c>
      <c r="J84" s="13">
        <f t="shared" si="64"/>
        <v>0.28499999999999998</v>
      </c>
      <c r="K84" s="18">
        <v>10</v>
      </c>
      <c r="L84" s="18">
        <f t="shared" si="65"/>
        <v>5</v>
      </c>
      <c r="M84" s="44">
        <v>7.1000000000000004E-3</v>
      </c>
      <c r="N84" s="18">
        <v>7.1999999999999998E-3</v>
      </c>
      <c r="O84" s="16">
        <f t="shared" si="66"/>
        <v>38.597222222222221</v>
      </c>
      <c r="P84" s="17">
        <f t="shared" si="67"/>
        <v>7.7194444444444441</v>
      </c>
    </row>
    <row r="85" spans="1:21" hidden="1">
      <c r="A85" s="20"/>
      <c r="C85" s="13" t="s">
        <v>686</v>
      </c>
      <c r="D85" s="65" t="s">
        <v>5</v>
      </c>
      <c r="H85" s="13">
        <v>0.22500000000000001</v>
      </c>
      <c r="I85" s="18">
        <v>0.02</v>
      </c>
      <c r="J85" s="13">
        <f t="shared" si="64"/>
        <v>0.20500000000000002</v>
      </c>
      <c r="K85" s="18">
        <v>10</v>
      </c>
      <c r="L85" s="18">
        <f t="shared" si="65"/>
        <v>5</v>
      </c>
      <c r="M85" s="44">
        <v>7.1000000000000004E-3</v>
      </c>
      <c r="N85" s="18">
        <v>7.1999999999999998E-3</v>
      </c>
      <c r="O85" s="16">
        <f t="shared" si="66"/>
        <v>27.486111111111114</v>
      </c>
      <c r="P85" s="17">
        <f t="shared" si="67"/>
        <v>5.4972222222222227</v>
      </c>
    </row>
    <row r="86" spans="1:21" hidden="1">
      <c r="A86" s="20"/>
      <c r="C86" s="13" t="s">
        <v>687</v>
      </c>
      <c r="D86" s="65" t="s">
        <v>7</v>
      </c>
      <c r="H86" s="13">
        <v>0.42199999999999999</v>
      </c>
      <c r="I86" s="18">
        <v>0.02</v>
      </c>
      <c r="J86" s="13">
        <f t="shared" si="64"/>
        <v>0.40199999999999997</v>
      </c>
      <c r="K86" s="18">
        <v>2</v>
      </c>
      <c r="L86" s="18">
        <f t="shared" si="65"/>
        <v>25</v>
      </c>
      <c r="M86" s="44">
        <v>7.1000000000000004E-3</v>
      </c>
      <c r="N86" s="18">
        <v>7.1999999999999998E-3</v>
      </c>
      <c r="O86" s="16">
        <f t="shared" si="66"/>
        <v>54.847222222222221</v>
      </c>
      <c r="P86" s="17">
        <f t="shared" si="67"/>
        <v>2.193888888888889</v>
      </c>
    </row>
    <row r="87" spans="1:21" hidden="1">
      <c r="A87" s="20"/>
      <c r="C87" s="13" t="s">
        <v>689</v>
      </c>
      <c r="D87" s="65" t="s">
        <v>1</v>
      </c>
      <c r="H87" s="13">
        <v>0.49099999999999999</v>
      </c>
      <c r="I87" s="18">
        <v>0.02</v>
      </c>
      <c r="J87" s="13">
        <f t="shared" si="64"/>
        <v>0.47099999999999997</v>
      </c>
      <c r="K87" s="18">
        <v>1</v>
      </c>
      <c r="L87" s="18">
        <f t="shared" ref="L87:L90" si="72">50/K87</f>
        <v>50</v>
      </c>
      <c r="M87" s="44">
        <v>7.1000000000000004E-3</v>
      </c>
      <c r="N87" s="18">
        <v>7.1999999999999998E-3</v>
      </c>
      <c r="O87" s="16">
        <f t="shared" ref="O87:O90" si="73">(J87-M87)/N87</f>
        <v>64.430555555555557</v>
      </c>
      <c r="P87" s="17">
        <f t="shared" ref="P87:P90" si="74">O87/L87</f>
        <v>1.2886111111111112</v>
      </c>
    </row>
    <row r="88" spans="1:21" hidden="1">
      <c r="A88" s="20"/>
      <c r="C88" s="13" t="s">
        <v>690</v>
      </c>
      <c r="D88" s="65" t="s">
        <v>3</v>
      </c>
      <c r="H88" s="13">
        <v>0.317</v>
      </c>
      <c r="I88" s="18">
        <v>0.02</v>
      </c>
      <c r="J88" s="13">
        <f t="shared" si="64"/>
        <v>0.29699999999999999</v>
      </c>
      <c r="K88" s="18">
        <v>10</v>
      </c>
      <c r="L88" s="18">
        <f t="shared" si="72"/>
        <v>5</v>
      </c>
      <c r="M88" s="44">
        <v>7.1000000000000004E-3</v>
      </c>
      <c r="N88" s="18">
        <v>7.1999999999999998E-3</v>
      </c>
      <c r="O88" s="16">
        <f t="shared" si="73"/>
        <v>40.263888888888886</v>
      </c>
      <c r="P88" s="17">
        <f t="shared" si="74"/>
        <v>8.0527777777777771</v>
      </c>
    </row>
    <row r="89" spans="1:21" hidden="1">
      <c r="A89" s="20"/>
      <c r="C89" s="13" t="s">
        <v>691</v>
      </c>
      <c r="D89" s="65" t="s">
        <v>5</v>
      </c>
      <c r="H89" s="13">
        <v>0.19900000000000001</v>
      </c>
      <c r="I89" s="18">
        <v>0.02</v>
      </c>
      <c r="J89" s="13">
        <f t="shared" si="64"/>
        <v>0.17900000000000002</v>
      </c>
      <c r="K89" s="18">
        <v>10</v>
      </c>
      <c r="L89" s="18">
        <f t="shared" si="72"/>
        <v>5</v>
      </c>
      <c r="M89" s="44">
        <v>7.1000000000000004E-3</v>
      </c>
      <c r="N89" s="18">
        <v>7.1999999999999998E-3</v>
      </c>
      <c r="O89" s="16">
        <f t="shared" si="73"/>
        <v>23.875000000000004</v>
      </c>
      <c r="P89" s="17">
        <f t="shared" si="74"/>
        <v>4.7750000000000004</v>
      </c>
    </row>
    <row r="90" spans="1:21" hidden="1">
      <c r="A90" s="20"/>
      <c r="C90" s="13" t="s">
        <v>692</v>
      </c>
      <c r="D90" s="65" t="s">
        <v>7</v>
      </c>
      <c r="H90" s="13">
        <v>0.40500000000000003</v>
      </c>
      <c r="I90" s="18">
        <v>0.02</v>
      </c>
      <c r="J90" s="13">
        <f t="shared" si="64"/>
        <v>0.38500000000000001</v>
      </c>
      <c r="K90" s="18">
        <v>2</v>
      </c>
      <c r="L90" s="18">
        <f t="shared" si="72"/>
        <v>25</v>
      </c>
      <c r="M90" s="44">
        <v>7.1000000000000004E-3</v>
      </c>
      <c r="N90" s="18">
        <v>7.1999999999999998E-3</v>
      </c>
      <c r="O90" s="16">
        <f t="shared" si="73"/>
        <v>52.486111111111114</v>
      </c>
      <c r="P90" s="17">
        <f t="shared" si="74"/>
        <v>2.0994444444444444</v>
      </c>
    </row>
    <row r="91" spans="1:21" hidden="1">
      <c r="A91" s="20"/>
      <c r="C91" s="13" t="s">
        <v>693</v>
      </c>
      <c r="D91" s="65" t="s">
        <v>7</v>
      </c>
      <c r="H91" s="13">
        <v>0.379</v>
      </c>
      <c r="I91" s="18">
        <v>0.02</v>
      </c>
      <c r="J91" s="13">
        <f t="shared" si="64"/>
        <v>0.35899999999999999</v>
      </c>
      <c r="K91" s="18">
        <v>2</v>
      </c>
      <c r="L91" s="18">
        <f t="shared" ref="L91" si="75">50/K91</f>
        <v>25</v>
      </c>
      <c r="M91" s="44">
        <v>7.1000000000000004E-3</v>
      </c>
      <c r="N91" s="18">
        <v>7.1999999999999998E-3</v>
      </c>
      <c r="O91" s="16">
        <f t="shared" ref="O91" si="76">(J91-M91)/N91</f>
        <v>48.875</v>
      </c>
      <c r="P91" s="17">
        <f t="shared" ref="P91" si="77">O91/L91</f>
        <v>1.9550000000000001</v>
      </c>
    </row>
    <row r="92" spans="1:21" hidden="1">
      <c r="A92" s="20" t="s">
        <v>182</v>
      </c>
      <c r="C92" s="13" t="s">
        <v>719</v>
      </c>
      <c r="D92" s="65" t="s">
        <v>694</v>
      </c>
      <c r="H92" s="13">
        <v>0.42899999999999999</v>
      </c>
      <c r="I92" s="18">
        <v>0.02</v>
      </c>
      <c r="J92" s="13">
        <f t="shared" ref="J92" si="78">H92-I92</f>
        <v>0.40899999999999997</v>
      </c>
      <c r="K92" s="18">
        <v>1</v>
      </c>
      <c r="L92" s="18">
        <f t="shared" ref="L92" si="79">50/K92</f>
        <v>50</v>
      </c>
      <c r="M92" s="44">
        <v>7.1000000000000004E-3</v>
      </c>
      <c r="N92" s="18">
        <v>7.1999999999999998E-3</v>
      </c>
      <c r="O92" s="16">
        <f t="shared" ref="O92" si="80">(J92-M92)/N92</f>
        <v>55.819444444444443</v>
      </c>
      <c r="P92" s="17">
        <f t="shared" ref="P92" si="81">O92/L92</f>
        <v>1.1163888888888889</v>
      </c>
    </row>
    <row r="93" spans="1:21" hidden="1">
      <c r="A93" s="20" t="s">
        <v>182</v>
      </c>
      <c r="C93" s="13" t="s">
        <v>720</v>
      </c>
      <c r="H93" s="13">
        <v>0.43</v>
      </c>
      <c r="I93" s="18">
        <v>0.02</v>
      </c>
      <c r="J93" s="13">
        <f t="shared" ref="J93" si="82">H93-I93</f>
        <v>0.41</v>
      </c>
      <c r="K93" s="18">
        <v>1</v>
      </c>
      <c r="L93" s="18">
        <f t="shared" ref="L93" si="83">50/K93</f>
        <v>50</v>
      </c>
      <c r="M93" s="44">
        <v>7.1000000000000004E-3</v>
      </c>
      <c r="N93" s="18">
        <v>7.1999999999999998E-3</v>
      </c>
      <c r="O93" s="16">
        <f t="shared" ref="O93" si="84">(J93-M93)/N93</f>
        <v>55.958333333333329</v>
      </c>
      <c r="P93" s="17">
        <f t="shared" ref="P93" si="85">O93/L93</f>
        <v>1.1191666666666666</v>
      </c>
    </row>
    <row r="94" spans="1:21" hidden="1">
      <c r="A94" s="20" t="s">
        <v>182</v>
      </c>
      <c r="C94" s="13" t="s">
        <v>695</v>
      </c>
      <c r="D94" s="65" t="s">
        <v>153</v>
      </c>
      <c r="H94" s="13">
        <v>4.9000000000000002E-2</v>
      </c>
      <c r="I94" s="18">
        <v>0.02</v>
      </c>
      <c r="J94" s="13">
        <f t="shared" ref="J94" si="86">H94-I94</f>
        <v>2.9000000000000001E-2</v>
      </c>
      <c r="K94" s="18">
        <v>1</v>
      </c>
      <c r="L94" s="18">
        <f t="shared" ref="L94" si="87">50/K94</f>
        <v>50</v>
      </c>
      <c r="M94" s="44">
        <v>7.1000000000000004E-3</v>
      </c>
      <c r="N94" s="18">
        <v>7.1999999999999998E-3</v>
      </c>
      <c r="O94" s="16">
        <f t="shared" ref="O94" si="88">(J94-M94)/N94</f>
        <v>3.041666666666667</v>
      </c>
      <c r="P94" s="17">
        <f t="shared" ref="P94" si="89">O94/L94</f>
        <v>6.0833333333333336E-2</v>
      </c>
    </row>
    <row r="95" spans="1:21" hidden="1">
      <c r="A95" s="20" t="s">
        <v>182</v>
      </c>
      <c r="C95" s="13" t="s">
        <v>696</v>
      </c>
      <c r="D95" s="65" t="s">
        <v>697</v>
      </c>
      <c r="H95" s="13">
        <v>0.113</v>
      </c>
      <c r="I95" s="18">
        <v>0.02</v>
      </c>
      <c r="J95" s="13">
        <f t="shared" ref="J95" si="90">H95-I95</f>
        <v>9.2999999999999999E-2</v>
      </c>
      <c r="K95" s="18">
        <v>1</v>
      </c>
      <c r="L95" s="18">
        <f t="shared" ref="L95" si="91">50/K95</f>
        <v>50</v>
      </c>
      <c r="M95" s="44">
        <v>7.1000000000000004E-3</v>
      </c>
      <c r="N95" s="18">
        <v>7.1999999999999998E-3</v>
      </c>
      <c r="O95" s="16">
        <f t="shared" ref="O95" si="92">(J95-M95)/N95</f>
        <v>11.930555555555557</v>
      </c>
      <c r="P95" s="17">
        <f t="shared" ref="P95" si="93">O95/L95</f>
        <v>0.23861111111111113</v>
      </c>
    </row>
    <row r="96" spans="1:21" hidden="1">
      <c r="A96" s="20" t="s">
        <v>182</v>
      </c>
      <c r="C96" s="13" t="s">
        <v>698</v>
      </c>
      <c r="D96" s="65" t="s">
        <v>699</v>
      </c>
      <c r="H96" s="13">
        <v>0.27600000000000002</v>
      </c>
      <c r="I96" s="18">
        <v>0.02</v>
      </c>
      <c r="J96" s="13">
        <f t="shared" ref="J96:J100" si="94">H96-I96</f>
        <v>0.25600000000000001</v>
      </c>
      <c r="K96" s="18">
        <v>1</v>
      </c>
      <c r="L96" s="18">
        <f t="shared" ref="L96:L100" si="95">50/K96</f>
        <v>50</v>
      </c>
      <c r="M96" s="44">
        <v>7.1000000000000004E-3</v>
      </c>
      <c r="N96" s="18">
        <v>7.1999999999999998E-3</v>
      </c>
      <c r="O96" s="16">
        <f t="shared" ref="O96:O100" si="96">(J96-M96)/N96</f>
        <v>34.56944444444445</v>
      </c>
      <c r="P96" s="17">
        <f t="shared" ref="P96:P100" si="97">O96/L96</f>
        <v>0.69138888888888905</v>
      </c>
    </row>
    <row r="97" spans="1:19" hidden="1">
      <c r="A97" s="20"/>
      <c r="C97" s="13" t="s">
        <v>700</v>
      </c>
      <c r="D97" s="65" t="s">
        <v>1</v>
      </c>
      <c r="H97" s="13">
        <v>0.42699999999999999</v>
      </c>
      <c r="I97" s="18">
        <v>0.02</v>
      </c>
      <c r="J97" s="13">
        <f t="shared" si="94"/>
        <v>0.40699999999999997</v>
      </c>
      <c r="K97" s="18">
        <v>1</v>
      </c>
      <c r="L97" s="18">
        <f t="shared" si="95"/>
        <v>50</v>
      </c>
      <c r="M97" s="44">
        <v>7.1000000000000004E-3</v>
      </c>
      <c r="N97" s="18">
        <v>7.1999999999999998E-3</v>
      </c>
      <c r="O97" s="16">
        <f t="shared" si="96"/>
        <v>55.541666666666664</v>
      </c>
      <c r="P97" s="17">
        <f t="shared" si="97"/>
        <v>1.1108333333333333</v>
      </c>
    </row>
    <row r="98" spans="1:19" hidden="1">
      <c r="A98" s="20"/>
      <c r="C98" s="13" t="s">
        <v>701</v>
      </c>
      <c r="D98" s="65" t="s">
        <v>3</v>
      </c>
      <c r="H98" s="13">
        <v>0.27300000000000002</v>
      </c>
      <c r="I98" s="18">
        <v>0.02</v>
      </c>
      <c r="J98" s="13">
        <f t="shared" si="94"/>
        <v>0.253</v>
      </c>
      <c r="K98" s="18">
        <v>10</v>
      </c>
      <c r="L98" s="18">
        <f t="shared" si="95"/>
        <v>5</v>
      </c>
      <c r="M98" s="44">
        <v>7.1000000000000004E-3</v>
      </c>
      <c r="N98" s="18">
        <v>7.1999999999999998E-3</v>
      </c>
      <c r="O98" s="16">
        <f t="shared" si="96"/>
        <v>34.152777777777779</v>
      </c>
      <c r="P98" s="17">
        <f t="shared" si="97"/>
        <v>6.8305555555555557</v>
      </c>
    </row>
    <row r="99" spans="1:19" hidden="1">
      <c r="A99" s="20"/>
      <c r="C99" s="13" t="s">
        <v>702</v>
      </c>
      <c r="D99" s="65" t="s">
        <v>5</v>
      </c>
      <c r="H99" s="13">
        <v>0.22900000000000001</v>
      </c>
      <c r="I99" s="18">
        <v>0.02</v>
      </c>
      <c r="J99" s="13">
        <f t="shared" si="94"/>
        <v>0.20900000000000002</v>
      </c>
      <c r="K99" s="18">
        <v>10</v>
      </c>
      <c r="L99" s="18">
        <f t="shared" si="95"/>
        <v>5</v>
      </c>
      <c r="M99" s="44">
        <v>7.1000000000000004E-3</v>
      </c>
      <c r="N99" s="18">
        <v>7.1999999999999998E-3</v>
      </c>
      <c r="O99" s="16">
        <f t="shared" si="96"/>
        <v>28.041666666666671</v>
      </c>
      <c r="P99" s="17">
        <f t="shared" si="97"/>
        <v>5.6083333333333343</v>
      </c>
    </row>
    <row r="100" spans="1:19" hidden="1">
      <c r="A100" s="20"/>
      <c r="C100" s="13" t="s">
        <v>703</v>
      </c>
      <c r="D100" s="65" t="s">
        <v>7</v>
      </c>
      <c r="H100" s="13">
        <v>0.42899999999999999</v>
      </c>
      <c r="I100" s="18">
        <v>0.02</v>
      </c>
      <c r="J100" s="13">
        <f t="shared" si="94"/>
        <v>0.40899999999999997</v>
      </c>
      <c r="K100" s="18">
        <v>2</v>
      </c>
      <c r="L100" s="18">
        <f t="shared" si="95"/>
        <v>25</v>
      </c>
      <c r="M100" s="44">
        <v>7.1000000000000004E-3</v>
      </c>
      <c r="N100" s="18">
        <v>7.1999999999999998E-3</v>
      </c>
      <c r="O100" s="16">
        <f t="shared" si="96"/>
        <v>55.819444444444443</v>
      </c>
      <c r="P100" s="17">
        <f t="shared" si="97"/>
        <v>2.2327777777777778</v>
      </c>
    </row>
    <row r="101" spans="1:19">
      <c r="A101" s="20" t="s">
        <v>181</v>
      </c>
      <c r="C101" s="13" t="s">
        <v>704</v>
      </c>
      <c r="D101" s="65" t="s">
        <v>210</v>
      </c>
      <c r="H101" s="13">
        <v>0.45800000000000002</v>
      </c>
      <c r="I101" s="18">
        <v>0.02</v>
      </c>
      <c r="J101" s="13">
        <f t="shared" ref="J101" si="98">H101-I101</f>
        <v>0.438</v>
      </c>
      <c r="K101" s="18">
        <v>1</v>
      </c>
      <c r="L101" s="18">
        <f t="shared" ref="L101" si="99">50/K101</f>
        <v>50</v>
      </c>
      <c r="M101" s="44">
        <v>7.1000000000000004E-3</v>
      </c>
      <c r="N101" s="18">
        <v>7.1999999999999998E-3</v>
      </c>
      <c r="O101" s="16">
        <f t="shared" ref="O101" si="100">(J101-M101)/N101</f>
        <v>59.847222222222221</v>
      </c>
      <c r="P101" s="17">
        <f t="shared" ref="P101" si="101">O101/L101</f>
        <v>1.1969444444444444</v>
      </c>
    </row>
    <row r="102" spans="1:19">
      <c r="A102" s="20" t="s">
        <v>181</v>
      </c>
      <c r="C102" s="13" t="s">
        <v>705</v>
      </c>
      <c r="D102" s="65" t="s">
        <v>715</v>
      </c>
      <c r="H102" s="13">
        <v>0.54300000000000004</v>
      </c>
      <c r="I102" s="18">
        <v>0.02</v>
      </c>
      <c r="J102" s="13">
        <f t="shared" ref="J102" si="102">H102-I102</f>
        <v>0.52300000000000002</v>
      </c>
      <c r="K102" s="18">
        <v>5</v>
      </c>
      <c r="L102" s="18">
        <f t="shared" ref="L102" si="103">50/K102</f>
        <v>10</v>
      </c>
      <c r="M102" s="44">
        <v>7.1000000000000004E-3</v>
      </c>
      <c r="N102" s="18">
        <v>7.1999999999999998E-3</v>
      </c>
      <c r="O102" s="16">
        <f t="shared" ref="O102" si="104">(J102-M102)/N102</f>
        <v>71.652777777777786</v>
      </c>
      <c r="P102" s="17">
        <f t="shared" ref="P102" si="105">O102/L102</f>
        <v>7.1652777777777787</v>
      </c>
    </row>
    <row r="103" spans="1:19">
      <c r="A103" s="20" t="s">
        <v>181</v>
      </c>
      <c r="C103" s="13" t="s">
        <v>706</v>
      </c>
      <c r="D103" s="65" t="s">
        <v>206</v>
      </c>
      <c r="H103" s="13">
        <v>0.121</v>
      </c>
      <c r="I103" s="18">
        <v>0.02</v>
      </c>
      <c r="J103" s="13">
        <f t="shared" ref="J103" si="106">H103-I103</f>
        <v>0.10099999999999999</v>
      </c>
      <c r="K103" s="18">
        <v>1</v>
      </c>
      <c r="L103" s="18">
        <f t="shared" ref="L103" si="107">50/K103</f>
        <v>50</v>
      </c>
      <c r="M103" s="44">
        <v>7.1000000000000004E-3</v>
      </c>
      <c r="N103" s="18">
        <v>7.1999999999999998E-3</v>
      </c>
      <c r="O103" s="16">
        <f t="shared" ref="O103" si="108">(J103-M103)/N103</f>
        <v>13.041666666666666</v>
      </c>
      <c r="P103" s="17">
        <f t="shared" ref="P103" si="109">O103/L103</f>
        <v>0.26083333333333331</v>
      </c>
    </row>
    <row r="104" spans="1:19" ht="15" hidden="1" customHeight="1">
      <c r="A104" s="20" t="s">
        <v>688</v>
      </c>
      <c r="C104" s="13" t="s">
        <v>707</v>
      </c>
      <c r="D104" s="65" t="s">
        <v>165</v>
      </c>
      <c r="H104" s="13">
        <v>0.58499999999999996</v>
      </c>
      <c r="I104" s="18">
        <v>0.02</v>
      </c>
      <c r="J104" s="13">
        <f t="shared" ref="J104" si="110">H104-I104</f>
        <v>0.56499999999999995</v>
      </c>
      <c r="K104" s="18">
        <v>5</v>
      </c>
      <c r="L104" s="18">
        <f t="shared" ref="L104" si="111">50/K104</f>
        <v>10</v>
      </c>
      <c r="M104" s="44">
        <v>7.1000000000000004E-3</v>
      </c>
      <c r="N104" s="18">
        <v>7.1999999999999998E-3</v>
      </c>
      <c r="O104" s="16">
        <f t="shared" ref="O104" si="112">(J104-M104)/N104</f>
        <v>77.4861111111111</v>
      </c>
      <c r="P104" s="17">
        <f t="shared" ref="P104" si="113">O104/L104</f>
        <v>7.74861111111111</v>
      </c>
    </row>
    <row r="105" spans="1:19" ht="15" hidden="1" customHeight="1">
      <c r="A105" s="20" t="s">
        <v>688</v>
      </c>
      <c r="C105" s="13" t="s">
        <v>708</v>
      </c>
      <c r="D105" s="65" t="s">
        <v>167</v>
      </c>
      <c r="H105" s="13">
        <v>0.17100000000000001</v>
      </c>
      <c r="I105" s="18">
        <v>0.02</v>
      </c>
      <c r="J105" s="13">
        <f t="shared" ref="J105:J136" si="114">H105-I105</f>
        <v>0.15100000000000002</v>
      </c>
      <c r="K105" s="18">
        <v>2</v>
      </c>
      <c r="L105" s="18">
        <f t="shared" ref="L105:L136" si="115">50/K105</f>
        <v>25</v>
      </c>
      <c r="M105" s="44">
        <v>7.1000000000000004E-3</v>
      </c>
      <c r="N105" s="18">
        <v>7.1999999999999998E-3</v>
      </c>
      <c r="O105" s="16">
        <f t="shared" ref="O105:O136" si="116">(J105-M105)/N105</f>
        <v>19.986111111111114</v>
      </c>
      <c r="P105" s="17">
        <f t="shared" ref="P105:P136" si="117">O105/L105</f>
        <v>0.79944444444444462</v>
      </c>
    </row>
    <row r="106" spans="1:19" ht="15" hidden="1" customHeight="1">
      <c r="A106" s="20" t="s">
        <v>688</v>
      </c>
      <c r="C106" s="13" t="s">
        <v>709</v>
      </c>
      <c r="D106" s="65" t="s">
        <v>710</v>
      </c>
      <c r="H106" s="13">
        <v>0.43</v>
      </c>
      <c r="I106" s="18">
        <v>0.02</v>
      </c>
      <c r="J106" s="13">
        <f t="shared" si="114"/>
        <v>0.41</v>
      </c>
      <c r="K106" s="18">
        <v>2</v>
      </c>
      <c r="L106" s="18">
        <f t="shared" si="115"/>
        <v>25</v>
      </c>
      <c r="M106" s="44">
        <v>7.1000000000000004E-3</v>
      </c>
      <c r="N106" s="18">
        <v>7.1999999999999998E-3</v>
      </c>
      <c r="O106" s="16">
        <f t="shared" si="116"/>
        <v>55.958333333333329</v>
      </c>
      <c r="P106" s="17">
        <f t="shared" si="117"/>
        <v>2.2383333333333333</v>
      </c>
    </row>
    <row r="107" spans="1:19" ht="15" hidden="1" customHeight="1">
      <c r="A107" s="20" t="s">
        <v>688</v>
      </c>
      <c r="C107" s="13" t="s">
        <v>721</v>
      </c>
      <c r="D107" s="65" t="s">
        <v>170</v>
      </c>
      <c r="H107" s="13">
        <v>0.155</v>
      </c>
      <c r="I107" s="18">
        <v>0.02</v>
      </c>
      <c r="J107" s="13">
        <f t="shared" si="114"/>
        <v>0.13500000000000001</v>
      </c>
      <c r="K107" s="18">
        <v>50</v>
      </c>
      <c r="L107" s="18">
        <f t="shared" si="115"/>
        <v>1</v>
      </c>
      <c r="M107" s="44">
        <v>7.1000000000000004E-3</v>
      </c>
      <c r="N107" s="18">
        <v>7.1999999999999998E-3</v>
      </c>
      <c r="O107" s="16">
        <f t="shared" si="116"/>
        <v>17.763888888888893</v>
      </c>
      <c r="P107" s="17">
        <f t="shared" si="117"/>
        <v>17.763888888888893</v>
      </c>
      <c r="Q107" s="13">
        <v>51.7</v>
      </c>
    </row>
    <row r="108" spans="1:19" ht="15" hidden="1" customHeight="1">
      <c r="A108" s="20" t="s">
        <v>688</v>
      </c>
      <c r="C108" s="13" t="s">
        <v>722</v>
      </c>
      <c r="H108" s="13">
        <v>0.156</v>
      </c>
      <c r="I108" s="18">
        <v>0.02</v>
      </c>
      <c r="J108" s="13">
        <f t="shared" si="114"/>
        <v>0.13600000000000001</v>
      </c>
      <c r="K108" s="18">
        <v>50</v>
      </c>
      <c r="L108" s="18">
        <f t="shared" si="115"/>
        <v>1</v>
      </c>
      <c r="M108" s="44">
        <v>7.1000000000000004E-3</v>
      </c>
      <c r="N108" s="18">
        <v>7.1999999999999998E-3</v>
      </c>
      <c r="O108" s="16">
        <f t="shared" si="116"/>
        <v>17.902777777777779</v>
      </c>
      <c r="P108" s="17">
        <f t="shared" si="117"/>
        <v>17.902777777777779</v>
      </c>
    </row>
    <row r="109" spans="1:19" ht="15" hidden="1" customHeight="1">
      <c r="A109" s="20" t="s">
        <v>688</v>
      </c>
      <c r="C109" s="13" t="s">
        <v>711</v>
      </c>
      <c r="D109" s="65" t="s">
        <v>172</v>
      </c>
      <c r="H109" s="13">
        <v>0.23599999999999999</v>
      </c>
      <c r="I109" s="18">
        <v>0.02</v>
      </c>
      <c r="J109" s="13">
        <f t="shared" si="114"/>
        <v>0.216</v>
      </c>
      <c r="K109" s="18">
        <v>1</v>
      </c>
      <c r="L109" s="18">
        <f t="shared" si="115"/>
        <v>50</v>
      </c>
      <c r="M109" s="44">
        <v>7.1000000000000004E-3</v>
      </c>
      <c r="N109" s="18">
        <v>7.1999999999999998E-3</v>
      </c>
      <c r="O109" s="16">
        <f t="shared" si="116"/>
        <v>29.013888888888889</v>
      </c>
      <c r="P109" s="17">
        <f t="shared" si="117"/>
        <v>0.58027777777777778</v>
      </c>
    </row>
    <row r="110" spans="1:19" ht="15" hidden="1" customHeight="1">
      <c r="A110" s="20" t="s">
        <v>688</v>
      </c>
      <c r="C110" s="13" t="s">
        <v>712</v>
      </c>
      <c r="D110" s="65" t="s">
        <v>174</v>
      </c>
      <c r="H110" s="13">
        <v>0.79100000000000004</v>
      </c>
      <c r="I110" s="18">
        <v>0.02</v>
      </c>
      <c r="J110" s="13">
        <f t="shared" si="114"/>
        <v>0.77100000000000002</v>
      </c>
      <c r="K110" s="18">
        <v>2</v>
      </c>
      <c r="L110" s="18">
        <f t="shared" si="115"/>
        <v>25</v>
      </c>
      <c r="M110" s="44">
        <v>7.1000000000000004E-3</v>
      </c>
      <c r="N110" s="18">
        <v>7.1999999999999998E-3</v>
      </c>
      <c r="O110" s="16">
        <f t="shared" si="116"/>
        <v>106.09722222222223</v>
      </c>
      <c r="P110" s="17">
        <f t="shared" si="117"/>
        <v>4.2438888888888888</v>
      </c>
    </row>
    <row r="111" spans="1:19" ht="15" hidden="1" customHeight="1">
      <c r="A111" s="20" t="s">
        <v>688</v>
      </c>
      <c r="C111" s="13" t="s">
        <v>713</v>
      </c>
      <c r="D111" s="65" t="s">
        <v>176</v>
      </c>
      <c r="H111" s="13">
        <v>0.14599999999999999</v>
      </c>
      <c r="I111" s="18">
        <v>0.02</v>
      </c>
      <c r="J111" s="13">
        <f t="shared" si="114"/>
        <v>0.126</v>
      </c>
      <c r="K111" s="18">
        <v>5</v>
      </c>
      <c r="L111" s="18">
        <f t="shared" si="115"/>
        <v>10</v>
      </c>
      <c r="M111" s="44">
        <v>7.1000000000000004E-3</v>
      </c>
      <c r="N111" s="18">
        <v>7.1999999999999998E-3</v>
      </c>
      <c r="O111" s="16">
        <f t="shared" si="116"/>
        <v>16.513888888888889</v>
      </c>
      <c r="P111" s="17">
        <f t="shared" si="117"/>
        <v>1.651388888888889</v>
      </c>
      <c r="S111" s="60"/>
    </row>
    <row r="112" spans="1:19" ht="15" hidden="1" customHeight="1">
      <c r="A112" s="20" t="s">
        <v>688</v>
      </c>
      <c r="C112" s="13" t="s">
        <v>714</v>
      </c>
      <c r="D112" s="65" t="s">
        <v>178</v>
      </c>
      <c r="H112" s="13">
        <v>0.48599999999999999</v>
      </c>
      <c r="I112" s="18">
        <v>0.02</v>
      </c>
      <c r="J112" s="13">
        <f t="shared" si="114"/>
        <v>0.46599999999999997</v>
      </c>
      <c r="K112" s="18">
        <v>10</v>
      </c>
      <c r="L112" s="18">
        <f t="shared" si="115"/>
        <v>5</v>
      </c>
      <c r="M112" s="44">
        <v>7.1000000000000004E-3</v>
      </c>
      <c r="N112" s="18">
        <v>7.1999999999999998E-3</v>
      </c>
      <c r="O112" s="16">
        <f t="shared" si="116"/>
        <v>63.736111111111107</v>
      </c>
      <c r="P112" s="17">
        <f t="shared" si="117"/>
        <v>12.747222222222222</v>
      </c>
      <c r="S112" s="60"/>
    </row>
    <row r="113" spans="1:19">
      <c r="A113" s="20" t="s">
        <v>181</v>
      </c>
      <c r="B113" s="15">
        <v>43901</v>
      </c>
      <c r="C113" s="13" t="s">
        <v>747</v>
      </c>
      <c r="D113" s="13" t="s">
        <v>8</v>
      </c>
      <c r="H113" s="13">
        <v>0.36099999999999999</v>
      </c>
      <c r="I113" s="18">
        <v>2.3E-2</v>
      </c>
      <c r="J113" s="13">
        <f t="shared" si="114"/>
        <v>0.33799999999999997</v>
      </c>
      <c r="K113" s="18">
        <v>1</v>
      </c>
      <c r="L113" s="18">
        <f t="shared" si="115"/>
        <v>50</v>
      </c>
      <c r="M113" s="44">
        <v>7.1000000000000004E-3</v>
      </c>
      <c r="N113" s="18">
        <v>7.1999999999999998E-3</v>
      </c>
      <c r="O113" s="16">
        <f t="shared" si="116"/>
        <v>45.958333333333329</v>
      </c>
      <c r="P113" s="17">
        <f t="shared" si="117"/>
        <v>0.91916666666666658</v>
      </c>
      <c r="S113" s="60"/>
    </row>
    <row r="114" spans="1:19">
      <c r="A114" s="20" t="s">
        <v>181</v>
      </c>
      <c r="B114" s="13" t="s">
        <v>746</v>
      </c>
      <c r="C114" s="13" t="s">
        <v>748</v>
      </c>
      <c r="D114" s="13"/>
      <c r="H114" s="13">
        <v>0.36199999999999999</v>
      </c>
      <c r="I114" s="18">
        <v>2.3E-2</v>
      </c>
      <c r="J114" s="13">
        <f t="shared" si="114"/>
        <v>0.33899999999999997</v>
      </c>
      <c r="K114" s="18">
        <v>1</v>
      </c>
      <c r="L114" s="18">
        <f t="shared" si="115"/>
        <v>50</v>
      </c>
      <c r="M114" s="44">
        <v>7.1000000000000004E-3</v>
      </c>
      <c r="N114" s="18">
        <v>7.1999999999999998E-3</v>
      </c>
      <c r="O114" s="16">
        <f t="shared" si="116"/>
        <v>46.097222222222221</v>
      </c>
      <c r="P114" s="17">
        <f t="shared" si="117"/>
        <v>0.92194444444444446</v>
      </c>
      <c r="S114" s="60"/>
    </row>
    <row r="115" spans="1:19" hidden="1">
      <c r="A115" s="20"/>
      <c r="B115" s="21"/>
      <c r="C115" s="22" t="s">
        <v>73</v>
      </c>
      <c r="D115" s="66"/>
      <c r="E115" s="24"/>
      <c r="F115" s="25"/>
      <c r="G115" s="24"/>
      <c r="H115" s="26">
        <v>0.32100000000000001</v>
      </c>
      <c r="I115" s="26">
        <v>2.3E-2</v>
      </c>
      <c r="J115" s="27">
        <f t="shared" si="114"/>
        <v>0.29799999999999999</v>
      </c>
      <c r="K115" s="28">
        <v>1</v>
      </c>
      <c r="L115" s="24">
        <f t="shared" si="115"/>
        <v>50</v>
      </c>
      <c r="M115" s="29">
        <v>7.1000000000000004E-3</v>
      </c>
      <c r="N115" s="29">
        <v>7.1999999999999998E-3</v>
      </c>
      <c r="O115" s="24">
        <f t="shared" si="116"/>
        <v>40.402777777777779</v>
      </c>
      <c r="P115" s="30">
        <f t="shared" si="117"/>
        <v>0.80805555555555553</v>
      </c>
    </row>
    <row r="116" spans="1:19">
      <c r="A116" s="20" t="s">
        <v>181</v>
      </c>
      <c r="C116" s="13" t="s">
        <v>724</v>
      </c>
      <c r="D116" s="13" t="s">
        <v>258</v>
      </c>
      <c r="H116" s="13">
        <v>0.221</v>
      </c>
      <c r="I116" s="18">
        <v>2.3E-2</v>
      </c>
      <c r="J116" s="13">
        <f t="shared" si="114"/>
        <v>0.19800000000000001</v>
      </c>
      <c r="K116" s="18">
        <v>2</v>
      </c>
      <c r="L116" s="18">
        <f t="shared" si="115"/>
        <v>25</v>
      </c>
      <c r="M116" s="44">
        <v>7.1000000000000004E-3</v>
      </c>
      <c r="N116" s="18">
        <v>7.1999999999999998E-3</v>
      </c>
      <c r="O116" s="16">
        <f t="shared" si="116"/>
        <v>26.513888888888893</v>
      </c>
      <c r="P116" s="17">
        <f t="shared" si="117"/>
        <v>1.0605555555555557</v>
      </c>
    </row>
    <row r="117" spans="1:19">
      <c r="A117" s="20" t="s">
        <v>181</v>
      </c>
      <c r="C117" s="13" t="s">
        <v>725</v>
      </c>
      <c r="D117" s="13" t="s">
        <v>726</v>
      </c>
      <c r="H117" s="13">
        <v>0.158</v>
      </c>
      <c r="I117" s="18">
        <v>2.3E-2</v>
      </c>
      <c r="J117" s="13">
        <f t="shared" si="114"/>
        <v>0.13500000000000001</v>
      </c>
      <c r="K117" s="18">
        <v>1</v>
      </c>
      <c r="L117" s="18">
        <f t="shared" si="115"/>
        <v>50</v>
      </c>
      <c r="M117" s="44">
        <v>7.1000000000000004E-3</v>
      </c>
      <c r="N117" s="18">
        <v>7.1999999999999998E-3</v>
      </c>
      <c r="O117" s="16">
        <f t="shared" si="116"/>
        <v>17.763888888888893</v>
      </c>
      <c r="P117" s="17">
        <f t="shared" si="117"/>
        <v>0.35527777777777786</v>
      </c>
    </row>
    <row r="118" spans="1:19">
      <c r="A118" s="20" t="s">
        <v>181</v>
      </c>
      <c r="C118" s="13" t="s">
        <v>727</v>
      </c>
      <c r="D118" s="13" t="s">
        <v>11</v>
      </c>
      <c r="H118" s="13">
        <v>0.25600000000000001</v>
      </c>
      <c r="I118" s="18">
        <v>2.3E-2</v>
      </c>
      <c r="J118" s="13">
        <f t="shared" si="114"/>
        <v>0.23300000000000001</v>
      </c>
      <c r="K118" s="18">
        <v>2</v>
      </c>
      <c r="L118" s="18">
        <f t="shared" si="115"/>
        <v>25</v>
      </c>
      <c r="M118" s="44">
        <v>7.1000000000000004E-3</v>
      </c>
      <c r="N118" s="18">
        <v>7.1999999999999998E-3</v>
      </c>
      <c r="O118" s="16">
        <f t="shared" si="116"/>
        <v>31.375000000000004</v>
      </c>
      <c r="P118" s="17">
        <f t="shared" si="117"/>
        <v>1.2550000000000001</v>
      </c>
    </row>
    <row r="119" spans="1:19">
      <c r="A119" s="20" t="s">
        <v>181</v>
      </c>
      <c r="C119" s="13" t="s">
        <v>728</v>
      </c>
      <c r="D119" s="13" t="s">
        <v>13</v>
      </c>
      <c r="H119" s="13">
        <v>0.51300000000000001</v>
      </c>
      <c r="I119" s="18">
        <v>2.3E-2</v>
      </c>
      <c r="J119" s="13">
        <f t="shared" si="114"/>
        <v>0.49</v>
      </c>
      <c r="K119" s="18">
        <v>2</v>
      </c>
      <c r="L119" s="18">
        <f t="shared" si="115"/>
        <v>25</v>
      </c>
      <c r="M119" s="44">
        <v>7.1000000000000004E-3</v>
      </c>
      <c r="N119" s="18">
        <v>7.1999999999999998E-3</v>
      </c>
      <c r="O119" s="16">
        <f t="shared" si="116"/>
        <v>67.069444444444443</v>
      </c>
      <c r="P119" s="17">
        <f t="shared" si="117"/>
        <v>2.6827777777777779</v>
      </c>
    </row>
    <row r="120" spans="1:19">
      <c r="A120" s="20" t="s">
        <v>181</v>
      </c>
      <c r="C120" s="13" t="s">
        <v>729</v>
      </c>
      <c r="D120" s="13" t="s">
        <v>15</v>
      </c>
      <c r="H120" s="13">
        <v>0.28199999999999997</v>
      </c>
      <c r="I120" s="18">
        <v>2.3E-2</v>
      </c>
      <c r="J120" s="13">
        <f t="shared" si="114"/>
        <v>0.25899999999999995</v>
      </c>
      <c r="K120" s="18">
        <v>5</v>
      </c>
      <c r="L120" s="18">
        <f t="shared" si="115"/>
        <v>10</v>
      </c>
      <c r="M120" s="44">
        <v>7.1000000000000004E-3</v>
      </c>
      <c r="N120" s="18">
        <v>7.1999999999999998E-3</v>
      </c>
      <c r="O120" s="16">
        <f t="shared" si="116"/>
        <v>34.986111111111107</v>
      </c>
      <c r="P120" s="17">
        <f t="shared" si="117"/>
        <v>3.4986111111111109</v>
      </c>
    </row>
    <row r="121" spans="1:19">
      <c r="A121" s="20" t="s">
        <v>181</v>
      </c>
      <c r="C121" s="13" t="s">
        <v>730</v>
      </c>
      <c r="D121" s="13" t="s">
        <v>17</v>
      </c>
      <c r="H121" s="13">
        <v>0.14599999999999999</v>
      </c>
      <c r="I121" s="18">
        <v>2.3E-2</v>
      </c>
      <c r="J121" s="13">
        <f t="shared" si="114"/>
        <v>0.123</v>
      </c>
      <c r="K121" s="18">
        <v>1</v>
      </c>
      <c r="L121" s="18">
        <f t="shared" si="115"/>
        <v>50</v>
      </c>
      <c r="M121" s="44">
        <v>7.1000000000000004E-3</v>
      </c>
      <c r="N121" s="18">
        <v>7.1999999999999998E-3</v>
      </c>
      <c r="O121" s="16">
        <f t="shared" si="116"/>
        <v>16.097222222222221</v>
      </c>
      <c r="P121" s="17">
        <f t="shared" si="117"/>
        <v>0.32194444444444442</v>
      </c>
    </row>
    <row r="122" spans="1:19">
      <c r="A122" s="20" t="s">
        <v>181</v>
      </c>
      <c r="C122" s="13" t="s">
        <v>731</v>
      </c>
      <c r="D122" s="13" t="s">
        <v>19</v>
      </c>
      <c r="H122" s="13">
        <v>0.314</v>
      </c>
      <c r="I122" s="18">
        <v>2.3E-2</v>
      </c>
      <c r="J122" s="13">
        <f t="shared" si="114"/>
        <v>0.29099999999999998</v>
      </c>
      <c r="K122" s="18">
        <v>2</v>
      </c>
      <c r="L122" s="18">
        <f t="shared" si="115"/>
        <v>25</v>
      </c>
      <c r="M122" s="44">
        <v>7.1000000000000004E-3</v>
      </c>
      <c r="N122" s="18">
        <v>7.1999999999999998E-3</v>
      </c>
      <c r="O122" s="16">
        <f t="shared" si="116"/>
        <v>39.430555555555557</v>
      </c>
      <c r="P122" s="17">
        <f t="shared" si="117"/>
        <v>1.5772222222222223</v>
      </c>
    </row>
    <row r="123" spans="1:19">
      <c r="A123" s="20" t="s">
        <v>181</v>
      </c>
      <c r="C123" s="13" t="s">
        <v>732</v>
      </c>
      <c r="D123" s="13" t="s">
        <v>733</v>
      </c>
      <c r="H123" s="13">
        <v>0.159</v>
      </c>
      <c r="I123" s="18">
        <v>2.3E-2</v>
      </c>
      <c r="J123" s="13">
        <f t="shared" si="114"/>
        <v>0.13600000000000001</v>
      </c>
      <c r="K123" s="18">
        <v>2</v>
      </c>
      <c r="L123" s="18">
        <f t="shared" si="115"/>
        <v>25</v>
      </c>
      <c r="M123" s="44">
        <v>7.1000000000000004E-3</v>
      </c>
      <c r="N123" s="18">
        <v>7.1999999999999998E-3</v>
      </c>
      <c r="O123" s="16">
        <f t="shared" si="116"/>
        <v>17.902777777777779</v>
      </c>
      <c r="P123" s="17">
        <f t="shared" si="117"/>
        <v>0.71611111111111114</v>
      </c>
    </row>
    <row r="124" spans="1:19">
      <c r="A124" s="20" t="s">
        <v>181</v>
      </c>
      <c r="C124" s="13" t="s">
        <v>734</v>
      </c>
      <c r="D124" s="13" t="s">
        <v>208</v>
      </c>
      <c r="H124" s="13">
        <v>0.107</v>
      </c>
      <c r="I124" s="18">
        <v>2.3E-2</v>
      </c>
      <c r="J124" s="13">
        <f t="shared" si="114"/>
        <v>8.3999999999999991E-2</v>
      </c>
      <c r="K124" s="18">
        <v>1</v>
      </c>
      <c r="L124" s="18">
        <f t="shared" si="115"/>
        <v>50</v>
      </c>
      <c r="M124" s="44">
        <v>7.1000000000000004E-3</v>
      </c>
      <c r="N124" s="18">
        <v>7.1999999999999998E-3</v>
      </c>
      <c r="O124" s="16">
        <f t="shared" si="116"/>
        <v>10.680555555555555</v>
      </c>
      <c r="P124" s="17">
        <f t="shared" si="117"/>
        <v>0.21361111111111111</v>
      </c>
    </row>
    <row r="125" spans="1:19" hidden="1">
      <c r="A125" s="20"/>
      <c r="C125" s="13" t="s">
        <v>735</v>
      </c>
      <c r="D125" s="13" t="s">
        <v>1</v>
      </c>
      <c r="H125" s="13">
        <v>0.46800000000000003</v>
      </c>
      <c r="I125" s="18">
        <v>2.3E-2</v>
      </c>
      <c r="J125" s="13">
        <f t="shared" si="114"/>
        <v>0.44500000000000001</v>
      </c>
      <c r="K125" s="68">
        <v>1</v>
      </c>
      <c r="L125" s="68">
        <f t="shared" si="115"/>
        <v>50</v>
      </c>
      <c r="M125" s="69">
        <v>7.1000000000000004E-3</v>
      </c>
      <c r="N125" s="68">
        <v>7.1999999999999998E-3</v>
      </c>
      <c r="O125" s="70">
        <f t="shared" si="116"/>
        <v>60.81944444444445</v>
      </c>
      <c r="P125" s="17">
        <f t="shared" si="117"/>
        <v>1.216388888888889</v>
      </c>
    </row>
    <row r="126" spans="1:19" hidden="1">
      <c r="A126" s="20"/>
      <c r="C126" s="13" t="s">
        <v>736</v>
      </c>
      <c r="D126" s="13" t="s">
        <v>3</v>
      </c>
      <c r="H126" s="13">
        <v>0.34699999999999998</v>
      </c>
      <c r="I126" s="18">
        <v>2.3E-2</v>
      </c>
      <c r="J126" s="13">
        <f t="shared" si="114"/>
        <v>0.32399999999999995</v>
      </c>
      <c r="K126" s="68">
        <v>10</v>
      </c>
      <c r="L126" s="68">
        <f t="shared" si="115"/>
        <v>5</v>
      </c>
      <c r="M126" s="69">
        <v>7.1000000000000004E-3</v>
      </c>
      <c r="N126" s="68">
        <v>7.1999999999999998E-3</v>
      </c>
      <c r="O126" s="70">
        <f t="shared" si="116"/>
        <v>44.013888888888886</v>
      </c>
      <c r="P126" s="17">
        <f t="shared" si="117"/>
        <v>8.8027777777777771</v>
      </c>
    </row>
    <row r="127" spans="1:19" hidden="1">
      <c r="A127" s="20"/>
      <c r="C127" s="13" t="s">
        <v>737</v>
      </c>
      <c r="D127" s="13" t="s">
        <v>5</v>
      </c>
      <c r="H127" s="13">
        <v>0.28599999999999998</v>
      </c>
      <c r="I127" s="18">
        <v>2.3E-2</v>
      </c>
      <c r="J127" s="13">
        <f t="shared" si="114"/>
        <v>0.26299999999999996</v>
      </c>
      <c r="K127" s="68">
        <v>10</v>
      </c>
      <c r="L127" s="68">
        <f t="shared" si="115"/>
        <v>5</v>
      </c>
      <c r="M127" s="69">
        <v>7.1000000000000004E-3</v>
      </c>
      <c r="N127" s="68">
        <v>7.1999999999999998E-3</v>
      </c>
      <c r="O127" s="70">
        <f t="shared" si="116"/>
        <v>35.541666666666664</v>
      </c>
      <c r="P127" s="17">
        <f t="shared" si="117"/>
        <v>7.1083333333333325</v>
      </c>
    </row>
    <row r="128" spans="1:19" hidden="1">
      <c r="A128" s="20"/>
      <c r="C128" s="13" t="s">
        <v>738</v>
      </c>
      <c r="D128" s="13" t="s">
        <v>7</v>
      </c>
      <c r="H128" s="13">
        <v>0.45200000000000001</v>
      </c>
      <c r="I128" s="18">
        <v>2.3E-2</v>
      </c>
      <c r="J128" s="13">
        <f t="shared" si="114"/>
        <v>0.42899999999999999</v>
      </c>
      <c r="K128" s="68">
        <v>2</v>
      </c>
      <c r="L128" s="68">
        <f t="shared" si="115"/>
        <v>25</v>
      </c>
      <c r="M128" s="69">
        <v>7.1000000000000004E-3</v>
      </c>
      <c r="N128" s="68">
        <v>7.1999999999999998E-3</v>
      </c>
      <c r="O128" s="70">
        <f t="shared" si="116"/>
        <v>58.597222222222221</v>
      </c>
      <c r="P128" s="17">
        <f t="shared" si="117"/>
        <v>2.3438888888888889</v>
      </c>
    </row>
    <row r="129" spans="1:16">
      <c r="A129" s="20" t="s">
        <v>181</v>
      </c>
      <c r="C129" s="13" t="s">
        <v>749</v>
      </c>
      <c r="D129" s="13" t="s">
        <v>222</v>
      </c>
      <c r="H129" s="13">
        <v>0.19500000000000001</v>
      </c>
      <c r="I129" s="18">
        <v>2.3E-2</v>
      </c>
      <c r="J129" s="13">
        <f t="shared" si="114"/>
        <v>0.17200000000000001</v>
      </c>
      <c r="K129" s="18">
        <v>5</v>
      </c>
      <c r="L129" s="18">
        <f t="shared" si="115"/>
        <v>10</v>
      </c>
      <c r="M129" s="44">
        <v>7.1000000000000004E-3</v>
      </c>
      <c r="N129" s="18">
        <v>7.1999999999999998E-3</v>
      </c>
      <c r="O129" s="16">
        <f t="shared" si="116"/>
        <v>22.902777777777782</v>
      </c>
      <c r="P129" s="17">
        <f t="shared" si="117"/>
        <v>2.2902777777777783</v>
      </c>
    </row>
    <row r="130" spans="1:16">
      <c r="A130" s="20" t="s">
        <v>181</v>
      </c>
      <c r="C130" s="13" t="s">
        <v>750</v>
      </c>
      <c r="D130" s="13"/>
      <c r="H130" s="13">
        <v>0.19600000000000001</v>
      </c>
      <c r="I130" s="18">
        <v>2.3E-2</v>
      </c>
      <c r="J130" s="13">
        <f t="shared" si="114"/>
        <v>0.17300000000000001</v>
      </c>
      <c r="K130" s="18">
        <v>5</v>
      </c>
      <c r="L130" s="18">
        <f t="shared" si="115"/>
        <v>10</v>
      </c>
      <c r="M130" s="44">
        <v>7.1000000000000004E-3</v>
      </c>
      <c r="N130" s="18">
        <v>7.1999999999999998E-3</v>
      </c>
      <c r="O130" s="16">
        <f t="shared" si="116"/>
        <v>23.041666666666671</v>
      </c>
      <c r="P130" s="17">
        <f t="shared" si="117"/>
        <v>2.3041666666666671</v>
      </c>
    </row>
    <row r="131" spans="1:16">
      <c r="A131" s="20" t="s">
        <v>181</v>
      </c>
      <c r="C131" s="13" t="s">
        <v>739</v>
      </c>
      <c r="D131" s="13" t="s">
        <v>224</v>
      </c>
      <c r="H131" s="13">
        <v>0.29099999999999998</v>
      </c>
      <c r="I131" s="18">
        <v>2.3E-2</v>
      </c>
      <c r="J131" s="13">
        <f t="shared" si="114"/>
        <v>0.26799999999999996</v>
      </c>
      <c r="K131" s="18">
        <v>2</v>
      </c>
      <c r="L131" s="18">
        <f t="shared" si="115"/>
        <v>25</v>
      </c>
      <c r="M131" s="44">
        <v>7.1000000000000004E-3</v>
      </c>
      <c r="N131" s="18">
        <v>7.1999999999999998E-3</v>
      </c>
      <c r="O131" s="16">
        <f t="shared" si="116"/>
        <v>36.236111111111107</v>
      </c>
      <c r="P131" s="17">
        <f t="shared" si="117"/>
        <v>1.4494444444444443</v>
      </c>
    </row>
    <row r="132" spans="1:16">
      <c r="A132" s="20" t="s">
        <v>181</v>
      </c>
      <c r="C132" s="13" t="s">
        <v>740</v>
      </c>
      <c r="D132" s="13" t="s">
        <v>247</v>
      </c>
      <c r="H132" s="13">
        <v>0.45300000000000001</v>
      </c>
      <c r="I132" s="18">
        <v>2.3E-2</v>
      </c>
      <c r="J132" s="13">
        <f t="shared" si="114"/>
        <v>0.43</v>
      </c>
      <c r="K132" s="18">
        <v>10</v>
      </c>
      <c r="L132" s="18">
        <f t="shared" si="115"/>
        <v>5</v>
      </c>
      <c r="M132" s="44">
        <v>7.1000000000000004E-3</v>
      </c>
      <c r="N132" s="18">
        <v>7.1999999999999998E-3</v>
      </c>
      <c r="O132" s="16">
        <f t="shared" si="116"/>
        <v>58.736111111111114</v>
      </c>
      <c r="P132" s="17">
        <f t="shared" si="117"/>
        <v>11.747222222222224</v>
      </c>
    </row>
    <row r="133" spans="1:16" hidden="1">
      <c r="A133" s="20"/>
      <c r="C133" s="13" t="s">
        <v>741</v>
      </c>
      <c r="D133" s="13" t="s">
        <v>1</v>
      </c>
      <c r="H133" s="13">
        <v>0.42799999999999999</v>
      </c>
      <c r="I133" s="18">
        <v>2.3E-2</v>
      </c>
      <c r="J133" s="13">
        <f t="shared" si="114"/>
        <v>0.40499999999999997</v>
      </c>
      <c r="K133" s="68">
        <v>1</v>
      </c>
      <c r="L133" s="68">
        <f t="shared" si="115"/>
        <v>50</v>
      </c>
      <c r="M133" s="69">
        <v>7.1000000000000004E-3</v>
      </c>
      <c r="N133" s="68">
        <v>7.1999999999999998E-3</v>
      </c>
      <c r="O133" s="70">
        <f t="shared" si="116"/>
        <v>55.263888888888886</v>
      </c>
      <c r="P133" s="17">
        <f t="shared" si="117"/>
        <v>1.1052777777777778</v>
      </c>
    </row>
    <row r="134" spans="1:16" hidden="1">
      <c r="A134" s="20"/>
      <c r="C134" s="13" t="s">
        <v>742</v>
      </c>
      <c r="D134" s="13" t="s">
        <v>3</v>
      </c>
      <c r="H134" s="13">
        <v>0.33600000000000002</v>
      </c>
      <c r="I134" s="18">
        <v>2.3E-2</v>
      </c>
      <c r="J134" s="13">
        <f t="shared" si="114"/>
        <v>0.313</v>
      </c>
      <c r="K134" s="68">
        <v>10</v>
      </c>
      <c r="L134" s="68">
        <f t="shared" si="115"/>
        <v>5</v>
      </c>
      <c r="M134" s="69">
        <v>7.1000000000000004E-3</v>
      </c>
      <c r="N134" s="68">
        <v>7.1999999999999998E-3</v>
      </c>
      <c r="O134" s="70">
        <f t="shared" si="116"/>
        <v>42.486111111111114</v>
      </c>
      <c r="P134" s="17">
        <f t="shared" si="117"/>
        <v>8.4972222222222236</v>
      </c>
    </row>
    <row r="135" spans="1:16" hidden="1">
      <c r="A135" s="20"/>
      <c r="C135" s="13" t="s">
        <v>743</v>
      </c>
      <c r="D135" s="13" t="s">
        <v>5</v>
      </c>
      <c r="H135" s="13">
        <v>0.248</v>
      </c>
      <c r="I135" s="18">
        <v>2.3E-2</v>
      </c>
      <c r="J135" s="13">
        <f t="shared" si="114"/>
        <v>0.22500000000000001</v>
      </c>
      <c r="K135" s="68">
        <v>10</v>
      </c>
      <c r="L135" s="68">
        <f t="shared" si="115"/>
        <v>5</v>
      </c>
      <c r="M135" s="69">
        <v>7.1000000000000004E-3</v>
      </c>
      <c r="N135" s="68">
        <v>7.1999999999999998E-3</v>
      </c>
      <c r="O135" s="70">
        <f t="shared" si="116"/>
        <v>30.263888888888893</v>
      </c>
      <c r="P135" s="17">
        <f t="shared" si="117"/>
        <v>6.0527777777777789</v>
      </c>
    </row>
    <row r="136" spans="1:16" hidden="1">
      <c r="A136" s="20"/>
      <c r="C136" s="13" t="s">
        <v>744</v>
      </c>
      <c r="D136" s="13" t="s">
        <v>7</v>
      </c>
      <c r="H136" s="13">
        <v>0.433</v>
      </c>
      <c r="I136" s="18">
        <v>2.3E-2</v>
      </c>
      <c r="J136" s="13">
        <f t="shared" si="114"/>
        <v>0.41</v>
      </c>
      <c r="K136" s="18">
        <v>2</v>
      </c>
      <c r="L136" s="68">
        <f t="shared" si="115"/>
        <v>25</v>
      </c>
      <c r="M136" s="69">
        <v>7.1000000000000004E-3</v>
      </c>
      <c r="N136" s="68">
        <v>7.1999999999999998E-3</v>
      </c>
      <c r="O136" s="70">
        <f t="shared" si="116"/>
        <v>55.958333333333329</v>
      </c>
      <c r="P136" s="17">
        <f t="shared" si="117"/>
        <v>2.2383333333333333</v>
      </c>
    </row>
    <row r="137" spans="1:16">
      <c r="A137" s="20" t="s">
        <v>181</v>
      </c>
      <c r="C137" s="13" t="s">
        <v>745</v>
      </c>
      <c r="D137" s="13" t="s">
        <v>502</v>
      </c>
      <c r="H137" s="13">
        <v>8.5999999999999993E-2</v>
      </c>
      <c r="I137" s="18">
        <v>2.3E-2</v>
      </c>
      <c r="J137" s="13">
        <f t="shared" ref="J137:J168" si="118">H137-I137</f>
        <v>6.3E-2</v>
      </c>
      <c r="K137" s="18">
        <v>1</v>
      </c>
      <c r="L137" s="68">
        <f t="shared" ref="L137:L168" si="119">50/K137</f>
        <v>50</v>
      </c>
      <c r="M137" s="69">
        <v>7.1000000000000004E-3</v>
      </c>
      <c r="N137" s="68">
        <v>7.1999999999999998E-3</v>
      </c>
      <c r="O137" s="70">
        <f t="shared" ref="O137:O168" si="120">(J137-M137)/N137</f>
        <v>7.7638888888888893</v>
      </c>
      <c r="P137" s="17">
        <f t="shared" ref="P137:P168" si="121">O137/L137</f>
        <v>0.15527777777777779</v>
      </c>
    </row>
    <row r="138" spans="1:16" hidden="1">
      <c r="A138" s="20" t="s">
        <v>301</v>
      </c>
      <c r="C138" s="13" t="s">
        <v>762</v>
      </c>
      <c r="D138" s="13" t="s">
        <v>751</v>
      </c>
      <c r="H138" s="13">
        <v>0.46700000000000003</v>
      </c>
      <c r="I138" s="18">
        <v>2.3E-2</v>
      </c>
      <c r="J138" s="13">
        <f t="shared" si="118"/>
        <v>0.44400000000000001</v>
      </c>
      <c r="K138" s="18">
        <v>5</v>
      </c>
      <c r="L138" s="18">
        <f t="shared" si="119"/>
        <v>10</v>
      </c>
      <c r="M138" s="44">
        <v>7.1000000000000004E-3</v>
      </c>
      <c r="N138" s="18">
        <v>7.1999999999999998E-3</v>
      </c>
      <c r="O138" s="16">
        <f t="shared" si="120"/>
        <v>60.680555555555557</v>
      </c>
      <c r="P138" s="17">
        <f t="shared" si="121"/>
        <v>6.0680555555555555</v>
      </c>
    </row>
    <row r="139" spans="1:16" hidden="1">
      <c r="A139" s="20" t="s">
        <v>301</v>
      </c>
      <c r="C139" s="13" t="s">
        <v>763</v>
      </c>
      <c r="D139" s="13"/>
      <c r="H139" s="13">
        <v>0.47699999999999998</v>
      </c>
      <c r="I139" s="18">
        <v>2.3E-2</v>
      </c>
      <c r="J139" s="13">
        <f t="shared" si="118"/>
        <v>0.45399999999999996</v>
      </c>
      <c r="K139" s="18">
        <v>5</v>
      </c>
      <c r="L139" s="18">
        <f t="shared" si="119"/>
        <v>10</v>
      </c>
      <c r="M139" s="44">
        <v>7.1000000000000004E-3</v>
      </c>
      <c r="N139" s="18">
        <v>7.1999999999999998E-3</v>
      </c>
      <c r="O139" s="16">
        <f t="shared" si="120"/>
        <v>62.069444444444443</v>
      </c>
      <c r="P139" s="17">
        <f t="shared" si="121"/>
        <v>6.2069444444444439</v>
      </c>
    </row>
    <row r="140" spans="1:16" hidden="1">
      <c r="A140" s="20" t="s">
        <v>301</v>
      </c>
      <c r="C140" s="13" t="s">
        <v>764</v>
      </c>
      <c r="D140" s="13"/>
      <c r="H140" s="13">
        <v>0.46899999999999997</v>
      </c>
      <c r="I140" s="18">
        <v>2.3E-2</v>
      </c>
      <c r="J140" s="13">
        <f t="shared" si="118"/>
        <v>0.44599999999999995</v>
      </c>
      <c r="K140" s="18">
        <v>5</v>
      </c>
      <c r="L140" s="18">
        <f t="shared" si="119"/>
        <v>10</v>
      </c>
      <c r="M140" s="44">
        <v>7.1000000000000004E-3</v>
      </c>
      <c r="N140" s="18">
        <v>7.1999999999999998E-3</v>
      </c>
      <c r="O140" s="16">
        <f t="shared" si="120"/>
        <v>60.958333333333329</v>
      </c>
      <c r="P140" s="17">
        <f t="shared" si="121"/>
        <v>6.0958333333333332</v>
      </c>
    </row>
    <row r="141" spans="1:16" hidden="1">
      <c r="A141" s="20" t="s">
        <v>301</v>
      </c>
      <c r="C141" s="13" t="s">
        <v>765</v>
      </c>
      <c r="D141" s="13"/>
      <c r="H141" s="13">
        <v>0.47199999999999998</v>
      </c>
      <c r="I141" s="18">
        <v>2.3E-2</v>
      </c>
      <c r="J141" s="13">
        <f t="shared" si="118"/>
        <v>0.44899999999999995</v>
      </c>
      <c r="K141" s="18">
        <v>5</v>
      </c>
      <c r="L141" s="18">
        <f t="shared" si="119"/>
        <v>10</v>
      </c>
      <c r="M141" s="44">
        <v>7.1000000000000004E-3</v>
      </c>
      <c r="N141" s="18">
        <v>7.1999999999999998E-3</v>
      </c>
      <c r="O141" s="16">
        <f t="shared" si="120"/>
        <v>61.374999999999993</v>
      </c>
      <c r="P141" s="17">
        <f t="shared" si="121"/>
        <v>6.1374999999999993</v>
      </c>
    </row>
    <row r="142" spans="1:16" hidden="1">
      <c r="A142" s="20" t="s">
        <v>301</v>
      </c>
      <c r="B142" s="15">
        <v>43903</v>
      </c>
      <c r="C142" s="13" t="s">
        <v>789</v>
      </c>
      <c r="D142" s="13" t="s">
        <v>751</v>
      </c>
      <c r="H142" s="13">
        <v>0.48799999999999999</v>
      </c>
      <c r="I142" s="18">
        <v>1.9E-2</v>
      </c>
      <c r="J142" s="13">
        <f t="shared" si="118"/>
        <v>0.46899999999999997</v>
      </c>
      <c r="K142" s="18">
        <v>5</v>
      </c>
      <c r="L142" s="18">
        <f t="shared" si="119"/>
        <v>10</v>
      </c>
      <c r="M142" s="44">
        <v>7.1000000000000004E-3</v>
      </c>
      <c r="N142" s="18">
        <v>7.1999999999999998E-3</v>
      </c>
      <c r="O142" s="16">
        <f t="shared" si="120"/>
        <v>64.152777777777771</v>
      </c>
      <c r="P142" s="17">
        <f t="shared" si="121"/>
        <v>6.415277777777777</v>
      </c>
    </row>
    <row r="143" spans="1:16" hidden="1">
      <c r="A143" s="20" t="s">
        <v>301</v>
      </c>
      <c r="B143" s="13" t="s">
        <v>788</v>
      </c>
      <c r="C143" s="13" t="s">
        <v>790</v>
      </c>
      <c r="D143" s="13"/>
      <c r="F143" s="61"/>
      <c r="H143" s="13">
        <v>0.48899999999999999</v>
      </c>
      <c r="I143" s="18">
        <v>1.9E-2</v>
      </c>
      <c r="J143" s="13">
        <f t="shared" si="118"/>
        <v>0.47</v>
      </c>
      <c r="K143" s="18">
        <v>5</v>
      </c>
      <c r="L143" s="18">
        <f t="shared" si="119"/>
        <v>10</v>
      </c>
      <c r="M143" s="44">
        <v>7.1000000000000004E-3</v>
      </c>
      <c r="N143" s="18">
        <v>7.1999999999999998E-3</v>
      </c>
      <c r="O143" s="16">
        <f t="shared" si="120"/>
        <v>64.291666666666671</v>
      </c>
      <c r="P143" s="17">
        <f t="shared" si="121"/>
        <v>6.4291666666666671</v>
      </c>
    </row>
    <row r="144" spans="1:16" hidden="1">
      <c r="A144" s="20" t="s">
        <v>301</v>
      </c>
      <c r="C144" s="13" t="s">
        <v>766</v>
      </c>
      <c r="D144" s="13"/>
      <c r="F144" s="61"/>
      <c r="H144" s="13">
        <v>0.48099999999999998</v>
      </c>
      <c r="I144" s="18">
        <v>1.9E-2</v>
      </c>
      <c r="J144" s="13">
        <f t="shared" si="118"/>
        <v>0.46199999999999997</v>
      </c>
      <c r="K144" s="18">
        <v>5</v>
      </c>
      <c r="L144" s="18">
        <f t="shared" si="119"/>
        <v>10</v>
      </c>
      <c r="M144" s="44">
        <v>7.1000000000000004E-3</v>
      </c>
      <c r="N144" s="18">
        <v>7.1999999999999998E-3</v>
      </c>
      <c r="O144" s="16">
        <f t="shared" si="120"/>
        <v>63.18055555555555</v>
      </c>
      <c r="P144" s="17">
        <f t="shared" si="121"/>
        <v>6.3180555555555546</v>
      </c>
    </row>
    <row r="145" spans="1:31" hidden="1">
      <c r="A145" s="20" t="s">
        <v>301</v>
      </c>
      <c r="C145" s="13" t="s">
        <v>767</v>
      </c>
      <c r="D145" s="13"/>
      <c r="F145" s="61"/>
      <c r="H145" s="13">
        <v>0.48299999999999998</v>
      </c>
      <c r="I145" s="18">
        <v>1.9E-2</v>
      </c>
      <c r="J145" s="13">
        <f t="shared" si="118"/>
        <v>0.46399999999999997</v>
      </c>
      <c r="K145" s="18">
        <v>5</v>
      </c>
      <c r="L145" s="18">
        <f t="shared" si="119"/>
        <v>10</v>
      </c>
      <c r="M145" s="44">
        <v>7.1000000000000004E-3</v>
      </c>
      <c r="N145" s="18">
        <v>7.1999999999999998E-3</v>
      </c>
      <c r="O145" s="16">
        <f t="shared" si="120"/>
        <v>63.458333333333329</v>
      </c>
      <c r="P145" s="17">
        <f t="shared" si="121"/>
        <v>6.3458333333333332</v>
      </c>
    </row>
    <row r="146" spans="1:31" hidden="1">
      <c r="A146" s="20" t="s">
        <v>301</v>
      </c>
      <c r="C146" s="13" t="s">
        <v>768</v>
      </c>
      <c r="D146" s="13"/>
      <c r="F146" s="61"/>
      <c r="H146" s="13">
        <v>0.48499999999999999</v>
      </c>
      <c r="I146" s="18">
        <v>1.9E-2</v>
      </c>
      <c r="J146" s="13">
        <f t="shared" si="118"/>
        <v>0.46599999999999997</v>
      </c>
      <c r="K146" s="18">
        <v>5</v>
      </c>
      <c r="L146" s="18">
        <f t="shared" si="119"/>
        <v>10</v>
      </c>
      <c r="M146" s="44">
        <v>7.1000000000000004E-3</v>
      </c>
      <c r="N146" s="18">
        <v>7.1999999999999998E-3</v>
      </c>
      <c r="O146" s="16">
        <f t="shared" si="120"/>
        <v>63.736111111111107</v>
      </c>
      <c r="P146" s="17">
        <f t="shared" si="121"/>
        <v>6.3736111111111109</v>
      </c>
    </row>
    <row r="147" spans="1:31" hidden="1">
      <c r="A147" s="20"/>
      <c r="B147" s="21"/>
      <c r="C147" s="22" t="s">
        <v>73</v>
      </c>
      <c r="D147" s="66"/>
      <c r="E147" s="24"/>
      <c r="F147" s="25"/>
      <c r="G147" s="24"/>
      <c r="H147" s="26">
        <v>0.311</v>
      </c>
      <c r="I147" s="26">
        <v>1.9E-2</v>
      </c>
      <c r="J147" s="27">
        <f t="shared" si="118"/>
        <v>0.29199999999999998</v>
      </c>
      <c r="K147" s="28">
        <v>1</v>
      </c>
      <c r="L147" s="24">
        <f t="shared" si="119"/>
        <v>50</v>
      </c>
      <c r="M147" s="29">
        <v>7.1000000000000004E-3</v>
      </c>
      <c r="N147" s="29">
        <v>7.1999999999999998E-3</v>
      </c>
      <c r="O147" s="24">
        <f t="shared" si="120"/>
        <v>39.569444444444443</v>
      </c>
      <c r="P147" s="30">
        <f t="shared" si="121"/>
        <v>0.79138888888888881</v>
      </c>
    </row>
    <row r="148" spans="1:31">
      <c r="A148" s="20" t="s">
        <v>181</v>
      </c>
      <c r="C148" s="13" t="s">
        <v>752</v>
      </c>
      <c r="D148" s="13" t="s">
        <v>753</v>
      </c>
      <c r="F148" s="71" t="s">
        <v>760</v>
      </c>
      <c r="H148" s="13">
        <v>0.158</v>
      </c>
      <c r="I148" s="18">
        <v>1.9E-2</v>
      </c>
      <c r="J148" s="13">
        <f t="shared" si="118"/>
        <v>0.13900000000000001</v>
      </c>
      <c r="K148" s="18">
        <v>2</v>
      </c>
      <c r="L148" s="68">
        <f t="shared" si="119"/>
        <v>25</v>
      </c>
      <c r="M148" s="69">
        <v>7.1000000000000004E-3</v>
      </c>
      <c r="N148" s="68">
        <v>7.1999999999999998E-3</v>
      </c>
      <c r="O148" s="70">
        <f t="shared" si="120"/>
        <v>18.319444444444446</v>
      </c>
      <c r="P148" s="17">
        <f t="shared" si="121"/>
        <v>0.73277777777777786</v>
      </c>
    </row>
    <row r="149" spans="1:31">
      <c r="A149" s="20" t="s">
        <v>181</v>
      </c>
      <c r="C149" s="13" t="s">
        <v>754</v>
      </c>
      <c r="D149" s="13"/>
      <c r="F149" s="72" t="s">
        <v>761</v>
      </c>
      <c r="H149" s="13">
        <v>0.04</v>
      </c>
      <c r="I149" s="18">
        <v>1.9E-2</v>
      </c>
      <c r="J149" s="13">
        <f t="shared" si="118"/>
        <v>2.1000000000000001E-2</v>
      </c>
      <c r="K149" s="18">
        <v>1</v>
      </c>
      <c r="L149" s="68">
        <f t="shared" si="119"/>
        <v>50</v>
      </c>
      <c r="M149" s="69">
        <v>7.1000000000000004E-3</v>
      </c>
      <c r="N149" s="68">
        <v>7.1999999999999998E-3</v>
      </c>
      <c r="O149" s="70">
        <f t="shared" si="120"/>
        <v>1.9305555555555558</v>
      </c>
      <c r="P149" s="17">
        <f t="shared" si="121"/>
        <v>3.8611111111111117E-2</v>
      </c>
    </row>
    <row r="150" spans="1:31" hidden="1">
      <c r="A150" s="20"/>
      <c r="C150" s="13" t="s">
        <v>755</v>
      </c>
      <c r="D150" s="13" t="s">
        <v>1</v>
      </c>
      <c r="H150" s="13">
        <v>0.41299999999999998</v>
      </c>
      <c r="I150" s="18">
        <v>1.9E-2</v>
      </c>
      <c r="J150" s="13">
        <f t="shared" si="118"/>
        <v>0.39399999999999996</v>
      </c>
      <c r="K150" s="68">
        <v>1</v>
      </c>
      <c r="L150" s="68">
        <f t="shared" si="119"/>
        <v>50</v>
      </c>
      <c r="M150" s="69">
        <v>7.1000000000000004E-3</v>
      </c>
      <c r="N150" s="68">
        <v>7.1999999999999998E-3</v>
      </c>
      <c r="O150" s="70">
        <f t="shared" si="120"/>
        <v>53.736111111111107</v>
      </c>
      <c r="P150" s="17">
        <f t="shared" si="121"/>
        <v>1.0747222222222221</v>
      </c>
    </row>
    <row r="151" spans="1:31" hidden="1">
      <c r="A151" s="20"/>
      <c r="C151" s="13" t="s">
        <v>756</v>
      </c>
      <c r="D151" s="13" t="s">
        <v>3</v>
      </c>
      <c r="H151" s="13">
        <v>0.32500000000000001</v>
      </c>
      <c r="I151" s="18">
        <v>1.9E-2</v>
      </c>
      <c r="J151" s="13">
        <f t="shared" si="118"/>
        <v>0.30599999999999999</v>
      </c>
      <c r="K151" s="68">
        <v>10</v>
      </c>
      <c r="L151" s="68">
        <f t="shared" si="119"/>
        <v>5</v>
      </c>
      <c r="M151" s="69">
        <v>7.1000000000000004E-3</v>
      </c>
      <c r="N151" s="68">
        <v>7.1999999999999998E-3</v>
      </c>
      <c r="O151" s="70">
        <f t="shared" si="120"/>
        <v>41.513888888888893</v>
      </c>
      <c r="P151" s="17">
        <f t="shared" si="121"/>
        <v>8.3027777777777789</v>
      </c>
      <c r="Z151" s="18"/>
      <c r="AA151" s="18"/>
    </row>
    <row r="152" spans="1:31" hidden="1">
      <c r="A152" s="20"/>
      <c r="C152" s="13" t="s">
        <v>757</v>
      </c>
      <c r="D152" s="13" t="s">
        <v>5</v>
      </c>
      <c r="H152" s="13">
        <v>0.22800000000000001</v>
      </c>
      <c r="I152" s="18">
        <v>1.9E-2</v>
      </c>
      <c r="J152" s="13">
        <f t="shared" si="118"/>
        <v>0.20900000000000002</v>
      </c>
      <c r="K152" s="68">
        <v>10</v>
      </c>
      <c r="L152" s="68">
        <f t="shared" si="119"/>
        <v>5</v>
      </c>
      <c r="M152" s="69">
        <v>7.1000000000000004E-3</v>
      </c>
      <c r="N152" s="68">
        <v>7.1999999999999998E-3</v>
      </c>
      <c r="O152" s="70">
        <f t="shared" si="120"/>
        <v>28.041666666666671</v>
      </c>
      <c r="P152" s="17">
        <f t="shared" si="121"/>
        <v>5.6083333333333343</v>
      </c>
      <c r="V152" s="13" t="s">
        <v>769</v>
      </c>
      <c r="W152" s="13">
        <v>3.2000000000000001E-2</v>
      </c>
      <c r="X152" s="13">
        <v>1.9E-2</v>
      </c>
      <c r="Y152" s="13">
        <f>W152-X152</f>
        <v>1.3000000000000001E-2</v>
      </c>
      <c r="Z152" s="68">
        <v>1</v>
      </c>
      <c r="AA152" s="68">
        <f>50/Z152</f>
        <v>50</v>
      </c>
      <c r="AB152" s="69">
        <v>7.1000000000000004E-3</v>
      </c>
      <c r="AC152" s="68">
        <v>7.1999999999999998E-3</v>
      </c>
      <c r="AD152" s="70">
        <f>(Y152-AB152)/AC152</f>
        <v>0.81944444444444453</v>
      </c>
      <c r="AE152" s="17">
        <f>AD152/AA152</f>
        <v>1.638888888888889E-2</v>
      </c>
    </row>
    <row r="153" spans="1:31" hidden="1">
      <c r="A153" s="20"/>
      <c r="C153" s="13" t="s">
        <v>758</v>
      </c>
      <c r="D153" s="13" t="s">
        <v>7</v>
      </c>
      <c r="H153" s="13">
        <v>0.40899999999999997</v>
      </c>
      <c r="I153" s="18">
        <v>1.9E-2</v>
      </c>
      <c r="J153" s="13">
        <f t="shared" si="118"/>
        <v>0.38999999999999996</v>
      </c>
      <c r="K153" s="18">
        <v>2</v>
      </c>
      <c r="L153" s="68">
        <f t="shared" si="119"/>
        <v>25</v>
      </c>
      <c r="M153" s="69">
        <v>7.1000000000000004E-3</v>
      </c>
      <c r="N153" s="68">
        <v>7.1999999999999998E-3</v>
      </c>
      <c r="O153" s="70">
        <f t="shared" si="120"/>
        <v>53.18055555555555</v>
      </c>
      <c r="P153" s="17">
        <f t="shared" si="121"/>
        <v>2.1272222222222221</v>
      </c>
      <c r="V153" s="13" t="s">
        <v>770</v>
      </c>
      <c r="W153" s="13">
        <v>3.1E-2</v>
      </c>
      <c r="X153" s="13">
        <v>1.9E-2</v>
      </c>
      <c r="Y153" s="13">
        <f>W153-X153</f>
        <v>1.2E-2</v>
      </c>
      <c r="Z153" s="68">
        <v>1</v>
      </c>
      <c r="AA153" s="68">
        <f>50/Z153</f>
        <v>50</v>
      </c>
      <c r="AB153" s="69">
        <v>7.1000000000000004E-3</v>
      </c>
      <c r="AC153" s="68">
        <v>7.1999999999999998E-3</v>
      </c>
      <c r="AD153" s="70">
        <f>(Y153-AB153)/AC153</f>
        <v>0.68055555555555558</v>
      </c>
      <c r="AE153" s="17">
        <f>AD153/AA153</f>
        <v>1.3611111111111112E-2</v>
      </c>
    </row>
    <row r="154" spans="1:31" hidden="1">
      <c r="A154" s="73" t="s">
        <v>180</v>
      </c>
      <c r="C154" s="13" t="s">
        <v>759</v>
      </c>
      <c r="D154" s="13" t="s">
        <v>11</v>
      </c>
      <c r="H154" s="13">
        <v>0.318</v>
      </c>
      <c r="I154" s="18">
        <v>1.9E-2</v>
      </c>
      <c r="J154" s="13">
        <f t="shared" si="118"/>
        <v>0.29899999999999999</v>
      </c>
      <c r="K154" s="18">
        <v>2</v>
      </c>
      <c r="L154" s="68">
        <f t="shared" si="119"/>
        <v>25</v>
      </c>
      <c r="M154" s="69">
        <v>7.1000000000000004E-3</v>
      </c>
      <c r="N154" s="68">
        <v>7.1999999999999998E-3</v>
      </c>
      <c r="O154" s="70">
        <f t="shared" si="120"/>
        <v>40.541666666666664</v>
      </c>
      <c r="P154" s="17">
        <f t="shared" si="121"/>
        <v>1.6216666666666666</v>
      </c>
      <c r="V154" s="13" t="s">
        <v>771</v>
      </c>
      <c r="W154" s="13">
        <v>4.5999999999999999E-2</v>
      </c>
      <c r="X154" s="13">
        <v>1.9E-2</v>
      </c>
      <c r="Y154" s="13">
        <f>W154-X154</f>
        <v>2.7E-2</v>
      </c>
      <c r="Z154" s="68">
        <v>1</v>
      </c>
      <c r="AA154" s="68">
        <f>50/Z154</f>
        <v>50</v>
      </c>
      <c r="AB154" s="69">
        <v>7.1000000000000004E-3</v>
      </c>
      <c r="AC154" s="68">
        <v>7.1999999999999998E-3</v>
      </c>
      <c r="AD154" s="70">
        <f>(Y154-AB154)/AC154</f>
        <v>2.7638888888888893</v>
      </c>
      <c r="AE154" s="17">
        <f>AD154/AA154</f>
        <v>5.5277777777777787E-2</v>
      </c>
    </row>
    <row r="155" spans="1:31" hidden="1">
      <c r="A155" s="73" t="s">
        <v>180</v>
      </c>
      <c r="D155" s="65" t="s">
        <v>775</v>
      </c>
      <c r="H155" s="13">
        <v>0.68899999999999995</v>
      </c>
      <c r="I155" s="18">
        <v>1.9E-2</v>
      </c>
      <c r="J155" s="13">
        <f t="shared" si="118"/>
        <v>0.66999999999999993</v>
      </c>
      <c r="K155" s="18">
        <v>100</v>
      </c>
      <c r="L155" s="68">
        <f t="shared" si="119"/>
        <v>0.5</v>
      </c>
      <c r="M155" s="69">
        <v>7.1000000000000004E-3</v>
      </c>
      <c r="N155" s="68">
        <v>7.1999999999999998E-3</v>
      </c>
      <c r="O155" s="70">
        <f t="shared" si="120"/>
        <v>92.069444444444443</v>
      </c>
      <c r="P155" s="17">
        <f t="shared" si="121"/>
        <v>184.13888888888889</v>
      </c>
      <c r="V155" s="13" t="s">
        <v>772</v>
      </c>
      <c r="W155" s="13">
        <v>2.8000000000000001E-2</v>
      </c>
      <c r="X155" s="13">
        <v>1.9E-2</v>
      </c>
      <c r="Y155" s="13">
        <f>W155-X155</f>
        <v>9.0000000000000011E-3</v>
      </c>
      <c r="Z155" s="68">
        <v>1</v>
      </c>
      <c r="AA155" s="68">
        <f>50/Z155</f>
        <v>50</v>
      </c>
      <c r="AB155" s="69">
        <v>7.1000000000000004E-3</v>
      </c>
      <c r="AC155" s="68">
        <v>7.1999999999999998E-3</v>
      </c>
      <c r="AD155" s="70">
        <f>(Y155-AB155)/AC155</f>
        <v>0.26388888888888901</v>
      </c>
      <c r="AE155" s="17">
        <f>AD155/AA155</f>
        <v>5.2777777777777805E-3</v>
      </c>
    </row>
    <row r="156" spans="1:31">
      <c r="A156" s="20" t="s">
        <v>181</v>
      </c>
      <c r="C156" s="13" t="s">
        <v>791</v>
      </c>
      <c r="D156" s="13" t="s">
        <v>212</v>
      </c>
      <c r="H156" s="13">
        <v>8.7999999999999995E-2</v>
      </c>
      <c r="I156" s="18">
        <v>1.9E-2</v>
      </c>
      <c r="J156" s="13">
        <f t="shared" si="118"/>
        <v>6.8999999999999992E-2</v>
      </c>
      <c r="K156" s="18">
        <v>1</v>
      </c>
      <c r="L156" s="68">
        <f t="shared" si="119"/>
        <v>50</v>
      </c>
      <c r="M156" s="69">
        <v>7.1000000000000004E-3</v>
      </c>
      <c r="N156" s="68">
        <v>7.1999999999999998E-3</v>
      </c>
      <c r="O156" s="70">
        <f t="shared" si="120"/>
        <v>8.5972222222222214</v>
      </c>
      <c r="P156" s="17">
        <f t="shared" si="121"/>
        <v>0.17194444444444443</v>
      </c>
      <c r="V156" s="13" t="s">
        <v>773</v>
      </c>
      <c r="W156" s="13">
        <v>2.7E-2</v>
      </c>
      <c r="X156" s="13">
        <v>1.9E-2</v>
      </c>
      <c r="Y156" s="13">
        <f>W156-X156</f>
        <v>8.0000000000000002E-3</v>
      </c>
      <c r="Z156" s="68">
        <v>1</v>
      </c>
      <c r="AA156" s="68">
        <f>50/Z156</f>
        <v>50</v>
      </c>
      <c r="AB156" s="69">
        <v>7.1000000000000004E-3</v>
      </c>
      <c r="AC156" s="68">
        <v>7.1999999999999998E-3</v>
      </c>
      <c r="AD156" s="70">
        <f>(Y156-AB156)/AC156</f>
        <v>0.12499999999999997</v>
      </c>
      <c r="AE156" s="17">
        <f>AD156/AA156</f>
        <v>2.4999999999999996E-3</v>
      </c>
    </row>
    <row r="157" spans="1:31">
      <c r="A157" s="20" t="s">
        <v>181</v>
      </c>
      <c r="C157" s="13" t="s">
        <v>792</v>
      </c>
      <c r="D157" s="13"/>
      <c r="H157" s="13">
        <v>8.8999999999999996E-2</v>
      </c>
      <c r="I157" s="18">
        <v>1.9E-2</v>
      </c>
      <c r="J157" s="13">
        <f t="shared" si="118"/>
        <v>6.9999999999999993E-2</v>
      </c>
      <c r="K157" s="18">
        <v>1</v>
      </c>
      <c r="L157" s="68">
        <f t="shared" si="119"/>
        <v>50</v>
      </c>
      <c r="M157" s="69">
        <v>7.1000000000000004E-3</v>
      </c>
      <c r="N157" s="68">
        <v>7.1999999999999998E-3</v>
      </c>
      <c r="O157" s="70">
        <f t="shared" si="120"/>
        <v>8.7361111111111107</v>
      </c>
      <c r="P157" s="17">
        <f t="shared" si="121"/>
        <v>0.17472222222222222</v>
      </c>
      <c r="Z157" s="68"/>
      <c r="AA157" s="68"/>
      <c r="AB157" s="69"/>
      <c r="AC157" s="68"/>
      <c r="AD157" s="70"/>
      <c r="AE157" s="17"/>
    </row>
    <row r="158" spans="1:31">
      <c r="A158" s="20" t="s">
        <v>181</v>
      </c>
      <c r="C158" s="13" t="s">
        <v>783</v>
      </c>
      <c r="D158" s="13" t="s">
        <v>58</v>
      </c>
      <c r="H158" s="13">
        <v>0.30299999999999999</v>
      </c>
      <c r="I158" s="18">
        <v>1.9E-2</v>
      </c>
      <c r="J158" s="13">
        <f t="shared" si="118"/>
        <v>0.28399999999999997</v>
      </c>
      <c r="K158" s="18">
        <v>5</v>
      </c>
      <c r="L158" s="68">
        <f t="shared" si="119"/>
        <v>10</v>
      </c>
      <c r="M158" s="69">
        <v>7.1000000000000004E-3</v>
      </c>
      <c r="N158" s="68">
        <v>7.1999999999999998E-3</v>
      </c>
      <c r="O158" s="70">
        <f t="shared" si="120"/>
        <v>38.458333333333329</v>
      </c>
      <c r="P158" s="17">
        <f t="shared" si="121"/>
        <v>3.8458333333333328</v>
      </c>
      <c r="V158" s="13" t="s">
        <v>774</v>
      </c>
      <c r="W158" s="13">
        <v>2.9000000000000001E-2</v>
      </c>
      <c r="X158" s="13">
        <v>1.9E-2</v>
      </c>
      <c r="Y158" s="13">
        <f>W158-X158</f>
        <v>1.0000000000000002E-2</v>
      </c>
      <c r="Z158" s="68">
        <v>1</v>
      </c>
      <c r="AA158" s="68">
        <f>50/Z158</f>
        <v>50</v>
      </c>
      <c r="AB158" s="69">
        <v>7.1000000000000004E-3</v>
      </c>
      <c r="AC158" s="68">
        <v>7.1999999999999998E-3</v>
      </c>
      <c r="AD158" s="70">
        <f>(Y158-AB158)/AC158</f>
        <v>0.40277777777777801</v>
      </c>
      <c r="AE158" s="17">
        <f>AD158/AA158</f>
        <v>8.0555555555555606E-3</v>
      </c>
    </row>
    <row r="159" spans="1:31" hidden="1">
      <c r="A159" s="20"/>
      <c r="C159" s="13" t="s">
        <v>784</v>
      </c>
      <c r="D159" s="13" t="s">
        <v>1</v>
      </c>
      <c r="H159" s="13">
        <v>0.376</v>
      </c>
      <c r="I159" s="18">
        <v>1.9E-2</v>
      </c>
      <c r="J159" s="13">
        <f t="shared" si="118"/>
        <v>0.35699999999999998</v>
      </c>
      <c r="K159" s="68">
        <v>1</v>
      </c>
      <c r="L159" s="68">
        <f t="shared" si="119"/>
        <v>50</v>
      </c>
      <c r="M159" s="69">
        <v>7.1000000000000004E-3</v>
      </c>
      <c r="N159" s="68">
        <v>7.1999999999999998E-3</v>
      </c>
      <c r="O159" s="70">
        <f t="shared" si="120"/>
        <v>48.597222222222221</v>
      </c>
      <c r="P159" s="17">
        <f t="shared" si="121"/>
        <v>0.97194444444444439</v>
      </c>
    </row>
    <row r="160" spans="1:31" hidden="1">
      <c r="A160" s="20"/>
      <c r="C160" s="13" t="s">
        <v>785</v>
      </c>
      <c r="D160" s="13" t="s">
        <v>3</v>
      </c>
      <c r="H160" s="13">
        <v>0.313</v>
      </c>
      <c r="I160" s="18">
        <v>1.9E-2</v>
      </c>
      <c r="J160" s="13">
        <f t="shared" si="118"/>
        <v>0.29399999999999998</v>
      </c>
      <c r="K160" s="68">
        <v>10</v>
      </c>
      <c r="L160" s="68">
        <f t="shared" si="119"/>
        <v>5</v>
      </c>
      <c r="M160" s="69">
        <v>7.1000000000000004E-3</v>
      </c>
      <c r="N160" s="68">
        <v>7.1999999999999998E-3</v>
      </c>
      <c r="O160" s="70">
        <f t="shared" si="120"/>
        <v>39.847222222222221</v>
      </c>
      <c r="P160" s="17">
        <f t="shared" si="121"/>
        <v>7.9694444444444441</v>
      </c>
    </row>
    <row r="161" spans="1:19" hidden="1">
      <c r="A161" s="20"/>
      <c r="C161" s="13" t="s">
        <v>786</v>
      </c>
      <c r="D161" s="13" t="s">
        <v>5</v>
      </c>
      <c r="H161" s="13">
        <v>0.25600000000000001</v>
      </c>
      <c r="I161" s="18">
        <v>1.9E-2</v>
      </c>
      <c r="J161" s="13">
        <f t="shared" si="118"/>
        <v>0.23700000000000002</v>
      </c>
      <c r="K161" s="68">
        <v>10</v>
      </c>
      <c r="L161" s="68">
        <f t="shared" si="119"/>
        <v>5</v>
      </c>
      <c r="M161" s="69">
        <v>7.1000000000000004E-3</v>
      </c>
      <c r="N161" s="68">
        <v>7.1999999999999998E-3</v>
      </c>
      <c r="O161" s="70">
        <f t="shared" si="120"/>
        <v>31.930555555555561</v>
      </c>
      <c r="P161" s="17">
        <f t="shared" si="121"/>
        <v>6.386111111111112</v>
      </c>
    </row>
    <row r="162" spans="1:19" hidden="1">
      <c r="A162" s="20"/>
      <c r="C162" s="13" t="s">
        <v>787</v>
      </c>
      <c r="D162" s="13" t="s">
        <v>7</v>
      </c>
      <c r="H162" s="13">
        <v>0.318</v>
      </c>
      <c r="I162" s="18">
        <v>1.9E-2</v>
      </c>
      <c r="J162" s="13">
        <f t="shared" si="118"/>
        <v>0.29899999999999999</v>
      </c>
      <c r="K162" s="18">
        <v>2</v>
      </c>
      <c r="L162" s="68">
        <f t="shared" si="119"/>
        <v>25</v>
      </c>
      <c r="M162" s="69">
        <v>7.1000000000000004E-3</v>
      </c>
      <c r="N162" s="68">
        <v>7.1999999999999998E-3</v>
      </c>
      <c r="O162" s="70">
        <f t="shared" si="120"/>
        <v>40.541666666666664</v>
      </c>
      <c r="P162" s="17">
        <f t="shared" si="121"/>
        <v>1.6216666666666666</v>
      </c>
    </row>
    <row r="163" spans="1:19" hidden="1">
      <c r="A163" s="20" t="s">
        <v>1319</v>
      </c>
      <c r="B163" s="15">
        <v>43904</v>
      </c>
      <c r="C163" s="13" t="s">
        <v>777</v>
      </c>
      <c r="H163" s="46">
        <v>0.439</v>
      </c>
      <c r="I163" s="46">
        <v>1.9E-2</v>
      </c>
      <c r="J163" s="36">
        <f t="shared" si="118"/>
        <v>0.42</v>
      </c>
      <c r="K163" s="37">
        <v>10</v>
      </c>
      <c r="L163" s="34">
        <f t="shared" si="119"/>
        <v>5</v>
      </c>
      <c r="M163" s="40">
        <v>2.9999999999999997E-4</v>
      </c>
      <c r="N163" s="34">
        <v>7.1000000000000004E-3</v>
      </c>
      <c r="O163" s="35">
        <f t="shared" si="120"/>
        <v>59.112676056338017</v>
      </c>
      <c r="P163" s="35">
        <f t="shared" si="121"/>
        <v>11.822535211267603</v>
      </c>
      <c r="Q163" s="13" t="s">
        <v>383</v>
      </c>
      <c r="S163" t="s">
        <v>776</v>
      </c>
    </row>
    <row r="164" spans="1:19" hidden="1">
      <c r="A164" s="20"/>
      <c r="B164" s="13" t="s">
        <v>793</v>
      </c>
      <c r="C164" s="13" t="s">
        <v>379</v>
      </c>
      <c r="H164" s="46">
        <v>0.437</v>
      </c>
      <c r="I164" s="46">
        <v>1.9E-2</v>
      </c>
      <c r="J164" s="36">
        <f t="shared" si="118"/>
        <v>0.41799999999999998</v>
      </c>
      <c r="K164" s="37">
        <v>10</v>
      </c>
      <c r="L164" s="34">
        <f t="shared" si="119"/>
        <v>5</v>
      </c>
      <c r="M164" s="40">
        <v>2.9999999999999997E-4</v>
      </c>
      <c r="N164" s="34">
        <v>7.1000000000000004E-3</v>
      </c>
      <c r="O164" s="35">
        <f t="shared" si="120"/>
        <v>58.830985915492946</v>
      </c>
      <c r="P164" s="35">
        <f t="shared" si="121"/>
        <v>11.766197183098589</v>
      </c>
      <c r="S164" s="13" t="s">
        <v>794</v>
      </c>
    </row>
    <row r="165" spans="1:19" hidden="1">
      <c r="A165" s="20"/>
      <c r="C165" s="13" t="s">
        <v>795</v>
      </c>
      <c r="H165" s="46">
        <v>0.10199999999999999</v>
      </c>
      <c r="I165" s="46">
        <v>1.9E-2</v>
      </c>
      <c r="J165" s="36">
        <f t="shared" si="118"/>
        <v>8.299999999999999E-2</v>
      </c>
      <c r="K165" s="37">
        <v>2</v>
      </c>
      <c r="L165" s="34">
        <f t="shared" si="119"/>
        <v>25</v>
      </c>
      <c r="M165" s="40">
        <v>2.9999999999999997E-4</v>
      </c>
      <c r="N165" s="34">
        <v>7.1000000000000004E-3</v>
      </c>
      <c r="O165" s="35">
        <f t="shared" si="120"/>
        <v>11.64788732394366</v>
      </c>
      <c r="P165" s="35">
        <f t="shared" si="121"/>
        <v>0.46591549295774642</v>
      </c>
    </row>
    <row r="166" spans="1:19" hidden="1">
      <c r="A166" s="20"/>
      <c r="C166" s="13" t="s">
        <v>796</v>
      </c>
      <c r="H166" s="46">
        <v>0.184</v>
      </c>
      <c r="I166" s="46">
        <v>1.9E-2</v>
      </c>
      <c r="J166" s="36">
        <f t="shared" si="118"/>
        <v>0.16500000000000001</v>
      </c>
      <c r="K166" s="37">
        <v>1</v>
      </c>
      <c r="L166" s="34">
        <f t="shared" si="119"/>
        <v>50</v>
      </c>
      <c r="M166" s="40">
        <v>2.9999999999999997E-4</v>
      </c>
      <c r="N166" s="34">
        <v>7.1000000000000004E-3</v>
      </c>
      <c r="O166" s="35">
        <f t="shared" si="120"/>
        <v>23.197183098591548</v>
      </c>
      <c r="P166" s="35">
        <f t="shared" si="121"/>
        <v>0.46394366197183096</v>
      </c>
    </row>
    <row r="167" spans="1:19" hidden="1">
      <c r="A167" s="73"/>
      <c r="C167" s="13" t="s">
        <v>778</v>
      </c>
      <c r="H167" s="13">
        <v>2.8000000000000001E-2</v>
      </c>
      <c r="I167" s="18">
        <v>1.9E-2</v>
      </c>
      <c r="J167" s="13">
        <f t="shared" si="118"/>
        <v>9.0000000000000011E-3</v>
      </c>
      <c r="K167" s="18">
        <v>1</v>
      </c>
      <c r="L167" s="68">
        <f t="shared" si="119"/>
        <v>50</v>
      </c>
      <c r="M167" s="69">
        <v>2.9999999999999997E-4</v>
      </c>
      <c r="N167" s="68">
        <v>7.1000000000000004E-3</v>
      </c>
      <c r="O167" s="70">
        <f t="shared" si="120"/>
        <v>1.2253521126760565</v>
      </c>
      <c r="P167" s="17">
        <f t="shared" si="121"/>
        <v>2.4507042253521131E-2</v>
      </c>
    </row>
    <row r="168" spans="1:19" hidden="1">
      <c r="A168" s="73"/>
      <c r="C168" s="13" t="s">
        <v>779</v>
      </c>
      <c r="H168" s="13">
        <v>3.1E-2</v>
      </c>
      <c r="I168" s="18">
        <v>1.9E-2</v>
      </c>
      <c r="J168" s="13">
        <f t="shared" si="118"/>
        <v>1.2E-2</v>
      </c>
      <c r="K168" s="18">
        <v>1</v>
      </c>
      <c r="L168" s="68">
        <f t="shared" si="119"/>
        <v>50</v>
      </c>
      <c r="M168" s="69">
        <v>2.9999999999999997E-4</v>
      </c>
      <c r="N168" s="68">
        <v>7.1000000000000004E-3</v>
      </c>
      <c r="O168" s="70">
        <f t="shared" si="120"/>
        <v>1.647887323943662</v>
      </c>
      <c r="P168" s="17">
        <f t="shared" si="121"/>
        <v>3.2957746478873243E-2</v>
      </c>
    </row>
    <row r="169" spans="1:19" hidden="1">
      <c r="A169" s="73"/>
      <c r="C169" s="13" t="s">
        <v>780</v>
      </c>
      <c r="H169" s="13">
        <v>2.7E-2</v>
      </c>
      <c r="I169" s="18">
        <v>1.9E-2</v>
      </c>
      <c r="J169" s="13">
        <f t="shared" ref="J169:J200" si="122">H169-I169</f>
        <v>8.0000000000000002E-3</v>
      </c>
      <c r="K169" s="18">
        <v>1</v>
      </c>
      <c r="L169" s="68">
        <f t="shared" ref="L169:L200" si="123">50/K169</f>
        <v>50</v>
      </c>
      <c r="M169" s="69">
        <v>2.9999999999999997E-4</v>
      </c>
      <c r="N169" s="68">
        <v>7.1000000000000004E-3</v>
      </c>
      <c r="O169" s="70">
        <f t="shared" ref="O169:O200" si="124">(J169-M169)/N169</f>
        <v>1.084507042253521</v>
      </c>
      <c r="P169" s="17">
        <f t="shared" ref="P169:P200" si="125">O169/L169</f>
        <v>2.169014084507042E-2</v>
      </c>
    </row>
    <row r="170" spans="1:19" hidden="1">
      <c r="A170" s="73"/>
      <c r="C170" s="13" t="s">
        <v>781</v>
      </c>
      <c r="H170" s="13">
        <v>2.8000000000000001E-2</v>
      </c>
      <c r="I170" s="18">
        <v>1.9E-2</v>
      </c>
      <c r="J170" s="13">
        <f t="shared" si="122"/>
        <v>9.0000000000000011E-3</v>
      </c>
      <c r="K170" s="18">
        <v>1</v>
      </c>
      <c r="L170" s="68">
        <f t="shared" si="123"/>
        <v>50</v>
      </c>
      <c r="M170" s="69">
        <v>2.9999999999999997E-4</v>
      </c>
      <c r="N170" s="68">
        <v>7.1000000000000004E-3</v>
      </c>
      <c r="O170" s="70">
        <f t="shared" si="124"/>
        <v>1.2253521126760565</v>
      </c>
      <c r="P170" s="17">
        <f t="shared" si="125"/>
        <v>2.4507042253521131E-2</v>
      </c>
    </row>
    <row r="171" spans="1:19" hidden="1">
      <c r="A171" s="73"/>
      <c r="C171" s="13" t="s">
        <v>782</v>
      </c>
      <c r="H171" s="13">
        <v>2.5999999999999999E-2</v>
      </c>
      <c r="I171" s="18">
        <v>1.9E-2</v>
      </c>
      <c r="J171" s="13">
        <f t="shared" si="122"/>
        <v>6.9999999999999993E-3</v>
      </c>
      <c r="K171" s="18">
        <v>1</v>
      </c>
      <c r="L171" s="68">
        <f t="shared" si="123"/>
        <v>50</v>
      </c>
      <c r="M171" s="69">
        <v>2.9999999999999997E-4</v>
      </c>
      <c r="N171" s="68">
        <v>7.1000000000000004E-3</v>
      </c>
      <c r="O171" s="70">
        <f t="shared" si="124"/>
        <v>0.94366197183098577</v>
      </c>
      <c r="P171" s="17">
        <f t="shared" si="125"/>
        <v>1.8873239436619716E-2</v>
      </c>
    </row>
    <row r="172" spans="1:19" hidden="1">
      <c r="A172" s="20"/>
      <c r="C172" s="13" t="s">
        <v>797</v>
      </c>
      <c r="D172" s="13" t="s">
        <v>314</v>
      </c>
      <c r="H172" s="13">
        <v>0.34599999999999997</v>
      </c>
      <c r="I172" s="18">
        <v>1.9E-2</v>
      </c>
      <c r="J172" s="13">
        <f t="shared" si="122"/>
        <v>0.32699999999999996</v>
      </c>
      <c r="K172" s="68">
        <v>1</v>
      </c>
      <c r="L172" s="68">
        <f t="shared" si="123"/>
        <v>50</v>
      </c>
      <c r="M172" s="69">
        <v>2.9999999999999997E-4</v>
      </c>
      <c r="N172" s="68">
        <v>7.1000000000000004E-3</v>
      </c>
      <c r="O172" s="70">
        <f t="shared" si="124"/>
        <v>46.014084507042242</v>
      </c>
      <c r="P172" s="17">
        <f t="shared" si="125"/>
        <v>0.92028169014084482</v>
      </c>
    </row>
    <row r="173" spans="1:19" hidden="1">
      <c r="A173" s="20"/>
      <c r="C173" s="13" t="s">
        <v>798</v>
      </c>
      <c r="D173" s="13" t="s">
        <v>316</v>
      </c>
      <c r="H173" s="13">
        <v>0.29699999999999999</v>
      </c>
      <c r="I173" s="18">
        <v>1.9E-2</v>
      </c>
      <c r="J173" s="13">
        <f t="shared" si="122"/>
        <v>0.27799999999999997</v>
      </c>
      <c r="K173" s="68">
        <v>10</v>
      </c>
      <c r="L173" s="68">
        <f t="shared" si="123"/>
        <v>5</v>
      </c>
      <c r="M173" s="69">
        <v>2.9999999999999997E-4</v>
      </c>
      <c r="N173" s="68">
        <v>7.1000000000000004E-3</v>
      </c>
      <c r="O173" s="70">
        <f t="shared" si="124"/>
        <v>39.112676056338017</v>
      </c>
      <c r="P173" s="17">
        <f t="shared" si="125"/>
        <v>7.8225352112676036</v>
      </c>
    </row>
    <row r="174" spans="1:19" hidden="1">
      <c r="A174" s="20"/>
      <c r="C174" s="13" t="s">
        <v>799</v>
      </c>
      <c r="D174" s="13" t="s">
        <v>318</v>
      </c>
      <c r="H174" s="13">
        <v>0.28799999999999998</v>
      </c>
      <c r="I174" s="18">
        <v>1.9E-2</v>
      </c>
      <c r="J174" s="13">
        <f t="shared" si="122"/>
        <v>0.26899999999999996</v>
      </c>
      <c r="K174" s="68">
        <v>10</v>
      </c>
      <c r="L174" s="68">
        <f t="shared" si="123"/>
        <v>5</v>
      </c>
      <c r="M174" s="69">
        <v>2.9999999999999997E-4</v>
      </c>
      <c r="N174" s="68">
        <v>7.1000000000000004E-3</v>
      </c>
      <c r="O174" s="70">
        <f t="shared" si="124"/>
        <v>37.845070422535201</v>
      </c>
      <c r="P174" s="17">
        <f t="shared" si="125"/>
        <v>7.5690140845070406</v>
      </c>
    </row>
    <row r="175" spans="1:19" hidden="1">
      <c r="A175" s="20"/>
      <c r="C175" s="13" t="s">
        <v>800</v>
      </c>
      <c r="D175" s="13" t="s">
        <v>320</v>
      </c>
      <c r="H175" s="13">
        <v>0.38600000000000001</v>
      </c>
      <c r="I175" s="18">
        <v>1.9E-2</v>
      </c>
      <c r="J175" s="13">
        <f t="shared" si="122"/>
        <v>0.36699999999999999</v>
      </c>
      <c r="K175" s="18">
        <v>2</v>
      </c>
      <c r="L175" s="68">
        <f t="shared" si="123"/>
        <v>25</v>
      </c>
      <c r="M175" s="69">
        <v>2.9999999999999997E-4</v>
      </c>
      <c r="N175" s="68">
        <v>7.1000000000000004E-3</v>
      </c>
      <c r="O175" s="70">
        <f t="shared" si="124"/>
        <v>51.647887323943657</v>
      </c>
      <c r="P175" s="17">
        <f t="shared" si="125"/>
        <v>2.0659154929577461</v>
      </c>
    </row>
    <row r="176" spans="1:19" hidden="1">
      <c r="A176" s="20"/>
      <c r="B176" s="15">
        <v>43907</v>
      </c>
      <c r="C176" s="13" t="s">
        <v>801</v>
      </c>
      <c r="D176" s="13" t="s">
        <v>320</v>
      </c>
      <c r="H176" s="13">
        <v>0.35699999999999998</v>
      </c>
      <c r="I176" s="18">
        <v>2.5000000000000001E-2</v>
      </c>
      <c r="J176" s="13">
        <f t="shared" si="122"/>
        <v>0.33199999999999996</v>
      </c>
      <c r="K176" s="18">
        <v>2</v>
      </c>
      <c r="L176" s="68">
        <f t="shared" si="123"/>
        <v>25</v>
      </c>
      <c r="M176" s="69">
        <v>2.9999999999999997E-4</v>
      </c>
      <c r="N176" s="68">
        <v>7.1000000000000004E-3</v>
      </c>
      <c r="O176" s="70">
        <f t="shared" si="124"/>
        <v>46.718309859154921</v>
      </c>
      <c r="P176" s="17">
        <f t="shared" si="125"/>
        <v>1.8687323943661969</v>
      </c>
    </row>
    <row r="177" spans="1:16" hidden="1">
      <c r="A177" s="20" t="s">
        <v>806</v>
      </c>
      <c r="B177" s="13" t="s">
        <v>818</v>
      </c>
      <c r="C177" s="13" t="s">
        <v>819</v>
      </c>
      <c r="D177" s="13" t="s">
        <v>507</v>
      </c>
      <c r="H177" s="13">
        <v>7.5999999999999998E-2</v>
      </c>
      <c r="I177" s="18">
        <v>2.5000000000000001E-2</v>
      </c>
      <c r="J177" s="13">
        <f t="shared" si="122"/>
        <v>5.0999999999999997E-2</v>
      </c>
      <c r="K177" s="18">
        <v>1</v>
      </c>
      <c r="L177" s="68">
        <f t="shared" si="123"/>
        <v>50</v>
      </c>
      <c r="M177" s="69">
        <v>2.9999999999999997E-4</v>
      </c>
      <c r="N177" s="68">
        <v>7.1000000000000004E-3</v>
      </c>
      <c r="O177" s="70">
        <f t="shared" si="124"/>
        <v>7.1408450704225341</v>
      </c>
      <c r="P177" s="17">
        <f t="shared" si="125"/>
        <v>0.14281690140845069</v>
      </c>
    </row>
    <row r="178" spans="1:16" hidden="1">
      <c r="A178" s="20" t="s">
        <v>806</v>
      </c>
      <c r="C178" s="13" t="s">
        <v>820</v>
      </c>
      <c r="D178" s="13"/>
      <c r="H178" s="13">
        <v>7.6999999999999999E-2</v>
      </c>
      <c r="I178" s="18">
        <v>2.5000000000000001E-2</v>
      </c>
      <c r="J178" s="13">
        <f t="shared" si="122"/>
        <v>5.1999999999999998E-2</v>
      </c>
      <c r="K178" s="18">
        <v>1</v>
      </c>
      <c r="L178" s="68">
        <f t="shared" si="123"/>
        <v>50</v>
      </c>
      <c r="M178" s="69">
        <v>2.9999999999999997E-4</v>
      </c>
      <c r="N178" s="68">
        <v>7.1000000000000004E-3</v>
      </c>
      <c r="O178" s="70">
        <f t="shared" si="124"/>
        <v>7.2816901408450692</v>
      </c>
      <c r="P178" s="17">
        <f t="shared" si="125"/>
        <v>0.14563380281690139</v>
      </c>
    </row>
    <row r="179" spans="1:16" hidden="1">
      <c r="A179" s="20"/>
      <c r="B179" s="21"/>
      <c r="C179" s="22" t="s">
        <v>73</v>
      </c>
      <c r="D179" s="66"/>
      <c r="E179" s="24"/>
      <c r="F179" s="25"/>
      <c r="G179" s="24"/>
      <c r="H179" s="26">
        <v>0.32500000000000001</v>
      </c>
      <c r="I179" s="26">
        <v>2.5000000000000001E-2</v>
      </c>
      <c r="J179" s="27">
        <f t="shared" si="122"/>
        <v>0.3</v>
      </c>
      <c r="K179" s="28">
        <v>1</v>
      </c>
      <c r="L179" s="24">
        <f t="shared" si="123"/>
        <v>50</v>
      </c>
      <c r="M179" s="29">
        <v>2.9999999999999997E-4</v>
      </c>
      <c r="N179" s="29">
        <v>7.1000000000000004E-3</v>
      </c>
      <c r="O179" s="24">
        <f t="shared" si="124"/>
        <v>42.211267605633793</v>
      </c>
      <c r="P179" s="30">
        <f t="shared" si="125"/>
        <v>0.84422535211267591</v>
      </c>
    </row>
    <row r="180" spans="1:16" hidden="1">
      <c r="A180" s="20"/>
      <c r="C180" s="13" t="s">
        <v>802</v>
      </c>
      <c r="D180" s="13" t="s">
        <v>314</v>
      </c>
      <c r="H180" s="13">
        <v>0.39100000000000001</v>
      </c>
      <c r="I180" s="18">
        <v>2.5000000000000001E-2</v>
      </c>
      <c r="J180" s="13">
        <f t="shared" si="122"/>
        <v>0.36599999999999999</v>
      </c>
      <c r="K180" s="68">
        <v>1</v>
      </c>
      <c r="L180" s="68">
        <f t="shared" si="123"/>
        <v>50</v>
      </c>
      <c r="M180" s="69">
        <v>2.9999999999999997E-4</v>
      </c>
      <c r="N180" s="68">
        <v>7.1000000000000004E-3</v>
      </c>
      <c r="O180" s="70">
        <f t="shared" si="124"/>
        <v>51.507042253521121</v>
      </c>
      <c r="P180" s="17">
        <f t="shared" si="125"/>
        <v>1.0301408450704224</v>
      </c>
    </row>
    <row r="181" spans="1:16" hidden="1">
      <c r="A181" s="20"/>
      <c r="C181" s="13" t="s">
        <v>803</v>
      </c>
      <c r="D181" s="13" t="s">
        <v>316</v>
      </c>
      <c r="H181" s="13">
        <v>0.29399999999999998</v>
      </c>
      <c r="I181" s="18">
        <v>2.5000000000000001E-2</v>
      </c>
      <c r="J181" s="13">
        <f t="shared" si="122"/>
        <v>0.26899999999999996</v>
      </c>
      <c r="K181" s="68">
        <v>10</v>
      </c>
      <c r="L181" s="68">
        <f t="shared" si="123"/>
        <v>5</v>
      </c>
      <c r="M181" s="69">
        <v>2.9999999999999997E-4</v>
      </c>
      <c r="N181" s="68">
        <v>7.1000000000000004E-3</v>
      </c>
      <c r="O181" s="70">
        <f t="shared" si="124"/>
        <v>37.845070422535201</v>
      </c>
      <c r="P181" s="17">
        <f t="shared" si="125"/>
        <v>7.5690140845070406</v>
      </c>
    </row>
    <row r="182" spans="1:16" hidden="1">
      <c r="A182" s="20"/>
      <c r="C182" s="13" t="s">
        <v>804</v>
      </c>
      <c r="D182" s="13" t="s">
        <v>318</v>
      </c>
      <c r="H182" s="13">
        <v>0.30499999999999999</v>
      </c>
      <c r="I182" s="18">
        <v>2.5000000000000001E-2</v>
      </c>
      <c r="J182" s="13">
        <f t="shared" si="122"/>
        <v>0.27999999999999997</v>
      </c>
      <c r="K182" s="68">
        <v>10</v>
      </c>
      <c r="L182" s="68">
        <f t="shared" si="123"/>
        <v>5</v>
      </c>
      <c r="M182" s="69">
        <v>2.9999999999999997E-4</v>
      </c>
      <c r="N182" s="68">
        <v>7.1000000000000004E-3</v>
      </c>
      <c r="O182" s="70">
        <f t="shared" si="124"/>
        <v>39.394366197183089</v>
      </c>
      <c r="P182" s="17">
        <f t="shared" si="125"/>
        <v>7.8788732394366177</v>
      </c>
    </row>
    <row r="183" spans="1:16" hidden="1">
      <c r="A183" s="20"/>
      <c r="C183" s="13" t="s">
        <v>805</v>
      </c>
      <c r="D183" s="13" t="s">
        <v>320</v>
      </c>
      <c r="H183" s="13">
        <v>0.45900000000000002</v>
      </c>
      <c r="I183" s="18">
        <v>2.5000000000000001E-2</v>
      </c>
      <c r="J183" s="13">
        <f t="shared" si="122"/>
        <v>0.434</v>
      </c>
      <c r="K183" s="18">
        <v>2</v>
      </c>
      <c r="L183" s="68">
        <f t="shared" si="123"/>
        <v>25</v>
      </c>
      <c r="M183" s="69">
        <v>2.9999999999999997E-4</v>
      </c>
      <c r="N183" s="68">
        <v>7.1000000000000004E-3</v>
      </c>
      <c r="O183" s="70">
        <f t="shared" si="124"/>
        <v>61.084507042253513</v>
      </c>
      <c r="P183" s="17">
        <f t="shared" si="125"/>
        <v>2.4433802816901404</v>
      </c>
    </row>
    <row r="184" spans="1:16" hidden="1">
      <c r="A184" s="20" t="s">
        <v>806</v>
      </c>
      <c r="C184" s="13" t="s">
        <v>807</v>
      </c>
      <c r="D184" s="13" t="s">
        <v>808</v>
      </c>
      <c r="H184" s="13">
        <v>5.8000000000000003E-2</v>
      </c>
      <c r="I184" s="18">
        <v>2.5000000000000001E-2</v>
      </c>
      <c r="J184" s="13">
        <f t="shared" si="122"/>
        <v>3.3000000000000002E-2</v>
      </c>
      <c r="K184" s="18">
        <v>1</v>
      </c>
      <c r="L184" s="68">
        <f t="shared" si="123"/>
        <v>50</v>
      </c>
      <c r="M184" s="69">
        <v>2.9999999999999997E-4</v>
      </c>
      <c r="N184" s="68">
        <v>7.1000000000000004E-3</v>
      </c>
      <c r="O184" s="70">
        <f t="shared" si="124"/>
        <v>4.605633802816901</v>
      </c>
      <c r="P184" s="17">
        <f t="shared" si="125"/>
        <v>9.2112676056338022E-2</v>
      </c>
    </row>
    <row r="185" spans="1:16" hidden="1">
      <c r="A185" s="20" t="s">
        <v>806</v>
      </c>
      <c r="C185" s="13" t="s">
        <v>809</v>
      </c>
      <c r="D185" s="13" t="s">
        <v>345</v>
      </c>
      <c r="H185" s="13">
        <v>0.121</v>
      </c>
      <c r="I185" s="18">
        <v>2.5000000000000001E-2</v>
      </c>
      <c r="J185" s="13">
        <f t="shared" si="122"/>
        <v>9.6000000000000002E-2</v>
      </c>
      <c r="K185" s="18">
        <v>1</v>
      </c>
      <c r="L185" s="68">
        <f t="shared" si="123"/>
        <v>50</v>
      </c>
      <c r="M185" s="69">
        <v>2.9999999999999997E-4</v>
      </c>
      <c r="N185" s="68">
        <v>7.1000000000000004E-3</v>
      </c>
      <c r="O185" s="70">
        <f t="shared" si="124"/>
        <v>13.47887323943662</v>
      </c>
      <c r="P185" s="17">
        <f t="shared" si="125"/>
        <v>0.2695774647887324</v>
      </c>
    </row>
    <row r="186" spans="1:16" hidden="1">
      <c r="A186" s="20" t="s">
        <v>810</v>
      </c>
      <c r="C186" s="13" t="s">
        <v>811</v>
      </c>
      <c r="D186" s="13" t="s">
        <v>812</v>
      </c>
      <c r="H186" s="13">
        <v>0.252</v>
      </c>
      <c r="I186" s="18">
        <v>2.5000000000000001E-2</v>
      </c>
      <c r="J186" s="13">
        <f t="shared" si="122"/>
        <v>0.22700000000000001</v>
      </c>
      <c r="K186" s="18">
        <v>25</v>
      </c>
      <c r="L186" s="68">
        <f t="shared" si="123"/>
        <v>2</v>
      </c>
      <c r="M186" s="69">
        <v>2.9999999999999997E-4</v>
      </c>
      <c r="N186" s="68">
        <v>7.1000000000000004E-3</v>
      </c>
      <c r="O186" s="70">
        <f t="shared" si="124"/>
        <v>31.929577464788732</v>
      </c>
      <c r="P186" s="17">
        <f t="shared" si="125"/>
        <v>15.964788732394366</v>
      </c>
    </row>
    <row r="187" spans="1:16" hidden="1">
      <c r="A187" s="20"/>
      <c r="C187" s="13" t="s">
        <v>813</v>
      </c>
      <c r="D187" s="13" t="s">
        <v>314</v>
      </c>
      <c r="H187" s="13">
        <v>0.378</v>
      </c>
      <c r="I187" s="18">
        <v>2.5000000000000001E-2</v>
      </c>
      <c r="J187" s="13">
        <f t="shared" si="122"/>
        <v>0.35299999999999998</v>
      </c>
      <c r="K187" s="68">
        <v>1</v>
      </c>
      <c r="L187" s="68">
        <f t="shared" si="123"/>
        <v>50</v>
      </c>
      <c r="M187" s="69">
        <v>2.9999999999999997E-4</v>
      </c>
      <c r="N187" s="68">
        <v>7.1000000000000004E-3</v>
      </c>
      <c r="O187" s="70">
        <f t="shared" si="124"/>
        <v>49.676056338028161</v>
      </c>
      <c r="P187" s="17">
        <f t="shared" si="125"/>
        <v>0.99352112676056326</v>
      </c>
    </row>
    <row r="188" spans="1:16" hidden="1">
      <c r="A188" s="20"/>
      <c r="C188" s="13" t="s">
        <v>814</v>
      </c>
      <c r="D188" s="13" t="s">
        <v>316</v>
      </c>
      <c r="H188" s="13">
        <v>0.33800000000000002</v>
      </c>
      <c r="I188" s="18">
        <v>2.5000000000000001E-2</v>
      </c>
      <c r="J188" s="13">
        <f t="shared" si="122"/>
        <v>0.313</v>
      </c>
      <c r="K188" s="68">
        <v>10</v>
      </c>
      <c r="L188" s="68">
        <f t="shared" si="123"/>
        <v>5</v>
      </c>
      <c r="M188" s="69">
        <v>2.9999999999999997E-4</v>
      </c>
      <c r="N188" s="68">
        <v>7.1000000000000004E-3</v>
      </c>
      <c r="O188" s="70">
        <f t="shared" si="124"/>
        <v>44.042253521126753</v>
      </c>
      <c r="P188" s="17">
        <f t="shared" si="125"/>
        <v>8.8084507042253506</v>
      </c>
    </row>
    <row r="189" spans="1:16" hidden="1">
      <c r="A189" s="20"/>
      <c r="C189" s="13" t="s">
        <v>815</v>
      </c>
      <c r="D189" s="13" t="s">
        <v>318</v>
      </c>
      <c r="H189" s="13">
        <v>0.315</v>
      </c>
      <c r="I189" s="18">
        <v>2.5000000000000001E-2</v>
      </c>
      <c r="J189" s="13">
        <f t="shared" si="122"/>
        <v>0.28999999999999998</v>
      </c>
      <c r="K189" s="68">
        <v>10</v>
      </c>
      <c r="L189" s="68">
        <f t="shared" si="123"/>
        <v>5</v>
      </c>
      <c r="M189" s="69">
        <v>2.9999999999999997E-4</v>
      </c>
      <c r="N189" s="68">
        <v>7.1000000000000004E-3</v>
      </c>
      <c r="O189" s="70">
        <f t="shared" si="124"/>
        <v>40.802816901408441</v>
      </c>
      <c r="P189" s="17">
        <f t="shared" si="125"/>
        <v>8.1605633802816886</v>
      </c>
    </row>
    <row r="190" spans="1:16" hidden="1">
      <c r="A190" s="20"/>
      <c r="C190" s="13" t="s">
        <v>816</v>
      </c>
      <c r="D190" s="13" t="s">
        <v>320</v>
      </c>
      <c r="H190" s="13">
        <v>0.433</v>
      </c>
      <c r="I190" s="18">
        <v>2.5000000000000001E-2</v>
      </c>
      <c r="J190" s="13">
        <f t="shared" si="122"/>
        <v>0.40799999999999997</v>
      </c>
      <c r="K190" s="18">
        <v>2</v>
      </c>
      <c r="L190" s="68">
        <f t="shared" si="123"/>
        <v>25</v>
      </c>
      <c r="M190" s="69">
        <v>2.9999999999999997E-4</v>
      </c>
      <c r="N190" s="68">
        <v>7.1000000000000004E-3</v>
      </c>
      <c r="O190" s="70">
        <f t="shared" si="124"/>
        <v>57.422535211267594</v>
      </c>
      <c r="P190" s="17">
        <f t="shared" si="125"/>
        <v>2.2969014084507036</v>
      </c>
    </row>
    <row r="191" spans="1:16" hidden="1">
      <c r="A191" s="20" t="s">
        <v>539</v>
      </c>
      <c r="C191" s="13" t="s">
        <v>817</v>
      </c>
      <c r="D191" s="13" t="s">
        <v>554</v>
      </c>
      <c r="H191" s="13">
        <v>0.32100000000000001</v>
      </c>
      <c r="I191" s="18">
        <v>2.5000000000000001E-2</v>
      </c>
      <c r="J191" s="13">
        <f t="shared" si="122"/>
        <v>0.29599999999999999</v>
      </c>
      <c r="K191" s="18">
        <v>2</v>
      </c>
      <c r="L191" s="68">
        <f t="shared" si="123"/>
        <v>25</v>
      </c>
      <c r="M191" s="69">
        <v>2.9999999999999997E-4</v>
      </c>
      <c r="N191" s="68">
        <v>7.1000000000000004E-3</v>
      </c>
      <c r="O191" s="70">
        <f t="shared" si="124"/>
        <v>41.647887323943657</v>
      </c>
      <c r="P191" s="17">
        <f t="shared" si="125"/>
        <v>1.6659154929577462</v>
      </c>
    </row>
    <row r="192" spans="1:16" hidden="1">
      <c r="A192" s="20" t="s">
        <v>806</v>
      </c>
      <c r="B192" s="15">
        <v>43909</v>
      </c>
      <c r="C192" s="13" t="s">
        <v>821</v>
      </c>
      <c r="D192" s="13" t="s">
        <v>456</v>
      </c>
      <c r="H192" s="13">
        <v>0.125</v>
      </c>
      <c r="I192" s="18">
        <v>2.4E-2</v>
      </c>
      <c r="J192" s="13">
        <f t="shared" si="122"/>
        <v>0.10100000000000001</v>
      </c>
      <c r="K192" s="18">
        <v>2</v>
      </c>
      <c r="L192" s="68">
        <f t="shared" si="123"/>
        <v>25</v>
      </c>
      <c r="M192" s="69">
        <v>2.9999999999999997E-4</v>
      </c>
      <c r="N192" s="68">
        <v>7.1000000000000004E-3</v>
      </c>
      <c r="O192" s="70">
        <f t="shared" si="124"/>
        <v>14.183098591549296</v>
      </c>
      <c r="P192" s="17">
        <f t="shared" si="125"/>
        <v>0.56732394366197181</v>
      </c>
    </row>
    <row r="193" spans="1:19" ht="17.25" hidden="1" customHeight="1">
      <c r="A193" s="20" t="s">
        <v>539</v>
      </c>
      <c r="B193" s="13" t="s">
        <v>827</v>
      </c>
      <c r="C193" s="13" t="s">
        <v>822</v>
      </c>
      <c r="D193" s="13" t="s">
        <v>530</v>
      </c>
      <c r="H193" s="13">
        <v>0.45200000000000001</v>
      </c>
      <c r="I193" s="18">
        <v>2.4E-2</v>
      </c>
      <c r="J193" s="13">
        <f t="shared" si="122"/>
        <v>0.42799999999999999</v>
      </c>
      <c r="K193" s="18">
        <v>1</v>
      </c>
      <c r="L193" s="68">
        <f t="shared" si="123"/>
        <v>50</v>
      </c>
      <c r="M193" s="69">
        <v>2.9999999999999997E-4</v>
      </c>
      <c r="N193" s="68">
        <v>7.1000000000000004E-3</v>
      </c>
      <c r="O193" s="70">
        <f t="shared" si="124"/>
        <v>60.239436619718305</v>
      </c>
      <c r="P193" s="17">
        <f t="shared" si="125"/>
        <v>1.204788732394366</v>
      </c>
    </row>
    <row r="194" spans="1:19" hidden="1">
      <c r="A194" s="20"/>
      <c r="C194" s="13" t="s">
        <v>823</v>
      </c>
      <c r="D194" s="13" t="s">
        <v>1</v>
      </c>
      <c r="H194" s="18">
        <v>0.38800000000000001</v>
      </c>
      <c r="I194" s="18">
        <v>2.4E-2</v>
      </c>
      <c r="J194" s="13">
        <f t="shared" si="122"/>
        <v>0.36399999999999999</v>
      </c>
      <c r="K194" s="68">
        <v>1</v>
      </c>
      <c r="L194" s="68">
        <f t="shared" si="123"/>
        <v>50</v>
      </c>
      <c r="M194" s="69">
        <v>2.9999999999999997E-4</v>
      </c>
      <c r="N194" s="68">
        <v>7.1000000000000004E-3</v>
      </c>
      <c r="O194" s="70">
        <f t="shared" si="124"/>
        <v>51.225352112676049</v>
      </c>
      <c r="P194" s="17">
        <f t="shared" si="125"/>
        <v>1.024507042253521</v>
      </c>
    </row>
    <row r="195" spans="1:19" hidden="1">
      <c r="A195" s="20"/>
      <c r="C195" s="13" t="s">
        <v>824</v>
      </c>
      <c r="D195" s="13" t="s">
        <v>3</v>
      </c>
      <c r="H195" s="18">
        <v>0.34100000000000003</v>
      </c>
      <c r="I195" s="18">
        <v>2.4E-2</v>
      </c>
      <c r="J195" s="13">
        <f t="shared" si="122"/>
        <v>0.317</v>
      </c>
      <c r="K195" s="68">
        <v>10</v>
      </c>
      <c r="L195" s="68">
        <f t="shared" si="123"/>
        <v>5</v>
      </c>
      <c r="M195" s="69">
        <v>2.9999999999999997E-4</v>
      </c>
      <c r="N195" s="68">
        <v>7.1000000000000004E-3</v>
      </c>
      <c r="O195" s="70">
        <f t="shared" si="124"/>
        <v>44.605633802816897</v>
      </c>
      <c r="P195" s="17">
        <f t="shared" si="125"/>
        <v>8.9211267605633786</v>
      </c>
    </row>
    <row r="196" spans="1:19" hidden="1">
      <c r="A196" s="20"/>
      <c r="C196" s="13" t="s">
        <v>825</v>
      </c>
      <c r="D196" s="13" t="s">
        <v>5</v>
      </c>
      <c r="H196" s="18">
        <v>0.30299999999999999</v>
      </c>
      <c r="I196" s="18">
        <v>2.4E-2</v>
      </c>
      <c r="J196" s="13">
        <f t="shared" si="122"/>
        <v>0.27899999999999997</v>
      </c>
      <c r="K196" s="68">
        <v>10</v>
      </c>
      <c r="L196" s="68">
        <f t="shared" si="123"/>
        <v>5</v>
      </c>
      <c r="M196" s="69">
        <v>2.9999999999999997E-4</v>
      </c>
      <c r="N196" s="68">
        <v>7.1000000000000004E-3</v>
      </c>
      <c r="O196" s="70">
        <f t="shared" si="124"/>
        <v>39.253521126760553</v>
      </c>
      <c r="P196" s="17">
        <f t="shared" si="125"/>
        <v>7.8507042253521107</v>
      </c>
    </row>
    <row r="197" spans="1:19" hidden="1">
      <c r="A197" s="20"/>
      <c r="C197" s="13" t="s">
        <v>826</v>
      </c>
      <c r="D197" s="13" t="s">
        <v>7</v>
      </c>
      <c r="H197" s="18">
        <v>0.377</v>
      </c>
      <c r="I197" s="18">
        <v>2.4E-2</v>
      </c>
      <c r="J197" s="13">
        <f t="shared" si="122"/>
        <v>0.35299999999999998</v>
      </c>
      <c r="K197" s="18">
        <v>2</v>
      </c>
      <c r="L197" s="68">
        <f t="shared" si="123"/>
        <v>25</v>
      </c>
      <c r="M197" s="69">
        <v>2.9999999999999997E-4</v>
      </c>
      <c r="N197" s="68">
        <v>7.1000000000000004E-3</v>
      </c>
      <c r="O197" s="70">
        <f t="shared" si="124"/>
        <v>49.676056338028161</v>
      </c>
      <c r="P197" s="17">
        <f t="shared" si="125"/>
        <v>1.9870422535211265</v>
      </c>
    </row>
    <row r="198" spans="1:19" ht="14.25" hidden="1" customHeight="1">
      <c r="A198" s="20" t="s">
        <v>806</v>
      </c>
      <c r="C198" s="13" t="s">
        <v>828</v>
      </c>
      <c r="D198" s="13" t="s">
        <v>525</v>
      </c>
      <c r="H198" s="13">
        <v>6.0999999999999999E-2</v>
      </c>
      <c r="I198" s="18">
        <v>2.4E-2</v>
      </c>
      <c r="J198" s="13">
        <f t="shared" si="122"/>
        <v>3.6999999999999998E-2</v>
      </c>
      <c r="K198" s="68">
        <v>1</v>
      </c>
      <c r="L198" s="68">
        <f t="shared" si="123"/>
        <v>50</v>
      </c>
      <c r="M198" s="69">
        <v>2.9999999999999997E-4</v>
      </c>
      <c r="N198" s="68">
        <v>7.1000000000000004E-3</v>
      </c>
      <c r="O198" s="70">
        <f t="shared" si="124"/>
        <v>5.1690140845070411</v>
      </c>
      <c r="P198" s="17">
        <f t="shared" si="125"/>
        <v>0.10338028169014082</v>
      </c>
    </row>
    <row r="199" spans="1:19" hidden="1">
      <c r="A199" s="20" t="s">
        <v>301</v>
      </c>
      <c r="C199" s="13" t="s">
        <v>843</v>
      </c>
      <c r="D199" s="13" t="s">
        <v>829</v>
      </c>
      <c r="H199" s="13">
        <v>0.55100000000000005</v>
      </c>
      <c r="I199" s="18">
        <v>2.4E-2</v>
      </c>
      <c r="J199" s="13">
        <f t="shared" si="122"/>
        <v>0.52700000000000002</v>
      </c>
      <c r="K199" s="68">
        <v>10</v>
      </c>
      <c r="L199" s="68">
        <f t="shared" si="123"/>
        <v>5</v>
      </c>
      <c r="M199" s="69">
        <v>2.9999999999999997E-4</v>
      </c>
      <c r="N199" s="68">
        <v>7.1000000000000004E-3</v>
      </c>
      <c r="O199" s="70">
        <f t="shared" si="124"/>
        <v>74.183098591549296</v>
      </c>
      <c r="P199" s="17">
        <f t="shared" si="125"/>
        <v>14.836619718309858</v>
      </c>
    </row>
    <row r="200" spans="1:19" hidden="1">
      <c r="A200" s="20" t="s">
        <v>301</v>
      </c>
      <c r="C200" s="13" t="s">
        <v>844</v>
      </c>
      <c r="D200" s="13"/>
      <c r="H200" s="13">
        <v>0.55200000000000005</v>
      </c>
      <c r="I200" s="18">
        <v>2.4E-2</v>
      </c>
      <c r="J200" s="13">
        <f t="shared" si="122"/>
        <v>0.52800000000000002</v>
      </c>
      <c r="K200" s="68">
        <v>10</v>
      </c>
      <c r="L200" s="68">
        <f t="shared" si="123"/>
        <v>5</v>
      </c>
      <c r="M200" s="69">
        <v>2.9999999999999997E-4</v>
      </c>
      <c r="N200" s="68">
        <v>7.1000000000000004E-3</v>
      </c>
      <c r="O200" s="70">
        <f t="shared" si="124"/>
        <v>74.323943661971839</v>
      </c>
      <c r="P200" s="17">
        <f t="shared" si="125"/>
        <v>14.864788732394368</v>
      </c>
    </row>
    <row r="201" spans="1:19" hidden="1">
      <c r="A201" s="20" t="s">
        <v>301</v>
      </c>
      <c r="C201" s="13" t="s">
        <v>836</v>
      </c>
      <c r="D201" s="13"/>
      <c r="H201" s="13">
        <v>0.55600000000000005</v>
      </c>
      <c r="I201" s="18">
        <v>2.4E-2</v>
      </c>
      <c r="J201" s="13">
        <f t="shared" ref="J201:J232" si="126">H201-I201</f>
        <v>0.53200000000000003</v>
      </c>
      <c r="K201" s="68">
        <v>10</v>
      </c>
      <c r="L201" s="68">
        <f t="shared" ref="L201:L232" si="127">50/K201</f>
        <v>5</v>
      </c>
      <c r="M201" s="69">
        <v>2.9999999999999997E-4</v>
      </c>
      <c r="N201" s="68">
        <v>7.1000000000000004E-3</v>
      </c>
      <c r="O201" s="70">
        <f t="shared" ref="O201:O232" si="128">(J201-M201)/N201</f>
        <v>74.887323943661983</v>
      </c>
      <c r="P201" s="17">
        <f t="shared" ref="P201:P232" si="129">O201/L201</f>
        <v>14.977464788732396</v>
      </c>
    </row>
    <row r="202" spans="1:19" hidden="1">
      <c r="A202" s="20" t="s">
        <v>301</v>
      </c>
      <c r="C202" s="13" t="s">
        <v>837</v>
      </c>
      <c r="D202" s="13"/>
      <c r="H202" s="13">
        <v>0.55500000000000005</v>
      </c>
      <c r="I202" s="18">
        <v>2.4E-2</v>
      </c>
      <c r="J202" s="13">
        <f t="shared" si="126"/>
        <v>0.53100000000000003</v>
      </c>
      <c r="K202" s="68">
        <v>10</v>
      </c>
      <c r="L202" s="68">
        <f t="shared" si="127"/>
        <v>5</v>
      </c>
      <c r="M202" s="69">
        <v>2.9999999999999997E-4</v>
      </c>
      <c r="N202" s="68">
        <v>7.1000000000000004E-3</v>
      </c>
      <c r="O202" s="70">
        <f t="shared" si="128"/>
        <v>74.74647887323944</v>
      </c>
      <c r="P202" s="17">
        <f t="shared" si="129"/>
        <v>14.949295774647888</v>
      </c>
    </row>
    <row r="203" spans="1:19" hidden="1">
      <c r="A203" s="20" t="s">
        <v>301</v>
      </c>
      <c r="C203" s="13" t="s">
        <v>838</v>
      </c>
      <c r="D203" s="13"/>
      <c r="H203" s="13">
        <v>0.55300000000000005</v>
      </c>
      <c r="I203" s="18">
        <v>2.4E-2</v>
      </c>
      <c r="J203" s="13">
        <f t="shared" si="126"/>
        <v>0.52900000000000003</v>
      </c>
      <c r="K203" s="68">
        <v>10</v>
      </c>
      <c r="L203" s="68">
        <f t="shared" si="127"/>
        <v>5</v>
      </c>
      <c r="M203" s="69">
        <v>2.9999999999999997E-4</v>
      </c>
      <c r="N203" s="68">
        <v>7.1000000000000004E-3</v>
      </c>
      <c r="O203" s="70">
        <f t="shared" si="128"/>
        <v>74.464788732394368</v>
      </c>
      <c r="P203" s="17">
        <f t="shared" si="129"/>
        <v>14.892957746478874</v>
      </c>
    </row>
    <row r="204" spans="1:19" hidden="1">
      <c r="A204" s="20"/>
      <c r="B204" s="15"/>
      <c r="C204" s="13" t="s">
        <v>777</v>
      </c>
      <c r="H204" s="46">
        <v>0.441</v>
      </c>
      <c r="I204" s="46">
        <v>2.4E-2</v>
      </c>
      <c r="J204" s="36">
        <f t="shared" si="126"/>
        <v>0.41699999999999998</v>
      </c>
      <c r="K204" s="37">
        <v>10</v>
      </c>
      <c r="L204" s="34">
        <f t="shared" si="127"/>
        <v>5</v>
      </c>
      <c r="M204" s="40">
        <v>2.9999999999999997E-4</v>
      </c>
      <c r="N204" s="34">
        <v>7.1000000000000004E-3</v>
      </c>
      <c r="O204" s="35">
        <f t="shared" si="128"/>
        <v>58.690140845070417</v>
      </c>
      <c r="P204" s="35">
        <f t="shared" si="129"/>
        <v>11.738028169014083</v>
      </c>
      <c r="Q204" s="13" t="s">
        <v>383</v>
      </c>
      <c r="S204" t="s">
        <v>776</v>
      </c>
    </row>
    <row r="205" spans="1:19" hidden="1">
      <c r="A205" s="20"/>
      <c r="C205" s="13" t="s">
        <v>379</v>
      </c>
      <c r="H205" s="46">
        <v>0.442</v>
      </c>
      <c r="I205" s="46">
        <v>2.4E-2</v>
      </c>
      <c r="J205" s="36">
        <f t="shared" si="126"/>
        <v>0.41799999999999998</v>
      </c>
      <c r="K205" s="37">
        <v>10</v>
      </c>
      <c r="L205" s="34">
        <f t="shared" si="127"/>
        <v>5</v>
      </c>
      <c r="M205" s="40">
        <v>2.9999999999999997E-4</v>
      </c>
      <c r="N205" s="34">
        <v>7.1000000000000004E-3</v>
      </c>
      <c r="O205" s="35">
        <f t="shared" si="128"/>
        <v>58.830985915492946</v>
      </c>
      <c r="P205" s="35">
        <f t="shared" si="129"/>
        <v>11.766197183098589</v>
      </c>
      <c r="S205" s="13" t="s">
        <v>794</v>
      </c>
    </row>
    <row r="206" spans="1:19" hidden="1">
      <c r="A206" s="20"/>
      <c r="B206" s="21"/>
      <c r="C206" s="22" t="s">
        <v>73</v>
      </c>
      <c r="D206" s="66"/>
      <c r="E206" s="24"/>
      <c r="F206" s="25"/>
      <c r="G206" s="24"/>
      <c r="H206" s="26">
        <v>0.315</v>
      </c>
      <c r="I206" s="26">
        <v>2.4E-2</v>
      </c>
      <c r="J206" s="27">
        <f t="shared" si="126"/>
        <v>0.29099999999999998</v>
      </c>
      <c r="K206" s="28">
        <v>1</v>
      </c>
      <c r="L206" s="24">
        <f t="shared" si="127"/>
        <v>50</v>
      </c>
      <c r="M206" s="29">
        <v>2.9999999999999997E-4</v>
      </c>
      <c r="N206" s="29">
        <v>7.1000000000000004E-3</v>
      </c>
      <c r="O206" s="24">
        <f t="shared" si="128"/>
        <v>40.943661971830977</v>
      </c>
      <c r="P206" s="30">
        <f t="shared" si="129"/>
        <v>0.81887323943661949</v>
      </c>
    </row>
    <row r="207" spans="1:19" hidden="1">
      <c r="A207" s="20"/>
      <c r="C207" s="13" t="s">
        <v>830</v>
      </c>
      <c r="D207" s="13" t="s">
        <v>320</v>
      </c>
      <c r="H207" s="13">
        <v>0.40600000000000003</v>
      </c>
      <c r="I207" s="18">
        <v>2.4E-2</v>
      </c>
      <c r="J207" s="13">
        <f t="shared" si="126"/>
        <v>0.38200000000000001</v>
      </c>
      <c r="K207" s="68">
        <v>2</v>
      </c>
      <c r="L207" s="68">
        <f t="shared" si="127"/>
        <v>25</v>
      </c>
      <c r="M207" s="69">
        <v>2.9999999999999997E-4</v>
      </c>
      <c r="N207" s="68">
        <v>7.1000000000000004E-3</v>
      </c>
      <c r="O207" s="70">
        <f t="shared" si="128"/>
        <v>53.760563380281688</v>
      </c>
      <c r="P207" s="17">
        <f t="shared" si="129"/>
        <v>2.1504225352112676</v>
      </c>
    </row>
    <row r="208" spans="1:19" hidden="1">
      <c r="A208" s="20"/>
      <c r="C208" s="13" t="s">
        <v>831</v>
      </c>
      <c r="D208" s="13" t="s">
        <v>314</v>
      </c>
      <c r="H208" s="13">
        <v>0.39400000000000002</v>
      </c>
      <c r="I208" s="18">
        <v>2.4E-2</v>
      </c>
      <c r="J208" s="13">
        <f t="shared" si="126"/>
        <v>0.37</v>
      </c>
      <c r="K208" s="68">
        <v>1</v>
      </c>
      <c r="L208" s="68">
        <f t="shared" si="127"/>
        <v>50</v>
      </c>
      <c r="M208" s="69">
        <v>2.9999999999999997E-4</v>
      </c>
      <c r="N208" s="68">
        <v>7.1000000000000004E-3</v>
      </c>
      <c r="O208" s="70">
        <f t="shared" si="128"/>
        <v>52.070422535211257</v>
      </c>
      <c r="P208" s="17">
        <f t="shared" si="129"/>
        <v>1.0414084507042252</v>
      </c>
    </row>
    <row r="209" spans="1:16" hidden="1">
      <c r="A209" s="20"/>
      <c r="C209" s="13" t="s">
        <v>832</v>
      </c>
      <c r="D209" s="13" t="s">
        <v>316</v>
      </c>
      <c r="H209" s="13">
        <v>0.33200000000000002</v>
      </c>
      <c r="I209" s="18">
        <v>2.4E-2</v>
      </c>
      <c r="J209" s="13">
        <f t="shared" si="126"/>
        <v>0.308</v>
      </c>
      <c r="K209" s="68">
        <v>10</v>
      </c>
      <c r="L209" s="68">
        <f t="shared" si="127"/>
        <v>5</v>
      </c>
      <c r="M209" s="69">
        <v>2.9999999999999997E-4</v>
      </c>
      <c r="N209" s="68">
        <v>7.1000000000000004E-3</v>
      </c>
      <c r="O209" s="70">
        <f t="shared" si="128"/>
        <v>43.338028169014081</v>
      </c>
      <c r="P209" s="17">
        <f t="shared" si="129"/>
        <v>8.6676056338028165</v>
      </c>
    </row>
    <row r="210" spans="1:16" hidden="1">
      <c r="A210" s="20"/>
      <c r="C210" s="13" t="s">
        <v>833</v>
      </c>
      <c r="D210" s="13" t="s">
        <v>318</v>
      </c>
      <c r="H210" s="13">
        <v>0.29499999999999998</v>
      </c>
      <c r="I210" s="18">
        <v>2.4E-2</v>
      </c>
      <c r="J210" s="13">
        <f t="shared" si="126"/>
        <v>0.27099999999999996</v>
      </c>
      <c r="K210" s="68">
        <v>10</v>
      </c>
      <c r="L210" s="68">
        <f t="shared" si="127"/>
        <v>5</v>
      </c>
      <c r="M210" s="69">
        <v>2.9999999999999997E-4</v>
      </c>
      <c r="N210" s="68">
        <v>7.1000000000000004E-3</v>
      </c>
      <c r="O210" s="70">
        <f t="shared" si="128"/>
        <v>38.126760563380273</v>
      </c>
      <c r="P210" s="17">
        <f t="shared" si="129"/>
        <v>7.6253521126760546</v>
      </c>
    </row>
    <row r="211" spans="1:16" hidden="1">
      <c r="A211" s="20" t="s">
        <v>180</v>
      </c>
      <c r="C211" s="13" t="s">
        <v>834</v>
      </c>
      <c r="D211" s="13" t="s">
        <v>835</v>
      </c>
      <c r="H211" s="13">
        <v>0.435</v>
      </c>
      <c r="I211" s="18">
        <v>2.4E-2</v>
      </c>
      <c r="J211" s="13">
        <f t="shared" si="126"/>
        <v>0.41099999999999998</v>
      </c>
      <c r="K211" s="68">
        <v>2</v>
      </c>
      <c r="L211" s="68">
        <f t="shared" si="127"/>
        <v>25</v>
      </c>
      <c r="M211" s="69">
        <v>2.9999999999999997E-4</v>
      </c>
      <c r="N211" s="68">
        <v>7.1000000000000004E-3</v>
      </c>
      <c r="O211" s="70">
        <f t="shared" si="128"/>
        <v>57.845070422535201</v>
      </c>
      <c r="P211" s="17">
        <f t="shared" si="129"/>
        <v>2.3138028169014082</v>
      </c>
    </row>
    <row r="212" spans="1:16" hidden="1">
      <c r="A212" s="20" t="s">
        <v>301</v>
      </c>
      <c r="B212" s="15">
        <v>43913</v>
      </c>
      <c r="C212" s="13" t="s">
        <v>839</v>
      </c>
      <c r="D212" s="13" t="s">
        <v>829</v>
      </c>
      <c r="H212" s="13">
        <v>0.56100000000000005</v>
      </c>
      <c r="I212" s="18">
        <v>2.3E-2</v>
      </c>
      <c r="J212" s="13">
        <f t="shared" si="126"/>
        <v>0.53800000000000003</v>
      </c>
      <c r="K212" s="68">
        <v>10</v>
      </c>
      <c r="L212" s="68">
        <f t="shared" si="127"/>
        <v>5</v>
      </c>
      <c r="M212" s="69">
        <v>2.9999999999999997E-4</v>
      </c>
      <c r="N212" s="68">
        <v>7.1000000000000004E-3</v>
      </c>
      <c r="O212" s="70">
        <f t="shared" si="128"/>
        <v>75.732394366197184</v>
      </c>
      <c r="P212" s="17">
        <f t="shared" si="129"/>
        <v>15.146478873239436</v>
      </c>
    </row>
    <row r="213" spans="1:16" hidden="1">
      <c r="A213" s="20" t="s">
        <v>301</v>
      </c>
      <c r="B213" s="13" t="s">
        <v>865</v>
      </c>
      <c r="C213" s="13" t="s">
        <v>840</v>
      </c>
      <c r="D213" s="13"/>
      <c r="H213" s="13">
        <v>0.55800000000000005</v>
      </c>
      <c r="I213" s="18">
        <v>2.3E-2</v>
      </c>
      <c r="J213" s="13">
        <f t="shared" si="126"/>
        <v>0.53500000000000003</v>
      </c>
      <c r="K213" s="68">
        <v>10</v>
      </c>
      <c r="L213" s="68">
        <f t="shared" si="127"/>
        <v>5</v>
      </c>
      <c r="M213" s="69">
        <v>2.9999999999999997E-4</v>
      </c>
      <c r="N213" s="68">
        <v>7.1000000000000004E-3</v>
      </c>
      <c r="O213" s="70">
        <f t="shared" si="128"/>
        <v>75.309859154929583</v>
      </c>
      <c r="P213" s="17">
        <f t="shared" si="129"/>
        <v>15.061971830985916</v>
      </c>
    </row>
    <row r="214" spans="1:16" hidden="1">
      <c r="A214" s="20" t="s">
        <v>301</v>
      </c>
      <c r="C214" s="13" t="s">
        <v>841</v>
      </c>
      <c r="D214" s="13"/>
      <c r="H214" s="13">
        <v>0.55900000000000005</v>
      </c>
      <c r="I214" s="18">
        <v>2.3E-2</v>
      </c>
      <c r="J214" s="13">
        <f t="shared" si="126"/>
        <v>0.53600000000000003</v>
      </c>
      <c r="K214" s="68">
        <v>10</v>
      </c>
      <c r="L214" s="68">
        <f t="shared" si="127"/>
        <v>5</v>
      </c>
      <c r="M214" s="69">
        <v>2.9999999999999997E-4</v>
      </c>
      <c r="N214" s="68">
        <v>7.1000000000000004E-3</v>
      </c>
      <c r="O214" s="70">
        <f t="shared" si="128"/>
        <v>75.450704225352112</v>
      </c>
      <c r="P214" s="17">
        <f t="shared" si="129"/>
        <v>15.090140845070422</v>
      </c>
    </row>
    <row r="215" spans="1:16" hidden="1">
      <c r="A215" s="20" t="s">
        <v>301</v>
      </c>
      <c r="C215" s="13" t="s">
        <v>842</v>
      </c>
      <c r="H215" s="13">
        <v>0.55700000000000005</v>
      </c>
      <c r="I215" s="18">
        <v>2.3E-2</v>
      </c>
      <c r="J215" s="13">
        <f t="shared" si="126"/>
        <v>0.53400000000000003</v>
      </c>
      <c r="K215" s="68">
        <v>10</v>
      </c>
      <c r="L215" s="68">
        <f t="shared" si="127"/>
        <v>5</v>
      </c>
      <c r="M215" s="69">
        <v>2.9999999999999997E-4</v>
      </c>
      <c r="N215" s="68">
        <v>7.1000000000000004E-3</v>
      </c>
      <c r="O215" s="70">
        <f t="shared" si="128"/>
        <v>75.16901408450704</v>
      </c>
      <c r="P215" s="17">
        <f t="shared" si="129"/>
        <v>15.033802816901408</v>
      </c>
    </row>
    <row r="216" spans="1:16" hidden="1">
      <c r="A216" s="74" t="s">
        <v>852</v>
      </c>
      <c r="C216" s="13" t="s">
        <v>845</v>
      </c>
      <c r="D216" s="13" t="s">
        <v>753</v>
      </c>
      <c r="H216" s="13">
        <v>0.16600000000000001</v>
      </c>
      <c r="I216" s="18">
        <v>2.3E-2</v>
      </c>
      <c r="J216" s="13">
        <f t="shared" si="126"/>
        <v>0.14300000000000002</v>
      </c>
      <c r="K216" s="18">
        <v>2</v>
      </c>
      <c r="L216" s="18">
        <f t="shared" si="127"/>
        <v>25</v>
      </c>
      <c r="M216" s="69">
        <v>2.9999999999999997E-4</v>
      </c>
      <c r="N216" s="68">
        <v>7.1000000000000004E-3</v>
      </c>
      <c r="O216" s="70">
        <f t="shared" si="128"/>
        <v>20.098591549295776</v>
      </c>
      <c r="P216" s="17">
        <f t="shared" si="129"/>
        <v>0.80394366197183098</v>
      </c>
    </row>
    <row r="217" spans="1:16" hidden="1">
      <c r="A217" s="74" t="s">
        <v>852</v>
      </c>
      <c r="C217" s="13" t="s">
        <v>846</v>
      </c>
      <c r="D217" s="13"/>
      <c r="H217" s="13">
        <v>0.112</v>
      </c>
      <c r="I217" s="18">
        <v>2.3E-2</v>
      </c>
      <c r="J217" s="13">
        <f t="shared" si="126"/>
        <v>8.8999999999999996E-2</v>
      </c>
      <c r="K217" s="18">
        <v>1</v>
      </c>
      <c r="L217" s="18">
        <f t="shared" si="127"/>
        <v>50</v>
      </c>
      <c r="M217" s="69">
        <v>2.9999999999999997E-4</v>
      </c>
      <c r="N217" s="68">
        <v>7.1000000000000004E-3</v>
      </c>
      <c r="O217" s="70">
        <f t="shared" si="128"/>
        <v>12.492957746478872</v>
      </c>
      <c r="P217" s="17">
        <f t="shared" si="129"/>
        <v>0.24985915492957744</v>
      </c>
    </row>
    <row r="218" spans="1:16" hidden="1">
      <c r="A218" s="74" t="s">
        <v>853</v>
      </c>
      <c r="C218" s="13" t="s">
        <v>881</v>
      </c>
      <c r="D218" s="13" t="s">
        <v>95</v>
      </c>
      <c r="G218" s="13" t="s">
        <v>854</v>
      </c>
      <c r="H218" s="13">
        <v>0.22800000000000001</v>
      </c>
      <c r="I218" s="18">
        <v>2.3E-2</v>
      </c>
      <c r="J218" s="13">
        <f t="shared" si="126"/>
        <v>0.20500000000000002</v>
      </c>
      <c r="K218" s="68">
        <v>10</v>
      </c>
      <c r="L218" s="68">
        <f t="shared" si="127"/>
        <v>5</v>
      </c>
      <c r="M218" s="69">
        <v>2.9999999999999997E-4</v>
      </c>
      <c r="N218" s="68">
        <v>7.1000000000000004E-3</v>
      </c>
      <c r="O218" s="70">
        <f t="shared" si="128"/>
        <v>28.83098591549296</v>
      </c>
      <c r="P218" s="17">
        <f t="shared" si="129"/>
        <v>5.7661971830985923</v>
      </c>
    </row>
    <row r="219" spans="1:16" hidden="1">
      <c r="A219" s="74" t="s">
        <v>853</v>
      </c>
      <c r="C219" s="13" t="s">
        <v>882</v>
      </c>
      <c r="D219" s="13"/>
      <c r="H219" s="13">
        <v>0.22700000000000001</v>
      </c>
      <c r="I219" s="18">
        <v>2.3E-2</v>
      </c>
      <c r="J219" s="13">
        <f t="shared" si="126"/>
        <v>0.20400000000000001</v>
      </c>
      <c r="K219" s="68">
        <v>10</v>
      </c>
      <c r="L219" s="68">
        <f t="shared" si="127"/>
        <v>5</v>
      </c>
      <c r="M219" s="69">
        <v>2.9999999999999997E-4</v>
      </c>
      <c r="N219" s="68">
        <v>7.1000000000000004E-3</v>
      </c>
      <c r="O219" s="70">
        <f t="shared" si="128"/>
        <v>28.690140845070424</v>
      </c>
      <c r="P219" s="17">
        <f t="shared" si="129"/>
        <v>5.7380281690140844</v>
      </c>
    </row>
    <row r="220" spans="1:16" hidden="1">
      <c r="A220" s="74" t="s">
        <v>853</v>
      </c>
      <c r="C220" s="13" t="s">
        <v>847</v>
      </c>
      <c r="D220" s="13"/>
      <c r="G220" s="13" t="s">
        <v>855</v>
      </c>
      <c r="H220" s="13">
        <v>0.184</v>
      </c>
      <c r="I220" s="18">
        <v>2.3E-2</v>
      </c>
      <c r="J220" s="13">
        <f t="shared" si="126"/>
        <v>0.161</v>
      </c>
      <c r="K220" s="68">
        <v>50</v>
      </c>
      <c r="L220" s="68">
        <f t="shared" si="127"/>
        <v>1</v>
      </c>
      <c r="M220" s="69">
        <v>2.9999999999999997E-4</v>
      </c>
      <c r="N220" s="68">
        <v>7.1000000000000004E-3</v>
      </c>
      <c r="O220" s="70">
        <f t="shared" si="128"/>
        <v>22.633802816901408</v>
      </c>
      <c r="P220" s="17">
        <f t="shared" si="129"/>
        <v>22.633802816901408</v>
      </c>
    </row>
    <row r="221" spans="1:16" hidden="1">
      <c r="A221" s="20"/>
      <c r="B221" s="21"/>
      <c r="C221" s="22" t="s">
        <v>73</v>
      </c>
      <c r="D221" s="66"/>
      <c r="E221" s="24"/>
      <c r="F221" s="25"/>
      <c r="G221" s="24"/>
      <c r="H221" s="26">
        <v>0.311</v>
      </c>
      <c r="I221" s="26">
        <v>2.3E-2</v>
      </c>
      <c r="J221" s="27">
        <f t="shared" si="126"/>
        <v>0.28799999999999998</v>
      </c>
      <c r="K221" s="28">
        <v>1</v>
      </c>
      <c r="L221" s="24">
        <f t="shared" si="127"/>
        <v>50</v>
      </c>
      <c r="M221" s="29">
        <v>2.9999999999999997E-4</v>
      </c>
      <c r="N221" s="29">
        <v>7.1000000000000004E-3</v>
      </c>
      <c r="O221" s="24">
        <f t="shared" si="128"/>
        <v>40.521126760563369</v>
      </c>
      <c r="P221" s="30">
        <f t="shared" si="129"/>
        <v>0.81042253521126739</v>
      </c>
    </row>
    <row r="222" spans="1:16" hidden="1">
      <c r="A222" s="20"/>
      <c r="C222" s="13" t="s">
        <v>848</v>
      </c>
      <c r="D222" s="13" t="s">
        <v>7</v>
      </c>
      <c r="H222" s="13">
        <v>0.55500000000000005</v>
      </c>
      <c r="I222" s="18">
        <v>2.3E-2</v>
      </c>
      <c r="J222" s="13">
        <f t="shared" si="126"/>
        <v>0.53200000000000003</v>
      </c>
      <c r="K222" s="68">
        <v>2</v>
      </c>
      <c r="L222" s="68">
        <f t="shared" si="127"/>
        <v>25</v>
      </c>
      <c r="M222" s="69">
        <v>2.9999999999999997E-4</v>
      </c>
      <c r="N222" s="68">
        <v>7.1000000000000004E-3</v>
      </c>
      <c r="O222" s="70">
        <f t="shared" si="128"/>
        <v>74.887323943661983</v>
      </c>
      <c r="P222" s="17">
        <f t="shared" si="129"/>
        <v>2.9954929577464795</v>
      </c>
    </row>
    <row r="223" spans="1:16" hidden="1">
      <c r="A223" s="20"/>
      <c r="C223" s="13" t="s">
        <v>849</v>
      </c>
      <c r="D223" s="13" t="s">
        <v>1</v>
      </c>
      <c r="H223" s="13">
        <v>0.41199999999999998</v>
      </c>
      <c r="I223" s="18">
        <v>2.3E-2</v>
      </c>
      <c r="J223" s="13">
        <f t="shared" si="126"/>
        <v>0.38899999999999996</v>
      </c>
      <c r="K223" s="68">
        <v>1</v>
      </c>
      <c r="L223" s="68">
        <f t="shared" si="127"/>
        <v>50</v>
      </c>
      <c r="M223" s="69">
        <v>2.9999999999999997E-4</v>
      </c>
      <c r="N223" s="68">
        <v>7.1000000000000004E-3</v>
      </c>
      <c r="O223" s="70">
        <f t="shared" si="128"/>
        <v>54.746478873239425</v>
      </c>
      <c r="P223" s="17">
        <f t="shared" si="129"/>
        <v>1.0949295774647885</v>
      </c>
    </row>
    <row r="224" spans="1:16" hidden="1">
      <c r="A224" s="20"/>
      <c r="C224" s="13" t="s">
        <v>850</v>
      </c>
      <c r="D224" s="13" t="s">
        <v>3</v>
      </c>
      <c r="H224" s="13">
        <v>0.376</v>
      </c>
      <c r="I224" s="18">
        <v>2.3E-2</v>
      </c>
      <c r="J224" s="13">
        <f t="shared" si="126"/>
        <v>0.35299999999999998</v>
      </c>
      <c r="K224" s="68">
        <v>10</v>
      </c>
      <c r="L224" s="68">
        <f t="shared" si="127"/>
        <v>5</v>
      </c>
      <c r="M224" s="69">
        <v>2.9999999999999997E-4</v>
      </c>
      <c r="N224" s="68">
        <v>7.1000000000000004E-3</v>
      </c>
      <c r="O224" s="70">
        <f t="shared" si="128"/>
        <v>49.676056338028161</v>
      </c>
      <c r="P224" s="17">
        <f t="shared" si="129"/>
        <v>9.9352112676056326</v>
      </c>
    </row>
    <row r="225" spans="1:16" hidden="1">
      <c r="A225" s="20"/>
      <c r="C225" s="13" t="s">
        <v>851</v>
      </c>
      <c r="D225" s="13" t="s">
        <v>5</v>
      </c>
      <c r="H225" s="13">
        <v>0.38800000000000001</v>
      </c>
      <c r="I225" s="18">
        <v>2.3E-2</v>
      </c>
      <c r="J225" s="13">
        <f t="shared" si="126"/>
        <v>0.36499999999999999</v>
      </c>
      <c r="K225" s="68">
        <v>10</v>
      </c>
      <c r="L225" s="68">
        <f t="shared" si="127"/>
        <v>5</v>
      </c>
      <c r="M225" s="69">
        <v>2.9999999999999997E-4</v>
      </c>
      <c r="N225" s="68">
        <v>7.1000000000000004E-3</v>
      </c>
      <c r="O225" s="70">
        <f t="shared" si="128"/>
        <v>51.366197183098585</v>
      </c>
      <c r="P225" s="17">
        <f t="shared" si="129"/>
        <v>10.273239436619717</v>
      </c>
    </row>
    <row r="226" spans="1:16" hidden="1">
      <c r="A226" s="20"/>
      <c r="C226" s="13" t="s">
        <v>871</v>
      </c>
      <c r="D226" s="13" t="s">
        <v>1</v>
      </c>
      <c r="H226" s="13">
        <v>0.47699999999999998</v>
      </c>
      <c r="I226" s="18">
        <v>2.3E-2</v>
      </c>
      <c r="J226" s="13">
        <f t="shared" si="126"/>
        <v>0.45399999999999996</v>
      </c>
      <c r="K226" s="68">
        <v>1</v>
      </c>
      <c r="L226" s="68">
        <f t="shared" si="127"/>
        <v>50</v>
      </c>
      <c r="M226" s="69">
        <v>2.9999999999999997E-4</v>
      </c>
      <c r="N226" s="68">
        <v>7.1000000000000004E-3</v>
      </c>
      <c r="O226" s="70">
        <f t="shared" si="128"/>
        <v>63.90140845070421</v>
      </c>
      <c r="P226" s="17">
        <f t="shared" si="129"/>
        <v>1.2780281690140842</v>
      </c>
    </row>
    <row r="227" spans="1:16" hidden="1">
      <c r="A227" s="20"/>
      <c r="C227" s="13" t="s">
        <v>872</v>
      </c>
      <c r="D227" s="13" t="s">
        <v>3</v>
      </c>
      <c r="H227" s="13">
        <v>0.32500000000000001</v>
      </c>
      <c r="I227" s="18">
        <v>2.3E-2</v>
      </c>
      <c r="J227" s="13">
        <f t="shared" si="126"/>
        <v>0.30199999999999999</v>
      </c>
      <c r="K227" s="68">
        <v>10</v>
      </c>
      <c r="L227" s="68">
        <f t="shared" si="127"/>
        <v>5</v>
      </c>
      <c r="M227" s="69">
        <v>2.9999999999999997E-4</v>
      </c>
      <c r="N227" s="68">
        <v>7.1000000000000004E-3</v>
      </c>
      <c r="O227" s="70">
        <f t="shared" si="128"/>
        <v>42.492957746478865</v>
      </c>
      <c r="P227" s="17">
        <f t="shared" si="129"/>
        <v>8.4985915492957727</v>
      </c>
    </row>
    <row r="228" spans="1:16" hidden="1">
      <c r="A228" s="20"/>
      <c r="C228" s="13" t="s">
        <v>873</v>
      </c>
      <c r="D228" s="13" t="s">
        <v>5</v>
      </c>
      <c r="H228" s="13">
        <v>0.31900000000000001</v>
      </c>
      <c r="I228" s="18">
        <v>2.3E-2</v>
      </c>
      <c r="J228" s="13">
        <f t="shared" si="126"/>
        <v>0.29599999999999999</v>
      </c>
      <c r="K228" s="68">
        <v>10</v>
      </c>
      <c r="L228" s="68">
        <f t="shared" si="127"/>
        <v>5</v>
      </c>
      <c r="M228" s="69">
        <v>2.9999999999999997E-4</v>
      </c>
      <c r="N228" s="68">
        <v>7.1000000000000004E-3</v>
      </c>
      <c r="O228" s="70">
        <f t="shared" si="128"/>
        <v>41.647887323943657</v>
      </c>
      <c r="P228" s="17">
        <f t="shared" si="129"/>
        <v>8.3295774647887306</v>
      </c>
    </row>
    <row r="229" spans="1:16" hidden="1">
      <c r="A229" s="20"/>
      <c r="C229" s="13" t="s">
        <v>874</v>
      </c>
      <c r="D229" s="13" t="s">
        <v>7</v>
      </c>
      <c r="H229" s="13">
        <v>0.46500000000000002</v>
      </c>
      <c r="I229" s="18">
        <v>2.3E-2</v>
      </c>
      <c r="J229" s="13">
        <f t="shared" si="126"/>
        <v>0.442</v>
      </c>
      <c r="K229" s="68">
        <v>2</v>
      </c>
      <c r="L229" s="68">
        <f t="shared" si="127"/>
        <v>25</v>
      </c>
      <c r="M229" s="69">
        <v>2.9999999999999997E-4</v>
      </c>
      <c r="N229" s="68">
        <v>7.1000000000000004E-3</v>
      </c>
      <c r="O229" s="70">
        <f t="shared" si="128"/>
        <v>62.211267605633793</v>
      </c>
      <c r="P229" s="17">
        <f t="shared" si="129"/>
        <v>2.4884507042253516</v>
      </c>
    </row>
    <row r="230" spans="1:16" hidden="1">
      <c r="A230" s="20"/>
      <c r="C230" s="13" t="s">
        <v>875</v>
      </c>
      <c r="D230" s="13" t="s">
        <v>7</v>
      </c>
      <c r="H230" s="13">
        <v>0.47899999999999998</v>
      </c>
      <c r="I230" s="18">
        <v>2.3E-2</v>
      </c>
      <c r="J230" s="13">
        <f t="shared" si="126"/>
        <v>0.45599999999999996</v>
      </c>
      <c r="K230" s="68">
        <v>2</v>
      </c>
      <c r="L230" s="68">
        <f t="shared" si="127"/>
        <v>25</v>
      </c>
      <c r="M230" s="69">
        <v>2.9999999999999997E-4</v>
      </c>
      <c r="N230" s="68">
        <v>7.1000000000000004E-3</v>
      </c>
      <c r="O230" s="70">
        <f t="shared" si="128"/>
        <v>64.183098591549282</v>
      </c>
      <c r="P230" s="17">
        <f t="shared" si="129"/>
        <v>2.5673239436619713</v>
      </c>
    </row>
    <row r="231" spans="1:16" ht="15" hidden="1" customHeight="1">
      <c r="A231" s="20" t="s">
        <v>859</v>
      </c>
      <c r="B231" s="15"/>
      <c r="C231" s="13" t="s">
        <v>883</v>
      </c>
      <c r="D231" s="13" t="s">
        <v>856</v>
      </c>
      <c r="G231" s="13" t="s">
        <v>877</v>
      </c>
      <c r="H231" s="13">
        <v>3.7999999999999999E-2</v>
      </c>
      <c r="I231" s="18">
        <v>2.3E-2</v>
      </c>
      <c r="J231" s="13">
        <f t="shared" si="126"/>
        <v>1.4999999999999999E-2</v>
      </c>
      <c r="K231" s="68">
        <v>1</v>
      </c>
      <c r="L231" s="68">
        <f t="shared" si="127"/>
        <v>50</v>
      </c>
      <c r="M231" s="69">
        <v>2.9999999999999997E-4</v>
      </c>
      <c r="N231" s="68">
        <v>7.1000000000000004E-3</v>
      </c>
      <c r="O231" s="70">
        <f t="shared" si="128"/>
        <v>2.0704225352112675</v>
      </c>
      <c r="P231" s="17">
        <f t="shared" si="129"/>
        <v>4.1408450704225351E-2</v>
      </c>
    </row>
    <row r="232" spans="1:16" ht="15" hidden="1" customHeight="1">
      <c r="A232" s="20"/>
      <c r="B232" s="15"/>
      <c r="C232" s="13" t="s">
        <v>884</v>
      </c>
      <c r="D232" s="13"/>
      <c r="H232" s="13">
        <v>3.9E-2</v>
      </c>
      <c r="I232" s="18">
        <v>2.3E-2</v>
      </c>
      <c r="J232" s="13">
        <f t="shared" si="126"/>
        <v>1.6E-2</v>
      </c>
      <c r="K232" s="68">
        <v>1</v>
      </c>
      <c r="L232" s="68">
        <f t="shared" si="127"/>
        <v>50</v>
      </c>
      <c r="M232" s="69">
        <v>2.9999999999999997E-4</v>
      </c>
      <c r="N232" s="68">
        <v>7.1000000000000004E-3</v>
      </c>
      <c r="O232" s="70">
        <f t="shared" si="128"/>
        <v>2.2112676056338025</v>
      </c>
      <c r="P232" s="17">
        <f t="shared" si="129"/>
        <v>4.4225352112676052E-2</v>
      </c>
    </row>
    <row r="233" spans="1:16" hidden="1">
      <c r="A233" s="20" t="s">
        <v>859</v>
      </c>
      <c r="C233" s="13" t="s">
        <v>857</v>
      </c>
      <c r="D233" s="13"/>
      <c r="G233" s="13" t="s">
        <v>878</v>
      </c>
      <c r="H233" s="13">
        <v>0.14099999999999999</v>
      </c>
      <c r="I233" s="18">
        <v>2.3E-2</v>
      </c>
      <c r="J233" s="13">
        <f t="shared" ref="J233:J238" si="130">H233-I233</f>
        <v>0.11799999999999999</v>
      </c>
      <c r="K233" s="68">
        <v>1</v>
      </c>
      <c r="L233" s="68">
        <f t="shared" ref="L233:L234" si="131">50/K233</f>
        <v>50</v>
      </c>
      <c r="M233" s="69">
        <v>2.9999999999999997E-4</v>
      </c>
      <c r="N233" s="68">
        <v>7.1000000000000004E-3</v>
      </c>
      <c r="O233" s="70">
        <f t="shared" ref="O233:O234" si="132">(J233-M233)/N233</f>
        <v>16.577464788732392</v>
      </c>
      <c r="P233" s="17">
        <f t="shared" ref="P233:P234" si="133">O233/L233</f>
        <v>0.33154929577464787</v>
      </c>
    </row>
    <row r="234" spans="1:16" hidden="1">
      <c r="A234" s="20" t="s">
        <v>859</v>
      </c>
      <c r="C234" s="13" t="s">
        <v>858</v>
      </c>
      <c r="D234" s="13"/>
      <c r="G234" s="13" t="s">
        <v>879</v>
      </c>
      <c r="H234" s="13">
        <v>4.8000000000000001E-2</v>
      </c>
      <c r="I234" s="18">
        <v>2.3E-2</v>
      </c>
      <c r="J234" s="13">
        <f t="shared" si="130"/>
        <v>2.5000000000000001E-2</v>
      </c>
      <c r="K234" s="68">
        <v>1</v>
      </c>
      <c r="L234" s="68">
        <f t="shared" si="131"/>
        <v>50</v>
      </c>
      <c r="M234" s="69">
        <v>2.9999999999999997E-4</v>
      </c>
      <c r="N234" s="68">
        <v>7.1000000000000004E-3</v>
      </c>
      <c r="O234" s="70">
        <f t="shared" si="132"/>
        <v>3.4788732394366195</v>
      </c>
      <c r="P234" s="17">
        <f t="shared" si="133"/>
        <v>6.957746478873239E-2</v>
      </c>
    </row>
    <row r="235" spans="1:16" hidden="1">
      <c r="A235" s="20"/>
      <c r="C235" s="13" t="s">
        <v>860</v>
      </c>
      <c r="D235" s="13" t="s">
        <v>1</v>
      </c>
      <c r="H235" s="13">
        <v>0.42799999999999999</v>
      </c>
      <c r="I235" s="18">
        <v>2.3E-2</v>
      </c>
      <c r="J235" s="13">
        <f t="shared" si="130"/>
        <v>0.40499999999999997</v>
      </c>
      <c r="K235" s="68">
        <v>1</v>
      </c>
      <c r="L235" s="68">
        <f t="shared" ref="L235:L255" si="134">50/K235</f>
        <v>50</v>
      </c>
      <c r="M235" s="69">
        <v>2.9999999999999997E-4</v>
      </c>
      <c r="N235" s="68">
        <v>7.1000000000000004E-3</v>
      </c>
      <c r="O235" s="70">
        <f t="shared" ref="O235:O246" si="135">(J235-M235)/N235</f>
        <v>56.999999999999993</v>
      </c>
      <c r="P235" s="17">
        <f t="shared" ref="P235:P246" si="136">O235/L235</f>
        <v>1.1399999999999999</v>
      </c>
    </row>
    <row r="236" spans="1:16" hidden="1">
      <c r="A236" s="20"/>
      <c r="C236" s="13" t="s">
        <v>861</v>
      </c>
      <c r="D236" s="13" t="s">
        <v>3</v>
      </c>
      <c r="H236" s="13">
        <v>0.33600000000000002</v>
      </c>
      <c r="I236" s="18">
        <v>2.3E-2</v>
      </c>
      <c r="J236" s="13">
        <f t="shared" si="130"/>
        <v>0.313</v>
      </c>
      <c r="K236" s="68">
        <v>10</v>
      </c>
      <c r="L236" s="68">
        <f t="shared" si="134"/>
        <v>5</v>
      </c>
      <c r="M236" s="69">
        <v>2.9999999999999997E-4</v>
      </c>
      <c r="N236" s="68">
        <v>7.1000000000000004E-3</v>
      </c>
      <c r="O236" s="70">
        <f t="shared" si="135"/>
        <v>44.042253521126753</v>
      </c>
      <c r="P236" s="17">
        <f t="shared" si="136"/>
        <v>8.8084507042253506</v>
      </c>
    </row>
    <row r="237" spans="1:16" hidden="1">
      <c r="A237" s="20"/>
      <c r="C237" s="13" t="s">
        <v>862</v>
      </c>
      <c r="D237" s="13" t="s">
        <v>5</v>
      </c>
      <c r="H237" s="13">
        <v>0.307</v>
      </c>
      <c r="I237" s="18">
        <v>2.3E-2</v>
      </c>
      <c r="J237" s="13">
        <f t="shared" si="130"/>
        <v>0.28399999999999997</v>
      </c>
      <c r="K237" s="68">
        <v>10</v>
      </c>
      <c r="L237" s="68">
        <f t="shared" si="134"/>
        <v>5</v>
      </c>
      <c r="M237" s="69">
        <v>2.9999999999999997E-4</v>
      </c>
      <c r="N237" s="68">
        <v>7.1000000000000004E-3</v>
      </c>
      <c r="O237" s="70">
        <f t="shared" si="135"/>
        <v>39.957746478873233</v>
      </c>
      <c r="P237" s="17">
        <f t="shared" si="136"/>
        <v>7.9915492957746466</v>
      </c>
    </row>
    <row r="238" spans="1:16" hidden="1">
      <c r="A238" s="20"/>
      <c r="C238" s="13" t="s">
        <v>863</v>
      </c>
      <c r="D238" s="13" t="s">
        <v>7</v>
      </c>
      <c r="H238" s="13">
        <v>0.46200000000000002</v>
      </c>
      <c r="I238" s="18">
        <v>2.3E-2</v>
      </c>
      <c r="J238" s="13">
        <f t="shared" si="130"/>
        <v>0.439</v>
      </c>
      <c r="K238" s="68">
        <v>2</v>
      </c>
      <c r="L238" s="68">
        <f t="shared" si="134"/>
        <v>25</v>
      </c>
      <c r="M238" s="69">
        <v>2.9999999999999997E-4</v>
      </c>
      <c r="N238" s="68">
        <v>7.1000000000000004E-3</v>
      </c>
      <c r="O238" s="70">
        <f t="shared" si="135"/>
        <v>61.788732394366193</v>
      </c>
      <c r="P238" s="17">
        <f t="shared" si="136"/>
        <v>2.4715492957746479</v>
      </c>
    </row>
    <row r="239" spans="1:16">
      <c r="A239" s="20" t="s">
        <v>887</v>
      </c>
      <c r="C239" s="13" t="s">
        <v>864</v>
      </c>
      <c r="D239" s="13" t="s">
        <v>206</v>
      </c>
      <c r="H239" s="13">
        <v>0.113</v>
      </c>
      <c r="I239" s="18">
        <v>2.3E-2</v>
      </c>
      <c r="J239" s="13">
        <f t="shared" ref="J239:J249" si="137">H239-I239</f>
        <v>0.09</v>
      </c>
      <c r="K239" s="18">
        <v>1</v>
      </c>
      <c r="L239" s="18">
        <f t="shared" si="134"/>
        <v>50</v>
      </c>
      <c r="M239" s="69">
        <v>2.9999999999999997E-4</v>
      </c>
      <c r="N239" s="68">
        <v>7.1000000000000004E-3</v>
      </c>
      <c r="O239" s="16">
        <f t="shared" si="135"/>
        <v>12.633802816901408</v>
      </c>
      <c r="P239" s="17">
        <f t="shared" si="136"/>
        <v>0.25267605633802814</v>
      </c>
    </row>
    <row r="240" spans="1:16" hidden="1">
      <c r="A240" s="20" t="s">
        <v>876</v>
      </c>
      <c r="B240" s="15">
        <v>43914</v>
      </c>
      <c r="C240" s="13" t="s">
        <v>885</v>
      </c>
      <c r="D240" s="13" t="s">
        <v>866</v>
      </c>
      <c r="H240" s="13">
        <v>0.39600000000000002</v>
      </c>
      <c r="I240" s="18">
        <v>2.1000000000000001E-2</v>
      </c>
      <c r="J240" s="13">
        <f t="shared" si="137"/>
        <v>0.375</v>
      </c>
      <c r="K240" s="68">
        <v>10</v>
      </c>
      <c r="L240" s="68">
        <f t="shared" si="134"/>
        <v>5</v>
      </c>
      <c r="M240" s="69">
        <v>2.9999999999999997E-4</v>
      </c>
      <c r="N240" s="68">
        <v>7.1000000000000004E-3</v>
      </c>
      <c r="O240" s="70">
        <f t="shared" si="135"/>
        <v>52.774647887323937</v>
      </c>
      <c r="P240" s="17">
        <f t="shared" si="136"/>
        <v>10.554929577464787</v>
      </c>
    </row>
    <row r="241" spans="1:17" hidden="1">
      <c r="A241" s="20" t="s">
        <v>876</v>
      </c>
      <c r="B241" s="13" t="s">
        <v>880</v>
      </c>
      <c r="C241" s="13" t="s">
        <v>886</v>
      </c>
      <c r="D241" s="13"/>
      <c r="H241" s="13">
        <v>0.39500000000000002</v>
      </c>
      <c r="I241" s="18">
        <v>2.1000000000000001E-2</v>
      </c>
      <c r="J241" s="13">
        <f t="shared" si="137"/>
        <v>0.374</v>
      </c>
      <c r="K241" s="68">
        <v>10</v>
      </c>
      <c r="L241" s="68">
        <f t="shared" si="134"/>
        <v>5</v>
      </c>
      <c r="M241" s="69">
        <v>2.9999999999999997E-4</v>
      </c>
      <c r="N241" s="68">
        <v>7.1000000000000004E-3</v>
      </c>
      <c r="O241" s="70">
        <f t="shared" si="135"/>
        <v>52.633802816901401</v>
      </c>
      <c r="P241" s="17">
        <f t="shared" si="136"/>
        <v>10.526760563380281</v>
      </c>
    </row>
    <row r="242" spans="1:17" hidden="1">
      <c r="A242" s="20"/>
      <c r="B242" s="21"/>
      <c r="C242" s="22" t="s">
        <v>73</v>
      </c>
      <c r="D242" s="66"/>
      <c r="E242" s="24"/>
      <c r="F242" s="25"/>
      <c r="G242" s="24"/>
      <c r="H242" s="26">
        <v>0.307</v>
      </c>
      <c r="I242" s="26">
        <v>2.1000000000000001E-2</v>
      </c>
      <c r="J242" s="27">
        <f t="shared" si="137"/>
        <v>0.28599999999999998</v>
      </c>
      <c r="K242" s="28">
        <v>1</v>
      </c>
      <c r="L242" s="24">
        <f t="shared" si="134"/>
        <v>50</v>
      </c>
      <c r="M242" s="29">
        <v>2.9999999999999997E-4</v>
      </c>
      <c r="N242" s="29">
        <v>7.1000000000000004E-3</v>
      </c>
      <c r="O242" s="24">
        <f t="shared" si="135"/>
        <v>40.239436619718298</v>
      </c>
      <c r="P242" s="30">
        <f t="shared" si="136"/>
        <v>0.80478873239436599</v>
      </c>
    </row>
    <row r="243" spans="1:17" hidden="1">
      <c r="A243" s="20"/>
      <c r="C243" s="13" t="s">
        <v>867</v>
      </c>
      <c r="D243" s="13" t="s">
        <v>1</v>
      </c>
      <c r="H243" s="13">
        <v>0.45200000000000001</v>
      </c>
      <c r="I243" s="18">
        <v>2.1000000000000001E-2</v>
      </c>
      <c r="J243" s="13">
        <f t="shared" si="137"/>
        <v>0.43099999999999999</v>
      </c>
      <c r="K243" s="68">
        <v>1</v>
      </c>
      <c r="L243" s="68">
        <f t="shared" si="134"/>
        <v>50</v>
      </c>
      <c r="M243" s="69">
        <v>2.9999999999999997E-4</v>
      </c>
      <c r="N243" s="68">
        <v>7.1000000000000004E-3</v>
      </c>
      <c r="O243" s="70">
        <f t="shared" si="135"/>
        <v>60.661971830985905</v>
      </c>
      <c r="P243" s="17">
        <f t="shared" si="136"/>
        <v>1.2132394366197181</v>
      </c>
    </row>
    <row r="244" spans="1:17" hidden="1">
      <c r="A244" s="20"/>
      <c r="C244" s="13" t="s">
        <v>868</v>
      </c>
      <c r="D244" s="13" t="s">
        <v>3</v>
      </c>
      <c r="H244" s="13">
        <v>0.34200000000000003</v>
      </c>
      <c r="I244" s="18">
        <v>2.1000000000000001E-2</v>
      </c>
      <c r="J244" s="13">
        <f t="shared" si="137"/>
        <v>0.32100000000000001</v>
      </c>
      <c r="K244" s="68">
        <v>10</v>
      </c>
      <c r="L244" s="68">
        <f t="shared" si="134"/>
        <v>5</v>
      </c>
      <c r="M244" s="69">
        <v>2.9999999999999997E-4</v>
      </c>
      <c r="N244" s="68">
        <v>7.1000000000000004E-3</v>
      </c>
      <c r="O244" s="70">
        <f t="shared" si="135"/>
        <v>45.16901408450704</v>
      </c>
      <c r="P244" s="17">
        <f t="shared" si="136"/>
        <v>9.0338028169014084</v>
      </c>
    </row>
    <row r="245" spans="1:17" hidden="1">
      <c r="A245" s="20"/>
      <c r="C245" s="13" t="s">
        <v>869</v>
      </c>
      <c r="D245" s="13" t="s">
        <v>5</v>
      </c>
      <c r="H245" s="13">
        <v>0.32200000000000001</v>
      </c>
      <c r="I245" s="18">
        <v>2.1000000000000001E-2</v>
      </c>
      <c r="J245" s="13">
        <f t="shared" si="137"/>
        <v>0.30099999999999999</v>
      </c>
      <c r="K245" s="68">
        <v>10</v>
      </c>
      <c r="L245" s="68">
        <f t="shared" si="134"/>
        <v>5</v>
      </c>
      <c r="M245" s="69">
        <v>2.9999999999999997E-4</v>
      </c>
      <c r="N245" s="68">
        <v>7.1000000000000004E-3</v>
      </c>
      <c r="O245" s="70">
        <f t="shared" si="135"/>
        <v>42.352112676056329</v>
      </c>
      <c r="P245" s="17">
        <f t="shared" si="136"/>
        <v>8.4704225352112665</v>
      </c>
    </row>
    <row r="246" spans="1:17" hidden="1">
      <c r="A246" s="20"/>
      <c r="C246" s="13" t="s">
        <v>870</v>
      </c>
      <c r="D246" s="13" t="s">
        <v>7</v>
      </c>
      <c r="H246" s="13">
        <v>0.48899999999999999</v>
      </c>
      <c r="I246" s="18">
        <v>2.1000000000000001E-2</v>
      </c>
      <c r="J246" s="13">
        <f t="shared" si="137"/>
        <v>0.46799999999999997</v>
      </c>
      <c r="K246" s="68">
        <v>2</v>
      </c>
      <c r="L246" s="68">
        <f t="shared" si="134"/>
        <v>25</v>
      </c>
      <c r="M246" s="69">
        <v>2.9999999999999997E-4</v>
      </c>
      <c r="N246" s="68">
        <v>7.1000000000000004E-3</v>
      </c>
      <c r="O246" s="70">
        <f t="shared" si="135"/>
        <v>65.873239436619713</v>
      </c>
      <c r="P246" s="17">
        <f t="shared" si="136"/>
        <v>2.6349295774647885</v>
      </c>
    </row>
    <row r="247" spans="1:17" ht="15" hidden="1" customHeight="1">
      <c r="A247" s="20" t="s">
        <v>894</v>
      </c>
      <c r="B247" s="15">
        <v>43915</v>
      </c>
      <c r="C247" s="13" t="s">
        <v>897</v>
      </c>
      <c r="D247" s="13" t="s">
        <v>888</v>
      </c>
      <c r="G247" s="75" t="s">
        <v>895</v>
      </c>
      <c r="H247" s="13">
        <v>0.373</v>
      </c>
      <c r="I247" s="18">
        <v>2.4E-2</v>
      </c>
      <c r="J247" s="13">
        <f t="shared" si="137"/>
        <v>0.34899999999999998</v>
      </c>
      <c r="K247" s="68">
        <v>100</v>
      </c>
      <c r="L247" s="68">
        <f t="shared" si="134"/>
        <v>0.5</v>
      </c>
      <c r="M247" s="69">
        <v>2.9999999999999997E-4</v>
      </c>
      <c r="N247" s="68">
        <v>7.1000000000000004E-3</v>
      </c>
      <c r="O247" s="70">
        <f t="shared" ref="O247:O255" si="138">(J247-M247)/N247</f>
        <v>49.112676056338017</v>
      </c>
      <c r="P247" s="17">
        <f t="shared" ref="P247:P255" si="139">O247/L247</f>
        <v>98.225352112676035</v>
      </c>
      <c r="Q247" s="13">
        <v>98.2</v>
      </c>
    </row>
    <row r="248" spans="1:17" ht="15" hidden="1" customHeight="1">
      <c r="A248" s="20" t="s">
        <v>894</v>
      </c>
      <c r="B248" s="15" t="s">
        <v>899</v>
      </c>
      <c r="C248" s="13" t="s">
        <v>898</v>
      </c>
      <c r="D248" s="13"/>
      <c r="G248" s="75" t="s">
        <v>895</v>
      </c>
      <c r="H248" s="13">
        <v>0.372</v>
      </c>
      <c r="I248" s="18">
        <v>2.4E-2</v>
      </c>
      <c r="J248" s="13">
        <f t="shared" ref="J248" si="140">H248-I248</f>
        <v>0.34799999999999998</v>
      </c>
      <c r="K248" s="68">
        <v>100</v>
      </c>
      <c r="L248" s="68">
        <f t="shared" si="134"/>
        <v>0.5</v>
      </c>
      <c r="M248" s="69">
        <v>2.9999999999999997E-4</v>
      </c>
      <c r="N248" s="68">
        <v>7.1000000000000004E-3</v>
      </c>
      <c r="O248" s="70">
        <f t="shared" ref="O248" si="141">(J248-M248)/N248</f>
        <v>48.971830985915481</v>
      </c>
      <c r="P248" s="17">
        <f t="shared" ref="P248" si="142">O248/L248</f>
        <v>97.943661971830963</v>
      </c>
    </row>
    <row r="249" spans="1:17" ht="13.5" hidden="1" customHeight="1">
      <c r="A249" s="20" t="s">
        <v>894</v>
      </c>
      <c r="C249" s="13" t="s">
        <v>889</v>
      </c>
      <c r="D249" s="13"/>
      <c r="G249" s="75" t="s">
        <v>896</v>
      </c>
      <c r="H249" s="13">
        <v>0.18099999999999999</v>
      </c>
      <c r="I249" s="18">
        <v>2.4E-2</v>
      </c>
      <c r="J249" s="13">
        <f t="shared" si="137"/>
        <v>0.157</v>
      </c>
      <c r="K249" s="68">
        <v>50</v>
      </c>
      <c r="L249" s="68">
        <f t="shared" si="134"/>
        <v>1</v>
      </c>
      <c r="M249" s="69">
        <v>2.9999999999999997E-4</v>
      </c>
      <c r="N249" s="68">
        <v>7.1000000000000004E-3</v>
      </c>
      <c r="O249" s="70">
        <f t="shared" si="138"/>
        <v>22.070422535211268</v>
      </c>
      <c r="P249" s="17">
        <f t="shared" si="139"/>
        <v>22.070422535211268</v>
      </c>
    </row>
    <row r="250" spans="1:17" hidden="1">
      <c r="A250" s="20"/>
      <c r="B250" s="21"/>
      <c r="C250" s="22" t="s">
        <v>73</v>
      </c>
      <c r="D250" s="66"/>
      <c r="E250" s="24"/>
      <c r="F250" s="25"/>
      <c r="G250" s="24"/>
      <c r="H250" s="26">
        <v>0.312</v>
      </c>
      <c r="I250" s="26">
        <v>2.4E-2</v>
      </c>
      <c r="J250" s="27">
        <f t="shared" ref="J250:J255" si="143">H250-I250</f>
        <v>0.28799999999999998</v>
      </c>
      <c r="K250" s="28">
        <v>1</v>
      </c>
      <c r="L250" s="24">
        <f t="shared" si="134"/>
        <v>50</v>
      </c>
      <c r="M250" s="29">
        <v>2.9999999999999997E-4</v>
      </c>
      <c r="N250" s="29">
        <v>7.1000000000000004E-3</v>
      </c>
      <c r="O250" s="24">
        <f t="shared" si="138"/>
        <v>40.521126760563369</v>
      </c>
      <c r="P250" s="30">
        <f t="shared" si="139"/>
        <v>0.81042253521126739</v>
      </c>
    </row>
    <row r="251" spans="1:17" hidden="1">
      <c r="A251" s="20"/>
      <c r="C251" s="13" t="s">
        <v>890</v>
      </c>
      <c r="D251" s="13" t="s">
        <v>1</v>
      </c>
      <c r="H251" s="13">
        <v>0.433</v>
      </c>
      <c r="I251" s="18">
        <v>2.4E-2</v>
      </c>
      <c r="J251" s="13">
        <f t="shared" si="143"/>
        <v>0.40899999999999997</v>
      </c>
      <c r="K251" s="68">
        <v>1</v>
      </c>
      <c r="L251" s="68">
        <f t="shared" si="134"/>
        <v>50</v>
      </c>
      <c r="M251" s="69">
        <v>2.9999999999999997E-4</v>
      </c>
      <c r="N251" s="68">
        <v>7.1000000000000004E-3</v>
      </c>
      <c r="O251" s="70">
        <f t="shared" si="138"/>
        <v>57.563380281690129</v>
      </c>
      <c r="P251" s="17">
        <f t="shared" si="139"/>
        <v>1.1512676056338025</v>
      </c>
    </row>
    <row r="252" spans="1:17" hidden="1">
      <c r="A252" s="20"/>
      <c r="C252" s="13" t="s">
        <v>891</v>
      </c>
      <c r="D252" s="13" t="s">
        <v>3</v>
      </c>
      <c r="H252" s="13">
        <v>0.33900000000000002</v>
      </c>
      <c r="I252" s="18">
        <v>2.4E-2</v>
      </c>
      <c r="J252" s="13">
        <f t="shared" si="143"/>
        <v>0.315</v>
      </c>
      <c r="K252" s="68">
        <v>10</v>
      </c>
      <c r="L252" s="68">
        <f t="shared" si="134"/>
        <v>5</v>
      </c>
      <c r="M252" s="69">
        <v>2.9999999999999997E-4</v>
      </c>
      <c r="N252" s="68">
        <v>7.1000000000000004E-3</v>
      </c>
      <c r="O252" s="70">
        <f t="shared" si="138"/>
        <v>44.323943661971825</v>
      </c>
      <c r="P252" s="17">
        <f t="shared" si="139"/>
        <v>8.8647887323943646</v>
      </c>
    </row>
    <row r="253" spans="1:17" hidden="1">
      <c r="A253" s="20"/>
      <c r="C253" s="13" t="s">
        <v>892</v>
      </c>
      <c r="D253" s="13" t="s">
        <v>5</v>
      </c>
      <c r="H253" s="13">
        <v>0.307</v>
      </c>
      <c r="I253" s="18">
        <v>2.4E-2</v>
      </c>
      <c r="J253" s="13">
        <f t="shared" si="143"/>
        <v>0.28299999999999997</v>
      </c>
      <c r="K253" s="68">
        <v>10</v>
      </c>
      <c r="L253" s="68">
        <f t="shared" si="134"/>
        <v>5</v>
      </c>
      <c r="M253" s="69">
        <v>2.9999999999999997E-4</v>
      </c>
      <c r="N253" s="68">
        <v>7.1000000000000004E-3</v>
      </c>
      <c r="O253" s="70">
        <f t="shared" si="138"/>
        <v>39.816901408450697</v>
      </c>
      <c r="P253" s="17">
        <f t="shared" si="139"/>
        <v>7.9633802816901396</v>
      </c>
    </row>
    <row r="254" spans="1:17" hidden="1">
      <c r="A254" s="20"/>
      <c r="C254" s="13" t="s">
        <v>893</v>
      </c>
      <c r="D254" s="13" t="s">
        <v>7</v>
      </c>
      <c r="H254" s="13">
        <v>0.40100000000000002</v>
      </c>
      <c r="I254" s="18">
        <v>2.4E-2</v>
      </c>
      <c r="J254" s="13">
        <f t="shared" si="143"/>
        <v>0.377</v>
      </c>
      <c r="K254" s="68">
        <v>2</v>
      </c>
      <c r="L254" s="68">
        <f t="shared" si="134"/>
        <v>25</v>
      </c>
      <c r="M254" s="69">
        <v>2.9999999999999997E-4</v>
      </c>
      <c r="N254" s="68">
        <v>7.1000000000000004E-3</v>
      </c>
      <c r="O254" s="70">
        <f t="shared" si="138"/>
        <v>53.056338028169009</v>
      </c>
      <c r="P254" s="17">
        <f t="shared" si="139"/>
        <v>2.1222535211267601</v>
      </c>
    </row>
    <row r="255" spans="1:17" hidden="1">
      <c r="A255" s="20" t="s">
        <v>910</v>
      </c>
      <c r="C255" s="13" t="s">
        <v>900</v>
      </c>
      <c r="D255" s="13" t="s">
        <v>901</v>
      </c>
      <c r="H255" s="13">
        <v>0.115</v>
      </c>
      <c r="I255" s="18">
        <v>2.4E-2</v>
      </c>
      <c r="J255" s="13">
        <f t="shared" si="143"/>
        <v>9.0999999999999998E-2</v>
      </c>
      <c r="K255" s="68">
        <v>1</v>
      </c>
      <c r="L255" s="68">
        <f t="shared" si="134"/>
        <v>50</v>
      </c>
      <c r="M255" s="69">
        <v>2.9999999999999997E-4</v>
      </c>
      <c r="N255" s="68">
        <v>7.1000000000000004E-3</v>
      </c>
      <c r="O255" s="70">
        <f t="shared" si="138"/>
        <v>12.774647887323944</v>
      </c>
      <c r="P255" s="17">
        <f t="shared" si="139"/>
        <v>0.2554929577464789</v>
      </c>
    </row>
    <row r="256" spans="1:17" hidden="1">
      <c r="A256" s="20" t="s">
        <v>910</v>
      </c>
      <c r="B256" s="15">
        <v>43916</v>
      </c>
      <c r="C256" s="13" t="s">
        <v>915</v>
      </c>
      <c r="D256" s="13" t="s">
        <v>902</v>
      </c>
      <c r="H256" s="13">
        <v>0.29699999999999999</v>
      </c>
      <c r="I256" s="18">
        <v>2.1999999999999999E-2</v>
      </c>
      <c r="J256" s="13">
        <f t="shared" ref="J256" si="144">H256-I256</f>
        <v>0.27499999999999997</v>
      </c>
      <c r="K256" s="68">
        <v>1</v>
      </c>
      <c r="L256" s="68">
        <f t="shared" ref="L256" si="145">50/K256</f>
        <v>50</v>
      </c>
      <c r="M256" s="69">
        <v>2.9999999999999997E-4</v>
      </c>
      <c r="N256" s="68">
        <v>7.1000000000000004E-3</v>
      </c>
      <c r="O256" s="70">
        <f t="shared" ref="O256" si="146">(J256-M256)/N256</f>
        <v>38.69014084507041</v>
      </c>
      <c r="P256" s="17">
        <f t="shared" ref="P256" si="147">O256/L256</f>
        <v>0.77380281690140817</v>
      </c>
    </row>
    <row r="257" spans="1:19" hidden="1">
      <c r="A257" s="20" t="s">
        <v>910</v>
      </c>
      <c r="B257" s="15" t="s">
        <v>917</v>
      </c>
      <c r="C257" s="13" t="s">
        <v>916</v>
      </c>
      <c r="D257" s="13"/>
      <c r="H257" s="13">
        <v>0.29599999999999999</v>
      </c>
      <c r="I257" s="18">
        <v>2.1999999999999999E-2</v>
      </c>
      <c r="J257" s="13">
        <f t="shared" ref="J257" si="148">H257-I257</f>
        <v>0.27399999999999997</v>
      </c>
      <c r="K257" s="68">
        <v>1</v>
      </c>
      <c r="L257" s="68">
        <f t="shared" ref="L257" si="149">50/K257</f>
        <v>50</v>
      </c>
      <c r="M257" s="69">
        <v>2.9999999999999997E-4</v>
      </c>
      <c r="N257" s="68">
        <v>7.1000000000000004E-3</v>
      </c>
      <c r="O257" s="70">
        <f t="shared" ref="O257" si="150">(J257-M257)/N257</f>
        <v>38.549295774647874</v>
      </c>
      <c r="P257" s="17">
        <f t="shared" ref="P257" si="151">O257/L257</f>
        <v>0.77098591549295747</v>
      </c>
    </row>
    <row r="258" spans="1:19" hidden="1">
      <c r="A258" s="20"/>
      <c r="B258" s="15"/>
      <c r="C258" s="13" t="s">
        <v>777</v>
      </c>
      <c r="H258" s="46">
        <v>0.437</v>
      </c>
      <c r="I258" s="46">
        <v>2.1999999999999999E-2</v>
      </c>
      <c r="J258" s="36">
        <f t="shared" ref="J258:J260" si="152">H258-I258</f>
        <v>0.41499999999999998</v>
      </c>
      <c r="K258" s="37">
        <v>10</v>
      </c>
      <c r="L258" s="34">
        <f t="shared" ref="L258:L260" si="153">50/K258</f>
        <v>5</v>
      </c>
      <c r="M258" s="40">
        <v>2.9999999999999997E-4</v>
      </c>
      <c r="N258" s="34">
        <v>7.1000000000000004E-3</v>
      </c>
      <c r="O258" s="35">
        <f t="shared" ref="O258:O260" si="154">(J258-M258)/N258</f>
        <v>58.408450704225345</v>
      </c>
      <c r="P258" s="35">
        <f t="shared" ref="P258:P260" si="155">O258/L258</f>
        <v>11.681690140845069</v>
      </c>
      <c r="Q258" s="13" t="s">
        <v>383</v>
      </c>
      <c r="S258" t="s">
        <v>776</v>
      </c>
    </row>
    <row r="259" spans="1:19" hidden="1">
      <c r="A259" s="20"/>
      <c r="C259" s="13" t="s">
        <v>379</v>
      </c>
      <c r="H259" s="46">
        <v>0.436</v>
      </c>
      <c r="I259" s="46">
        <v>2.1999999999999999E-2</v>
      </c>
      <c r="J259" s="36">
        <f t="shared" si="152"/>
        <v>0.41399999999999998</v>
      </c>
      <c r="K259" s="37">
        <v>10</v>
      </c>
      <c r="L259" s="34">
        <f t="shared" si="153"/>
        <v>5</v>
      </c>
      <c r="M259" s="40">
        <v>2.9999999999999997E-4</v>
      </c>
      <c r="N259" s="34">
        <v>7.1000000000000004E-3</v>
      </c>
      <c r="O259" s="35">
        <f t="shared" si="154"/>
        <v>58.267605633802809</v>
      </c>
      <c r="P259" s="35">
        <f t="shared" si="155"/>
        <v>11.653521126760563</v>
      </c>
      <c r="S259" s="13" t="s">
        <v>794</v>
      </c>
    </row>
    <row r="260" spans="1:19" hidden="1">
      <c r="A260" s="20"/>
      <c r="B260" s="21"/>
      <c r="C260" s="22" t="s">
        <v>73</v>
      </c>
      <c r="D260" s="66"/>
      <c r="E260" s="24"/>
      <c r="F260" s="25"/>
      <c r="G260" s="24"/>
      <c r="H260" s="26">
        <v>0.307</v>
      </c>
      <c r="I260" s="26">
        <v>2.1999999999999999E-2</v>
      </c>
      <c r="J260" s="27">
        <f t="shared" si="152"/>
        <v>0.28499999999999998</v>
      </c>
      <c r="K260" s="28">
        <v>1</v>
      </c>
      <c r="L260" s="24">
        <f t="shared" si="153"/>
        <v>50</v>
      </c>
      <c r="M260" s="29">
        <v>2.9999999999999997E-4</v>
      </c>
      <c r="N260" s="29">
        <v>7.1000000000000004E-3</v>
      </c>
      <c r="O260" s="24">
        <f t="shared" si="154"/>
        <v>40.098591549295769</v>
      </c>
      <c r="P260" s="30">
        <f t="shared" si="155"/>
        <v>0.8019718309859154</v>
      </c>
    </row>
    <row r="261" spans="1:19" hidden="1">
      <c r="A261" s="20" t="s">
        <v>910</v>
      </c>
      <c r="C261" s="13" t="s">
        <v>903</v>
      </c>
      <c r="D261" s="13" t="s">
        <v>904</v>
      </c>
      <c r="H261" s="13">
        <v>0.17599999999999999</v>
      </c>
      <c r="I261" s="18">
        <v>2.1999999999999999E-2</v>
      </c>
      <c r="J261" s="13">
        <f t="shared" ref="J261:J268" si="156">H261-I261</f>
        <v>0.154</v>
      </c>
      <c r="K261" s="68">
        <v>10</v>
      </c>
      <c r="L261" s="68">
        <f t="shared" ref="L261:L268" si="157">50/K261</f>
        <v>5</v>
      </c>
      <c r="M261" s="69">
        <v>2.9999999999999997E-4</v>
      </c>
      <c r="N261" s="68">
        <v>7.1000000000000004E-3</v>
      </c>
      <c r="O261" s="70">
        <f t="shared" ref="O261:O268" si="158">(J261-M261)/N261</f>
        <v>21.64788732394366</v>
      </c>
      <c r="P261" s="17">
        <f t="shared" ref="P261:P268" si="159">O261/L261</f>
        <v>4.3295774647887324</v>
      </c>
    </row>
    <row r="262" spans="1:19" hidden="1">
      <c r="A262" s="20" t="s">
        <v>910</v>
      </c>
      <c r="C262" s="13" t="s">
        <v>905</v>
      </c>
      <c r="D262" s="13" t="s">
        <v>906</v>
      </c>
      <c r="H262" s="13">
        <v>8.8999999999999996E-2</v>
      </c>
      <c r="I262" s="18">
        <v>2.1999999999999999E-2</v>
      </c>
      <c r="J262" s="13">
        <f t="shared" si="156"/>
        <v>6.7000000000000004E-2</v>
      </c>
      <c r="K262" s="68">
        <v>1</v>
      </c>
      <c r="L262" s="68">
        <f t="shared" si="157"/>
        <v>50</v>
      </c>
      <c r="M262" s="69">
        <v>2.9999999999999997E-4</v>
      </c>
      <c r="N262" s="68">
        <v>7.1000000000000004E-3</v>
      </c>
      <c r="O262" s="70">
        <f t="shared" si="158"/>
        <v>9.3943661971830998</v>
      </c>
      <c r="P262" s="17">
        <f t="shared" si="159"/>
        <v>0.187887323943662</v>
      </c>
    </row>
    <row r="263" spans="1:19" ht="15.75" customHeight="1">
      <c r="A263" s="20" t="s">
        <v>909</v>
      </c>
      <c r="C263" s="13" t="s">
        <v>907</v>
      </c>
      <c r="D263" s="13" t="s">
        <v>753</v>
      </c>
      <c r="G263" s="13" t="s">
        <v>911</v>
      </c>
      <c r="H263" s="13">
        <v>0.17899999999999999</v>
      </c>
      <c r="I263" s="18">
        <v>2.1999999999999999E-2</v>
      </c>
      <c r="J263" s="13">
        <f t="shared" si="156"/>
        <v>0.157</v>
      </c>
      <c r="K263" s="18">
        <v>2</v>
      </c>
      <c r="L263" s="18">
        <f t="shared" si="157"/>
        <v>25</v>
      </c>
      <c r="M263" s="69">
        <v>2.9999999999999997E-4</v>
      </c>
      <c r="N263" s="68">
        <v>7.1000000000000004E-3</v>
      </c>
      <c r="O263" s="70">
        <f t="shared" si="158"/>
        <v>22.070422535211268</v>
      </c>
      <c r="P263" s="17">
        <f t="shared" si="159"/>
        <v>0.8828169014084507</v>
      </c>
    </row>
    <row r="264" spans="1:19">
      <c r="A264" s="20" t="s">
        <v>909</v>
      </c>
      <c r="C264" s="13" t="s">
        <v>908</v>
      </c>
      <c r="D264" s="13"/>
      <c r="G264" s="13" t="s">
        <v>912</v>
      </c>
      <c r="H264" s="13">
        <v>0.127</v>
      </c>
      <c r="I264" s="18">
        <v>2.1999999999999999E-2</v>
      </c>
      <c r="J264" s="13">
        <f t="shared" si="156"/>
        <v>0.10500000000000001</v>
      </c>
      <c r="K264" s="18">
        <v>1</v>
      </c>
      <c r="L264" s="18">
        <f t="shared" si="157"/>
        <v>50</v>
      </c>
      <c r="M264" s="69">
        <v>2.9999999999999997E-4</v>
      </c>
      <c r="N264" s="68">
        <v>7.1000000000000004E-3</v>
      </c>
      <c r="O264" s="70">
        <f t="shared" si="158"/>
        <v>14.746478873239438</v>
      </c>
      <c r="P264" s="17">
        <f t="shared" si="159"/>
        <v>0.29492957746478876</v>
      </c>
    </row>
    <row r="265" spans="1:19" hidden="1">
      <c r="A265" s="20"/>
      <c r="C265" s="13" t="s">
        <v>918</v>
      </c>
      <c r="D265" s="13" t="s">
        <v>1</v>
      </c>
      <c r="H265" s="13">
        <v>0.497</v>
      </c>
      <c r="I265" s="18">
        <v>2.1999999999999999E-2</v>
      </c>
      <c r="J265" s="13">
        <f t="shared" si="156"/>
        <v>0.47499999999999998</v>
      </c>
      <c r="K265" s="68">
        <v>1</v>
      </c>
      <c r="L265" s="68">
        <f t="shared" si="157"/>
        <v>50</v>
      </c>
      <c r="M265" s="69">
        <v>2.9999999999999997E-4</v>
      </c>
      <c r="N265" s="68">
        <v>7.1000000000000004E-3</v>
      </c>
      <c r="O265" s="70">
        <f t="shared" si="158"/>
        <v>66.859154929577457</v>
      </c>
      <c r="P265" s="17">
        <f t="shared" si="159"/>
        <v>1.3371830985915492</v>
      </c>
    </row>
    <row r="266" spans="1:19" hidden="1">
      <c r="A266" s="20"/>
      <c r="C266" s="13" t="s">
        <v>919</v>
      </c>
      <c r="D266" s="13" t="s">
        <v>3</v>
      </c>
      <c r="H266" s="13">
        <v>0.35699999999999998</v>
      </c>
      <c r="I266" s="18">
        <v>2.1999999999999999E-2</v>
      </c>
      <c r="J266" s="13">
        <f t="shared" si="156"/>
        <v>0.33499999999999996</v>
      </c>
      <c r="K266" s="68">
        <v>10</v>
      </c>
      <c r="L266" s="68">
        <f t="shared" si="157"/>
        <v>5</v>
      </c>
      <c r="M266" s="69">
        <v>2.9999999999999997E-4</v>
      </c>
      <c r="N266" s="68">
        <v>7.1000000000000004E-3</v>
      </c>
      <c r="O266" s="70">
        <f t="shared" si="158"/>
        <v>47.140845070422522</v>
      </c>
      <c r="P266" s="17">
        <f t="shared" si="159"/>
        <v>9.4281690140845047</v>
      </c>
    </row>
    <row r="267" spans="1:19" hidden="1">
      <c r="A267" s="20"/>
      <c r="C267" s="13" t="s">
        <v>920</v>
      </c>
      <c r="D267" s="13" t="s">
        <v>5</v>
      </c>
      <c r="H267" s="13">
        <v>0.32200000000000001</v>
      </c>
      <c r="I267" s="18">
        <v>2.1999999999999999E-2</v>
      </c>
      <c r="J267" s="13">
        <f t="shared" si="156"/>
        <v>0.3</v>
      </c>
      <c r="K267" s="68">
        <v>10</v>
      </c>
      <c r="L267" s="68">
        <f t="shared" si="157"/>
        <v>5</v>
      </c>
      <c r="M267" s="69">
        <v>2.9999999999999997E-4</v>
      </c>
      <c r="N267" s="68">
        <v>7.1000000000000004E-3</v>
      </c>
      <c r="O267" s="70">
        <f t="shared" si="158"/>
        <v>42.211267605633793</v>
      </c>
      <c r="P267" s="17">
        <f t="shared" si="159"/>
        <v>8.4422535211267586</v>
      </c>
    </row>
    <row r="268" spans="1:19" hidden="1">
      <c r="A268" s="20"/>
      <c r="C268" s="13" t="s">
        <v>921</v>
      </c>
      <c r="D268" s="13" t="s">
        <v>7</v>
      </c>
      <c r="H268" s="13">
        <v>0.47599999999999998</v>
      </c>
      <c r="I268" s="18">
        <v>2.1999999999999999E-2</v>
      </c>
      <c r="J268" s="13">
        <f t="shared" si="156"/>
        <v>0.45399999999999996</v>
      </c>
      <c r="K268" s="68">
        <v>2</v>
      </c>
      <c r="L268" s="68">
        <f t="shared" si="157"/>
        <v>25</v>
      </c>
      <c r="M268" s="69">
        <v>2.9999999999999997E-4</v>
      </c>
      <c r="N268" s="68">
        <v>7.1000000000000004E-3</v>
      </c>
      <c r="O268" s="70">
        <f t="shared" si="158"/>
        <v>63.90140845070421</v>
      </c>
      <c r="P268" s="17">
        <f t="shared" si="159"/>
        <v>2.5560563380281685</v>
      </c>
    </row>
    <row r="269" spans="1:19" hidden="1">
      <c r="A269" s="73"/>
      <c r="D269" s="13" t="s">
        <v>913</v>
      </c>
      <c r="H269" s="13">
        <v>0.03</v>
      </c>
      <c r="I269" s="18">
        <v>2.1999999999999999E-2</v>
      </c>
      <c r="J269" s="13">
        <f t="shared" ref="J269" si="160">H269-I269</f>
        <v>8.0000000000000002E-3</v>
      </c>
      <c r="K269" s="68">
        <v>1</v>
      </c>
      <c r="L269" s="68">
        <f t="shared" ref="L269" si="161">50/K269</f>
        <v>50</v>
      </c>
      <c r="M269" s="69">
        <v>2.9999999999999997E-4</v>
      </c>
      <c r="N269" s="68">
        <v>7.1000000000000004E-3</v>
      </c>
      <c r="O269" s="70">
        <f t="shared" ref="O269" si="162">(J269-M269)/N269</f>
        <v>1.084507042253521</v>
      </c>
      <c r="P269" s="17">
        <f t="shared" ref="P269" si="163">O269/L269</f>
        <v>2.169014084507042E-2</v>
      </c>
    </row>
    <row r="270" spans="1:19" hidden="1">
      <c r="A270" s="73"/>
      <c r="D270" s="65" t="s">
        <v>914</v>
      </c>
      <c r="H270" s="13">
        <v>0.47299999999999998</v>
      </c>
      <c r="I270" s="18">
        <v>2.1999999999999999E-2</v>
      </c>
      <c r="J270" s="13">
        <f t="shared" ref="J270:J279" si="164">H270-I270</f>
        <v>0.45099999999999996</v>
      </c>
      <c r="K270" s="68">
        <v>1</v>
      </c>
      <c r="L270" s="68">
        <f t="shared" ref="L270" si="165">50/K270</f>
        <v>50</v>
      </c>
      <c r="M270" s="69">
        <v>2.9999999999999997E-4</v>
      </c>
      <c r="N270" s="68">
        <v>7.1000000000000004E-3</v>
      </c>
      <c r="O270" s="70">
        <f t="shared" ref="O270" si="166">(J270-M270)/N270</f>
        <v>63.478873239436609</v>
      </c>
      <c r="P270" s="17">
        <f t="shared" ref="P270" si="167">O270/L270</f>
        <v>1.2695774647887321</v>
      </c>
    </row>
    <row r="271" spans="1:19" hidden="1">
      <c r="A271" s="20" t="s">
        <v>931</v>
      </c>
      <c r="B271" s="15">
        <v>43917</v>
      </c>
      <c r="C271" s="13" t="s">
        <v>936</v>
      </c>
      <c r="D271" s="13" t="s">
        <v>922</v>
      </c>
      <c r="H271" s="13">
        <v>8.8999999999999996E-2</v>
      </c>
      <c r="I271" s="18">
        <v>2.1999999999999999E-2</v>
      </c>
      <c r="J271" s="13">
        <f t="shared" si="164"/>
        <v>6.7000000000000004E-2</v>
      </c>
      <c r="K271" s="68">
        <v>1</v>
      </c>
      <c r="L271" s="68">
        <f t="shared" ref="L271" si="168">50/K271</f>
        <v>50</v>
      </c>
      <c r="M271" s="69">
        <v>2.9999999999999997E-4</v>
      </c>
      <c r="N271" s="68">
        <v>7.1000000000000004E-3</v>
      </c>
      <c r="O271" s="70">
        <f t="shared" ref="O271" si="169">(J271-M271)/N271</f>
        <v>9.3943661971830998</v>
      </c>
      <c r="P271" s="17">
        <f t="shared" ref="P271" si="170">O271/L271</f>
        <v>0.187887323943662</v>
      </c>
    </row>
    <row r="272" spans="1:19" hidden="1">
      <c r="A272" s="20" t="s">
        <v>931</v>
      </c>
      <c r="B272" s="13" t="s">
        <v>935</v>
      </c>
      <c r="C272" s="13" t="s">
        <v>937</v>
      </c>
      <c r="D272" s="13"/>
      <c r="H272" s="13">
        <v>0.09</v>
      </c>
      <c r="I272" s="18">
        <v>2.1999999999999999E-2</v>
      </c>
      <c r="J272" s="13">
        <f t="shared" ref="J272:J273" si="171">H272-I272</f>
        <v>6.8000000000000005E-2</v>
      </c>
      <c r="K272" s="68">
        <v>1</v>
      </c>
      <c r="L272" s="68">
        <f t="shared" ref="L272:L273" si="172">50/K272</f>
        <v>50</v>
      </c>
      <c r="M272" s="69">
        <v>2.9999999999999997E-4</v>
      </c>
      <c r="N272" s="68">
        <v>7.1000000000000004E-3</v>
      </c>
      <c r="O272" s="70">
        <f t="shared" ref="O272:O273" si="173">(J272-M272)/N272</f>
        <v>9.535211267605634</v>
      </c>
      <c r="P272" s="17">
        <f t="shared" ref="P272:P273" si="174">O272/L272</f>
        <v>0.19070422535211268</v>
      </c>
    </row>
    <row r="273" spans="1:17" hidden="1">
      <c r="A273" s="20"/>
      <c r="B273" s="21"/>
      <c r="C273" s="22" t="s">
        <v>73</v>
      </c>
      <c r="D273" s="66"/>
      <c r="E273" s="24"/>
      <c r="F273" s="25"/>
      <c r="G273" s="24"/>
      <c r="H273" s="26">
        <v>0.309</v>
      </c>
      <c r="I273" s="26">
        <v>2.1999999999999999E-2</v>
      </c>
      <c r="J273" s="27">
        <f t="shared" si="171"/>
        <v>0.28699999999999998</v>
      </c>
      <c r="K273" s="28">
        <v>1</v>
      </c>
      <c r="L273" s="24">
        <f t="shared" si="172"/>
        <v>50</v>
      </c>
      <c r="M273" s="29">
        <v>2.9999999999999997E-4</v>
      </c>
      <c r="N273" s="29">
        <v>7.1000000000000004E-3</v>
      </c>
      <c r="O273" s="24">
        <f t="shared" si="173"/>
        <v>40.380281690140833</v>
      </c>
      <c r="P273" s="30">
        <f t="shared" si="174"/>
        <v>0.80760563380281669</v>
      </c>
    </row>
    <row r="274" spans="1:17" hidden="1">
      <c r="A274" s="20" t="s">
        <v>910</v>
      </c>
      <c r="C274" s="13" t="s">
        <v>923</v>
      </c>
      <c r="D274" s="13" t="s">
        <v>924</v>
      </c>
      <c r="H274" s="13">
        <v>0.35399999999999998</v>
      </c>
      <c r="I274" s="18">
        <v>2.1999999999999999E-2</v>
      </c>
      <c r="J274" s="13">
        <f t="shared" ref="J274" si="175">H274-I274</f>
        <v>0.33199999999999996</v>
      </c>
      <c r="K274" s="68">
        <v>1</v>
      </c>
      <c r="L274" s="68">
        <f t="shared" ref="L274" si="176">50/K274</f>
        <v>50</v>
      </c>
      <c r="M274" s="69">
        <v>2.9999999999999997E-4</v>
      </c>
      <c r="N274" s="68">
        <v>7.1000000000000004E-3</v>
      </c>
      <c r="O274" s="70">
        <f t="shared" ref="O274" si="177">(J274-M274)/N274</f>
        <v>46.718309859154921</v>
      </c>
      <c r="P274" s="17">
        <f t="shared" ref="P274" si="178">O274/L274</f>
        <v>0.93436619718309843</v>
      </c>
      <c r="Q274" s="13">
        <v>0.94299999999999995</v>
      </c>
    </row>
    <row r="275" spans="1:17" hidden="1">
      <c r="A275" s="20" t="s">
        <v>910</v>
      </c>
      <c r="C275" s="13" t="s">
        <v>925</v>
      </c>
      <c r="D275" s="13" t="s">
        <v>926</v>
      </c>
      <c r="H275" s="13">
        <v>0.312</v>
      </c>
      <c r="I275" s="18">
        <v>2.1999999999999999E-2</v>
      </c>
      <c r="J275" s="13">
        <f t="shared" si="164"/>
        <v>0.28999999999999998</v>
      </c>
      <c r="K275" s="68">
        <v>1</v>
      </c>
      <c r="L275" s="68">
        <f t="shared" ref="L275:L279" si="179">50/K275</f>
        <v>50</v>
      </c>
      <c r="M275" s="69">
        <v>2.9999999999999997E-4</v>
      </c>
      <c r="N275" s="68">
        <v>7.1000000000000004E-3</v>
      </c>
      <c r="O275" s="70">
        <f t="shared" ref="O275:O279" si="180">(J275-M275)/N275</f>
        <v>40.802816901408441</v>
      </c>
      <c r="P275" s="17">
        <f t="shared" ref="P275:P279" si="181">O275/L275</f>
        <v>0.81605633802816879</v>
      </c>
    </row>
    <row r="276" spans="1:17" hidden="1">
      <c r="A276" s="20"/>
      <c r="C276" s="13" t="s">
        <v>927</v>
      </c>
      <c r="D276" s="13" t="s">
        <v>1</v>
      </c>
      <c r="E276" s="76"/>
      <c r="H276" s="13">
        <v>0.432</v>
      </c>
      <c r="I276" s="18">
        <v>2.1999999999999999E-2</v>
      </c>
      <c r="J276" s="13">
        <f t="shared" si="164"/>
        <v>0.41</v>
      </c>
      <c r="K276" s="68">
        <v>1</v>
      </c>
      <c r="L276" s="68">
        <f t="shared" si="179"/>
        <v>50</v>
      </c>
      <c r="M276" s="69">
        <v>2.9999999999999997E-4</v>
      </c>
      <c r="N276" s="68">
        <v>7.1000000000000004E-3</v>
      </c>
      <c r="O276" s="70">
        <f t="shared" si="180"/>
        <v>57.704225352112665</v>
      </c>
      <c r="P276" s="17">
        <f t="shared" si="181"/>
        <v>1.1540845070422534</v>
      </c>
    </row>
    <row r="277" spans="1:17" hidden="1">
      <c r="A277" s="20"/>
      <c r="C277" s="13" t="s">
        <v>928</v>
      </c>
      <c r="D277" s="13" t="s">
        <v>3</v>
      </c>
      <c r="E277" s="41"/>
      <c r="H277" s="13">
        <v>0.34200000000000003</v>
      </c>
      <c r="I277" s="18">
        <v>2.1999999999999999E-2</v>
      </c>
      <c r="J277" s="13">
        <f t="shared" si="164"/>
        <v>0.32</v>
      </c>
      <c r="K277" s="68">
        <v>10</v>
      </c>
      <c r="L277" s="68">
        <f t="shared" si="179"/>
        <v>5</v>
      </c>
      <c r="M277" s="69">
        <v>2.9999999999999997E-4</v>
      </c>
      <c r="N277" s="68">
        <v>7.1000000000000004E-3</v>
      </c>
      <c r="O277" s="70">
        <f t="shared" si="180"/>
        <v>45.028169014084504</v>
      </c>
      <c r="P277" s="17">
        <f t="shared" si="181"/>
        <v>9.0056338028169005</v>
      </c>
    </row>
    <row r="278" spans="1:17" hidden="1">
      <c r="A278" s="20"/>
      <c r="C278" s="13" t="s">
        <v>929</v>
      </c>
      <c r="D278" s="13" t="s">
        <v>5</v>
      </c>
      <c r="H278" s="13">
        <v>0.307</v>
      </c>
      <c r="I278" s="18">
        <v>2.1999999999999999E-2</v>
      </c>
      <c r="J278" s="13">
        <f t="shared" si="164"/>
        <v>0.28499999999999998</v>
      </c>
      <c r="K278" s="68">
        <v>10</v>
      </c>
      <c r="L278" s="68">
        <f t="shared" si="179"/>
        <v>5</v>
      </c>
      <c r="M278" s="69">
        <v>2.9999999999999997E-4</v>
      </c>
      <c r="N278" s="68">
        <v>7.1000000000000004E-3</v>
      </c>
      <c r="O278" s="70">
        <f t="shared" si="180"/>
        <v>40.098591549295769</v>
      </c>
      <c r="P278" s="17">
        <f t="shared" si="181"/>
        <v>8.0197183098591545</v>
      </c>
    </row>
    <row r="279" spans="1:17" hidden="1">
      <c r="A279" s="20"/>
      <c r="C279" s="13" t="s">
        <v>930</v>
      </c>
      <c r="D279" s="13" t="s">
        <v>7</v>
      </c>
      <c r="H279" s="13">
        <v>0.42499999999999999</v>
      </c>
      <c r="I279" s="18">
        <v>2.1999999999999999E-2</v>
      </c>
      <c r="J279" s="13">
        <f t="shared" si="164"/>
        <v>0.40299999999999997</v>
      </c>
      <c r="K279" s="68">
        <v>2</v>
      </c>
      <c r="L279" s="68">
        <f t="shared" si="179"/>
        <v>25</v>
      </c>
      <c r="M279" s="69">
        <v>2.9999999999999997E-4</v>
      </c>
      <c r="N279" s="68">
        <v>7.1000000000000004E-3</v>
      </c>
      <c r="O279" s="70">
        <f t="shared" si="180"/>
        <v>56.718309859154921</v>
      </c>
      <c r="P279" s="17">
        <f t="shared" si="181"/>
        <v>2.268732394366197</v>
      </c>
    </row>
    <row r="280" spans="1:17" hidden="1">
      <c r="A280" s="20" t="s">
        <v>910</v>
      </c>
      <c r="C280" s="13" t="s">
        <v>932</v>
      </c>
      <c r="D280" s="13" t="s">
        <v>933</v>
      </c>
      <c r="H280" s="13">
        <v>9.6000000000000002E-2</v>
      </c>
      <c r="I280" s="18">
        <v>2.1999999999999999E-2</v>
      </c>
      <c r="J280" s="13">
        <f t="shared" ref="J280" si="182">H280-I280</f>
        <v>7.400000000000001E-2</v>
      </c>
      <c r="K280" s="68">
        <v>1</v>
      </c>
      <c r="L280" s="68">
        <f t="shared" ref="L280" si="183">50/K280</f>
        <v>50</v>
      </c>
      <c r="M280" s="69">
        <v>2.9999999999999997E-4</v>
      </c>
      <c r="N280" s="68">
        <v>7.1000000000000004E-3</v>
      </c>
      <c r="O280" s="70">
        <f t="shared" ref="O280" si="184">(J280-M280)/N280</f>
        <v>10.380281690140846</v>
      </c>
      <c r="P280" s="17">
        <f t="shared" ref="P280" si="185">O280/L280</f>
        <v>0.20760563380281691</v>
      </c>
    </row>
    <row r="281" spans="1:17" hidden="1">
      <c r="A281" s="73"/>
      <c r="D281" s="65" t="s">
        <v>934</v>
      </c>
      <c r="H281" s="13">
        <v>0.19600000000000001</v>
      </c>
      <c r="I281" s="18">
        <v>2.1999999999999999E-2</v>
      </c>
      <c r="J281" s="13">
        <f t="shared" ref="J281:J289" si="186">H281-I281</f>
        <v>0.17400000000000002</v>
      </c>
      <c r="K281" s="68">
        <v>5</v>
      </c>
      <c r="L281" s="68">
        <f t="shared" ref="L281" si="187">50/K281</f>
        <v>10</v>
      </c>
      <c r="M281" s="69">
        <v>2.9999999999999997E-4</v>
      </c>
      <c r="N281" s="68">
        <v>7.1000000000000004E-3</v>
      </c>
      <c r="O281" s="70">
        <f t="shared" ref="O281" si="188">(J281-M281)/N281</f>
        <v>24.464788732394368</v>
      </c>
      <c r="P281" s="17">
        <f t="shared" ref="P281" si="189">O281/L281</f>
        <v>2.4464788732394367</v>
      </c>
    </row>
    <row r="282" spans="1:17" hidden="1">
      <c r="A282" s="73"/>
      <c r="B282" s="15">
        <v>43920</v>
      </c>
      <c r="D282" s="65" t="s">
        <v>951</v>
      </c>
      <c r="H282" s="13">
        <v>0.53300000000000003</v>
      </c>
      <c r="I282" s="18">
        <v>2.5000000000000001E-2</v>
      </c>
      <c r="J282" s="13">
        <f t="shared" si="186"/>
        <v>0.50800000000000001</v>
      </c>
      <c r="K282" s="68">
        <v>10</v>
      </c>
      <c r="L282" s="68">
        <f t="shared" ref="L282:L288" si="190">50/K282</f>
        <v>5</v>
      </c>
      <c r="M282" s="69">
        <v>2.9999999999999997E-4</v>
      </c>
      <c r="N282" s="68">
        <v>7.1000000000000004E-3</v>
      </c>
      <c r="O282" s="70">
        <f t="shared" ref="O282:O288" si="191">(J282-M282)/N282</f>
        <v>71.507042253521135</v>
      </c>
      <c r="P282" s="17">
        <f t="shared" ref="P282:P288" si="192">O282/L282</f>
        <v>14.301408450704226</v>
      </c>
    </row>
    <row r="283" spans="1:17" hidden="1">
      <c r="A283" s="73"/>
      <c r="B283" s="13" t="s">
        <v>953</v>
      </c>
      <c r="D283" s="65" t="s">
        <v>952</v>
      </c>
      <c r="H283" s="13">
        <v>0.17899999999999999</v>
      </c>
      <c r="I283" s="18">
        <v>2.5000000000000001E-2</v>
      </c>
      <c r="J283" s="13">
        <f t="shared" si="186"/>
        <v>0.154</v>
      </c>
      <c r="K283" s="68">
        <v>5</v>
      </c>
      <c r="L283" s="68">
        <f t="shared" si="190"/>
        <v>10</v>
      </c>
      <c r="M283" s="69">
        <v>2.9999999999999997E-4</v>
      </c>
      <c r="N283" s="68">
        <v>7.1000000000000004E-3</v>
      </c>
      <c r="O283" s="70">
        <f t="shared" si="191"/>
        <v>21.64788732394366</v>
      </c>
      <c r="P283" s="17">
        <f t="shared" si="192"/>
        <v>2.1647887323943662</v>
      </c>
    </row>
    <row r="284" spans="1:17" hidden="1">
      <c r="A284" s="20" t="s">
        <v>910</v>
      </c>
      <c r="C284" s="13" t="s">
        <v>938</v>
      </c>
      <c r="D284" s="65" t="s">
        <v>939</v>
      </c>
      <c r="H284" s="13">
        <v>0.433</v>
      </c>
      <c r="I284" s="18">
        <v>2.5000000000000001E-2</v>
      </c>
      <c r="J284" s="13">
        <f t="shared" si="186"/>
        <v>0.40799999999999997</v>
      </c>
      <c r="K284" s="68">
        <v>1</v>
      </c>
      <c r="L284" s="68">
        <f t="shared" si="190"/>
        <v>50</v>
      </c>
      <c r="M284" s="69">
        <v>2.9999999999999997E-4</v>
      </c>
      <c r="N284" s="68">
        <v>7.1000000000000004E-3</v>
      </c>
      <c r="O284" s="70">
        <f t="shared" si="191"/>
        <v>57.422535211267594</v>
      </c>
      <c r="P284" s="17">
        <f t="shared" si="192"/>
        <v>1.1484507042253518</v>
      </c>
      <c r="Q284" s="13">
        <v>1.22</v>
      </c>
    </row>
    <row r="285" spans="1:17" hidden="1">
      <c r="A285" s="20"/>
      <c r="C285" s="13" t="s">
        <v>940</v>
      </c>
      <c r="D285" s="13" t="s">
        <v>1</v>
      </c>
      <c r="H285" s="13">
        <v>0.377</v>
      </c>
      <c r="I285" s="18">
        <v>2.5000000000000001E-2</v>
      </c>
      <c r="J285" s="13">
        <f t="shared" si="186"/>
        <v>0.35199999999999998</v>
      </c>
      <c r="K285" s="68">
        <v>1</v>
      </c>
      <c r="L285" s="68">
        <f t="shared" si="190"/>
        <v>50</v>
      </c>
      <c r="M285" s="69">
        <v>2.9999999999999997E-4</v>
      </c>
      <c r="N285" s="68">
        <v>7.1000000000000004E-3</v>
      </c>
      <c r="O285" s="70">
        <f t="shared" si="191"/>
        <v>49.535211267605625</v>
      </c>
      <c r="P285" s="17">
        <f t="shared" si="192"/>
        <v>0.99070422535211256</v>
      </c>
    </row>
    <row r="286" spans="1:17" hidden="1">
      <c r="A286" s="20"/>
      <c r="C286" s="13" t="s">
        <v>941</v>
      </c>
      <c r="D286" s="13" t="s">
        <v>3</v>
      </c>
      <c r="H286" s="13">
        <v>0.35199999999999998</v>
      </c>
      <c r="I286" s="18">
        <v>2.5000000000000001E-2</v>
      </c>
      <c r="J286" s="13">
        <f t="shared" si="186"/>
        <v>0.32699999999999996</v>
      </c>
      <c r="K286" s="68">
        <v>10</v>
      </c>
      <c r="L286" s="68">
        <f t="shared" si="190"/>
        <v>5</v>
      </c>
      <c r="M286" s="69">
        <v>2.9999999999999997E-4</v>
      </c>
      <c r="N286" s="68">
        <v>7.1000000000000004E-3</v>
      </c>
      <c r="O286" s="70">
        <f t="shared" si="191"/>
        <v>46.014084507042242</v>
      </c>
      <c r="P286" s="17">
        <f t="shared" si="192"/>
        <v>9.2028169014084487</v>
      </c>
    </row>
    <row r="287" spans="1:17" hidden="1">
      <c r="A287" s="20"/>
      <c r="C287" s="13" t="s">
        <v>942</v>
      </c>
      <c r="D287" s="13" t="s">
        <v>5</v>
      </c>
      <c r="H287" s="13">
        <v>0.316</v>
      </c>
      <c r="I287" s="18">
        <v>2.5000000000000001E-2</v>
      </c>
      <c r="J287" s="13">
        <f t="shared" si="186"/>
        <v>0.29099999999999998</v>
      </c>
      <c r="K287" s="68">
        <v>10</v>
      </c>
      <c r="L287" s="68">
        <f t="shared" si="190"/>
        <v>5</v>
      </c>
      <c r="M287" s="69">
        <v>2.9999999999999997E-4</v>
      </c>
      <c r="N287" s="68">
        <v>7.1000000000000004E-3</v>
      </c>
      <c r="O287" s="70">
        <f t="shared" si="191"/>
        <v>40.943661971830977</v>
      </c>
      <c r="P287" s="17">
        <f t="shared" si="192"/>
        <v>8.1887323943661947</v>
      </c>
    </row>
    <row r="288" spans="1:17" hidden="1">
      <c r="A288" s="20"/>
      <c r="C288" s="13" t="s">
        <v>943</v>
      </c>
      <c r="D288" s="13" t="s">
        <v>7</v>
      </c>
      <c r="H288" s="13">
        <v>0.46200000000000002</v>
      </c>
      <c r="I288" s="18">
        <v>2.5000000000000001E-2</v>
      </c>
      <c r="J288" s="13">
        <f t="shared" si="186"/>
        <v>0.437</v>
      </c>
      <c r="K288" s="68">
        <v>2</v>
      </c>
      <c r="L288" s="68">
        <f t="shared" si="190"/>
        <v>25</v>
      </c>
      <c r="M288" s="69">
        <v>2.9999999999999997E-4</v>
      </c>
      <c r="N288" s="68">
        <v>7.1000000000000004E-3</v>
      </c>
      <c r="O288" s="70">
        <f t="shared" si="191"/>
        <v>61.507042253521121</v>
      </c>
      <c r="P288" s="17">
        <f t="shared" si="192"/>
        <v>2.4602816901408446</v>
      </c>
    </row>
    <row r="289" spans="1:20" hidden="1">
      <c r="A289" s="20"/>
      <c r="C289" s="13" t="s">
        <v>944</v>
      </c>
      <c r="D289" s="13" t="s">
        <v>7</v>
      </c>
      <c r="H289" s="13">
        <v>0.45700000000000002</v>
      </c>
      <c r="I289" s="18">
        <v>2.5000000000000001E-2</v>
      </c>
      <c r="J289" s="13">
        <f t="shared" si="186"/>
        <v>0.432</v>
      </c>
      <c r="K289" s="68">
        <v>2</v>
      </c>
      <c r="L289" s="68">
        <f t="shared" ref="L289" si="193">50/K289</f>
        <v>25</v>
      </c>
      <c r="M289" s="69">
        <v>2.9999999999999997E-4</v>
      </c>
      <c r="N289" s="68">
        <v>7.1000000000000004E-3</v>
      </c>
      <c r="O289" s="70">
        <f t="shared" ref="O289" si="194">(J289-M289)/N289</f>
        <v>60.802816901408441</v>
      </c>
      <c r="P289" s="17">
        <f t="shared" ref="P289" si="195">O289/L289</f>
        <v>2.4321126760563376</v>
      </c>
    </row>
    <row r="290" spans="1:20" hidden="1">
      <c r="A290" s="20" t="s">
        <v>949</v>
      </c>
      <c r="C290" s="13" t="s">
        <v>945</v>
      </c>
      <c r="D290" s="13" t="s">
        <v>11</v>
      </c>
      <c r="H290" s="13">
        <v>0.26</v>
      </c>
      <c r="I290" s="18">
        <v>2.5000000000000001E-2</v>
      </c>
      <c r="J290" s="13">
        <f t="shared" ref="J290:J294" si="196">H290-I290</f>
        <v>0.23500000000000001</v>
      </c>
      <c r="K290" s="68">
        <v>2</v>
      </c>
      <c r="L290" s="68">
        <f t="shared" ref="L290:L294" si="197">50/K290</f>
        <v>25</v>
      </c>
      <c r="M290" s="69">
        <v>2.9999999999999997E-4</v>
      </c>
      <c r="N290" s="68">
        <v>7.1000000000000004E-3</v>
      </c>
      <c r="O290" s="70">
        <f t="shared" ref="O290:O294" si="198">(J290-M290)/N290</f>
        <v>33.056338028169016</v>
      </c>
      <c r="P290" s="17">
        <f t="shared" ref="P290:P294" si="199">O290/L290</f>
        <v>1.3222535211267605</v>
      </c>
    </row>
    <row r="291" spans="1:20" hidden="1">
      <c r="A291" s="20"/>
      <c r="C291" s="13" t="s">
        <v>946</v>
      </c>
      <c r="D291" s="13" t="s">
        <v>1</v>
      </c>
      <c r="H291" s="13">
        <v>0.38300000000000001</v>
      </c>
      <c r="I291" s="18">
        <v>2.5000000000000001E-2</v>
      </c>
      <c r="J291" s="13">
        <f t="shared" si="196"/>
        <v>0.35799999999999998</v>
      </c>
      <c r="K291" s="68">
        <v>1</v>
      </c>
      <c r="L291" s="68">
        <f t="shared" si="197"/>
        <v>50</v>
      </c>
      <c r="M291" s="69">
        <v>2.9999999999999997E-4</v>
      </c>
      <c r="N291" s="68">
        <v>7.1000000000000004E-3</v>
      </c>
      <c r="O291" s="70">
        <f t="shared" si="198"/>
        <v>50.380281690140833</v>
      </c>
      <c r="P291" s="17">
        <f t="shared" si="199"/>
        <v>1.0076056338028168</v>
      </c>
    </row>
    <row r="292" spans="1:20" hidden="1">
      <c r="A292" s="20"/>
      <c r="C292" s="13" t="s">
        <v>947</v>
      </c>
      <c r="D292" s="13" t="s">
        <v>3</v>
      </c>
      <c r="H292" s="13">
        <v>0.33800000000000002</v>
      </c>
      <c r="I292" s="18">
        <v>2.5000000000000001E-2</v>
      </c>
      <c r="J292" s="13">
        <f t="shared" si="196"/>
        <v>0.313</v>
      </c>
      <c r="K292" s="68">
        <v>10</v>
      </c>
      <c r="L292" s="68">
        <f t="shared" si="197"/>
        <v>5</v>
      </c>
      <c r="M292" s="69">
        <v>2.9999999999999997E-4</v>
      </c>
      <c r="N292" s="68">
        <v>7.1000000000000004E-3</v>
      </c>
      <c r="O292" s="70">
        <f t="shared" si="198"/>
        <v>44.042253521126753</v>
      </c>
      <c r="P292" s="17">
        <f t="shared" si="199"/>
        <v>8.8084507042253506</v>
      </c>
    </row>
    <row r="293" spans="1:20" hidden="1">
      <c r="A293" s="20"/>
      <c r="C293" s="13" t="s">
        <v>948</v>
      </c>
      <c r="D293" s="13" t="s">
        <v>5</v>
      </c>
      <c r="H293" s="13">
        <v>0.32900000000000001</v>
      </c>
      <c r="I293" s="18">
        <v>2.5000000000000001E-2</v>
      </c>
      <c r="J293" s="13">
        <f t="shared" si="196"/>
        <v>0.30399999999999999</v>
      </c>
      <c r="K293" s="68">
        <v>10</v>
      </c>
      <c r="L293" s="68">
        <f t="shared" si="197"/>
        <v>5</v>
      </c>
      <c r="M293" s="69">
        <v>2.9999999999999997E-4</v>
      </c>
      <c r="N293" s="68">
        <v>7.1000000000000004E-3</v>
      </c>
      <c r="O293" s="70">
        <f t="shared" si="198"/>
        <v>42.774647887323937</v>
      </c>
      <c r="P293" s="17">
        <f t="shared" si="199"/>
        <v>8.5549295774647867</v>
      </c>
    </row>
    <row r="294" spans="1:20" hidden="1">
      <c r="A294" s="20"/>
      <c r="C294" s="13" t="s">
        <v>950</v>
      </c>
      <c r="D294" s="13" t="s">
        <v>7</v>
      </c>
      <c r="H294" s="13">
        <v>0.42699999999999999</v>
      </c>
      <c r="I294" s="18">
        <v>2.5000000000000001E-2</v>
      </c>
      <c r="J294" s="13">
        <f t="shared" si="196"/>
        <v>0.40199999999999997</v>
      </c>
      <c r="K294" s="68">
        <v>2</v>
      </c>
      <c r="L294" s="68">
        <f t="shared" si="197"/>
        <v>25</v>
      </c>
      <c r="M294" s="69">
        <v>2.9999999999999997E-4</v>
      </c>
      <c r="N294" s="68">
        <v>7.1000000000000004E-3</v>
      </c>
      <c r="O294" s="70">
        <f t="shared" si="198"/>
        <v>56.577464788732385</v>
      </c>
      <c r="P294" s="17">
        <f t="shared" si="199"/>
        <v>2.2630985915492956</v>
      </c>
      <c r="S294" s="62">
        <v>0.1</v>
      </c>
      <c r="T294" s="62">
        <v>0.1</v>
      </c>
    </row>
    <row r="295" spans="1:20" hidden="1">
      <c r="A295" s="20" t="s">
        <v>45</v>
      </c>
      <c r="C295" s="13" t="s">
        <v>962</v>
      </c>
      <c r="D295" s="13" t="s">
        <v>157</v>
      </c>
      <c r="G295" s="13" t="s">
        <v>960</v>
      </c>
      <c r="H295" s="13">
        <v>2.7E-2</v>
      </c>
      <c r="I295" s="18">
        <v>2.5000000000000001E-2</v>
      </c>
      <c r="J295" s="13">
        <f>H295-I295</f>
        <v>1.9999999999999983E-3</v>
      </c>
      <c r="K295" s="68">
        <v>1</v>
      </c>
      <c r="L295" s="68">
        <f>50/K295</f>
        <v>50</v>
      </c>
      <c r="M295" s="69">
        <v>2.9999999999999997E-4</v>
      </c>
      <c r="N295" s="68">
        <v>7.1000000000000004E-3</v>
      </c>
      <c r="O295" s="70">
        <f>(J295-M295)/N295</f>
        <v>0.23943661971830962</v>
      </c>
      <c r="P295" s="17">
        <f>O295/L295</f>
        <v>4.7887323943661929E-3</v>
      </c>
      <c r="R295" s="13">
        <v>0.17499999999999999</v>
      </c>
      <c r="S295" s="13">
        <f>R295*1.1</f>
        <v>0.1925</v>
      </c>
      <c r="T295" s="13">
        <f>R295*0.9</f>
        <v>0.1575</v>
      </c>
    </row>
    <row r="296" spans="1:20" hidden="1">
      <c r="A296" s="20" t="s">
        <v>45</v>
      </c>
      <c r="C296" s="13" t="s">
        <v>963</v>
      </c>
      <c r="D296" s="13"/>
      <c r="H296" s="13">
        <v>2.8000000000000001E-2</v>
      </c>
      <c r="I296" s="18">
        <v>2.5000000000000001E-2</v>
      </c>
      <c r="J296" s="13">
        <f>H296-I296</f>
        <v>2.9999999999999992E-3</v>
      </c>
      <c r="K296" s="68">
        <v>1</v>
      </c>
      <c r="L296" s="68">
        <f>50/K296</f>
        <v>50</v>
      </c>
      <c r="M296" s="69">
        <v>2.9999999999999997E-4</v>
      </c>
      <c r="N296" s="68">
        <v>7.1000000000000004E-3</v>
      </c>
      <c r="O296" s="70">
        <f>(J296-M296)/N296</f>
        <v>0.38028169014084495</v>
      </c>
      <c r="P296" s="17">
        <f>O296/L296</f>
        <v>7.6056338028168994E-3</v>
      </c>
    </row>
    <row r="297" spans="1:20" hidden="1">
      <c r="A297" s="20" t="s">
        <v>45</v>
      </c>
      <c r="C297" s="13" t="s">
        <v>954</v>
      </c>
      <c r="D297" s="13"/>
      <c r="H297" s="18">
        <v>3.3000000000000002E-2</v>
      </c>
      <c r="I297" s="18">
        <v>2.5000000000000001E-2</v>
      </c>
      <c r="J297" s="13">
        <f>H297-I297</f>
        <v>8.0000000000000002E-3</v>
      </c>
      <c r="K297" s="68">
        <v>1</v>
      </c>
      <c r="L297" s="68">
        <f>50/K297</f>
        <v>50</v>
      </c>
      <c r="M297" s="69">
        <v>2.9999999999999997E-4</v>
      </c>
      <c r="N297" s="68">
        <v>7.1000000000000004E-3</v>
      </c>
      <c r="O297" s="70">
        <f>(J297-M297)/N297</f>
        <v>1.084507042253521</v>
      </c>
      <c r="P297" s="17">
        <f>O297/L297</f>
        <v>2.169014084507042E-2</v>
      </c>
      <c r="R297" s="13">
        <v>0.16320000000000001</v>
      </c>
      <c r="S297" s="13">
        <f>R297*1.1</f>
        <v>0.17952000000000004</v>
      </c>
      <c r="T297" s="13">
        <f>R297*0.9</f>
        <v>0.14688000000000001</v>
      </c>
    </row>
    <row r="298" spans="1:20" hidden="1">
      <c r="A298" s="20" t="s">
        <v>45</v>
      </c>
      <c r="C298" s="13" t="s">
        <v>955</v>
      </c>
      <c r="D298" s="13"/>
      <c r="H298" s="18">
        <v>3.1E-2</v>
      </c>
      <c r="I298" s="18">
        <v>2.5000000000000001E-2</v>
      </c>
      <c r="J298" s="13">
        <f>H298-I298</f>
        <v>5.9999999999999984E-3</v>
      </c>
      <c r="K298" s="68">
        <v>1</v>
      </c>
      <c r="L298" s="68">
        <f>50/K298</f>
        <v>50</v>
      </c>
      <c r="M298" s="69">
        <v>2.9999999999999997E-4</v>
      </c>
      <c r="N298" s="68">
        <v>7.1000000000000004E-3</v>
      </c>
      <c r="O298" s="70">
        <f>(J298-M298)/N298</f>
        <v>0.80281690140845041</v>
      </c>
      <c r="P298" s="17">
        <f>O298/L298</f>
        <v>1.6056338028169009E-2</v>
      </c>
      <c r="R298" s="13">
        <v>9.6799999999999997E-2</v>
      </c>
      <c r="S298" s="13">
        <f>R298*1.1</f>
        <v>0.10648000000000001</v>
      </c>
      <c r="T298" s="13">
        <f>R298*0.9</f>
        <v>8.7120000000000003E-2</v>
      </c>
    </row>
    <row r="299" spans="1:20" hidden="1">
      <c r="A299" s="20"/>
      <c r="B299" s="15"/>
      <c r="C299" s="13" t="s">
        <v>777</v>
      </c>
      <c r="D299" s="13"/>
      <c r="H299" s="46">
        <v>0.42899999999999999</v>
      </c>
      <c r="I299" s="46">
        <v>2.5000000000000001E-2</v>
      </c>
      <c r="J299" s="36">
        <f t="shared" ref="J299:J301" si="200">H299-I299</f>
        <v>0.40399999999999997</v>
      </c>
      <c r="K299" s="37">
        <v>10</v>
      </c>
      <c r="L299" s="34">
        <f t="shared" ref="L299:L301" si="201">50/K299</f>
        <v>5</v>
      </c>
      <c r="M299" s="40">
        <v>2.9999999999999997E-4</v>
      </c>
      <c r="N299" s="34">
        <v>7.1000000000000004E-3</v>
      </c>
      <c r="O299" s="35">
        <f t="shared" ref="O299:O301" si="202">(J299-M299)/N299</f>
        <v>56.859154929577457</v>
      </c>
      <c r="P299" s="35">
        <f t="shared" ref="P299:P301" si="203">O299/L299</f>
        <v>11.371830985915491</v>
      </c>
      <c r="Q299" s="13" t="s">
        <v>383</v>
      </c>
      <c r="S299" t="s">
        <v>776</v>
      </c>
    </row>
    <row r="300" spans="1:20" hidden="1">
      <c r="A300" s="20"/>
      <c r="C300" s="13" t="s">
        <v>379</v>
      </c>
      <c r="D300" s="13"/>
      <c r="H300" s="46">
        <v>0.43</v>
      </c>
      <c r="I300" s="46">
        <v>2.5000000000000001E-2</v>
      </c>
      <c r="J300" s="36">
        <f t="shared" si="200"/>
        <v>0.40499999999999997</v>
      </c>
      <c r="K300" s="37">
        <v>10</v>
      </c>
      <c r="L300" s="34">
        <f t="shared" si="201"/>
        <v>5</v>
      </c>
      <c r="M300" s="40">
        <v>2.9999999999999997E-4</v>
      </c>
      <c r="N300" s="34">
        <v>7.1000000000000004E-3</v>
      </c>
      <c r="O300" s="35">
        <f t="shared" si="202"/>
        <v>56.999999999999993</v>
      </c>
      <c r="P300" s="35">
        <f t="shared" si="203"/>
        <v>11.399999999999999</v>
      </c>
      <c r="S300" s="13" t="s">
        <v>794</v>
      </c>
    </row>
    <row r="301" spans="1:20" ht="14.25" hidden="1" customHeight="1">
      <c r="A301" s="20"/>
      <c r="B301" s="21"/>
      <c r="C301" s="22" t="s">
        <v>73</v>
      </c>
      <c r="D301" s="66"/>
      <c r="E301" s="24"/>
      <c r="F301" s="25"/>
      <c r="G301" s="24"/>
      <c r="H301" s="26">
        <v>0.309</v>
      </c>
      <c r="I301" s="26">
        <v>2.5000000000000001E-2</v>
      </c>
      <c r="J301" s="27">
        <f t="shared" si="200"/>
        <v>0.28399999999999997</v>
      </c>
      <c r="K301" s="28">
        <v>1</v>
      </c>
      <c r="L301" s="24">
        <f t="shared" si="201"/>
        <v>50</v>
      </c>
      <c r="M301" s="29">
        <v>2.9999999999999997E-4</v>
      </c>
      <c r="N301" s="29">
        <v>7.1000000000000004E-3</v>
      </c>
      <c r="O301" s="24">
        <f t="shared" si="202"/>
        <v>39.957746478873233</v>
      </c>
      <c r="P301" s="30">
        <f t="shared" si="203"/>
        <v>0.7991549295774647</v>
      </c>
    </row>
    <row r="302" spans="1:20" hidden="1">
      <c r="A302" s="20" t="s">
        <v>45</v>
      </c>
      <c r="B302" s="15">
        <v>43921</v>
      </c>
      <c r="C302" s="13" t="s">
        <v>964</v>
      </c>
      <c r="D302" s="13" t="s">
        <v>157</v>
      </c>
      <c r="G302" s="13" t="s">
        <v>959</v>
      </c>
      <c r="H302" s="18">
        <v>9.0999999999999998E-2</v>
      </c>
      <c r="I302" s="18">
        <v>2.4E-2</v>
      </c>
      <c r="J302" s="13">
        <f t="shared" ref="J302" si="204">H302-I302</f>
        <v>6.7000000000000004E-2</v>
      </c>
      <c r="K302" s="68">
        <v>1</v>
      </c>
      <c r="L302" s="68">
        <f t="shared" ref="L302" si="205">50/K302</f>
        <v>50</v>
      </c>
      <c r="M302" s="69">
        <v>2.9999999999999997E-4</v>
      </c>
      <c r="N302" s="68">
        <v>7.1000000000000004E-3</v>
      </c>
      <c r="O302" s="70">
        <f t="shared" ref="O302" si="206">(J302-M302)/N302</f>
        <v>9.3943661971830998</v>
      </c>
      <c r="P302" s="17">
        <f t="shared" ref="P302" si="207">O302/L302</f>
        <v>0.187887323943662</v>
      </c>
      <c r="R302" s="13">
        <v>6.0000000000000001E-3</v>
      </c>
      <c r="S302" s="13">
        <f>R302*1.1</f>
        <v>6.6000000000000008E-3</v>
      </c>
      <c r="T302" s="13">
        <f>R302*0.9</f>
        <v>5.4000000000000003E-3</v>
      </c>
    </row>
    <row r="303" spans="1:20" hidden="1">
      <c r="A303" s="20" t="s">
        <v>45</v>
      </c>
      <c r="B303" s="15"/>
      <c r="C303" s="13" t="s">
        <v>965</v>
      </c>
      <c r="D303" s="13"/>
      <c r="H303" s="18">
        <v>9.1999999999999998E-2</v>
      </c>
      <c r="I303" s="18">
        <v>2.4E-2</v>
      </c>
      <c r="J303" s="13">
        <f t="shared" ref="J303" si="208">H303-I303</f>
        <v>6.8000000000000005E-2</v>
      </c>
      <c r="K303" s="68">
        <v>1</v>
      </c>
      <c r="L303" s="68">
        <f t="shared" ref="L303" si="209">50/K303</f>
        <v>50</v>
      </c>
      <c r="M303" s="69">
        <v>2.9999999999999997E-4</v>
      </c>
      <c r="N303" s="68">
        <v>7.1000000000000004E-3</v>
      </c>
      <c r="O303" s="70">
        <f t="shared" ref="O303" si="210">(J303-M303)/N303</f>
        <v>9.535211267605634</v>
      </c>
      <c r="P303" s="17">
        <f t="shared" ref="P303" si="211">O303/L303</f>
        <v>0.19070422535211268</v>
      </c>
    </row>
    <row r="304" spans="1:20" hidden="1">
      <c r="A304" s="20" t="s">
        <v>45</v>
      </c>
      <c r="B304" s="15" t="s">
        <v>961</v>
      </c>
      <c r="C304" s="13" t="s">
        <v>956</v>
      </c>
      <c r="D304" s="13"/>
      <c r="H304" s="18">
        <v>8.3000000000000004E-2</v>
      </c>
      <c r="I304" s="18">
        <v>2.4E-2</v>
      </c>
      <c r="J304" s="13">
        <f>H304-I304</f>
        <v>5.9000000000000004E-2</v>
      </c>
      <c r="K304" s="68">
        <v>1</v>
      </c>
      <c r="L304" s="68">
        <f>50/K304</f>
        <v>50</v>
      </c>
      <c r="M304" s="69">
        <v>2.9999999999999997E-4</v>
      </c>
      <c r="N304" s="68">
        <v>7.1000000000000004E-3</v>
      </c>
      <c r="O304" s="70">
        <f>(J304-M304)/N304</f>
        <v>8.2676056338028161</v>
      </c>
      <c r="P304" s="17">
        <f>O304/L304</f>
        <v>0.16535211267605632</v>
      </c>
      <c r="R304" s="13">
        <v>2.1999999999999999E-2</v>
      </c>
      <c r="S304" s="13">
        <f>R304*1.1</f>
        <v>2.4199999999999999E-2</v>
      </c>
      <c r="T304" s="13">
        <f>R304*0.9</f>
        <v>1.9799999999999998E-2</v>
      </c>
    </row>
    <row r="305" spans="1:20" hidden="1">
      <c r="A305" s="20" t="s">
        <v>45</v>
      </c>
      <c r="C305" s="13" t="s">
        <v>957</v>
      </c>
      <c r="D305" s="13"/>
      <c r="H305" s="18">
        <v>5.8000000000000003E-2</v>
      </c>
      <c r="I305" s="18">
        <v>2.4E-2</v>
      </c>
      <c r="J305" s="13">
        <f>H305-I305</f>
        <v>3.4000000000000002E-2</v>
      </c>
      <c r="K305" s="68">
        <v>1</v>
      </c>
      <c r="L305" s="68">
        <f>50/K305</f>
        <v>50</v>
      </c>
      <c r="M305" s="69">
        <v>2.9999999999999997E-4</v>
      </c>
      <c r="N305" s="68">
        <v>7.1000000000000004E-3</v>
      </c>
      <c r="O305" s="70">
        <f>(J305-M305)/N305</f>
        <v>4.7464788732394361</v>
      </c>
      <c r="P305" s="17">
        <f>O305/L305</f>
        <v>9.4929577464788722E-2</v>
      </c>
      <c r="R305" s="13">
        <v>1.4999999999999999E-2</v>
      </c>
      <c r="S305" s="13">
        <f>R305*1.1</f>
        <v>1.6500000000000001E-2</v>
      </c>
      <c r="T305" s="13">
        <f>R305*0.9</f>
        <v>1.35E-2</v>
      </c>
    </row>
    <row r="306" spans="1:20" hidden="1">
      <c r="A306" s="20"/>
      <c r="B306" s="21"/>
      <c r="C306" s="22" t="s">
        <v>73</v>
      </c>
      <c r="D306" s="66"/>
      <c r="E306" s="24"/>
      <c r="F306" s="25"/>
      <c r="G306" s="24"/>
      <c r="H306" s="26">
        <v>0.31</v>
      </c>
      <c r="I306" s="26">
        <v>2.4E-2</v>
      </c>
      <c r="J306" s="27">
        <f t="shared" ref="J306:J311" si="212">H306-I306</f>
        <v>0.28599999999999998</v>
      </c>
      <c r="K306" s="28">
        <v>1</v>
      </c>
      <c r="L306" s="24">
        <f t="shared" ref="L306:L311" si="213">50/K306</f>
        <v>50</v>
      </c>
      <c r="M306" s="29">
        <v>2.9999999999999997E-4</v>
      </c>
      <c r="N306" s="29">
        <v>7.1000000000000004E-3</v>
      </c>
      <c r="O306" s="24">
        <f t="shared" ref="O306" si="214">(J306-M306)/N306</f>
        <v>40.239436619718298</v>
      </c>
      <c r="P306" s="30">
        <f t="shared" ref="P306" si="215">O306/L306</f>
        <v>0.80478873239436599</v>
      </c>
    </row>
    <row r="307" spans="1:20" hidden="1">
      <c r="A307" s="73"/>
      <c r="D307" s="65" t="s">
        <v>958</v>
      </c>
      <c r="H307" s="13">
        <v>0.35599999999999998</v>
      </c>
      <c r="I307" s="18">
        <v>2.4E-2</v>
      </c>
      <c r="J307" s="13">
        <f t="shared" si="212"/>
        <v>0.33199999999999996</v>
      </c>
      <c r="K307" s="68">
        <v>1</v>
      </c>
      <c r="L307" s="68">
        <f t="shared" si="213"/>
        <v>50</v>
      </c>
      <c r="M307" s="77">
        <v>2.9999999999999997E-4</v>
      </c>
      <c r="N307" s="77">
        <v>7.1000000000000004E-3</v>
      </c>
      <c r="O307" s="16">
        <f t="shared" ref="O307:O311" si="216">(J307-M307)/N307</f>
        <v>46.718309859154921</v>
      </c>
      <c r="P307" s="78">
        <f t="shared" ref="P307:P311" si="217">O307/L307</f>
        <v>0.93436619718309843</v>
      </c>
    </row>
    <row r="308" spans="1:20" hidden="1">
      <c r="A308" s="20"/>
      <c r="C308" s="13" t="s">
        <v>999</v>
      </c>
      <c r="D308" s="13" t="s">
        <v>1</v>
      </c>
      <c r="H308" s="13">
        <v>0.436</v>
      </c>
      <c r="I308" s="18">
        <v>2.4E-2</v>
      </c>
      <c r="J308" s="13">
        <f t="shared" si="212"/>
        <v>0.41199999999999998</v>
      </c>
      <c r="K308" s="68">
        <v>1</v>
      </c>
      <c r="L308" s="68">
        <f t="shared" si="213"/>
        <v>50</v>
      </c>
      <c r="M308" s="69">
        <v>2.9999999999999997E-4</v>
      </c>
      <c r="N308" s="68">
        <v>7.1000000000000004E-3</v>
      </c>
      <c r="O308" s="70">
        <f t="shared" si="216"/>
        <v>57.985915492957737</v>
      </c>
      <c r="P308" s="17">
        <f t="shared" si="217"/>
        <v>1.1597183098591548</v>
      </c>
    </row>
    <row r="309" spans="1:20" hidden="1">
      <c r="A309" s="20"/>
      <c r="C309" s="13" t="s">
        <v>1000</v>
      </c>
      <c r="D309" s="13" t="s">
        <v>3</v>
      </c>
      <c r="H309" s="13">
        <v>0.32700000000000001</v>
      </c>
      <c r="I309" s="18">
        <v>2.4E-2</v>
      </c>
      <c r="J309" s="13">
        <f t="shared" si="212"/>
        <v>0.30299999999999999</v>
      </c>
      <c r="K309" s="68">
        <v>10</v>
      </c>
      <c r="L309" s="68">
        <f t="shared" si="213"/>
        <v>5</v>
      </c>
      <c r="M309" s="69">
        <v>2.9999999999999997E-4</v>
      </c>
      <c r="N309" s="68">
        <v>7.1000000000000004E-3</v>
      </c>
      <c r="O309" s="70">
        <f t="shared" si="216"/>
        <v>42.633802816901401</v>
      </c>
      <c r="P309" s="17">
        <f t="shared" si="217"/>
        <v>8.5267605633802805</v>
      </c>
    </row>
    <row r="310" spans="1:20" hidden="1">
      <c r="A310" s="20"/>
      <c r="C310" s="13" t="s">
        <v>1001</v>
      </c>
      <c r="D310" s="13" t="s">
        <v>5</v>
      </c>
      <c r="H310" s="13">
        <v>0.311</v>
      </c>
      <c r="I310" s="18">
        <v>2.4E-2</v>
      </c>
      <c r="J310" s="13">
        <f t="shared" si="212"/>
        <v>0.28699999999999998</v>
      </c>
      <c r="K310" s="68">
        <v>10</v>
      </c>
      <c r="L310" s="68">
        <f t="shared" si="213"/>
        <v>5</v>
      </c>
      <c r="M310" s="69">
        <v>2.9999999999999997E-4</v>
      </c>
      <c r="N310" s="68">
        <v>7.1000000000000004E-3</v>
      </c>
      <c r="O310" s="70">
        <f t="shared" si="216"/>
        <v>40.380281690140833</v>
      </c>
      <c r="P310" s="17">
        <f t="shared" si="217"/>
        <v>8.0760563380281667</v>
      </c>
    </row>
    <row r="311" spans="1:20" hidden="1">
      <c r="A311" s="20"/>
      <c r="C311" s="13" t="s">
        <v>1002</v>
      </c>
      <c r="D311" s="13" t="s">
        <v>7</v>
      </c>
      <c r="H311" s="13">
        <v>0.438</v>
      </c>
      <c r="I311" s="18">
        <v>2.4E-2</v>
      </c>
      <c r="J311" s="13">
        <f t="shared" si="212"/>
        <v>0.41399999999999998</v>
      </c>
      <c r="K311" s="68">
        <v>2</v>
      </c>
      <c r="L311" s="68">
        <f t="shared" si="213"/>
        <v>25</v>
      </c>
      <c r="M311" s="69">
        <v>2.9999999999999997E-4</v>
      </c>
      <c r="N311" s="68">
        <v>7.1000000000000004E-3</v>
      </c>
      <c r="O311" s="70">
        <f t="shared" si="216"/>
        <v>58.267605633802809</v>
      </c>
      <c r="P311" s="17">
        <f t="shared" si="217"/>
        <v>2.3307042253521124</v>
      </c>
    </row>
    <row r="312" spans="1:20">
      <c r="D312" s="13"/>
    </row>
  </sheetData>
  <autoFilter ref="A1:AE311">
    <filterColumn colId="0">
      <filters>
        <filter val="生活"/>
        <filter val="月度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X355"/>
  <sheetViews>
    <sheetView zoomScaleNormal="100" workbookViewId="0">
      <pane ySplit="1" topLeftCell="A157" activePane="bottomLeft" state="frozen"/>
      <selection pane="bottomLeft"/>
    </sheetView>
  </sheetViews>
  <sheetFormatPr defaultRowHeight="13.5"/>
  <cols>
    <col min="1" max="1" width="8.25" style="14" customWidth="1"/>
    <col min="2" max="2" width="9" style="13"/>
    <col min="3" max="3" width="19.625" style="13" customWidth="1"/>
    <col min="4" max="4" width="18.375" style="13" customWidth="1"/>
    <col min="5" max="7" width="9" style="13"/>
    <col min="8" max="9" width="9" style="60"/>
    <col min="10" max="13" width="9" style="13"/>
    <col min="14" max="14" width="9.5" style="80" bestFit="1" customWidth="1"/>
    <col min="15" max="15" width="11" style="85" customWidth="1"/>
    <col min="16" max="16" width="16" style="13" customWidth="1"/>
    <col min="17" max="23" width="9" style="13"/>
    <col min="24" max="24" width="10.5" style="13" bestFit="1" customWidth="1"/>
    <col min="25" max="16384" width="9" style="13"/>
  </cols>
  <sheetData>
    <row r="1" spans="1:19" s="12" customFormat="1" ht="35.25" customHeight="1">
      <c r="A1" s="119" t="s">
        <v>1101</v>
      </c>
      <c r="B1" s="2" t="s">
        <v>25</v>
      </c>
      <c r="C1" s="3" t="s">
        <v>26</v>
      </c>
      <c r="D1" s="64" t="s">
        <v>27</v>
      </c>
      <c r="E1" s="5" t="s">
        <v>28</v>
      </c>
      <c r="F1" s="3" t="s">
        <v>29</v>
      </c>
      <c r="G1" s="3" t="s">
        <v>30</v>
      </c>
      <c r="H1" s="6" t="s">
        <v>31</v>
      </c>
      <c r="I1" s="6" t="s">
        <v>32</v>
      </c>
      <c r="J1" s="7" t="s">
        <v>33</v>
      </c>
      <c r="K1" s="8" t="s">
        <v>34</v>
      </c>
      <c r="L1" s="8" t="s">
        <v>35</v>
      </c>
      <c r="M1" s="9" t="s">
        <v>36</v>
      </c>
      <c r="N1" s="9" t="s">
        <v>37</v>
      </c>
      <c r="O1" s="81" t="s">
        <v>38</v>
      </c>
      <c r="P1" s="10" t="s">
        <v>39</v>
      </c>
      <c r="Q1" s="11" t="s">
        <v>40</v>
      </c>
      <c r="R1" s="11" t="s">
        <v>41</v>
      </c>
      <c r="S1" s="11" t="s">
        <v>42</v>
      </c>
    </row>
    <row r="2" spans="1:19" s="12" customFormat="1" ht="15" customHeight="1">
      <c r="A2" s="94"/>
      <c r="B2" s="93">
        <v>43923</v>
      </c>
      <c r="C2" s="3" t="s">
        <v>1313</v>
      </c>
      <c r="D2" s="64"/>
      <c r="E2" s="5"/>
      <c r="F2" s="3"/>
      <c r="G2" s="3"/>
      <c r="H2" s="6"/>
      <c r="I2" s="6"/>
      <c r="J2" s="7"/>
      <c r="K2" s="8"/>
      <c r="L2" s="8"/>
      <c r="M2" s="9"/>
      <c r="N2" s="9"/>
      <c r="O2" s="81"/>
      <c r="P2" s="10"/>
      <c r="Q2" s="11"/>
      <c r="R2" s="11"/>
      <c r="S2" s="92"/>
    </row>
    <row r="3" spans="1:19" s="12" customFormat="1" ht="15" customHeight="1">
      <c r="A3" s="94"/>
      <c r="B3" s="93" t="s">
        <v>1314</v>
      </c>
      <c r="C3" s="3"/>
      <c r="D3" s="64"/>
      <c r="E3" s="5"/>
      <c r="F3" s="3"/>
      <c r="G3" s="3"/>
      <c r="H3" s="6"/>
      <c r="I3" s="6"/>
      <c r="J3" s="7"/>
      <c r="K3" s="8"/>
      <c r="L3" s="8"/>
      <c r="M3" s="9"/>
      <c r="N3" s="9"/>
      <c r="O3" s="81"/>
      <c r="P3" s="10"/>
      <c r="Q3" s="11"/>
      <c r="R3" s="11"/>
      <c r="S3" s="92"/>
    </row>
    <row r="4" spans="1:19">
      <c r="A4" s="20"/>
      <c r="B4" s="15"/>
      <c r="C4" s="35" t="s">
        <v>777</v>
      </c>
      <c r="D4" s="35"/>
      <c r="E4" s="35"/>
      <c r="F4" s="35"/>
      <c r="G4" s="35"/>
      <c r="H4" s="46">
        <v>0.31</v>
      </c>
      <c r="I4" s="46">
        <v>8.9999999999999993E-3</v>
      </c>
      <c r="J4" s="36">
        <f t="shared" ref="J4:J5" si="0">H4-I4</f>
        <v>0.30099999999999999</v>
      </c>
      <c r="K4" s="37">
        <v>10</v>
      </c>
      <c r="L4" s="34">
        <f t="shared" ref="L4:L5" si="1">50/K4</f>
        <v>5</v>
      </c>
      <c r="M4" s="40">
        <v>8.9999999999999998E-4</v>
      </c>
      <c r="N4" s="40">
        <v>5.0000000000000001E-3</v>
      </c>
      <c r="O4" s="83">
        <f t="shared" ref="O4:O5" si="2">(J4-M4)/N4</f>
        <v>60.019999999999996</v>
      </c>
      <c r="P4" s="35">
        <f t="shared" ref="P4:P5" si="3">O4/L4</f>
        <v>12.004</v>
      </c>
      <c r="Q4" s="13" t="s">
        <v>383</v>
      </c>
      <c r="S4"/>
    </row>
    <row r="5" spans="1:19">
      <c r="A5" s="20"/>
      <c r="C5" s="35" t="s">
        <v>379</v>
      </c>
      <c r="D5" s="35"/>
      <c r="E5" s="35"/>
      <c r="F5" s="35"/>
      <c r="G5" s="35"/>
      <c r="H5" s="46">
        <v>0.311</v>
      </c>
      <c r="I5" s="46">
        <v>8.9999999999999993E-3</v>
      </c>
      <c r="J5" s="36">
        <f t="shared" si="0"/>
        <v>0.30199999999999999</v>
      </c>
      <c r="K5" s="37">
        <v>10</v>
      </c>
      <c r="L5" s="34">
        <f t="shared" si="1"/>
        <v>5</v>
      </c>
      <c r="M5" s="40">
        <v>8.9999999999999998E-4</v>
      </c>
      <c r="N5" s="40">
        <v>5.0000000000000001E-3</v>
      </c>
      <c r="O5" s="83">
        <f t="shared" si="2"/>
        <v>60.219999999999992</v>
      </c>
      <c r="P5" s="35">
        <f t="shared" si="3"/>
        <v>12.043999999999999</v>
      </c>
    </row>
    <row r="6" spans="1:19">
      <c r="A6" s="20" t="s">
        <v>179</v>
      </c>
      <c r="B6" s="15">
        <v>43924</v>
      </c>
      <c r="C6" s="13" t="s">
        <v>1028</v>
      </c>
      <c r="D6" s="13" t="s">
        <v>103</v>
      </c>
      <c r="H6" s="60">
        <v>1.6E-2</v>
      </c>
      <c r="I6" s="60">
        <v>8.9999999999999993E-3</v>
      </c>
      <c r="J6" s="13">
        <f>H6-I6</f>
        <v>7.000000000000001E-3</v>
      </c>
      <c r="K6" s="68">
        <v>1</v>
      </c>
      <c r="L6" s="68">
        <f t="shared" ref="L6" si="4">50/K6</f>
        <v>50</v>
      </c>
      <c r="M6" s="80">
        <v>8.9999999999999998E-4</v>
      </c>
      <c r="N6" s="80">
        <v>5.0000000000000001E-3</v>
      </c>
      <c r="O6" s="82">
        <f t="shared" ref="O6" si="5">(J6-M6)/N6</f>
        <v>1.2200000000000002</v>
      </c>
      <c r="P6" s="17">
        <f t="shared" ref="P6" si="6">O6/L6</f>
        <v>2.4400000000000005E-2</v>
      </c>
      <c r="S6" s="79" t="s">
        <v>1026</v>
      </c>
    </row>
    <row r="7" spans="1:19">
      <c r="A7" s="20" t="s">
        <v>1102</v>
      </c>
      <c r="B7" s="13" t="s">
        <v>1017</v>
      </c>
      <c r="C7" s="13" t="s">
        <v>1029</v>
      </c>
      <c r="H7" s="60">
        <v>1.6E-2</v>
      </c>
      <c r="I7" s="60">
        <v>8.9999999999999993E-3</v>
      </c>
      <c r="J7" s="13">
        <f>H7-I7</f>
        <v>7.000000000000001E-3</v>
      </c>
      <c r="K7" s="68">
        <v>1</v>
      </c>
      <c r="L7" s="68">
        <f t="shared" ref="L7" si="7">50/K7</f>
        <v>50</v>
      </c>
      <c r="M7" s="80">
        <v>8.9999999999999998E-4</v>
      </c>
      <c r="N7" s="80">
        <v>5.0000000000000001E-3</v>
      </c>
      <c r="O7" s="82">
        <f t="shared" ref="O7" si="8">(J7-M7)/N7</f>
        <v>1.2200000000000002</v>
      </c>
      <c r="P7" s="17">
        <f t="shared" ref="P7" si="9">O7/L7</f>
        <v>2.4400000000000005E-2</v>
      </c>
      <c r="S7" s="79"/>
    </row>
    <row r="8" spans="1:19">
      <c r="A8" s="20" t="s">
        <v>1102</v>
      </c>
      <c r="C8" s="13" t="s">
        <v>966</v>
      </c>
      <c r="D8" s="13" t="s">
        <v>105</v>
      </c>
      <c r="H8" s="60">
        <v>1.6E-2</v>
      </c>
      <c r="I8" s="60">
        <v>8.9999999999999993E-3</v>
      </c>
      <c r="J8" s="13">
        <f t="shared" ref="J8:J30" si="10">H8-I8</f>
        <v>7.000000000000001E-3</v>
      </c>
      <c r="K8" s="68">
        <v>1</v>
      </c>
      <c r="L8" s="68">
        <f t="shared" ref="L8:L30" si="11">50/K8</f>
        <v>50</v>
      </c>
      <c r="M8" s="80">
        <v>8.9999999999999998E-4</v>
      </c>
      <c r="N8" s="80">
        <v>5.0000000000000001E-3</v>
      </c>
      <c r="O8" s="82">
        <f t="shared" ref="O8:O30" si="12">(J8-M8)/N8</f>
        <v>1.2200000000000002</v>
      </c>
      <c r="P8" s="17">
        <f t="shared" ref="P8:P30" si="13">O8/L8</f>
        <v>2.4400000000000005E-2</v>
      </c>
      <c r="S8" s="79" t="s">
        <v>1027</v>
      </c>
    </row>
    <row r="9" spans="1:19">
      <c r="A9" s="20" t="s">
        <v>1102</v>
      </c>
      <c r="C9" s="13" t="s">
        <v>967</v>
      </c>
      <c r="D9" s="13" t="s">
        <v>107</v>
      </c>
      <c r="H9" s="60">
        <v>1.4999999999999999E-2</v>
      </c>
      <c r="I9" s="60">
        <v>8.9999999999999993E-3</v>
      </c>
      <c r="J9" s="13">
        <f t="shared" si="10"/>
        <v>6.0000000000000001E-3</v>
      </c>
      <c r="K9" s="68">
        <v>1</v>
      </c>
      <c r="L9" s="68">
        <f t="shared" si="11"/>
        <v>50</v>
      </c>
      <c r="M9" s="80">
        <v>8.9999999999999998E-4</v>
      </c>
      <c r="N9" s="80">
        <v>5.0000000000000001E-3</v>
      </c>
      <c r="O9" s="82">
        <f t="shared" si="12"/>
        <v>1.02</v>
      </c>
      <c r="P9" s="17">
        <f t="shared" si="13"/>
        <v>2.0400000000000001E-2</v>
      </c>
    </row>
    <row r="10" spans="1:19">
      <c r="A10" s="20" t="s">
        <v>1102</v>
      </c>
      <c r="C10" s="13" t="s">
        <v>968</v>
      </c>
      <c r="D10" s="13" t="s">
        <v>109</v>
      </c>
      <c r="H10" s="60">
        <v>1.7000000000000001E-2</v>
      </c>
      <c r="I10" s="60">
        <v>8.9999999999999993E-3</v>
      </c>
      <c r="J10" s="13">
        <f t="shared" si="10"/>
        <v>8.0000000000000019E-3</v>
      </c>
      <c r="K10" s="68">
        <v>1</v>
      </c>
      <c r="L10" s="68">
        <f t="shared" si="11"/>
        <v>50</v>
      </c>
      <c r="M10" s="80">
        <v>8.9999999999999998E-4</v>
      </c>
      <c r="N10" s="80">
        <v>5.0000000000000001E-3</v>
      </c>
      <c r="O10" s="82">
        <f t="shared" si="12"/>
        <v>1.4200000000000004</v>
      </c>
      <c r="P10" s="17">
        <f t="shared" si="13"/>
        <v>2.8400000000000009E-2</v>
      </c>
    </row>
    <row r="11" spans="1:19">
      <c r="A11" s="20" t="s">
        <v>1102</v>
      </c>
      <c r="C11" s="13" t="s">
        <v>969</v>
      </c>
      <c r="D11" s="13" t="s">
        <v>111</v>
      </c>
      <c r="H11" s="60">
        <v>1.6E-2</v>
      </c>
      <c r="I11" s="60">
        <v>8.9999999999999993E-3</v>
      </c>
      <c r="J11" s="13">
        <f t="shared" si="10"/>
        <v>7.000000000000001E-3</v>
      </c>
      <c r="K11" s="68">
        <v>1</v>
      </c>
      <c r="L11" s="68">
        <f t="shared" si="11"/>
        <v>50</v>
      </c>
      <c r="M11" s="80">
        <v>8.9999999999999998E-4</v>
      </c>
      <c r="N11" s="80">
        <v>5.0000000000000001E-3</v>
      </c>
      <c r="O11" s="82">
        <f t="shared" si="12"/>
        <v>1.2200000000000002</v>
      </c>
      <c r="P11" s="17">
        <f t="shared" si="13"/>
        <v>2.4400000000000005E-2</v>
      </c>
    </row>
    <row r="12" spans="1:19">
      <c r="A12" s="20" t="s">
        <v>1102</v>
      </c>
      <c r="C12" s="13" t="s">
        <v>970</v>
      </c>
      <c r="D12" s="13" t="s">
        <v>113</v>
      </c>
      <c r="H12" s="60">
        <v>1.6E-2</v>
      </c>
      <c r="I12" s="60">
        <v>8.9999999999999993E-3</v>
      </c>
      <c r="J12" s="13">
        <f t="shared" si="10"/>
        <v>7.000000000000001E-3</v>
      </c>
      <c r="K12" s="68">
        <v>1</v>
      </c>
      <c r="L12" s="68">
        <f t="shared" si="11"/>
        <v>50</v>
      </c>
      <c r="M12" s="80">
        <v>8.9999999999999998E-4</v>
      </c>
      <c r="N12" s="80">
        <v>5.0000000000000001E-3</v>
      </c>
      <c r="O12" s="82">
        <f t="shared" si="12"/>
        <v>1.2200000000000002</v>
      </c>
      <c r="P12" s="17">
        <f t="shared" si="13"/>
        <v>2.4400000000000005E-2</v>
      </c>
    </row>
    <row r="13" spans="1:19">
      <c r="A13" s="20" t="s">
        <v>1102</v>
      </c>
      <c r="C13" s="13" t="s">
        <v>971</v>
      </c>
      <c r="D13" s="13" t="s">
        <v>115</v>
      </c>
      <c r="H13" s="60">
        <v>1.4999999999999999E-2</v>
      </c>
      <c r="I13" s="60">
        <v>8.9999999999999993E-3</v>
      </c>
      <c r="J13" s="13">
        <f t="shared" si="10"/>
        <v>6.0000000000000001E-3</v>
      </c>
      <c r="K13" s="68">
        <v>1</v>
      </c>
      <c r="L13" s="68">
        <f t="shared" si="11"/>
        <v>50</v>
      </c>
      <c r="M13" s="80">
        <v>8.9999999999999998E-4</v>
      </c>
      <c r="N13" s="80">
        <v>5.0000000000000001E-3</v>
      </c>
      <c r="O13" s="82">
        <f t="shared" si="12"/>
        <v>1.02</v>
      </c>
      <c r="P13" s="17">
        <f t="shared" si="13"/>
        <v>2.0400000000000001E-2</v>
      </c>
    </row>
    <row r="14" spans="1:19">
      <c r="A14" s="20" t="s">
        <v>1102</v>
      </c>
      <c r="C14" s="13" t="s">
        <v>972</v>
      </c>
      <c r="D14" s="13" t="s">
        <v>117</v>
      </c>
      <c r="H14" s="60">
        <v>1.7000000000000001E-2</v>
      </c>
      <c r="I14" s="60">
        <v>8.9999999999999993E-3</v>
      </c>
      <c r="J14" s="13">
        <f t="shared" si="10"/>
        <v>8.0000000000000019E-3</v>
      </c>
      <c r="K14" s="68">
        <v>1</v>
      </c>
      <c r="L14" s="68">
        <f t="shared" si="11"/>
        <v>50</v>
      </c>
      <c r="M14" s="80">
        <v>8.9999999999999998E-4</v>
      </c>
      <c r="N14" s="80">
        <v>5.0000000000000001E-3</v>
      </c>
      <c r="O14" s="82">
        <f t="shared" si="12"/>
        <v>1.4200000000000004</v>
      </c>
      <c r="P14" s="17">
        <f t="shared" si="13"/>
        <v>2.8400000000000009E-2</v>
      </c>
    </row>
    <row r="15" spans="1:19">
      <c r="A15" s="20" t="s">
        <v>1102</v>
      </c>
      <c r="C15" s="13" t="s">
        <v>973</v>
      </c>
      <c r="D15" s="13" t="s">
        <v>119</v>
      </c>
      <c r="H15" s="60">
        <v>1.6E-2</v>
      </c>
      <c r="I15" s="60">
        <v>8.9999999999999993E-3</v>
      </c>
      <c r="J15" s="13">
        <f t="shared" si="10"/>
        <v>7.000000000000001E-3</v>
      </c>
      <c r="K15" s="68">
        <v>1</v>
      </c>
      <c r="L15" s="68">
        <f t="shared" si="11"/>
        <v>50</v>
      </c>
      <c r="M15" s="80">
        <v>8.9999999999999998E-4</v>
      </c>
      <c r="N15" s="80">
        <v>5.0000000000000001E-3</v>
      </c>
      <c r="O15" s="82">
        <f t="shared" si="12"/>
        <v>1.2200000000000002</v>
      </c>
      <c r="P15" s="17">
        <f t="shared" si="13"/>
        <v>2.4400000000000005E-2</v>
      </c>
    </row>
    <row r="16" spans="1:19">
      <c r="A16" s="20" t="s">
        <v>1102</v>
      </c>
      <c r="C16" s="13" t="s">
        <v>974</v>
      </c>
      <c r="D16" s="13" t="s">
        <v>121</v>
      </c>
      <c r="H16" s="60">
        <v>1.6E-2</v>
      </c>
      <c r="I16" s="60">
        <v>8.9999999999999993E-3</v>
      </c>
      <c r="J16" s="13">
        <f t="shared" si="10"/>
        <v>7.000000000000001E-3</v>
      </c>
      <c r="K16" s="68">
        <v>1</v>
      </c>
      <c r="L16" s="68">
        <f t="shared" si="11"/>
        <v>50</v>
      </c>
      <c r="M16" s="80">
        <v>8.9999999999999998E-4</v>
      </c>
      <c r="N16" s="80">
        <v>5.0000000000000001E-3</v>
      </c>
      <c r="O16" s="82">
        <f t="shared" si="12"/>
        <v>1.2200000000000002</v>
      </c>
      <c r="P16" s="17">
        <f t="shared" si="13"/>
        <v>2.4400000000000005E-2</v>
      </c>
    </row>
    <row r="17" spans="1:16">
      <c r="A17" s="20" t="s">
        <v>1102</v>
      </c>
      <c r="C17" s="13" t="s">
        <v>1030</v>
      </c>
      <c r="D17" s="13" t="s">
        <v>122</v>
      </c>
      <c r="H17" s="60">
        <v>1.6E-2</v>
      </c>
      <c r="I17" s="60">
        <v>8.9999999999999993E-3</v>
      </c>
      <c r="J17" s="13">
        <f t="shared" si="10"/>
        <v>7.000000000000001E-3</v>
      </c>
      <c r="K17" s="68">
        <v>1</v>
      </c>
      <c r="L17" s="68">
        <f t="shared" si="11"/>
        <v>50</v>
      </c>
      <c r="M17" s="80">
        <v>8.9999999999999998E-4</v>
      </c>
      <c r="N17" s="80">
        <v>5.0000000000000001E-3</v>
      </c>
      <c r="O17" s="82">
        <f t="shared" si="12"/>
        <v>1.2200000000000002</v>
      </c>
      <c r="P17" s="17">
        <f t="shared" si="13"/>
        <v>2.4400000000000005E-2</v>
      </c>
    </row>
    <row r="18" spans="1:16">
      <c r="A18" s="20" t="s">
        <v>1102</v>
      </c>
      <c r="C18" s="13" t="s">
        <v>1031</v>
      </c>
      <c r="H18" s="60">
        <v>1.6E-2</v>
      </c>
      <c r="I18" s="60">
        <v>8.9999999999999993E-3</v>
      </c>
      <c r="J18" s="13">
        <f t="shared" ref="J18" si="14">H18-I18</f>
        <v>7.000000000000001E-3</v>
      </c>
      <c r="K18" s="68">
        <v>1</v>
      </c>
      <c r="L18" s="68">
        <f t="shared" ref="L18" si="15">50/K18</f>
        <v>50</v>
      </c>
      <c r="M18" s="80">
        <v>8.9999999999999998E-4</v>
      </c>
      <c r="N18" s="80">
        <v>5.0000000000000001E-3</v>
      </c>
      <c r="O18" s="82">
        <f t="shared" ref="O18" si="16">(J18-M18)/N18</f>
        <v>1.2200000000000002</v>
      </c>
      <c r="P18" s="17">
        <f t="shared" ref="P18" si="17">O18/L18</f>
        <v>2.4400000000000005E-2</v>
      </c>
    </row>
    <row r="19" spans="1:16" ht="15.75" customHeight="1">
      <c r="A19" s="20" t="s">
        <v>1102</v>
      </c>
      <c r="C19" s="13" t="s">
        <v>975</v>
      </c>
      <c r="D19" s="13" t="s">
        <v>124</v>
      </c>
      <c r="H19" s="60">
        <v>1.4999999999999999E-2</v>
      </c>
      <c r="I19" s="60">
        <v>8.9999999999999993E-3</v>
      </c>
      <c r="J19" s="13">
        <f t="shared" si="10"/>
        <v>6.0000000000000001E-3</v>
      </c>
      <c r="K19" s="68">
        <v>1</v>
      </c>
      <c r="L19" s="68">
        <f t="shared" si="11"/>
        <v>50</v>
      </c>
      <c r="M19" s="80">
        <v>8.9999999999999998E-4</v>
      </c>
      <c r="N19" s="80">
        <v>5.0000000000000001E-3</v>
      </c>
      <c r="O19" s="82">
        <f t="shared" si="12"/>
        <v>1.02</v>
      </c>
      <c r="P19" s="17">
        <f t="shared" si="13"/>
        <v>2.0400000000000001E-2</v>
      </c>
    </row>
    <row r="20" spans="1:16">
      <c r="A20" s="20" t="s">
        <v>1102</v>
      </c>
      <c r="C20" s="13" t="s">
        <v>976</v>
      </c>
      <c r="D20" s="13" t="s">
        <v>126</v>
      </c>
      <c r="H20" s="60">
        <v>1.4999999999999999E-2</v>
      </c>
      <c r="I20" s="60">
        <v>8.9999999999999993E-3</v>
      </c>
      <c r="J20" s="13">
        <f t="shared" si="10"/>
        <v>6.0000000000000001E-3</v>
      </c>
      <c r="K20" s="68">
        <v>1</v>
      </c>
      <c r="L20" s="68">
        <f t="shared" si="11"/>
        <v>50</v>
      </c>
      <c r="M20" s="80">
        <v>8.9999999999999998E-4</v>
      </c>
      <c r="N20" s="80">
        <v>5.0000000000000001E-3</v>
      </c>
      <c r="O20" s="82">
        <f t="shared" si="12"/>
        <v>1.02</v>
      </c>
      <c r="P20" s="17">
        <f t="shared" si="13"/>
        <v>2.0400000000000001E-2</v>
      </c>
    </row>
    <row r="21" spans="1:16">
      <c r="A21" s="20" t="s">
        <v>1102</v>
      </c>
      <c r="C21" s="13" t="s">
        <v>977</v>
      </c>
      <c r="D21" s="13" t="s">
        <v>128</v>
      </c>
      <c r="H21" s="60">
        <v>1.7000000000000001E-2</v>
      </c>
      <c r="I21" s="60">
        <v>8.9999999999999993E-3</v>
      </c>
      <c r="J21" s="13">
        <f t="shared" si="10"/>
        <v>8.0000000000000019E-3</v>
      </c>
      <c r="K21" s="68">
        <v>1</v>
      </c>
      <c r="L21" s="68">
        <f t="shared" si="11"/>
        <v>50</v>
      </c>
      <c r="M21" s="80">
        <v>8.9999999999999998E-4</v>
      </c>
      <c r="N21" s="80">
        <v>5.0000000000000001E-3</v>
      </c>
      <c r="O21" s="82">
        <f t="shared" si="12"/>
        <v>1.4200000000000004</v>
      </c>
      <c r="P21" s="17">
        <f t="shared" si="13"/>
        <v>2.8400000000000009E-2</v>
      </c>
    </row>
    <row r="22" spans="1:16">
      <c r="A22" s="20" t="s">
        <v>1102</v>
      </c>
      <c r="C22" s="13" t="s">
        <v>978</v>
      </c>
      <c r="D22" s="13" t="s">
        <v>130</v>
      </c>
      <c r="H22" s="60">
        <v>1.7000000000000001E-2</v>
      </c>
      <c r="I22" s="60">
        <v>8.9999999999999993E-3</v>
      </c>
      <c r="J22" s="13">
        <f t="shared" si="10"/>
        <v>8.0000000000000019E-3</v>
      </c>
      <c r="K22" s="68">
        <v>1</v>
      </c>
      <c r="L22" s="68">
        <f t="shared" si="11"/>
        <v>50</v>
      </c>
      <c r="M22" s="80">
        <v>8.9999999999999998E-4</v>
      </c>
      <c r="N22" s="80">
        <v>5.0000000000000001E-3</v>
      </c>
      <c r="O22" s="82">
        <f t="shared" si="12"/>
        <v>1.4200000000000004</v>
      </c>
      <c r="P22" s="17">
        <f t="shared" si="13"/>
        <v>2.8400000000000009E-2</v>
      </c>
    </row>
    <row r="23" spans="1:16">
      <c r="A23" s="20" t="s">
        <v>1102</v>
      </c>
      <c r="C23" s="13" t="s">
        <v>979</v>
      </c>
      <c r="D23" s="13" t="s">
        <v>132</v>
      </c>
      <c r="H23" s="60">
        <v>1.6E-2</v>
      </c>
      <c r="I23" s="60">
        <v>8.9999999999999993E-3</v>
      </c>
      <c r="J23" s="13">
        <f t="shared" si="10"/>
        <v>7.000000000000001E-3</v>
      </c>
      <c r="K23" s="68">
        <v>1</v>
      </c>
      <c r="L23" s="68">
        <f t="shared" si="11"/>
        <v>50</v>
      </c>
      <c r="M23" s="80">
        <v>8.9999999999999998E-4</v>
      </c>
      <c r="N23" s="80">
        <v>5.0000000000000001E-3</v>
      </c>
      <c r="O23" s="82">
        <f t="shared" si="12"/>
        <v>1.2200000000000002</v>
      </c>
      <c r="P23" s="17">
        <f t="shared" si="13"/>
        <v>2.4400000000000005E-2</v>
      </c>
    </row>
    <row r="24" spans="1:16">
      <c r="A24" s="20" t="s">
        <v>1102</v>
      </c>
      <c r="C24" s="13" t="s">
        <v>980</v>
      </c>
      <c r="D24" s="13" t="s">
        <v>134</v>
      </c>
      <c r="H24" s="60">
        <v>1.4999999999999999E-2</v>
      </c>
      <c r="I24" s="60">
        <v>8.9999999999999993E-3</v>
      </c>
      <c r="J24" s="13">
        <f t="shared" si="10"/>
        <v>6.0000000000000001E-3</v>
      </c>
      <c r="K24" s="68">
        <v>1</v>
      </c>
      <c r="L24" s="68">
        <f t="shared" si="11"/>
        <v>50</v>
      </c>
      <c r="M24" s="80">
        <v>8.9999999999999998E-4</v>
      </c>
      <c r="N24" s="80">
        <v>5.0000000000000001E-3</v>
      </c>
      <c r="O24" s="82">
        <f t="shared" si="12"/>
        <v>1.02</v>
      </c>
      <c r="P24" s="17">
        <f t="shared" si="13"/>
        <v>2.0400000000000001E-2</v>
      </c>
    </row>
    <row r="25" spans="1:16">
      <c r="A25" s="20" t="s">
        <v>1102</v>
      </c>
      <c r="C25" s="13" t="s">
        <v>981</v>
      </c>
      <c r="D25" s="13" t="s">
        <v>136</v>
      </c>
      <c r="H25" s="60">
        <v>1.6E-2</v>
      </c>
      <c r="I25" s="60">
        <v>8.9999999999999993E-3</v>
      </c>
      <c r="J25" s="13">
        <f t="shared" si="10"/>
        <v>7.000000000000001E-3</v>
      </c>
      <c r="K25" s="68">
        <v>1</v>
      </c>
      <c r="L25" s="68">
        <f t="shared" si="11"/>
        <v>50</v>
      </c>
      <c r="M25" s="80">
        <v>8.9999999999999998E-4</v>
      </c>
      <c r="N25" s="80">
        <v>5.0000000000000001E-3</v>
      </c>
      <c r="O25" s="82">
        <f t="shared" si="12"/>
        <v>1.2200000000000002</v>
      </c>
      <c r="P25" s="17">
        <f t="shared" si="13"/>
        <v>2.4400000000000005E-2</v>
      </c>
    </row>
    <row r="26" spans="1:16" ht="14.25" customHeight="1">
      <c r="A26" s="20" t="s">
        <v>1102</v>
      </c>
      <c r="C26" s="13" t="s">
        <v>982</v>
      </c>
      <c r="D26" s="13" t="s">
        <v>138</v>
      </c>
      <c r="H26" s="60">
        <v>1.7000000000000001E-2</v>
      </c>
      <c r="I26" s="60">
        <v>8.9999999999999993E-3</v>
      </c>
      <c r="J26" s="13">
        <f t="shared" si="10"/>
        <v>8.0000000000000019E-3</v>
      </c>
      <c r="K26" s="68">
        <v>1</v>
      </c>
      <c r="L26" s="68">
        <f t="shared" si="11"/>
        <v>50</v>
      </c>
      <c r="M26" s="80">
        <v>8.9999999999999998E-4</v>
      </c>
      <c r="N26" s="80">
        <v>5.0000000000000001E-3</v>
      </c>
      <c r="O26" s="82">
        <f t="shared" si="12"/>
        <v>1.4200000000000004</v>
      </c>
      <c r="P26" s="17">
        <f t="shared" si="13"/>
        <v>2.8400000000000009E-2</v>
      </c>
    </row>
    <row r="27" spans="1:16">
      <c r="A27" s="20" t="s">
        <v>1102</v>
      </c>
      <c r="C27" s="13" t="s">
        <v>983</v>
      </c>
      <c r="D27" s="13" t="s">
        <v>140</v>
      </c>
      <c r="H27" s="60">
        <v>1.7000000000000001E-2</v>
      </c>
      <c r="I27" s="60">
        <v>8.9999999999999993E-3</v>
      </c>
      <c r="J27" s="13">
        <f t="shared" si="10"/>
        <v>8.0000000000000019E-3</v>
      </c>
      <c r="K27" s="68">
        <v>1</v>
      </c>
      <c r="L27" s="68">
        <f t="shared" si="11"/>
        <v>50</v>
      </c>
      <c r="M27" s="80">
        <v>8.9999999999999998E-4</v>
      </c>
      <c r="N27" s="80">
        <v>5.0000000000000001E-3</v>
      </c>
      <c r="O27" s="82">
        <f t="shared" si="12"/>
        <v>1.4200000000000004</v>
      </c>
      <c r="P27" s="17">
        <f t="shared" si="13"/>
        <v>2.8400000000000009E-2</v>
      </c>
    </row>
    <row r="28" spans="1:16">
      <c r="A28" s="20" t="s">
        <v>1102</v>
      </c>
      <c r="C28" s="13" t="s">
        <v>984</v>
      </c>
      <c r="D28" s="13" t="s">
        <v>142</v>
      </c>
      <c r="H28" s="60">
        <v>1.6E-2</v>
      </c>
      <c r="I28" s="60">
        <v>8.9999999999999993E-3</v>
      </c>
      <c r="J28" s="13">
        <f t="shared" si="10"/>
        <v>7.000000000000001E-3</v>
      </c>
      <c r="K28" s="68">
        <v>1</v>
      </c>
      <c r="L28" s="68">
        <f t="shared" si="11"/>
        <v>50</v>
      </c>
      <c r="M28" s="80">
        <v>8.9999999999999998E-4</v>
      </c>
      <c r="N28" s="80">
        <v>5.0000000000000001E-3</v>
      </c>
      <c r="O28" s="82">
        <f t="shared" si="12"/>
        <v>1.2200000000000002</v>
      </c>
      <c r="P28" s="17">
        <f t="shared" si="13"/>
        <v>2.4400000000000005E-2</v>
      </c>
    </row>
    <row r="29" spans="1:16">
      <c r="A29" s="20" t="s">
        <v>1102</v>
      </c>
      <c r="C29" s="13" t="s">
        <v>985</v>
      </c>
      <c r="D29" s="13" t="s">
        <v>144</v>
      </c>
      <c r="H29" s="60">
        <v>1.6E-2</v>
      </c>
      <c r="I29" s="60">
        <v>8.9999999999999993E-3</v>
      </c>
      <c r="J29" s="13">
        <f t="shared" si="10"/>
        <v>7.000000000000001E-3</v>
      </c>
      <c r="K29" s="68">
        <v>1</v>
      </c>
      <c r="L29" s="68">
        <f t="shared" si="11"/>
        <v>50</v>
      </c>
      <c r="M29" s="80">
        <v>8.9999999999999998E-4</v>
      </c>
      <c r="N29" s="80">
        <v>5.0000000000000001E-3</v>
      </c>
      <c r="O29" s="82">
        <f t="shared" si="12"/>
        <v>1.2200000000000002</v>
      </c>
      <c r="P29" s="17">
        <f t="shared" si="13"/>
        <v>2.4400000000000005E-2</v>
      </c>
    </row>
    <row r="30" spans="1:16">
      <c r="A30" s="20" t="s">
        <v>1102</v>
      </c>
      <c r="C30" s="13" t="s">
        <v>986</v>
      </c>
      <c r="D30" s="13" t="s">
        <v>146</v>
      </c>
      <c r="H30" s="60">
        <v>1.4999999999999999E-2</v>
      </c>
      <c r="I30" s="60">
        <v>8.9999999999999993E-3</v>
      </c>
      <c r="J30" s="13">
        <f t="shared" si="10"/>
        <v>6.0000000000000001E-3</v>
      </c>
      <c r="K30" s="68">
        <v>1</v>
      </c>
      <c r="L30" s="68">
        <f t="shared" si="11"/>
        <v>50</v>
      </c>
      <c r="M30" s="80">
        <v>8.9999999999999998E-4</v>
      </c>
      <c r="N30" s="80">
        <v>5.0000000000000001E-3</v>
      </c>
      <c r="O30" s="82">
        <f t="shared" si="12"/>
        <v>1.02</v>
      </c>
      <c r="P30" s="17">
        <f t="shared" si="13"/>
        <v>2.0400000000000001E-2</v>
      </c>
    </row>
    <row r="31" spans="1:16">
      <c r="A31" s="20"/>
      <c r="C31" s="13" t="s">
        <v>988</v>
      </c>
      <c r="D31" s="13" t="s">
        <v>1</v>
      </c>
      <c r="H31" s="60">
        <v>0.36599999999999999</v>
      </c>
      <c r="I31" s="60">
        <v>2.1000000000000001E-2</v>
      </c>
      <c r="J31" s="13">
        <f t="shared" ref="J31:J33" si="18">H31-I31</f>
        <v>0.34499999999999997</v>
      </c>
      <c r="K31" s="68">
        <v>1</v>
      </c>
      <c r="L31" s="68">
        <f t="shared" ref="L31:L33" si="19">50/K31</f>
        <v>50</v>
      </c>
      <c r="M31" s="69">
        <v>2.9999999999999997E-4</v>
      </c>
      <c r="N31" s="69">
        <v>7.1000000000000004E-3</v>
      </c>
      <c r="O31" s="82">
        <f t="shared" ref="O31:O33" si="20">(J31-M31)/N31</f>
        <v>48.549295774647881</v>
      </c>
      <c r="P31" s="17">
        <f t="shared" ref="P31:P33" si="21">O31/L31</f>
        <v>0.97098591549295765</v>
      </c>
    </row>
    <row r="32" spans="1:16">
      <c r="A32" s="20"/>
      <c r="C32" s="13" t="s">
        <v>989</v>
      </c>
      <c r="D32" s="13" t="s">
        <v>3</v>
      </c>
      <c r="H32" s="60">
        <v>0.34699999999999998</v>
      </c>
      <c r="I32" s="60">
        <v>2.1000000000000001E-2</v>
      </c>
      <c r="J32" s="13">
        <f t="shared" si="18"/>
        <v>0.32599999999999996</v>
      </c>
      <c r="K32" s="68">
        <v>10</v>
      </c>
      <c r="L32" s="68">
        <f t="shared" si="19"/>
        <v>5</v>
      </c>
      <c r="M32" s="69">
        <v>2.9999999999999997E-4</v>
      </c>
      <c r="N32" s="69">
        <v>7.1000000000000004E-3</v>
      </c>
      <c r="O32" s="82">
        <f t="shared" si="20"/>
        <v>45.873239436619706</v>
      </c>
      <c r="P32" s="17">
        <f t="shared" si="21"/>
        <v>9.1746478873239408</v>
      </c>
    </row>
    <row r="33" spans="1:16">
      <c r="A33" s="20"/>
      <c r="C33" s="13" t="s">
        <v>990</v>
      </c>
      <c r="D33" s="13" t="s">
        <v>5</v>
      </c>
      <c r="H33" s="60">
        <v>0.32200000000000001</v>
      </c>
      <c r="I33" s="60">
        <v>2.1000000000000001E-2</v>
      </c>
      <c r="J33" s="13">
        <f t="shared" si="18"/>
        <v>0.30099999999999999</v>
      </c>
      <c r="K33" s="68">
        <v>10</v>
      </c>
      <c r="L33" s="68">
        <f t="shared" si="19"/>
        <v>5</v>
      </c>
      <c r="M33" s="69">
        <v>2.9999999999999997E-4</v>
      </c>
      <c r="N33" s="69">
        <v>7.1000000000000004E-3</v>
      </c>
      <c r="O33" s="82">
        <f t="shared" si="20"/>
        <v>42.352112676056329</v>
      </c>
      <c r="P33" s="17">
        <f t="shared" si="21"/>
        <v>8.4704225352112665</v>
      </c>
    </row>
    <row r="34" spans="1:16">
      <c r="A34" s="20"/>
      <c r="C34" s="13" t="s">
        <v>991</v>
      </c>
      <c r="D34" s="13" t="s">
        <v>992</v>
      </c>
      <c r="H34" s="60">
        <v>0.40400000000000003</v>
      </c>
      <c r="I34" s="60">
        <v>2.1000000000000001E-2</v>
      </c>
      <c r="J34" s="13">
        <f t="shared" ref="J34:J46" si="22">H34-I34</f>
        <v>0.38300000000000001</v>
      </c>
      <c r="K34" s="68">
        <v>2</v>
      </c>
      <c r="L34" s="68">
        <f t="shared" ref="L34:L39" si="23">50/K34</f>
        <v>25</v>
      </c>
      <c r="M34" s="69">
        <v>2.9999999999999997E-4</v>
      </c>
      <c r="N34" s="69">
        <v>7.1000000000000004E-3</v>
      </c>
      <c r="O34" s="82">
        <f t="shared" ref="O34:O39" si="24">(J34-M34)/N34</f>
        <v>53.901408450704217</v>
      </c>
      <c r="P34" s="17">
        <f t="shared" ref="P34:P39" si="25">O34/L34</f>
        <v>2.1560563380281685</v>
      </c>
    </row>
    <row r="35" spans="1:16">
      <c r="A35" s="20"/>
      <c r="C35" s="13" t="s">
        <v>993</v>
      </c>
      <c r="D35" s="13" t="s">
        <v>994</v>
      </c>
      <c r="H35" s="60">
        <v>0.27600000000000002</v>
      </c>
      <c r="I35" s="60">
        <v>2.1000000000000001E-2</v>
      </c>
      <c r="J35" s="13">
        <f t="shared" si="22"/>
        <v>0.255</v>
      </c>
      <c r="K35" s="68">
        <v>2</v>
      </c>
      <c r="L35" s="68">
        <f t="shared" si="23"/>
        <v>25</v>
      </c>
      <c r="M35" s="69">
        <v>2.9999999999999997E-4</v>
      </c>
      <c r="N35" s="69">
        <v>7.1000000000000004E-3</v>
      </c>
      <c r="O35" s="82">
        <f t="shared" si="24"/>
        <v>35.873239436619713</v>
      </c>
      <c r="P35" s="17">
        <f t="shared" si="25"/>
        <v>1.4349295774647886</v>
      </c>
    </row>
    <row r="36" spans="1:16">
      <c r="A36" s="20"/>
      <c r="C36" s="13" t="s">
        <v>995</v>
      </c>
      <c r="D36" s="13" t="s">
        <v>7</v>
      </c>
      <c r="H36" s="60">
        <v>0.45200000000000001</v>
      </c>
      <c r="I36" s="60">
        <v>2.1000000000000001E-2</v>
      </c>
      <c r="J36" s="13">
        <f t="shared" si="22"/>
        <v>0.43099999999999999</v>
      </c>
      <c r="K36" s="68">
        <v>2</v>
      </c>
      <c r="L36" s="68">
        <f t="shared" si="23"/>
        <v>25</v>
      </c>
      <c r="M36" s="69">
        <v>2.9999999999999997E-4</v>
      </c>
      <c r="N36" s="69">
        <v>7.1000000000000004E-3</v>
      </c>
      <c r="O36" s="82">
        <f t="shared" si="24"/>
        <v>60.661971830985905</v>
      </c>
      <c r="P36" s="17">
        <f t="shared" si="25"/>
        <v>2.4264788732394362</v>
      </c>
    </row>
    <row r="37" spans="1:16">
      <c r="A37" s="20" t="s">
        <v>43</v>
      </c>
      <c r="C37" s="13" t="s">
        <v>1034</v>
      </c>
      <c r="D37" s="13" t="s">
        <v>458</v>
      </c>
      <c r="H37" s="60">
        <v>9.7000000000000003E-2</v>
      </c>
      <c r="I37" s="60">
        <v>2.1000000000000001E-2</v>
      </c>
      <c r="J37" s="13">
        <f t="shared" si="22"/>
        <v>7.5999999999999998E-2</v>
      </c>
      <c r="K37" s="68">
        <v>1</v>
      </c>
      <c r="L37" s="68">
        <f t="shared" si="23"/>
        <v>50</v>
      </c>
      <c r="M37" s="69">
        <v>2.9999999999999997E-4</v>
      </c>
      <c r="N37" s="69">
        <v>7.1000000000000004E-3</v>
      </c>
      <c r="O37" s="82">
        <f t="shared" si="24"/>
        <v>10.661971830985916</v>
      </c>
      <c r="P37" s="17">
        <f t="shared" si="25"/>
        <v>0.21323943661971831</v>
      </c>
    </row>
    <row r="38" spans="1:16">
      <c r="A38" s="20" t="s">
        <v>43</v>
      </c>
      <c r="C38" s="13" t="s">
        <v>1035</v>
      </c>
      <c r="H38" s="60">
        <v>9.8000000000000004E-2</v>
      </c>
      <c r="I38" s="60">
        <v>2.1000000000000001E-2</v>
      </c>
      <c r="J38" s="13">
        <f t="shared" ref="J38" si="26">H38-I38</f>
        <v>7.6999999999999999E-2</v>
      </c>
      <c r="K38" s="68">
        <v>1</v>
      </c>
      <c r="L38" s="68">
        <f t="shared" si="23"/>
        <v>50</v>
      </c>
      <c r="M38" s="69">
        <v>2.9999999999999997E-4</v>
      </c>
      <c r="N38" s="69">
        <v>7.1000000000000004E-3</v>
      </c>
      <c r="O38" s="82">
        <f t="shared" si="24"/>
        <v>10.80281690140845</v>
      </c>
      <c r="P38" s="17">
        <f t="shared" si="25"/>
        <v>0.21605633802816901</v>
      </c>
    </row>
    <row r="39" spans="1:16" ht="15.75" customHeight="1">
      <c r="A39" s="20" t="s">
        <v>1062</v>
      </c>
      <c r="C39" s="13" t="s">
        <v>987</v>
      </c>
      <c r="D39" s="13" t="s">
        <v>153</v>
      </c>
      <c r="F39" s="13" t="s">
        <v>285</v>
      </c>
      <c r="H39" s="60">
        <v>0.122</v>
      </c>
      <c r="I39" s="60">
        <v>2.1000000000000001E-2</v>
      </c>
      <c r="J39" s="13">
        <f t="shared" si="22"/>
        <v>0.10099999999999999</v>
      </c>
      <c r="K39" s="68">
        <v>1</v>
      </c>
      <c r="L39" s="68">
        <f t="shared" si="23"/>
        <v>50</v>
      </c>
      <c r="M39" s="69">
        <v>2.9999999999999997E-4</v>
      </c>
      <c r="N39" s="69">
        <v>7.1000000000000004E-3</v>
      </c>
      <c r="O39" s="82">
        <f t="shared" si="24"/>
        <v>14.183098591549294</v>
      </c>
      <c r="P39" s="17">
        <f t="shared" si="25"/>
        <v>0.2836619718309859</v>
      </c>
    </row>
    <row r="40" spans="1:16">
      <c r="A40" s="20" t="s">
        <v>43</v>
      </c>
      <c r="C40" s="13" t="s">
        <v>996</v>
      </c>
      <c r="D40" s="13" t="s">
        <v>160</v>
      </c>
      <c r="F40" s="13" t="s">
        <v>185</v>
      </c>
      <c r="H40" s="60">
        <v>0.27</v>
      </c>
      <c r="I40" s="60">
        <v>2.1000000000000001E-2</v>
      </c>
      <c r="J40" s="13">
        <f t="shared" si="22"/>
        <v>0.24900000000000003</v>
      </c>
      <c r="K40" s="68">
        <v>5</v>
      </c>
      <c r="L40" s="68">
        <f t="shared" ref="L40:L46" si="27">50/K40</f>
        <v>10</v>
      </c>
      <c r="M40" s="69">
        <v>2.9999999999999997E-4</v>
      </c>
      <c r="N40" s="69">
        <v>7.1000000000000004E-3</v>
      </c>
      <c r="O40" s="82">
        <f t="shared" ref="O40:O46" si="28">(J40-M40)/N40</f>
        <v>35.028169014084511</v>
      </c>
      <c r="P40" s="17">
        <f t="shared" ref="P40:P46" si="29">O40/L40</f>
        <v>3.5028169014084511</v>
      </c>
    </row>
    <row r="41" spans="1:16">
      <c r="A41" s="20" t="s">
        <v>43</v>
      </c>
      <c r="C41" s="13" t="s">
        <v>997</v>
      </c>
      <c r="D41" s="13" t="s">
        <v>226</v>
      </c>
      <c r="F41" s="13" t="s">
        <v>237</v>
      </c>
      <c r="H41" s="60">
        <v>0.45600000000000002</v>
      </c>
      <c r="I41" s="60">
        <v>2.1000000000000001E-2</v>
      </c>
      <c r="J41" s="13">
        <f t="shared" si="22"/>
        <v>0.435</v>
      </c>
      <c r="K41" s="68">
        <v>100</v>
      </c>
      <c r="L41" s="68">
        <f t="shared" si="27"/>
        <v>0.5</v>
      </c>
      <c r="M41" s="69">
        <v>2.9999999999999997E-4</v>
      </c>
      <c r="N41" s="69">
        <v>7.1000000000000004E-3</v>
      </c>
      <c r="O41" s="82">
        <f t="shared" si="28"/>
        <v>61.225352112676049</v>
      </c>
      <c r="P41" s="17">
        <f t="shared" si="29"/>
        <v>122.4507042253521</v>
      </c>
    </row>
    <row r="42" spans="1:16">
      <c r="A42" s="20" t="s">
        <v>43</v>
      </c>
      <c r="C42" s="13" t="s">
        <v>998</v>
      </c>
      <c r="F42" s="13" t="s">
        <v>238</v>
      </c>
      <c r="H42" s="60">
        <v>0.251</v>
      </c>
      <c r="I42" s="60">
        <v>2.1000000000000001E-2</v>
      </c>
      <c r="J42" s="13">
        <f t="shared" si="22"/>
        <v>0.23</v>
      </c>
      <c r="K42" s="68">
        <v>2</v>
      </c>
      <c r="L42" s="68">
        <f t="shared" si="27"/>
        <v>25</v>
      </c>
      <c r="M42" s="69">
        <v>2.9999999999999997E-4</v>
      </c>
      <c r="N42" s="69">
        <v>7.1000000000000004E-3</v>
      </c>
      <c r="O42" s="82">
        <f t="shared" si="28"/>
        <v>32.352112676056336</v>
      </c>
      <c r="P42" s="17">
        <f t="shared" si="29"/>
        <v>1.2940845070422535</v>
      </c>
    </row>
    <row r="43" spans="1:16">
      <c r="A43" s="20" t="s">
        <v>1103</v>
      </c>
      <c r="C43" s="13" t="s">
        <v>1003</v>
      </c>
      <c r="D43" s="13" t="s">
        <v>1004</v>
      </c>
      <c r="H43" s="60">
        <v>3.4000000000000002E-2</v>
      </c>
      <c r="I43" s="60">
        <v>2.1000000000000001E-2</v>
      </c>
      <c r="J43" s="13">
        <f t="shared" si="22"/>
        <v>1.3000000000000001E-2</v>
      </c>
      <c r="K43" s="68">
        <v>1</v>
      </c>
      <c r="L43" s="68">
        <f t="shared" si="27"/>
        <v>50</v>
      </c>
      <c r="M43" s="69">
        <v>2.9999999999999997E-4</v>
      </c>
      <c r="N43" s="69">
        <v>7.1000000000000004E-3</v>
      </c>
      <c r="O43" s="82">
        <f t="shared" si="28"/>
        <v>1.7887323943661972</v>
      </c>
      <c r="P43" s="17">
        <f t="shared" si="29"/>
        <v>3.5774647887323943E-2</v>
      </c>
    </row>
    <row r="44" spans="1:16">
      <c r="A44" s="20"/>
      <c r="C44" s="13" t="s">
        <v>1005</v>
      </c>
      <c r="D44" s="13" t="s">
        <v>1006</v>
      </c>
      <c r="H44" s="60">
        <v>0.376</v>
      </c>
      <c r="I44" s="60">
        <v>2.1000000000000001E-2</v>
      </c>
      <c r="J44" s="13">
        <f t="shared" si="22"/>
        <v>0.35499999999999998</v>
      </c>
      <c r="K44" s="68">
        <v>1</v>
      </c>
      <c r="L44" s="68">
        <f t="shared" si="27"/>
        <v>50</v>
      </c>
      <c r="M44" s="69">
        <v>2.9999999999999997E-4</v>
      </c>
      <c r="N44" s="69">
        <v>7.1000000000000004E-3</v>
      </c>
      <c r="O44" s="82">
        <f t="shared" si="28"/>
        <v>49.957746478873233</v>
      </c>
      <c r="P44" s="17">
        <f t="shared" si="29"/>
        <v>0.99915492957746466</v>
      </c>
    </row>
    <row r="45" spans="1:16">
      <c r="A45" s="20"/>
      <c r="C45" s="13" t="s">
        <v>1007</v>
      </c>
      <c r="D45" s="13" t="s">
        <v>1008</v>
      </c>
      <c r="H45" s="60">
        <v>0.33200000000000002</v>
      </c>
      <c r="I45" s="60">
        <v>2.1000000000000001E-2</v>
      </c>
      <c r="J45" s="13">
        <f t="shared" si="22"/>
        <v>0.311</v>
      </c>
      <c r="K45" s="68">
        <v>10</v>
      </c>
      <c r="L45" s="68">
        <f t="shared" si="27"/>
        <v>5</v>
      </c>
      <c r="M45" s="69">
        <v>2.9999999999999997E-4</v>
      </c>
      <c r="N45" s="69">
        <v>7.1000000000000004E-3</v>
      </c>
      <c r="O45" s="82">
        <f t="shared" si="28"/>
        <v>43.760563380281681</v>
      </c>
      <c r="P45" s="17">
        <f t="shared" si="29"/>
        <v>8.7521126760563366</v>
      </c>
    </row>
    <row r="46" spans="1:16">
      <c r="A46" s="20"/>
      <c r="C46" s="13" t="s">
        <v>1009</v>
      </c>
      <c r="D46" s="13" t="s">
        <v>1010</v>
      </c>
      <c r="H46" s="60">
        <v>0.308</v>
      </c>
      <c r="I46" s="60">
        <v>2.1000000000000001E-2</v>
      </c>
      <c r="J46" s="13">
        <f t="shared" si="22"/>
        <v>0.28699999999999998</v>
      </c>
      <c r="K46" s="68">
        <v>10</v>
      </c>
      <c r="L46" s="68">
        <f t="shared" si="27"/>
        <v>5</v>
      </c>
      <c r="M46" s="69">
        <v>2.9999999999999997E-4</v>
      </c>
      <c r="N46" s="69">
        <v>7.1000000000000004E-3</v>
      </c>
      <c r="O46" s="82">
        <f t="shared" si="28"/>
        <v>40.380281690140833</v>
      </c>
      <c r="P46" s="17">
        <f t="shared" si="29"/>
        <v>8.0760563380281667</v>
      </c>
    </row>
    <row r="47" spans="1:16">
      <c r="A47" s="20"/>
      <c r="C47" s="13" t="s">
        <v>1011</v>
      </c>
      <c r="D47" s="13" t="s">
        <v>1012</v>
      </c>
      <c r="H47" s="60">
        <v>0.45600000000000002</v>
      </c>
      <c r="I47" s="60">
        <v>2.1000000000000001E-2</v>
      </c>
      <c r="J47" s="13">
        <f t="shared" ref="J47:J50" si="30">H47-I47</f>
        <v>0.435</v>
      </c>
      <c r="K47" s="68">
        <v>2</v>
      </c>
      <c r="L47" s="68">
        <f>50/K47</f>
        <v>25</v>
      </c>
      <c r="M47" s="69">
        <v>2.9999999999999997E-4</v>
      </c>
      <c r="N47" s="69">
        <v>7.1000000000000004E-3</v>
      </c>
      <c r="O47" s="82">
        <f>(J47-M47)/N47</f>
        <v>61.225352112676049</v>
      </c>
      <c r="P47" s="17">
        <f>O47/L47</f>
        <v>2.4490140845070418</v>
      </c>
    </row>
    <row r="48" spans="1:16">
      <c r="A48" s="20"/>
      <c r="C48" s="13" t="s">
        <v>1013</v>
      </c>
      <c r="D48" s="13" t="s">
        <v>1014</v>
      </c>
      <c r="H48" s="60">
        <v>0.29899999999999999</v>
      </c>
      <c r="I48" s="60">
        <v>2.1000000000000001E-2</v>
      </c>
      <c r="J48" s="13">
        <f t="shared" si="30"/>
        <v>0.27799999999999997</v>
      </c>
      <c r="K48" s="68">
        <v>2</v>
      </c>
      <c r="L48" s="68">
        <f>50/K48</f>
        <v>25</v>
      </c>
      <c r="M48" s="69">
        <v>2.9999999999999997E-4</v>
      </c>
      <c r="N48" s="69">
        <v>7.1000000000000004E-3</v>
      </c>
      <c r="O48" s="82">
        <f>(J48-M48)/N48</f>
        <v>39.112676056338017</v>
      </c>
      <c r="P48" s="17">
        <f>O48/L48</f>
        <v>1.5645070422535208</v>
      </c>
    </row>
    <row r="49" spans="1:19">
      <c r="A49" s="20"/>
      <c r="C49" s="13" t="s">
        <v>1015</v>
      </c>
      <c r="D49" s="13" t="s">
        <v>1016</v>
      </c>
      <c r="H49" s="60">
        <v>0.48199999999999998</v>
      </c>
      <c r="I49" s="60">
        <v>2.1000000000000001E-2</v>
      </c>
      <c r="J49" s="13">
        <f t="shared" si="30"/>
        <v>0.46099999999999997</v>
      </c>
      <c r="K49" s="68">
        <v>2</v>
      </c>
      <c r="L49" s="68">
        <f>50/K49</f>
        <v>25</v>
      </c>
      <c r="M49" s="69">
        <v>2.9999999999999997E-4</v>
      </c>
      <c r="N49" s="69">
        <v>7.1000000000000004E-3</v>
      </c>
      <c r="O49" s="82">
        <f>(J49-M49)/N49</f>
        <v>64.887323943661954</v>
      </c>
      <c r="P49" s="17">
        <f>O49/L49</f>
        <v>2.5954929577464783</v>
      </c>
    </row>
    <row r="50" spans="1:19">
      <c r="A50" s="20" t="s">
        <v>301</v>
      </c>
      <c r="C50" s="13" t="s">
        <v>1032</v>
      </c>
      <c r="D50" s="13" t="s">
        <v>1018</v>
      </c>
      <c r="H50" s="60">
        <v>0.32200000000000001</v>
      </c>
      <c r="I50" s="60">
        <v>2.1000000000000001E-2</v>
      </c>
      <c r="J50" s="13">
        <f t="shared" si="30"/>
        <v>0.30099999999999999</v>
      </c>
      <c r="K50" s="68">
        <v>10</v>
      </c>
      <c r="L50" s="68">
        <f t="shared" ref="L50" si="31">50/K50</f>
        <v>5</v>
      </c>
      <c r="M50" s="69">
        <v>2.9999999999999997E-4</v>
      </c>
      <c r="N50" s="69">
        <v>7.1000000000000004E-3</v>
      </c>
      <c r="O50" s="82">
        <f t="shared" ref="O50" si="32">(J50-M50)/N50</f>
        <v>42.352112676056329</v>
      </c>
      <c r="P50" s="17">
        <f t="shared" ref="P50" si="33">O50/L50</f>
        <v>8.4704225352112665</v>
      </c>
    </row>
    <row r="51" spans="1:19">
      <c r="A51" s="20" t="s">
        <v>301</v>
      </c>
      <c r="C51" s="13" t="s">
        <v>1033</v>
      </c>
      <c r="H51" s="60">
        <v>0.32100000000000001</v>
      </c>
      <c r="I51" s="60">
        <v>2.1000000000000001E-2</v>
      </c>
      <c r="J51" s="13">
        <f t="shared" ref="J51:J63" si="34">H51-I51</f>
        <v>0.3</v>
      </c>
      <c r="K51" s="68">
        <v>10</v>
      </c>
      <c r="L51" s="68">
        <f t="shared" ref="L51:L63" si="35">50/K51</f>
        <v>5</v>
      </c>
      <c r="M51" s="69">
        <v>2.9999999999999997E-4</v>
      </c>
      <c r="N51" s="69">
        <v>7.1000000000000004E-3</v>
      </c>
      <c r="O51" s="82">
        <f t="shared" ref="O51:O63" si="36">(J51-M51)/N51</f>
        <v>42.211267605633793</v>
      </c>
      <c r="P51" s="17">
        <f t="shared" ref="P51:P63" si="37">O51/L51</f>
        <v>8.4422535211267586</v>
      </c>
    </row>
    <row r="52" spans="1:19">
      <c r="A52" s="20" t="s">
        <v>301</v>
      </c>
      <c r="C52" s="13" t="s">
        <v>1019</v>
      </c>
      <c r="H52" s="60">
        <v>0.32500000000000001</v>
      </c>
      <c r="I52" s="60">
        <v>2.1000000000000001E-2</v>
      </c>
      <c r="J52" s="13">
        <f t="shared" si="34"/>
        <v>0.30399999999999999</v>
      </c>
      <c r="K52" s="68">
        <v>10</v>
      </c>
      <c r="L52" s="68">
        <f t="shared" si="35"/>
        <v>5</v>
      </c>
      <c r="M52" s="69">
        <v>2.9999999999999997E-4</v>
      </c>
      <c r="N52" s="69">
        <v>7.1000000000000004E-3</v>
      </c>
      <c r="O52" s="82">
        <f t="shared" si="36"/>
        <v>42.774647887323937</v>
      </c>
      <c r="P52" s="17">
        <f t="shared" si="37"/>
        <v>8.5549295774647867</v>
      </c>
    </row>
    <row r="53" spans="1:19">
      <c r="A53" s="20" t="s">
        <v>301</v>
      </c>
      <c r="C53" s="13" t="s">
        <v>1020</v>
      </c>
      <c r="H53" s="60">
        <v>0.32300000000000001</v>
      </c>
      <c r="I53" s="60">
        <v>2.1000000000000001E-2</v>
      </c>
      <c r="J53" s="13">
        <f t="shared" si="34"/>
        <v>0.30199999999999999</v>
      </c>
      <c r="K53" s="68">
        <v>10</v>
      </c>
      <c r="L53" s="68">
        <f t="shared" si="35"/>
        <v>5</v>
      </c>
      <c r="M53" s="69">
        <v>2.9999999999999997E-4</v>
      </c>
      <c r="N53" s="69">
        <v>7.1000000000000004E-3</v>
      </c>
      <c r="O53" s="82">
        <f t="shared" si="36"/>
        <v>42.492957746478865</v>
      </c>
      <c r="P53" s="17">
        <f t="shared" si="37"/>
        <v>8.4985915492957727</v>
      </c>
    </row>
    <row r="54" spans="1:19">
      <c r="A54" s="20" t="s">
        <v>301</v>
      </c>
      <c r="C54" s="13" t="s">
        <v>1021</v>
      </c>
      <c r="H54" s="60">
        <v>0.32600000000000001</v>
      </c>
      <c r="I54" s="60">
        <v>2.1000000000000001E-2</v>
      </c>
      <c r="J54" s="13">
        <f t="shared" si="34"/>
        <v>0.30499999999999999</v>
      </c>
      <c r="K54" s="68">
        <v>10</v>
      </c>
      <c r="L54" s="68">
        <f t="shared" si="35"/>
        <v>5</v>
      </c>
      <c r="M54" s="69">
        <v>2.9999999999999997E-4</v>
      </c>
      <c r="N54" s="69">
        <v>7.1000000000000004E-3</v>
      </c>
      <c r="O54" s="82">
        <f t="shared" si="36"/>
        <v>42.915492957746473</v>
      </c>
      <c r="P54" s="17">
        <f t="shared" si="37"/>
        <v>8.5830985915492946</v>
      </c>
    </row>
    <row r="55" spans="1:19">
      <c r="A55" s="20"/>
      <c r="B55" s="15"/>
      <c r="C55" s="35" t="s">
        <v>777</v>
      </c>
      <c r="D55" s="35"/>
      <c r="E55" s="35"/>
      <c r="F55" s="35"/>
      <c r="G55" s="35"/>
      <c r="H55" s="46">
        <v>0.42199999999999999</v>
      </c>
      <c r="I55" s="46">
        <v>2.1000000000000001E-2</v>
      </c>
      <c r="J55" s="36">
        <f t="shared" si="34"/>
        <v>0.40099999999999997</v>
      </c>
      <c r="K55" s="37">
        <v>10</v>
      </c>
      <c r="L55" s="34">
        <f t="shared" si="35"/>
        <v>5</v>
      </c>
      <c r="M55" s="40">
        <v>2.9999999999999997E-4</v>
      </c>
      <c r="N55" s="40">
        <v>7.1000000000000004E-3</v>
      </c>
      <c r="O55" s="83">
        <f t="shared" si="36"/>
        <v>56.436619718309849</v>
      </c>
      <c r="P55" s="35">
        <f t="shared" si="37"/>
        <v>11.287323943661971</v>
      </c>
      <c r="Q55" s="13" t="s">
        <v>383</v>
      </c>
      <c r="S55" t="s">
        <v>776</v>
      </c>
    </row>
    <row r="56" spans="1:19">
      <c r="A56" s="20"/>
      <c r="C56" s="35" t="s">
        <v>379</v>
      </c>
      <c r="D56" s="35"/>
      <c r="E56" s="35"/>
      <c r="F56" s="35"/>
      <c r="G56" s="35"/>
      <c r="H56" s="46">
        <v>0.42299999999999999</v>
      </c>
      <c r="I56" s="46">
        <v>2.1000000000000001E-2</v>
      </c>
      <c r="J56" s="36">
        <f t="shared" si="34"/>
        <v>0.40199999999999997</v>
      </c>
      <c r="K56" s="37">
        <v>10</v>
      </c>
      <c r="L56" s="34">
        <f t="shared" si="35"/>
        <v>5</v>
      </c>
      <c r="M56" s="40">
        <v>2.9999999999999997E-4</v>
      </c>
      <c r="N56" s="40">
        <v>7.1000000000000004E-3</v>
      </c>
      <c r="O56" s="83">
        <f t="shared" si="36"/>
        <v>56.577464788732385</v>
      </c>
      <c r="P56" s="35">
        <f t="shared" si="37"/>
        <v>11.315492957746477</v>
      </c>
      <c r="S56" s="13" t="s">
        <v>794</v>
      </c>
    </row>
    <row r="57" spans="1:19" ht="14.25" customHeight="1">
      <c r="A57" s="20"/>
      <c r="B57" s="21"/>
      <c r="C57" s="22" t="s">
        <v>73</v>
      </c>
      <c r="D57" s="66"/>
      <c r="E57" s="24"/>
      <c r="F57" s="25"/>
      <c r="G57" s="24"/>
      <c r="H57" s="26">
        <v>0.30499999999999999</v>
      </c>
      <c r="I57" s="26">
        <v>2.1000000000000001E-2</v>
      </c>
      <c r="J57" s="27">
        <f t="shared" si="34"/>
        <v>0.28399999999999997</v>
      </c>
      <c r="K57" s="28">
        <v>1</v>
      </c>
      <c r="L57" s="24">
        <f t="shared" si="35"/>
        <v>50</v>
      </c>
      <c r="M57" s="29">
        <v>2.9999999999999997E-4</v>
      </c>
      <c r="N57" s="29">
        <v>7.1000000000000004E-3</v>
      </c>
      <c r="O57" s="84">
        <f t="shared" si="36"/>
        <v>39.957746478873233</v>
      </c>
      <c r="P57" s="30">
        <f t="shared" si="37"/>
        <v>0.7991549295774647</v>
      </c>
    </row>
    <row r="58" spans="1:19">
      <c r="A58" s="20"/>
      <c r="C58" s="13" t="s">
        <v>1036</v>
      </c>
      <c r="D58" s="13" t="s">
        <v>1</v>
      </c>
      <c r="H58" s="60">
        <v>0.14899999999999999</v>
      </c>
      <c r="I58" s="60">
        <v>2.1000000000000001E-2</v>
      </c>
      <c r="J58" s="13">
        <f t="shared" si="34"/>
        <v>0.128</v>
      </c>
      <c r="K58" s="68">
        <v>2</v>
      </c>
      <c r="L58" s="68">
        <f t="shared" si="35"/>
        <v>25</v>
      </c>
      <c r="M58" s="69">
        <v>2.9999999999999997E-4</v>
      </c>
      <c r="N58" s="69">
        <v>7.1000000000000004E-3</v>
      </c>
      <c r="O58" s="82">
        <f t="shared" si="36"/>
        <v>17.985915492957748</v>
      </c>
      <c r="P58" s="17">
        <f t="shared" si="37"/>
        <v>0.71943661971830997</v>
      </c>
    </row>
    <row r="59" spans="1:19">
      <c r="A59" s="20"/>
      <c r="C59" s="13" t="s">
        <v>1037</v>
      </c>
      <c r="D59" s="13" t="s">
        <v>3</v>
      </c>
      <c r="H59" s="60">
        <v>0.188</v>
      </c>
      <c r="I59" s="60">
        <v>2.1000000000000001E-2</v>
      </c>
      <c r="J59" s="13">
        <f t="shared" si="34"/>
        <v>0.16700000000000001</v>
      </c>
      <c r="K59" s="68">
        <v>10</v>
      </c>
      <c r="L59" s="68">
        <f t="shared" si="35"/>
        <v>5</v>
      </c>
      <c r="M59" s="69">
        <v>2.9999999999999997E-4</v>
      </c>
      <c r="N59" s="69">
        <v>7.1000000000000004E-3</v>
      </c>
      <c r="O59" s="82">
        <f t="shared" si="36"/>
        <v>23.47887323943662</v>
      </c>
      <c r="P59" s="17">
        <f t="shared" si="37"/>
        <v>4.6957746478873243</v>
      </c>
    </row>
    <row r="60" spans="1:19">
      <c r="A60" s="20"/>
      <c r="C60" s="13" t="s">
        <v>1038</v>
      </c>
      <c r="D60" s="13" t="s">
        <v>5</v>
      </c>
      <c r="H60" s="60">
        <v>0.156</v>
      </c>
      <c r="I60" s="60">
        <v>2.1000000000000001E-2</v>
      </c>
      <c r="J60" s="13">
        <f t="shared" si="34"/>
        <v>0.13500000000000001</v>
      </c>
      <c r="K60" s="68">
        <v>5</v>
      </c>
      <c r="L60" s="68">
        <f t="shared" si="35"/>
        <v>10</v>
      </c>
      <c r="M60" s="69">
        <v>2.9999999999999997E-4</v>
      </c>
      <c r="N60" s="69">
        <v>7.1000000000000004E-3</v>
      </c>
      <c r="O60" s="82">
        <f t="shared" si="36"/>
        <v>18.971830985915492</v>
      </c>
      <c r="P60" s="17">
        <f t="shared" si="37"/>
        <v>1.8971830985915492</v>
      </c>
    </row>
    <row r="61" spans="1:19">
      <c r="A61" s="20"/>
      <c r="C61" s="13" t="s">
        <v>1039</v>
      </c>
      <c r="D61" s="13" t="s">
        <v>992</v>
      </c>
      <c r="H61" s="60">
        <v>0.34399999999999997</v>
      </c>
      <c r="I61" s="60">
        <v>2.1000000000000001E-2</v>
      </c>
      <c r="J61" s="13">
        <f t="shared" si="34"/>
        <v>0.32299999999999995</v>
      </c>
      <c r="K61" s="68">
        <v>2</v>
      </c>
      <c r="L61" s="68">
        <f t="shared" si="35"/>
        <v>25</v>
      </c>
      <c r="M61" s="69">
        <v>2.9999999999999997E-4</v>
      </c>
      <c r="N61" s="69">
        <v>7.1000000000000004E-3</v>
      </c>
      <c r="O61" s="82">
        <f t="shared" si="36"/>
        <v>45.450704225352098</v>
      </c>
      <c r="P61" s="17">
        <f t="shared" si="37"/>
        <v>1.8180281690140838</v>
      </c>
    </row>
    <row r="62" spans="1:19">
      <c r="A62" s="20"/>
      <c r="C62" s="13" t="s">
        <v>1040</v>
      </c>
      <c r="D62" s="13" t="s">
        <v>994</v>
      </c>
      <c r="H62" s="60">
        <v>0.28399999999999997</v>
      </c>
      <c r="I62" s="60">
        <v>2.1000000000000001E-2</v>
      </c>
      <c r="J62" s="13">
        <f t="shared" si="34"/>
        <v>0.26299999999999996</v>
      </c>
      <c r="K62" s="68">
        <v>2</v>
      </c>
      <c r="L62" s="68">
        <f t="shared" si="35"/>
        <v>25</v>
      </c>
      <c r="M62" s="69">
        <v>2.9999999999999997E-4</v>
      </c>
      <c r="N62" s="69">
        <v>7.1000000000000004E-3</v>
      </c>
      <c r="O62" s="82">
        <f t="shared" si="36"/>
        <v>36.999999999999986</v>
      </c>
      <c r="P62" s="17">
        <f t="shared" si="37"/>
        <v>1.4799999999999995</v>
      </c>
    </row>
    <row r="63" spans="1:19">
      <c r="A63" s="20"/>
      <c r="C63" s="13" t="s">
        <v>1041</v>
      </c>
      <c r="D63" s="13" t="s">
        <v>7</v>
      </c>
      <c r="H63" s="60">
        <v>0.47899999999999998</v>
      </c>
      <c r="I63" s="60">
        <v>2.1000000000000001E-2</v>
      </c>
      <c r="J63" s="13">
        <f t="shared" si="34"/>
        <v>0.45799999999999996</v>
      </c>
      <c r="K63" s="68">
        <v>2</v>
      </c>
      <c r="L63" s="68">
        <f t="shared" si="35"/>
        <v>25</v>
      </c>
      <c r="M63" s="69">
        <v>2.9999999999999997E-4</v>
      </c>
      <c r="N63" s="69">
        <v>7.1000000000000004E-3</v>
      </c>
      <c r="O63" s="82">
        <f t="shared" si="36"/>
        <v>64.464788732394354</v>
      </c>
      <c r="P63" s="17">
        <f t="shared" si="37"/>
        <v>2.5785915492957741</v>
      </c>
    </row>
    <row r="64" spans="1:19">
      <c r="A64" s="20" t="s">
        <v>301</v>
      </c>
      <c r="B64" s="15">
        <v>43928</v>
      </c>
      <c r="C64" s="13" t="s">
        <v>1063</v>
      </c>
      <c r="D64" s="13" t="s">
        <v>1018</v>
      </c>
      <c r="H64" s="60">
        <v>0.33100000000000002</v>
      </c>
      <c r="I64" s="60">
        <v>0.02</v>
      </c>
      <c r="J64" s="13">
        <f t="shared" ref="J64:J76" si="38">H64-I64</f>
        <v>0.311</v>
      </c>
      <c r="K64" s="68">
        <v>10</v>
      </c>
      <c r="L64" s="68">
        <f t="shared" ref="L64:L74" si="39">50/K64</f>
        <v>5</v>
      </c>
      <c r="M64" s="69">
        <v>2.9999999999999997E-4</v>
      </c>
      <c r="N64" s="69">
        <v>7.1000000000000004E-3</v>
      </c>
      <c r="O64" s="82">
        <f t="shared" ref="O64:O74" si="40">(J64-M64)/N64</f>
        <v>43.760563380281681</v>
      </c>
      <c r="P64" s="17">
        <f t="shared" ref="P64:P74" si="41">O64/L64</f>
        <v>8.7521126760563366</v>
      </c>
    </row>
    <row r="65" spans="1:21">
      <c r="A65" s="20" t="s">
        <v>301</v>
      </c>
      <c r="B65" s="15" t="s">
        <v>1067</v>
      </c>
      <c r="C65" s="13" t="s">
        <v>1064</v>
      </c>
      <c r="H65" s="60">
        <v>0.33</v>
      </c>
      <c r="I65" s="60">
        <v>0.02</v>
      </c>
      <c r="J65" s="13">
        <f t="shared" ref="J65" si="42">H65-I65</f>
        <v>0.31</v>
      </c>
      <c r="K65" s="68">
        <v>10</v>
      </c>
      <c r="L65" s="68">
        <f t="shared" ref="L65" si="43">50/K65</f>
        <v>5</v>
      </c>
      <c r="M65" s="69">
        <v>2.9999999999999997E-4</v>
      </c>
      <c r="N65" s="69">
        <v>7.1000000000000004E-3</v>
      </c>
      <c r="O65" s="82">
        <f t="shared" ref="O65" si="44">(J65-M65)/N65</f>
        <v>43.619718309859152</v>
      </c>
      <c r="P65" s="17">
        <f t="shared" ref="P65" si="45">O65/L65</f>
        <v>8.7239436619718305</v>
      </c>
    </row>
    <row r="66" spans="1:21">
      <c r="A66" s="20" t="s">
        <v>301</v>
      </c>
      <c r="C66" s="13" t="s">
        <v>1022</v>
      </c>
      <c r="H66" s="60">
        <v>0.32900000000000001</v>
      </c>
      <c r="I66" s="60">
        <v>0.02</v>
      </c>
      <c r="J66" s="13">
        <f t="shared" si="38"/>
        <v>0.309</v>
      </c>
      <c r="K66" s="68">
        <v>10</v>
      </c>
      <c r="L66" s="68">
        <f t="shared" si="39"/>
        <v>5</v>
      </c>
      <c r="M66" s="69">
        <v>2.9999999999999997E-4</v>
      </c>
      <c r="N66" s="69">
        <v>7.1000000000000004E-3</v>
      </c>
      <c r="O66" s="82">
        <f t="shared" si="40"/>
        <v>43.478873239436616</v>
      </c>
      <c r="P66" s="17">
        <f t="shared" si="41"/>
        <v>8.6957746478873226</v>
      </c>
      <c r="T66" s="13">
        <v>0.16200000000000001</v>
      </c>
      <c r="U66" s="13">
        <f>T66-0.003</f>
        <v>0.159</v>
      </c>
    </row>
    <row r="67" spans="1:21">
      <c r="A67" s="20" t="s">
        <v>301</v>
      </c>
      <c r="C67" s="13" t="s">
        <v>1023</v>
      </c>
      <c r="H67" s="60">
        <v>0.32800000000000001</v>
      </c>
      <c r="I67" s="60">
        <v>0.02</v>
      </c>
      <c r="J67" s="13">
        <f t="shared" si="38"/>
        <v>0.308</v>
      </c>
      <c r="K67" s="68">
        <v>10</v>
      </c>
      <c r="L67" s="68">
        <f t="shared" si="39"/>
        <v>5</v>
      </c>
      <c r="M67" s="69">
        <v>2.9999999999999997E-4</v>
      </c>
      <c r="N67" s="69">
        <v>7.1000000000000004E-3</v>
      </c>
      <c r="O67" s="82">
        <f t="shared" si="40"/>
        <v>43.338028169014081</v>
      </c>
      <c r="P67" s="17">
        <f t="shared" si="41"/>
        <v>8.6676056338028165</v>
      </c>
      <c r="T67" s="13">
        <v>0.26</v>
      </c>
      <c r="U67" s="13">
        <f t="shared" ref="U67:U73" si="46">T67-0.003</f>
        <v>0.25700000000000001</v>
      </c>
    </row>
    <row r="68" spans="1:21">
      <c r="A68" s="20" t="s">
        <v>301</v>
      </c>
      <c r="C68" s="13" t="s">
        <v>1024</v>
      </c>
      <c r="H68" s="60">
        <v>0.33</v>
      </c>
      <c r="I68" s="60">
        <v>0.02</v>
      </c>
      <c r="J68" s="13">
        <f t="shared" si="38"/>
        <v>0.31</v>
      </c>
      <c r="K68" s="68">
        <v>10</v>
      </c>
      <c r="L68" s="68">
        <f t="shared" si="39"/>
        <v>5</v>
      </c>
      <c r="M68" s="69">
        <v>2.9999999999999997E-4</v>
      </c>
      <c r="N68" s="69">
        <v>7.1000000000000004E-3</v>
      </c>
      <c r="O68" s="82">
        <f t="shared" si="40"/>
        <v>43.619718309859152</v>
      </c>
      <c r="P68" s="17">
        <f t="shared" si="41"/>
        <v>8.7239436619718305</v>
      </c>
      <c r="T68" s="13">
        <v>0.108</v>
      </c>
      <c r="U68" s="13">
        <f t="shared" si="46"/>
        <v>0.105</v>
      </c>
    </row>
    <row r="69" spans="1:21" ht="14.25" customHeight="1">
      <c r="A69" s="20"/>
      <c r="B69" s="21"/>
      <c r="C69" s="22" t="s">
        <v>73</v>
      </c>
      <c r="D69" s="66"/>
      <c r="E69" s="24"/>
      <c r="F69" s="25"/>
      <c r="G69" s="24"/>
      <c r="H69" s="26">
        <v>0.30499999999999999</v>
      </c>
      <c r="I69" s="26">
        <v>0.02</v>
      </c>
      <c r="J69" s="27">
        <f t="shared" si="38"/>
        <v>0.28499999999999998</v>
      </c>
      <c r="K69" s="28">
        <v>1</v>
      </c>
      <c r="L69" s="24">
        <f t="shared" si="39"/>
        <v>50</v>
      </c>
      <c r="M69" s="29">
        <v>2.9999999999999997E-4</v>
      </c>
      <c r="N69" s="29">
        <v>7.1000000000000004E-3</v>
      </c>
      <c r="O69" s="84">
        <f t="shared" si="40"/>
        <v>40.098591549295769</v>
      </c>
      <c r="P69" s="30">
        <f t="shared" si="41"/>
        <v>0.8019718309859154</v>
      </c>
    </row>
    <row r="70" spans="1:21">
      <c r="A70" s="20"/>
      <c r="C70" s="13" t="s">
        <v>1042</v>
      </c>
      <c r="D70" s="13" t="s">
        <v>1</v>
      </c>
      <c r="H70" s="60">
        <v>0.13300000000000001</v>
      </c>
      <c r="I70" s="60">
        <v>0.02</v>
      </c>
      <c r="J70" s="13">
        <f t="shared" si="38"/>
        <v>0.113</v>
      </c>
      <c r="K70" s="68">
        <v>2</v>
      </c>
      <c r="L70" s="68">
        <f t="shared" si="39"/>
        <v>25</v>
      </c>
      <c r="M70" s="69">
        <v>2.9999999999999997E-4</v>
      </c>
      <c r="N70" s="69">
        <v>7.1000000000000004E-3</v>
      </c>
      <c r="O70" s="82">
        <f t="shared" si="40"/>
        <v>15.873239436619718</v>
      </c>
      <c r="P70" s="17">
        <f t="shared" si="41"/>
        <v>0.63492957746478873</v>
      </c>
      <c r="T70" s="13">
        <v>0.182</v>
      </c>
      <c r="U70" s="13">
        <f t="shared" si="46"/>
        <v>0.17899999999999999</v>
      </c>
    </row>
    <row r="71" spans="1:21">
      <c r="A71" s="20"/>
      <c r="C71" s="13" t="s">
        <v>1043</v>
      </c>
      <c r="D71" s="13" t="s">
        <v>3</v>
      </c>
      <c r="H71" s="60">
        <v>0.19400000000000001</v>
      </c>
      <c r="I71" s="60">
        <v>0.02</v>
      </c>
      <c r="J71" s="13">
        <f t="shared" si="38"/>
        <v>0.17400000000000002</v>
      </c>
      <c r="K71" s="68">
        <v>10</v>
      </c>
      <c r="L71" s="68">
        <f t="shared" si="39"/>
        <v>5</v>
      </c>
      <c r="M71" s="69">
        <v>2.9999999999999997E-4</v>
      </c>
      <c r="N71" s="69">
        <v>7.1000000000000004E-3</v>
      </c>
      <c r="O71" s="82">
        <f t="shared" si="40"/>
        <v>24.464788732394368</v>
      </c>
      <c r="P71" s="17">
        <f t="shared" si="41"/>
        <v>4.8929577464788734</v>
      </c>
      <c r="T71" s="13">
        <v>9.6000000000000002E-2</v>
      </c>
      <c r="U71" s="13">
        <f t="shared" si="46"/>
        <v>9.2999999999999999E-2</v>
      </c>
    </row>
    <row r="72" spans="1:21">
      <c r="A72" s="20"/>
      <c r="C72" s="13" t="s">
        <v>1044</v>
      </c>
      <c r="D72" s="13" t="s">
        <v>5</v>
      </c>
      <c r="H72" s="60">
        <v>0.17199999999999999</v>
      </c>
      <c r="I72" s="60">
        <v>0.02</v>
      </c>
      <c r="J72" s="13">
        <f t="shared" si="38"/>
        <v>0.152</v>
      </c>
      <c r="K72" s="68">
        <v>5</v>
      </c>
      <c r="L72" s="68">
        <f t="shared" si="39"/>
        <v>10</v>
      </c>
      <c r="M72" s="69">
        <v>2.9999999999999997E-4</v>
      </c>
      <c r="N72" s="69">
        <v>7.1000000000000004E-3</v>
      </c>
      <c r="O72" s="82">
        <f t="shared" si="40"/>
        <v>21.366197183098592</v>
      </c>
      <c r="P72" s="17">
        <f t="shared" si="41"/>
        <v>2.1366197183098592</v>
      </c>
      <c r="T72" s="13">
        <v>0.35099999999999998</v>
      </c>
      <c r="U72" s="13">
        <f t="shared" si="46"/>
        <v>0.34799999999999998</v>
      </c>
    </row>
    <row r="73" spans="1:21">
      <c r="A73" s="20"/>
      <c r="C73" s="13" t="s">
        <v>1045</v>
      </c>
      <c r="D73" s="13" t="s">
        <v>992</v>
      </c>
      <c r="H73" s="60">
        <v>0.35599999999999998</v>
      </c>
      <c r="I73" s="60">
        <v>0.02</v>
      </c>
      <c r="J73" s="13">
        <f t="shared" si="38"/>
        <v>0.33599999999999997</v>
      </c>
      <c r="K73" s="68">
        <v>2</v>
      </c>
      <c r="L73" s="68">
        <f t="shared" si="39"/>
        <v>25</v>
      </c>
      <c r="M73" s="69">
        <v>2.9999999999999997E-4</v>
      </c>
      <c r="N73" s="69">
        <v>7.1000000000000004E-3</v>
      </c>
      <c r="O73" s="82">
        <f t="shared" si="40"/>
        <v>47.281690140845058</v>
      </c>
      <c r="P73" s="17">
        <f t="shared" si="41"/>
        <v>1.8912676056338023</v>
      </c>
      <c r="T73" s="13">
        <v>0.26200000000000001</v>
      </c>
      <c r="U73" s="13">
        <f t="shared" si="46"/>
        <v>0.25900000000000001</v>
      </c>
    </row>
    <row r="74" spans="1:21">
      <c r="A74" s="20"/>
      <c r="C74" s="13" t="s">
        <v>1046</v>
      </c>
      <c r="D74" s="13" t="s">
        <v>994</v>
      </c>
      <c r="H74" s="60">
        <v>0.26700000000000002</v>
      </c>
      <c r="I74" s="60">
        <v>0.02</v>
      </c>
      <c r="J74" s="13">
        <f t="shared" si="38"/>
        <v>0.24700000000000003</v>
      </c>
      <c r="K74" s="68">
        <v>2</v>
      </c>
      <c r="L74" s="68">
        <f t="shared" si="39"/>
        <v>25</v>
      </c>
      <c r="M74" s="69">
        <v>2.9999999999999997E-4</v>
      </c>
      <c r="N74" s="69">
        <v>7.1000000000000004E-3</v>
      </c>
      <c r="O74" s="82">
        <f t="shared" si="40"/>
        <v>34.74647887323944</v>
      </c>
      <c r="P74" s="17">
        <f t="shared" si="41"/>
        <v>1.3898591549295776</v>
      </c>
    </row>
    <row r="75" spans="1:21">
      <c r="A75" s="20"/>
      <c r="C75" s="13" t="s">
        <v>1047</v>
      </c>
      <c r="D75" s="13" t="s">
        <v>7</v>
      </c>
      <c r="H75" s="60">
        <v>0.44500000000000001</v>
      </c>
      <c r="I75" s="60">
        <v>0.02</v>
      </c>
      <c r="J75" s="13">
        <f t="shared" si="38"/>
        <v>0.42499999999999999</v>
      </c>
      <c r="K75" s="68">
        <v>2</v>
      </c>
      <c r="L75" s="68">
        <f t="shared" ref="L75:L76" si="47">50/K75</f>
        <v>25</v>
      </c>
      <c r="M75" s="69">
        <v>2.9999999999999997E-4</v>
      </c>
      <c r="N75" s="69">
        <v>7.1000000000000004E-3</v>
      </c>
      <c r="O75" s="82">
        <f t="shared" ref="O75:O76" si="48">(J75-M75)/N75</f>
        <v>59.816901408450697</v>
      </c>
      <c r="P75" s="17">
        <f t="shared" ref="P75:P76" si="49">O75/L75</f>
        <v>2.3926760563380278</v>
      </c>
    </row>
    <row r="76" spans="1:21">
      <c r="A76" s="20"/>
      <c r="C76" s="13" t="s">
        <v>1048</v>
      </c>
      <c r="D76" s="13" t="s">
        <v>7</v>
      </c>
      <c r="H76" s="60">
        <v>0.42799999999999999</v>
      </c>
      <c r="I76" s="60">
        <v>0.02</v>
      </c>
      <c r="J76" s="13">
        <f t="shared" si="38"/>
        <v>0.40799999999999997</v>
      </c>
      <c r="K76" s="68">
        <v>2</v>
      </c>
      <c r="L76" s="68">
        <f t="shared" si="47"/>
        <v>25</v>
      </c>
      <c r="M76" s="69">
        <v>2.9999999999999997E-4</v>
      </c>
      <c r="N76" s="69">
        <v>7.1000000000000004E-3</v>
      </c>
      <c r="O76" s="82">
        <f t="shared" si="48"/>
        <v>57.422535211267594</v>
      </c>
      <c r="P76" s="17">
        <f t="shared" si="49"/>
        <v>2.2969014084507036</v>
      </c>
    </row>
    <row r="77" spans="1:21">
      <c r="A77" s="20" t="s">
        <v>43</v>
      </c>
      <c r="C77" s="13" t="s">
        <v>1065</v>
      </c>
      <c r="D77" s="13" t="s">
        <v>8</v>
      </c>
      <c r="F77" s="72"/>
      <c r="G77" s="72"/>
      <c r="H77" s="60">
        <v>0.159</v>
      </c>
      <c r="I77" s="60">
        <v>0.02</v>
      </c>
      <c r="J77" s="13">
        <f t="shared" ref="J77" si="50">H77-I77</f>
        <v>0.13900000000000001</v>
      </c>
      <c r="K77" s="68">
        <v>2</v>
      </c>
      <c r="L77" s="68">
        <f t="shared" ref="L77" si="51">50/K77</f>
        <v>25</v>
      </c>
      <c r="M77" s="69">
        <v>2.9999999999999997E-4</v>
      </c>
      <c r="N77" s="69">
        <v>7.1000000000000004E-3</v>
      </c>
      <c r="O77" s="82">
        <f t="shared" ref="O77" si="52">(J77-M77)/N77</f>
        <v>19.535211267605636</v>
      </c>
      <c r="P77" s="17">
        <f t="shared" ref="P77" si="53">O77/L77</f>
        <v>0.78140845070422538</v>
      </c>
    </row>
    <row r="78" spans="1:21">
      <c r="A78" s="20" t="s">
        <v>43</v>
      </c>
      <c r="C78" s="13" t="s">
        <v>1066</v>
      </c>
      <c r="F78" s="72"/>
      <c r="G78" s="72"/>
      <c r="H78" s="60">
        <v>0.158</v>
      </c>
      <c r="I78" s="60">
        <v>0.02</v>
      </c>
      <c r="J78" s="13">
        <f t="shared" ref="J78:J82" si="54">H78-I78</f>
        <v>0.13800000000000001</v>
      </c>
      <c r="K78" s="68">
        <v>2</v>
      </c>
      <c r="L78" s="68">
        <f t="shared" ref="L78" si="55">50/K78</f>
        <v>25</v>
      </c>
      <c r="M78" s="69">
        <v>2.9999999999999997E-4</v>
      </c>
      <c r="N78" s="69">
        <v>7.1000000000000004E-3</v>
      </c>
      <c r="O78" s="82">
        <f t="shared" ref="O78" si="56">(J78-M78)/N78</f>
        <v>19.3943661971831</v>
      </c>
      <c r="P78" s="17">
        <f t="shared" ref="P78" si="57">O78/L78</f>
        <v>0.77577464788732398</v>
      </c>
    </row>
    <row r="79" spans="1:21">
      <c r="A79" s="20" t="s">
        <v>43</v>
      </c>
      <c r="C79" s="13" t="s">
        <v>1049</v>
      </c>
      <c r="D79" s="13" t="s">
        <v>258</v>
      </c>
      <c r="F79" s="72"/>
      <c r="G79" s="72"/>
      <c r="H79" s="60">
        <v>0.154</v>
      </c>
      <c r="I79" s="60">
        <v>0.02</v>
      </c>
      <c r="J79" s="13">
        <f t="shared" si="54"/>
        <v>0.13400000000000001</v>
      </c>
      <c r="K79" s="68">
        <v>5</v>
      </c>
      <c r="L79" s="68">
        <f t="shared" ref="L79:L82" si="58">50/K79</f>
        <v>10</v>
      </c>
      <c r="M79" s="69">
        <v>2.9999999999999997E-4</v>
      </c>
      <c r="N79" s="69">
        <v>7.1000000000000004E-3</v>
      </c>
      <c r="O79" s="82">
        <f t="shared" ref="O79:O82" si="59">(J79-M79)/N79</f>
        <v>18.83098591549296</v>
      </c>
      <c r="P79" s="17">
        <f t="shared" ref="P79:P82" si="60">O79/L79</f>
        <v>1.8830985915492959</v>
      </c>
    </row>
    <row r="80" spans="1:21">
      <c r="A80" s="20" t="s">
        <v>43</v>
      </c>
      <c r="C80" s="13" t="s">
        <v>1050</v>
      </c>
      <c r="D80" s="13" t="s">
        <v>726</v>
      </c>
      <c r="F80" s="72"/>
      <c r="G80" s="72"/>
      <c r="H80" s="60">
        <v>0.28899999999999998</v>
      </c>
      <c r="I80" s="60">
        <v>0.02</v>
      </c>
      <c r="J80" s="13">
        <f t="shared" si="54"/>
        <v>0.26899999999999996</v>
      </c>
      <c r="K80" s="68">
        <v>5</v>
      </c>
      <c r="L80" s="68">
        <f t="shared" si="58"/>
        <v>10</v>
      </c>
      <c r="M80" s="69">
        <v>2.9999999999999997E-4</v>
      </c>
      <c r="N80" s="69">
        <v>7.1000000000000004E-3</v>
      </c>
      <c r="O80" s="82">
        <f t="shared" si="59"/>
        <v>37.845070422535201</v>
      </c>
      <c r="P80" s="17">
        <f t="shared" si="60"/>
        <v>3.7845070422535203</v>
      </c>
    </row>
    <row r="81" spans="1:16">
      <c r="A81" s="20" t="s">
        <v>43</v>
      </c>
      <c r="C81" s="13" t="s">
        <v>1051</v>
      </c>
      <c r="D81" s="13" t="s">
        <v>11</v>
      </c>
      <c r="F81" s="72"/>
      <c r="G81" s="72"/>
      <c r="H81" s="60">
        <v>0.26900000000000002</v>
      </c>
      <c r="I81" s="60">
        <v>0.02</v>
      </c>
      <c r="J81" s="13">
        <f t="shared" si="54"/>
        <v>0.24900000000000003</v>
      </c>
      <c r="K81" s="68">
        <v>2</v>
      </c>
      <c r="L81" s="68">
        <f t="shared" si="58"/>
        <v>25</v>
      </c>
      <c r="M81" s="69">
        <v>2.9999999999999997E-4</v>
      </c>
      <c r="N81" s="69">
        <v>7.1000000000000004E-3</v>
      </c>
      <c r="O81" s="82">
        <f t="shared" si="59"/>
        <v>35.028169014084511</v>
      </c>
      <c r="P81" s="17">
        <f t="shared" si="60"/>
        <v>1.4011267605633804</v>
      </c>
    </row>
    <row r="82" spans="1:16">
      <c r="A82" s="20" t="s">
        <v>43</v>
      </c>
      <c r="C82" s="13" t="s">
        <v>1052</v>
      </c>
      <c r="D82" s="13" t="s">
        <v>13</v>
      </c>
      <c r="F82" s="72"/>
      <c r="G82" s="72"/>
      <c r="H82" s="60">
        <v>0.29699999999999999</v>
      </c>
      <c r="I82" s="60">
        <v>0.02</v>
      </c>
      <c r="J82" s="13">
        <f t="shared" si="54"/>
        <v>0.27699999999999997</v>
      </c>
      <c r="K82" s="68">
        <v>5</v>
      </c>
      <c r="L82" s="68">
        <f t="shared" si="58"/>
        <v>10</v>
      </c>
      <c r="M82" s="69">
        <v>2.9999999999999997E-4</v>
      </c>
      <c r="N82" s="69">
        <v>7.1000000000000004E-3</v>
      </c>
      <c r="O82" s="82">
        <f t="shared" si="59"/>
        <v>38.971830985915481</v>
      </c>
      <c r="P82" s="17">
        <f t="shared" si="60"/>
        <v>3.8971830985915483</v>
      </c>
    </row>
    <row r="83" spans="1:16">
      <c r="A83" s="20" t="s">
        <v>43</v>
      </c>
      <c r="C83" s="13" t="s">
        <v>1053</v>
      </c>
      <c r="D83" s="13" t="s">
        <v>15</v>
      </c>
      <c r="F83" s="72"/>
      <c r="G83" s="72"/>
      <c r="H83" s="60">
        <v>0.25700000000000001</v>
      </c>
      <c r="I83" s="60">
        <v>0.02</v>
      </c>
      <c r="J83" s="13">
        <f t="shared" ref="J83:J85" si="61">H83-I83</f>
        <v>0.23700000000000002</v>
      </c>
      <c r="K83" s="68">
        <v>5</v>
      </c>
      <c r="L83" s="68">
        <f t="shared" ref="L83" si="62">50/K83</f>
        <v>10</v>
      </c>
      <c r="M83" s="69">
        <v>2.9999999999999997E-4</v>
      </c>
      <c r="N83" s="69">
        <v>7.1000000000000004E-3</v>
      </c>
      <c r="O83" s="82">
        <f t="shared" ref="O83" si="63">(J83-M83)/N83</f>
        <v>33.338028169014088</v>
      </c>
      <c r="P83" s="17">
        <f t="shared" ref="P83" si="64">O83/L83</f>
        <v>3.3338028169014087</v>
      </c>
    </row>
    <row r="84" spans="1:16">
      <c r="A84" s="20" t="s">
        <v>43</v>
      </c>
      <c r="C84" s="13" t="s">
        <v>1054</v>
      </c>
      <c r="D84" s="13" t="s">
        <v>17</v>
      </c>
      <c r="F84" s="72"/>
      <c r="G84" s="72"/>
      <c r="H84" s="60">
        <v>0.32600000000000001</v>
      </c>
      <c r="I84" s="60">
        <v>0.02</v>
      </c>
      <c r="J84" s="13">
        <f t="shared" si="61"/>
        <v>0.30599999999999999</v>
      </c>
      <c r="K84" s="68">
        <v>1</v>
      </c>
      <c r="L84" s="68">
        <f t="shared" ref="L84:L85" si="65">50/K84</f>
        <v>50</v>
      </c>
      <c r="M84" s="69">
        <v>2.9999999999999997E-4</v>
      </c>
      <c r="N84" s="69">
        <v>7.1000000000000004E-3</v>
      </c>
      <c r="O84" s="82">
        <f t="shared" ref="O84:O85" si="66">(J84-M84)/N84</f>
        <v>43.056338028169009</v>
      </c>
      <c r="P84" s="17">
        <f t="shared" ref="P84:P85" si="67">O84/L84</f>
        <v>0.86112676056338022</v>
      </c>
    </row>
    <row r="85" spans="1:16">
      <c r="A85" s="20" t="s">
        <v>43</v>
      </c>
      <c r="C85" s="13" t="s">
        <v>1055</v>
      </c>
      <c r="D85" s="13" t="s">
        <v>19</v>
      </c>
      <c r="F85" s="72"/>
      <c r="G85" s="72"/>
      <c r="H85" s="60">
        <v>0.32800000000000001</v>
      </c>
      <c r="I85" s="60">
        <v>0.02</v>
      </c>
      <c r="J85" s="13">
        <f t="shared" si="61"/>
        <v>0.308</v>
      </c>
      <c r="K85" s="68">
        <v>5</v>
      </c>
      <c r="L85" s="68">
        <f t="shared" si="65"/>
        <v>10</v>
      </c>
      <c r="M85" s="69">
        <v>2.9999999999999997E-4</v>
      </c>
      <c r="N85" s="69">
        <v>7.1000000000000004E-3</v>
      </c>
      <c r="O85" s="82">
        <f t="shared" si="66"/>
        <v>43.338028169014081</v>
      </c>
      <c r="P85" s="17">
        <f t="shared" si="67"/>
        <v>4.3338028169014082</v>
      </c>
    </row>
    <row r="86" spans="1:16">
      <c r="A86" s="20" t="s">
        <v>43</v>
      </c>
      <c r="C86" s="13" t="s">
        <v>1056</v>
      </c>
      <c r="D86" s="13" t="s">
        <v>1</v>
      </c>
      <c r="F86" s="72"/>
      <c r="G86" s="72"/>
      <c r="H86" s="60">
        <v>0.105</v>
      </c>
      <c r="I86" s="60">
        <v>0.02</v>
      </c>
      <c r="J86" s="13">
        <f t="shared" ref="J86" si="68">H86-I86</f>
        <v>8.4999999999999992E-2</v>
      </c>
      <c r="K86" s="68">
        <v>2</v>
      </c>
      <c r="L86" s="68">
        <f t="shared" ref="L86" si="69">50/K86</f>
        <v>25</v>
      </c>
      <c r="M86" s="69">
        <v>2.9999999999999997E-4</v>
      </c>
      <c r="N86" s="69">
        <v>7.1000000000000004E-3</v>
      </c>
      <c r="O86" s="82">
        <f t="shared" ref="O86" si="70">(J86-M86)/N86</f>
        <v>11.929577464788732</v>
      </c>
      <c r="P86" s="17">
        <f t="shared" ref="P86" si="71">O86/L86</f>
        <v>0.47718309859154928</v>
      </c>
    </row>
    <row r="87" spans="1:16">
      <c r="A87" s="20" t="s">
        <v>43</v>
      </c>
      <c r="C87" s="13" t="s">
        <v>1057</v>
      </c>
      <c r="D87" s="13" t="s">
        <v>3</v>
      </c>
      <c r="F87" s="72"/>
      <c r="G87" s="72"/>
      <c r="H87" s="60">
        <v>0.17899999999999999</v>
      </c>
      <c r="I87" s="60">
        <v>0.02</v>
      </c>
      <c r="J87" s="13">
        <f t="shared" ref="J87:J92" si="72">H87-I87</f>
        <v>0.159</v>
      </c>
      <c r="K87" s="68">
        <v>10</v>
      </c>
      <c r="L87" s="68">
        <f t="shared" ref="L87:L90" si="73">50/K87</f>
        <v>5</v>
      </c>
      <c r="M87" s="69">
        <v>2.9999999999999997E-4</v>
      </c>
      <c r="N87" s="69">
        <v>7.1000000000000004E-3</v>
      </c>
      <c r="O87" s="82">
        <f t="shared" ref="O87:O90" si="74">(J87-M87)/N87</f>
        <v>22.352112676056336</v>
      </c>
      <c r="P87" s="17">
        <f t="shared" ref="P87:P90" si="75">O87/L87</f>
        <v>4.4704225352112674</v>
      </c>
    </row>
    <row r="88" spans="1:16">
      <c r="A88" s="20" t="s">
        <v>43</v>
      </c>
      <c r="C88" s="13" t="s">
        <v>1058</v>
      </c>
      <c r="D88" s="13" t="s">
        <v>5</v>
      </c>
      <c r="F88" s="72"/>
      <c r="G88" s="72"/>
      <c r="H88" s="60">
        <v>0.16600000000000001</v>
      </c>
      <c r="I88" s="60">
        <v>0.02</v>
      </c>
      <c r="J88" s="13">
        <f t="shared" si="72"/>
        <v>0.14600000000000002</v>
      </c>
      <c r="K88" s="68">
        <v>5</v>
      </c>
      <c r="L88" s="68">
        <f t="shared" si="73"/>
        <v>10</v>
      </c>
      <c r="M88" s="69">
        <v>2.9999999999999997E-4</v>
      </c>
      <c r="N88" s="69">
        <v>7.1000000000000004E-3</v>
      </c>
      <c r="O88" s="82">
        <f t="shared" si="74"/>
        <v>20.521126760563384</v>
      </c>
      <c r="P88" s="17">
        <f t="shared" si="75"/>
        <v>2.0521126760563382</v>
      </c>
    </row>
    <row r="89" spans="1:16">
      <c r="A89" s="20" t="s">
        <v>1062</v>
      </c>
      <c r="C89" s="13" t="s">
        <v>1059</v>
      </c>
      <c r="D89" s="13" t="s">
        <v>992</v>
      </c>
      <c r="F89" s="72"/>
      <c r="G89" s="72"/>
      <c r="H89" s="60">
        <v>0.34799999999999998</v>
      </c>
      <c r="I89" s="60">
        <v>0.02</v>
      </c>
      <c r="J89" s="13">
        <f t="shared" si="72"/>
        <v>0.32799999999999996</v>
      </c>
      <c r="K89" s="68">
        <v>2</v>
      </c>
      <c r="L89" s="68">
        <f t="shared" si="73"/>
        <v>25</v>
      </c>
      <c r="M89" s="69">
        <v>2.9999999999999997E-4</v>
      </c>
      <c r="N89" s="69">
        <v>7.1000000000000004E-3</v>
      </c>
      <c r="O89" s="82">
        <f t="shared" si="74"/>
        <v>46.154929577464777</v>
      </c>
      <c r="P89" s="17">
        <f t="shared" si="75"/>
        <v>1.846197183098591</v>
      </c>
    </row>
    <row r="90" spans="1:16">
      <c r="A90" s="20" t="s">
        <v>1062</v>
      </c>
      <c r="C90" s="13" t="s">
        <v>1060</v>
      </c>
      <c r="D90" s="13" t="s">
        <v>994</v>
      </c>
      <c r="H90" s="60">
        <v>0.25900000000000001</v>
      </c>
      <c r="I90" s="60">
        <v>0.02</v>
      </c>
      <c r="J90" s="13">
        <f t="shared" si="72"/>
        <v>0.23900000000000002</v>
      </c>
      <c r="K90" s="68">
        <v>2</v>
      </c>
      <c r="L90" s="68">
        <f t="shared" si="73"/>
        <v>25</v>
      </c>
      <c r="M90" s="69">
        <v>2.9999999999999997E-4</v>
      </c>
      <c r="N90" s="69">
        <v>7.1000000000000004E-3</v>
      </c>
      <c r="O90" s="82">
        <f t="shared" si="74"/>
        <v>33.619718309859159</v>
      </c>
      <c r="P90" s="17">
        <f t="shared" si="75"/>
        <v>1.3447887323943664</v>
      </c>
    </row>
    <row r="91" spans="1:16">
      <c r="A91" s="20"/>
      <c r="C91" s="13" t="s">
        <v>1061</v>
      </c>
      <c r="D91" s="13" t="s">
        <v>7</v>
      </c>
      <c r="H91" s="60">
        <v>0.46899999999999997</v>
      </c>
      <c r="I91" s="60">
        <v>0.02</v>
      </c>
      <c r="J91" s="13">
        <f t="shared" si="72"/>
        <v>0.44899999999999995</v>
      </c>
      <c r="K91" s="68">
        <v>2</v>
      </c>
      <c r="L91" s="68">
        <f t="shared" ref="L91:L92" si="76">50/K91</f>
        <v>25</v>
      </c>
      <c r="M91" s="69">
        <v>2.9999999999999997E-4</v>
      </c>
      <c r="N91" s="69">
        <v>7.1000000000000004E-3</v>
      </c>
      <c r="O91" s="82">
        <f t="shared" ref="O91:O92" si="77">(J91-M91)/N91</f>
        <v>63.197183098591537</v>
      </c>
      <c r="P91" s="17">
        <f t="shared" ref="P91:P92" si="78">O91/L91</f>
        <v>2.5278873239436614</v>
      </c>
    </row>
    <row r="92" spans="1:16">
      <c r="A92" s="20" t="s">
        <v>43</v>
      </c>
      <c r="C92" s="13" t="s">
        <v>1068</v>
      </c>
      <c r="D92" s="13" t="s">
        <v>1126</v>
      </c>
      <c r="H92" s="60">
        <v>9.4E-2</v>
      </c>
      <c r="I92" s="60">
        <v>0.02</v>
      </c>
      <c r="J92" s="13">
        <f t="shared" si="72"/>
        <v>7.3999999999999996E-2</v>
      </c>
      <c r="K92" s="68">
        <v>1</v>
      </c>
      <c r="L92" s="68">
        <f t="shared" si="76"/>
        <v>50</v>
      </c>
      <c r="M92" s="69">
        <v>2.9999999999999997E-4</v>
      </c>
      <c r="N92" s="69">
        <v>7.1000000000000004E-3</v>
      </c>
      <c r="O92" s="82">
        <f t="shared" si="77"/>
        <v>10.380281690140844</v>
      </c>
      <c r="P92" s="17">
        <f t="shared" si="78"/>
        <v>0.20760563380281688</v>
      </c>
    </row>
    <row r="93" spans="1:16">
      <c r="A93" s="20" t="s">
        <v>1103</v>
      </c>
      <c r="C93" s="13" t="s">
        <v>1127</v>
      </c>
      <c r="D93" s="13" t="s">
        <v>1069</v>
      </c>
      <c r="H93" s="60">
        <v>0.56799999999999995</v>
      </c>
      <c r="I93" s="60">
        <v>0.02</v>
      </c>
      <c r="J93" s="13">
        <f t="shared" ref="J93" si="79">H93-I93</f>
        <v>0.54799999999999993</v>
      </c>
      <c r="K93" s="68">
        <v>1</v>
      </c>
      <c r="L93" s="68">
        <f t="shared" ref="L93" si="80">50/K93</f>
        <v>50</v>
      </c>
      <c r="M93" s="69">
        <v>2.9999999999999997E-4</v>
      </c>
      <c r="N93" s="69">
        <v>7.1000000000000004E-3</v>
      </c>
      <c r="O93" s="82">
        <f t="shared" ref="O93" si="81">(J93-M93)/N93</f>
        <v>77.140845070422529</v>
      </c>
      <c r="P93" s="17">
        <f t="shared" ref="P93" si="82">O93/L93</f>
        <v>1.5428169014084505</v>
      </c>
    </row>
    <row r="94" spans="1:16">
      <c r="A94" s="20" t="s">
        <v>1103</v>
      </c>
      <c r="C94" s="13" t="s">
        <v>1128</v>
      </c>
      <c r="H94" s="60">
        <v>0.56699999999999995</v>
      </c>
      <c r="I94" s="60">
        <v>0.02</v>
      </c>
      <c r="J94" s="13">
        <f t="shared" ref="J94" si="83">H94-I94</f>
        <v>0.54699999999999993</v>
      </c>
      <c r="K94" s="68">
        <v>1</v>
      </c>
      <c r="L94" s="68">
        <f t="shared" ref="L94" si="84">50/K94</f>
        <v>50</v>
      </c>
      <c r="M94" s="69">
        <v>2.9999999999999997E-4</v>
      </c>
      <c r="N94" s="69">
        <v>7.1000000000000004E-3</v>
      </c>
      <c r="O94" s="82">
        <f t="shared" ref="O94" si="85">(J94-M94)/N94</f>
        <v>76.999999999999986</v>
      </c>
      <c r="P94" s="17">
        <f t="shared" ref="P94" si="86">O94/L94</f>
        <v>1.5399999999999998</v>
      </c>
    </row>
    <row r="95" spans="1:16">
      <c r="A95" s="86" t="s">
        <v>852</v>
      </c>
      <c r="C95" s="13" t="s">
        <v>1071</v>
      </c>
      <c r="D95" s="13" t="s">
        <v>55</v>
      </c>
      <c r="H95" s="60">
        <v>0.13300000000000001</v>
      </c>
      <c r="I95" s="60">
        <v>0.02</v>
      </c>
      <c r="J95" s="13">
        <f t="shared" ref="J95" si="87">H95-I95</f>
        <v>0.113</v>
      </c>
      <c r="K95" s="68">
        <v>1</v>
      </c>
      <c r="L95" s="68">
        <f t="shared" ref="L95" si="88">50/K95</f>
        <v>50</v>
      </c>
      <c r="M95" s="69">
        <v>2.9999999999999997E-4</v>
      </c>
      <c r="N95" s="69">
        <v>7.1000000000000004E-3</v>
      </c>
      <c r="O95" s="82">
        <f t="shared" ref="O95" si="89">(J95-M95)/N95</f>
        <v>15.873239436619718</v>
      </c>
      <c r="P95" s="17">
        <f t="shared" ref="P95" si="90">O95/L95</f>
        <v>0.31746478873239437</v>
      </c>
    </row>
    <row r="96" spans="1:16">
      <c r="A96" s="86" t="s">
        <v>1099</v>
      </c>
      <c r="C96" s="13" t="s">
        <v>1072</v>
      </c>
      <c r="D96" s="13" t="s">
        <v>699</v>
      </c>
      <c r="H96" s="60">
        <v>0.28799999999999998</v>
      </c>
      <c r="I96" s="60">
        <v>0.02</v>
      </c>
      <c r="J96" s="13">
        <f t="shared" ref="J96:J97" si="91">H96-I96</f>
        <v>0.26799999999999996</v>
      </c>
      <c r="K96" s="68">
        <v>1</v>
      </c>
      <c r="L96" s="68">
        <f t="shared" ref="L96:L97" si="92">50/K96</f>
        <v>50</v>
      </c>
      <c r="M96" s="69">
        <v>2.9999999999999997E-4</v>
      </c>
      <c r="N96" s="69">
        <v>7.1000000000000004E-3</v>
      </c>
      <c r="O96" s="82">
        <f t="shared" ref="O96:O97" si="93">(J96-M96)/N96</f>
        <v>37.704225352112665</v>
      </c>
      <c r="P96" s="17">
        <f t="shared" ref="P96:P97" si="94">O96/L96</f>
        <v>0.75408450704225327</v>
      </c>
    </row>
    <row r="97" spans="1:24">
      <c r="A97" s="86"/>
      <c r="C97" s="13" t="s">
        <v>1073</v>
      </c>
      <c r="D97" s="13" t="s">
        <v>7</v>
      </c>
      <c r="H97" s="60">
        <v>0.42799999999999999</v>
      </c>
      <c r="I97" s="60">
        <v>0.02</v>
      </c>
      <c r="J97" s="13">
        <f t="shared" si="91"/>
        <v>0.40799999999999997</v>
      </c>
      <c r="K97" s="68">
        <v>2</v>
      </c>
      <c r="L97" s="68">
        <f t="shared" si="92"/>
        <v>25</v>
      </c>
      <c r="M97" s="69">
        <v>2.9999999999999997E-4</v>
      </c>
      <c r="N97" s="69">
        <v>7.1000000000000004E-3</v>
      </c>
      <c r="O97" s="82">
        <f t="shared" si="93"/>
        <v>57.422535211267594</v>
      </c>
      <c r="P97" s="17">
        <f t="shared" si="94"/>
        <v>2.2969014084507036</v>
      </c>
    </row>
    <row r="98" spans="1:24">
      <c r="A98" s="86"/>
      <c r="C98" s="13" t="s">
        <v>1074</v>
      </c>
      <c r="D98" s="13" t="s">
        <v>1</v>
      </c>
      <c r="H98" s="60">
        <v>0.112</v>
      </c>
      <c r="I98" s="60">
        <v>0.02</v>
      </c>
      <c r="J98" s="13">
        <f t="shared" ref="J98:J129" si="95">H98-I98</f>
        <v>9.1999999999999998E-2</v>
      </c>
      <c r="K98" s="68">
        <v>2</v>
      </c>
      <c r="L98" s="68">
        <f t="shared" ref="L98:L129" si="96">50/K98</f>
        <v>25</v>
      </c>
      <c r="M98" s="69">
        <v>2.9999999999999997E-4</v>
      </c>
      <c r="N98" s="69">
        <v>7.1000000000000004E-3</v>
      </c>
      <c r="O98" s="82">
        <f t="shared" ref="O98:O129" si="97">(J98-M98)/N98</f>
        <v>12.915492957746478</v>
      </c>
      <c r="P98" s="17">
        <f t="shared" ref="P98:P129" si="98">O98/L98</f>
        <v>0.51661971830985909</v>
      </c>
    </row>
    <row r="99" spans="1:24">
      <c r="A99" s="86"/>
      <c r="C99" s="13" t="s">
        <v>1075</v>
      </c>
      <c r="D99" s="13" t="s">
        <v>3</v>
      </c>
      <c r="H99" s="60">
        <v>0.192</v>
      </c>
      <c r="I99" s="60">
        <v>0.02</v>
      </c>
      <c r="J99" s="13">
        <f t="shared" si="95"/>
        <v>0.17200000000000001</v>
      </c>
      <c r="K99" s="68">
        <v>10</v>
      </c>
      <c r="L99" s="68">
        <f t="shared" si="96"/>
        <v>5</v>
      </c>
      <c r="M99" s="69">
        <v>2.9999999999999997E-4</v>
      </c>
      <c r="N99" s="69">
        <v>7.1000000000000004E-3</v>
      </c>
      <c r="O99" s="82">
        <f t="shared" si="97"/>
        <v>24.183098591549296</v>
      </c>
      <c r="P99" s="17">
        <f t="shared" si="98"/>
        <v>4.8366197183098594</v>
      </c>
    </row>
    <row r="100" spans="1:24">
      <c r="A100" s="86"/>
      <c r="C100" s="13" t="s">
        <v>1076</v>
      </c>
      <c r="D100" s="13" t="s">
        <v>5</v>
      </c>
      <c r="H100" s="60">
        <v>0.158</v>
      </c>
      <c r="I100" s="60">
        <v>0.02</v>
      </c>
      <c r="J100" s="13">
        <f t="shared" si="95"/>
        <v>0.13800000000000001</v>
      </c>
      <c r="K100" s="68">
        <v>5</v>
      </c>
      <c r="L100" s="68">
        <f t="shared" si="96"/>
        <v>10</v>
      </c>
      <c r="M100" s="69">
        <v>2.9999999999999997E-4</v>
      </c>
      <c r="N100" s="69">
        <v>7.1000000000000004E-3</v>
      </c>
      <c r="O100" s="82">
        <f t="shared" si="97"/>
        <v>19.3943661971831</v>
      </c>
      <c r="P100" s="17">
        <f t="shared" si="98"/>
        <v>1.9394366197183099</v>
      </c>
    </row>
    <row r="101" spans="1:24">
      <c r="A101" s="86"/>
      <c r="C101" s="13" t="s">
        <v>1077</v>
      </c>
      <c r="D101" s="13" t="s">
        <v>992</v>
      </c>
      <c r="H101" s="60">
        <v>0.36299999999999999</v>
      </c>
      <c r="I101" s="60">
        <v>0.02</v>
      </c>
      <c r="J101" s="13">
        <f t="shared" si="95"/>
        <v>0.34299999999999997</v>
      </c>
      <c r="K101" s="68">
        <v>2</v>
      </c>
      <c r="L101" s="68">
        <f t="shared" si="96"/>
        <v>25</v>
      </c>
      <c r="M101" s="69">
        <v>2.9999999999999997E-4</v>
      </c>
      <c r="N101" s="69">
        <v>7.1000000000000004E-3</v>
      </c>
      <c r="O101" s="82">
        <f t="shared" si="97"/>
        <v>48.267605633802809</v>
      </c>
      <c r="P101" s="17">
        <f t="shared" si="98"/>
        <v>1.9307042253521123</v>
      </c>
      <c r="X101" s="13" t="s">
        <v>1163</v>
      </c>
    </row>
    <row r="102" spans="1:24">
      <c r="A102" s="86"/>
      <c r="C102" s="13" t="s">
        <v>1078</v>
      </c>
      <c r="D102" s="13" t="s">
        <v>994</v>
      </c>
      <c r="H102" s="60">
        <v>0.248</v>
      </c>
      <c r="I102" s="60">
        <v>0.02</v>
      </c>
      <c r="J102" s="13">
        <f t="shared" si="95"/>
        <v>0.22800000000000001</v>
      </c>
      <c r="K102" s="68">
        <v>2</v>
      </c>
      <c r="L102" s="68">
        <f t="shared" si="96"/>
        <v>25</v>
      </c>
      <c r="M102" s="69">
        <v>2.9999999999999997E-4</v>
      </c>
      <c r="N102" s="69">
        <v>7.1000000000000004E-3</v>
      </c>
      <c r="O102" s="82">
        <f t="shared" si="97"/>
        <v>32.070422535211264</v>
      </c>
      <c r="P102" s="17">
        <f t="shared" si="98"/>
        <v>1.2828169014084505</v>
      </c>
      <c r="U102" s="13" t="s">
        <v>95</v>
      </c>
      <c r="W102" s="13" t="s">
        <v>1111</v>
      </c>
      <c r="X102" s="89">
        <v>33.338028169014088</v>
      </c>
    </row>
    <row r="103" spans="1:24">
      <c r="A103" s="86" t="s">
        <v>852</v>
      </c>
      <c r="C103" s="13" t="s">
        <v>1079</v>
      </c>
      <c r="D103" s="13" t="s">
        <v>733</v>
      </c>
      <c r="H103" s="60">
        <v>0.16300000000000001</v>
      </c>
      <c r="I103" s="60">
        <v>0.02</v>
      </c>
      <c r="J103" s="13">
        <f t="shared" si="95"/>
        <v>0.14300000000000002</v>
      </c>
      <c r="K103" s="68">
        <v>2</v>
      </c>
      <c r="L103" s="68">
        <f t="shared" si="96"/>
        <v>25</v>
      </c>
      <c r="M103" s="69">
        <v>2.9999999999999997E-4</v>
      </c>
      <c r="N103" s="69">
        <v>7.1000000000000004E-3</v>
      </c>
      <c r="O103" s="82">
        <f t="shared" si="97"/>
        <v>20.098591549295776</v>
      </c>
      <c r="P103" s="17">
        <f t="shared" si="98"/>
        <v>0.80394366197183098</v>
      </c>
      <c r="W103" s="13" t="s">
        <v>1112</v>
      </c>
      <c r="X103" s="41">
        <v>0.89971830985915491</v>
      </c>
    </row>
    <row r="104" spans="1:24">
      <c r="A104" s="86" t="s">
        <v>852</v>
      </c>
      <c r="C104" s="13" t="s">
        <v>1080</v>
      </c>
      <c r="D104" s="13" t="s">
        <v>165</v>
      </c>
      <c r="H104" s="60">
        <v>0.57699999999999996</v>
      </c>
      <c r="I104" s="60">
        <v>0.02</v>
      </c>
      <c r="J104" s="13">
        <f t="shared" si="95"/>
        <v>0.55699999999999994</v>
      </c>
      <c r="K104" s="68">
        <v>5</v>
      </c>
      <c r="L104" s="68">
        <f t="shared" si="96"/>
        <v>10</v>
      </c>
      <c r="M104" s="69">
        <v>2.9999999999999997E-4</v>
      </c>
      <c r="N104" s="69">
        <v>7.1000000000000004E-3</v>
      </c>
      <c r="O104" s="82">
        <f t="shared" si="97"/>
        <v>78.408450704225345</v>
      </c>
      <c r="P104" s="17">
        <f t="shared" si="98"/>
        <v>7.8408450704225343</v>
      </c>
      <c r="W104" s="13" t="s">
        <v>1113</v>
      </c>
      <c r="X104" s="41">
        <v>2.3859154929577464</v>
      </c>
    </row>
    <row r="105" spans="1:24">
      <c r="A105" s="86" t="s">
        <v>852</v>
      </c>
      <c r="C105" s="13" t="s">
        <v>1081</v>
      </c>
      <c r="D105" s="13" t="s">
        <v>167</v>
      </c>
      <c r="H105" s="60">
        <v>0.16800000000000001</v>
      </c>
      <c r="I105" s="60">
        <v>0.02</v>
      </c>
      <c r="J105" s="13">
        <f t="shared" si="95"/>
        <v>0.14800000000000002</v>
      </c>
      <c r="K105" s="68">
        <v>2</v>
      </c>
      <c r="L105" s="68">
        <f t="shared" si="96"/>
        <v>25</v>
      </c>
      <c r="M105" s="69">
        <v>2.9999999999999997E-4</v>
      </c>
      <c r="N105" s="69">
        <v>7.1000000000000004E-3</v>
      </c>
      <c r="O105" s="82">
        <f t="shared" si="97"/>
        <v>20.802816901408452</v>
      </c>
      <c r="P105" s="17">
        <f t="shared" si="98"/>
        <v>0.8321126760563381</v>
      </c>
      <c r="W105" s="13" t="s">
        <v>1114</v>
      </c>
      <c r="X105" s="41">
        <v>0.81521126760563389</v>
      </c>
    </row>
    <row r="106" spans="1:24">
      <c r="A106" s="86" t="s">
        <v>852</v>
      </c>
      <c r="C106" s="13" t="s">
        <v>1129</v>
      </c>
      <c r="D106" s="13" t="s">
        <v>710</v>
      </c>
      <c r="H106" s="60">
        <v>0.42</v>
      </c>
      <c r="I106" s="60">
        <v>0.02</v>
      </c>
      <c r="J106" s="13">
        <f t="shared" si="95"/>
        <v>0.39999999999999997</v>
      </c>
      <c r="K106" s="68">
        <v>2</v>
      </c>
      <c r="L106" s="68">
        <f t="shared" si="96"/>
        <v>25</v>
      </c>
      <c r="M106" s="69">
        <v>2.9999999999999997E-4</v>
      </c>
      <c r="N106" s="69">
        <v>7.1000000000000004E-3</v>
      </c>
      <c r="O106" s="82">
        <f t="shared" si="97"/>
        <v>56.295774647887313</v>
      </c>
      <c r="P106" s="17">
        <f t="shared" si="98"/>
        <v>2.2518309859154924</v>
      </c>
      <c r="W106" s="13" t="s">
        <v>1115</v>
      </c>
      <c r="X106" s="89">
        <v>22.070422535211268</v>
      </c>
    </row>
    <row r="107" spans="1:24">
      <c r="A107" s="86" t="s">
        <v>852</v>
      </c>
      <c r="C107" s="13" t="s">
        <v>1131</v>
      </c>
      <c r="H107" s="60">
        <v>0.42099999999999999</v>
      </c>
      <c r="I107" s="60">
        <v>0.02</v>
      </c>
      <c r="J107" s="13">
        <f t="shared" si="95"/>
        <v>0.40099999999999997</v>
      </c>
      <c r="K107" s="68">
        <v>2</v>
      </c>
      <c r="L107" s="68">
        <f t="shared" si="96"/>
        <v>25</v>
      </c>
      <c r="M107" s="69">
        <v>2.9999999999999997E-4</v>
      </c>
      <c r="N107" s="69">
        <v>7.1000000000000004E-3</v>
      </c>
      <c r="O107" s="82">
        <f t="shared" si="97"/>
        <v>56.436619718309849</v>
      </c>
      <c r="P107" s="17">
        <f t="shared" si="98"/>
        <v>2.2574647887323938</v>
      </c>
      <c r="W107" s="13" t="s">
        <v>1116</v>
      </c>
      <c r="X107" s="89">
        <v>65.028169014084497</v>
      </c>
    </row>
    <row r="108" spans="1:24">
      <c r="A108" s="86" t="s">
        <v>852</v>
      </c>
      <c r="C108" s="13" t="s">
        <v>1130</v>
      </c>
      <c r="D108" s="13" t="s">
        <v>1082</v>
      </c>
      <c r="H108" s="60">
        <v>0.28599999999999998</v>
      </c>
      <c r="I108" s="60">
        <v>0.02</v>
      </c>
      <c r="J108" s="13">
        <f t="shared" si="95"/>
        <v>0.26599999999999996</v>
      </c>
      <c r="K108" s="68">
        <v>10</v>
      </c>
      <c r="L108" s="68">
        <f t="shared" si="96"/>
        <v>5</v>
      </c>
      <c r="M108" s="69">
        <v>2.9999999999999997E-4</v>
      </c>
      <c r="N108" s="69">
        <v>7.1000000000000004E-3</v>
      </c>
      <c r="O108" s="82">
        <f t="shared" si="97"/>
        <v>37.422535211267594</v>
      </c>
      <c r="P108" s="17">
        <f t="shared" si="98"/>
        <v>7.4845070422535187</v>
      </c>
      <c r="Q108" s="13">
        <v>37.4</v>
      </c>
      <c r="W108" s="13" t="s">
        <v>1117</v>
      </c>
      <c r="X108" s="42">
        <v>127.98591549295774</v>
      </c>
    </row>
    <row r="109" spans="1:24">
      <c r="A109" s="86" t="s">
        <v>852</v>
      </c>
      <c r="C109" s="13" t="s">
        <v>1083</v>
      </c>
      <c r="D109" s="13" t="s">
        <v>172</v>
      </c>
      <c r="H109" s="60">
        <v>0.23400000000000001</v>
      </c>
      <c r="I109" s="60">
        <v>0.02</v>
      </c>
      <c r="J109" s="13">
        <f t="shared" si="95"/>
        <v>0.21400000000000002</v>
      </c>
      <c r="K109" s="68">
        <v>1</v>
      </c>
      <c r="L109" s="68">
        <f t="shared" si="96"/>
        <v>50</v>
      </c>
      <c r="M109" s="69">
        <v>2.9999999999999997E-4</v>
      </c>
      <c r="N109" s="69">
        <v>7.1000000000000004E-3</v>
      </c>
      <c r="O109" s="82">
        <f t="shared" si="97"/>
        <v>30.098591549295776</v>
      </c>
      <c r="P109" s="17">
        <f t="shared" si="98"/>
        <v>0.60197183098591556</v>
      </c>
      <c r="W109" s="13" t="s">
        <v>1118</v>
      </c>
      <c r="X109" s="89">
        <v>21.366197183098592</v>
      </c>
    </row>
    <row r="110" spans="1:24">
      <c r="A110" s="86" t="s">
        <v>852</v>
      </c>
      <c r="C110" s="13" t="s">
        <v>1084</v>
      </c>
      <c r="D110" s="13" t="s">
        <v>174</v>
      </c>
      <c r="H110" s="60">
        <v>0.32800000000000001</v>
      </c>
      <c r="I110" s="60">
        <v>0.02</v>
      </c>
      <c r="J110" s="13">
        <f t="shared" si="95"/>
        <v>0.308</v>
      </c>
      <c r="K110" s="68">
        <v>5</v>
      </c>
      <c r="L110" s="68">
        <f t="shared" si="96"/>
        <v>10</v>
      </c>
      <c r="M110" s="69">
        <v>2.9999999999999997E-4</v>
      </c>
      <c r="N110" s="69">
        <v>7.1000000000000004E-3</v>
      </c>
      <c r="O110" s="82">
        <f t="shared" si="97"/>
        <v>43.338028169014081</v>
      </c>
      <c r="P110" s="17">
        <f t="shared" si="98"/>
        <v>4.3338028169014082</v>
      </c>
    </row>
    <row r="111" spans="1:24">
      <c r="A111" s="86" t="s">
        <v>852</v>
      </c>
      <c r="C111" s="13" t="s">
        <v>1085</v>
      </c>
      <c r="D111" s="13" t="s">
        <v>176</v>
      </c>
      <c r="H111" s="60">
        <v>0.128</v>
      </c>
      <c r="I111" s="60">
        <v>0.02</v>
      </c>
      <c r="J111" s="13">
        <f t="shared" si="95"/>
        <v>0.108</v>
      </c>
      <c r="K111" s="68">
        <v>5</v>
      </c>
      <c r="L111" s="68">
        <f t="shared" si="96"/>
        <v>10</v>
      </c>
      <c r="M111" s="69">
        <v>2.9999999999999997E-4</v>
      </c>
      <c r="N111" s="69">
        <v>7.1000000000000004E-3</v>
      </c>
      <c r="O111" s="82">
        <f t="shared" si="97"/>
        <v>15.169014084507042</v>
      </c>
      <c r="P111" s="17">
        <f t="shared" si="98"/>
        <v>1.5169014084507042</v>
      </c>
    </row>
    <row r="112" spans="1:24">
      <c r="A112" s="86" t="s">
        <v>852</v>
      </c>
      <c r="C112" s="13" t="s">
        <v>1086</v>
      </c>
      <c r="D112" s="13" t="s">
        <v>178</v>
      </c>
      <c r="H112" s="60">
        <v>0.111</v>
      </c>
      <c r="I112" s="60">
        <v>0.02</v>
      </c>
      <c r="J112" s="13">
        <f t="shared" si="95"/>
        <v>9.0999999999999998E-2</v>
      </c>
      <c r="K112" s="68">
        <v>5</v>
      </c>
      <c r="L112" s="68">
        <f t="shared" si="96"/>
        <v>10</v>
      </c>
      <c r="M112" s="69">
        <v>2.9999999999999997E-4</v>
      </c>
      <c r="N112" s="69">
        <v>7.1000000000000004E-3</v>
      </c>
      <c r="O112" s="82">
        <f t="shared" si="97"/>
        <v>12.774647887323944</v>
      </c>
      <c r="P112" s="17">
        <f t="shared" si="98"/>
        <v>1.2774647887323944</v>
      </c>
    </row>
    <row r="113" spans="1:20">
      <c r="A113" s="86" t="s">
        <v>852</v>
      </c>
      <c r="C113" s="13" t="s">
        <v>1087</v>
      </c>
      <c r="D113" s="13" t="s">
        <v>58</v>
      </c>
      <c r="H113" s="60">
        <v>0.309</v>
      </c>
      <c r="I113" s="60">
        <v>0.02</v>
      </c>
      <c r="J113" s="13">
        <f t="shared" si="95"/>
        <v>0.28899999999999998</v>
      </c>
      <c r="K113" s="68">
        <v>5</v>
      </c>
      <c r="L113" s="68">
        <f t="shared" si="96"/>
        <v>10</v>
      </c>
      <c r="M113" s="69">
        <v>2.9999999999999997E-4</v>
      </c>
      <c r="N113" s="69">
        <v>7.1000000000000004E-3</v>
      </c>
      <c r="O113" s="82">
        <f t="shared" si="97"/>
        <v>40.661971830985905</v>
      </c>
      <c r="P113" s="17">
        <f t="shared" si="98"/>
        <v>4.0661971830985904</v>
      </c>
    </row>
    <row r="114" spans="1:20">
      <c r="A114" s="86" t="s">
        <v>852</v>
      </c>
      <c r="C114" s="13" t="s">
        <v>1088</v>
      </c>
      <c r="D114" s="13" t="s">
        <v>213</v>
      </c>
      <c r="H114" s="60">
        <v>5.2999999999999999E-2</v>
      </c>
      <c r="I114" s="60">
        <v>0.02</v>
      </c>
      <c r="J114" s="13">
        <f t="shared" si="95"/>
        <v>3.3000000000000002E-2</v>
      </c>
      <c r="K114" s="68">
        <v>1</v>
      </c>
      <c r="L114" s="68">
        <f t="shared" si="96"/>
        <v>50</v>
      </c>
      <c r="M114" s="69">
        <v>2.9999999999999997E-4</v>
      </c>
      <c r="N114" s="69">
        <v>7.1000000000000004E-3</v>
      </c>
      <c r="O114" s="82">
        <f t="shared" si="97"/>
        <v>4.605633802816901</v>
      </c>
      <c r="P114" s="17">
        <f t="shared" si="98"/>
        <v>9.2112676056338022E-2</v>
      </c>
    </row>
    <row r="115" spans="1:20">
      <c r="A115" s="87" t="s">
        <v>1135</v>
      </c>
      <c r="C115" s="13" t="s">
        <v>1089</v>
      </c>
      <c r="D115" s="13" t="s">
        <v>95</v>
      </c>
      <c r="F115" s="13" t="s">
        <v>1111</v>
      </c>
      <c r="H115" s="60">
        <v>0.25700000000000001</v>
      </c>
      <c r="I115" s="60">
        <v>0.02</v>
      </c>
      <c r="J115" s="13">
        <f t="shared" si="95"/>
        <v>0.23700000000000002</v>
      </c>
      <c r="K115" s="68">
        <v>50</v>
      </c>
      <c r="L115" s="68">
        <f t="shared" si="96"/>
        <v>1</v>
      </c>
      <c r="M115" s="69">
        <v>2.9999999999999997E-4</v>
      </c>
      <c r="N115" s="69">
        <v>7.1000000000000004E-3</v>
      </c>
      <c r="O115" s="82">
        <f t="shared" si="97"/>
        <v>33.338028169014088</v>
      </c>
      <c r="P115" s="17">
        <f t="shared" si="98"/>
        <v>33.338028169014088</v>
      </c>
      <c r="S115" s="13">
        <v>0.26100000000000001</v>
      </c>
      <c r="T115" s="13">
        <f t="shared" ref="T115:T122" si="99">S115-0.004</f>
        <v>0.25700000000000001</v>
      </c>
    </row>
    <row r="116" spans="1:20">
      <c r="A116" s="86" t="s">
        <v>853</v>
      </c>
      <c r="C116" s="13" t="s">
        <v>1104</v>
      </c>
      <c r="F116" s="13" t="s">
        <v>1112</v>
      </c>
      <c r="H116" s="60">
        <v>0.18</v>
      </c>
      <c r="I116" s="60">
        <v>0.02</v>
      </c>
      <c r="J116" s="13">
        <f t="shared" si="95"/>
        <v>0.16</v>
      </c>
      <c r="K116" s="68">
        <v>2</v>
      </c>
      <c r="L116" s="68">
        <f t="shared" si="96"/>
        <v>25</v>
      </c>
      <c r="M116" s="69">
        <v>2.9999999999999997E-4</v>
      </c>
      <c r="N116" s="69">
        <v>7.1000000000000004E-3</v>
      </c>
      <c r="O116" s="82">
        <f t="shared" si="97"/>
        <v>22.492957746478872</v>
      </c>
      <c r="P116" s="17">
        <f t="shared" si="98"/>
        <v>0.89971830985915491</v>
      </c>
      <c r="S116" s="13">
        <v>8.7999999999999995E-2</v>
      </c>
      <c r="T116" s="13">
        <f t="shared" si="99"/>
        <v>8.3999999999999991E-2</v>
      </c>
    </row>
    <row r="117" spans="1:20">
      <c r="A117" s="86" t="s">
        <v>853</v>
      </c>
      <c r="C117" s="13" t="s">
        <v>1105</v>
      </c>
      <c r="F117" s="13" t="s">
        <v>1113</v>
      </c>
      <c r="H117" s="60">
        <v>0.105</v>
      </c>
      <c r="I117" s="60">
        <v>0.02</v>
      </c>
      <c r="J117" s="13">
        <f t="shared" si="95"/>
        <v>8.4999999999999992E-2</v>
      </c>
      <c r="K117" s="68">
        <v>10</v>
      </c>
      <c r="L117" s="68">
        <f t="shared" si="96"/>
        <v>5</v>
      </c>
      <c r="M117" s="69">
        <v>2.9999999999999997E-4</v>
      </c>
      <c r="N117" s="69">
        <v>7.1000000000000004E-3</v>
      </c>
      <c r="O117" s="82">
        <f t="shared" si="97"/>
        <v>11.929577464788732</v>
      </c>
      <c r="P117" s="17">
        <f t="shared" si="98"/>
        <v>2.3859154929577464</v>
      </c>
      <c r="S117" s="13">
        <v>0.109</v>
      </c>
      <c r="T117" s="13">
        <f t="shared" si="99"/>
        <v>0.105</v>
      </c>
    </row>
    <row r="118" spans="1:20">
      <c r="A118" s="86" t="s">
        <v>853</v>
      </c>
      <c r="C118" s="13" t="s">
        <v>1106</v>
      </c>
      <c r="F118" s="13" t="s">
        <v>1114</v>
      </c>
      <c r="H118" s="60">
        <v>0.16500000000000001</v>
      </c>
      <c r="I118" s="60">
        <v>0.02</v>
      </c>
      <c r="J118" s="13">
        <f t="shared" si="95"/>
        <v>0.14500000000000002</v>
      </c>
      <c r="K118" s="68">
        <v>2</v>
      </c>
      <c r="L118" s="68">
        <f t="shared" si="96"/>
        <v>25</v>
      </c>
      <c r="M118" s="69">
        <v>2.9999999999999997E-4</v>
      </c>
      <c r="N118" s="69">
        <v>7.1000000000000004E-3</v>
      </c>
      <c r="O118" s="82">
        <f t="shared" si="97"/>
        <v>20.380281690140848</v>
      </c>
      <c r="P118" s="17">
        <f t="shared" si="98"/>
        <v>0.81521126760563389</v>
      </c>
      <c r="S118" s="13">
        <v>0.16900000000000001</v>
      </c>
      <c r="T118" s="13">
        <f t="shared" si="99"/>
        <v>0.16500000000000001</v>
      </c>
    </row>
    <row r="119" spans="1:20">
      <c r="A119" s="86" t="s">
        <v>853</v>
      </c>
      <c r="C119" s="13" t="s">
        <v>1107</v>
      </c>
      <c r="F119" s="13" t="s">
        <v>1115</v>
      </c>
      <c r="H119" s="60">
        <v>0.17699999999999999</v>
      </c>
      <c r="I119" s="60">
        <v>0.02</v>
      </c>
      <c r="J119" s="13">
        <f t="shared" si="95"/>
        <v>0.157</v>
      </c>
      <c r="K119" s="68">
        <v>50</v>
      </c>
      <c r="L119" s="68">
        <f t="shared" si="96"/>
        <v>1</v>
      </c>
      <c r="M119" s="69">
        <v>2.9999999999999997E-4</v>
      </c>
      <c r="N119" s="69">
        <v>7.1000000000000004E-3</v>
      </c>
      <c r="O119" s="82">
        <f t="shared" si="97"/>
        <v>22.070422535211268</v>
      </c>
      <c r="P119" s="17">
        <f t="shared" si="98"/>
        <v>22.070422535211268</v>
      </c>
      <c r="S119" s="13">
        <v>0.18099999999999999</v>
      </c>
      <c r="T119" s="13">
        <f t="shared" si="99"/>
        <v>0.17699999999999999</v>
      </c>
    </row>
    <row r="120" spans="1:20">
      <c r="A120" s="86" t="s">
        <v>853</v>
      </c>
      <c r="C120" s="13" t="s">
        <v>1108</v>
      </c>
      <c r="F120" s="13" t="s">
        <v>1116</v>
      </c>
      <c r="H120" s="60">
        <v>0.48199999999999998</v>
      </c>
      <c r="I120" s="60">
        <v>0.02</v>
      </c>
      <c r="J120" s="13">
        <f t="shared" si="95"/>
        <v>0.46199999999999997</v>
      </c>
      <c r="K120" s="68">
        <v>50</v>
      </c>
      <c r="L120" s="68">
        <f t="shared" si="96"/>
        <v>1</v>
      </c>
      <c r="M120" s="69">
        <v>2.9999999999999997E-4</v>
      </c>
      <c r="N120" s="69">
        <v>7.1000000000000004E-3</v>
      </c>
      <c r="O120" s="82">
        <f t="shared" si="97"/>
        <v>65.028169014084497</v>
      </c>
      <c r="P120" s="17">
        <f t="shared" si="98"/>
        <v>65.028169014084497</v>
      </c>
      <c r="S120" s="13">
        <v>0.48599999999999999</v>
      </c>
      <c r="T120" s="13">
        <f t="shared" si="99"/>
        <v>0.48199999999999998</v>
      </c>
    </row>
    <row r="121" spans="1:20">
      <c r="A121" s="86" t="s">
        <v>853</v>
      </c>
      <c r="C121" s="13" t="s">
        <v>1109</v>
      </c>
      <c r="F121" s="13" t="s">
        <v>1117</v>
      </c>
      <c r="H121" s="60">
        <v>0.92900000000000005</v>
      </c>
      <c r="I121" s="60">
        <v>0.02</v>
      </c>
      <c r="J121" s="13">
        <f t="shared" si="95"/>
        <v>0.90900000000000003</v>
      </c>
      <c r="K121" s="68">
        <v>50</v>
      </c>
      <c r="L121" s="68">
        <f t="shared" si="96"/>
        <v>1</v>
      </c>
      <c r="M121" s="69">
        <v>2.9999999999999997E-4</v>
      </c>
      <c r="N121" s="69">
        <v>7.1000000000000004E-3</v>
      </c>
      <c r="O121" s="82">
        <f t="shared" si="97"/>
        <v>127.98591549295774</v>
      </c>
      <c r="P121" s="17">
        <f t="shared" si="98"/>
        <v>127.98591549295774</v>
      </c>
      <c r="S121" s="13">
        <v>0.93300000000000005</v>
      </c>
      <c r="T121" s="13">
        <f t="shared" si="99"/>
        <v>0.92900000000000005</v>
      </c>
    </row>
    <row r="122" spans="1:20">
      <c r="A122" s="86" t="s">
        <v>853</v>
      </c>
      <c r="C122" s="13" t="s">
        <v>1110</v>
      </c>
      <c r="F122" s="13" t="s">
        <v>1118</v>
      </c>
      <c r="H122" s="60">
        <v>0.17199999999999999</v>
      </c>
      <c r="I122" s="60">
        <v>0.02</v>
      </c>
      <c r="J122" s="13">
        <f t="shared" si="95"/>
        <v>0.152</v>
      </c>
      <c r="K122" s="68">
        <v>50</v>
      </c>
      <c r="L122" s="68">
        <f t="shared" si="96"/>
        <v>1</v>
      </c>
      <c r="M122" s="69">
        <v>2.9999999999999997E-4</v>
      </c>
      <c r="N122" s="69">
        <v>7.1000000000000004E-3</v>
      </c>
      <c r="O122" s="82">
        <f t="shared" si="97"/>
        <v>21.366197183098592</v>
      </c>
      <c r="P122" s="17">
        <f t="shared" si="98"/>
        <v>21.366197183098592</v>
      </c>
      <c r="S122" s="13">
        <v>0.17599999999999999</v>
      </c>
      <c r="T122" s="13">
        <f t="shared" si="99"/>
        <v>0.17199999999999999</v>
      </c>
    </row>
    <row r="123" spans="1:20">
      <c r="A123" s="86" t="s">
        <v>852</v>
      </c>
      <c r="C123" s="13" t="s">
        <v>1090</v>
      </c>
      <c r="D123" s="13" t="s">
        <v>1125</v>
      </c>
      <c r="H123" s="60">
        <v>0.438</v>
      </c>
      <c r="I123" s="60">
        <v>0.02</v>
      </c>
      <c r="J123" s="13">
        <f t="shared" si="95"/>
        <v>0.41799999999999998</v>
      </c>
      <c r="K123" s="68">
        <v>1</v>
      </c>
      <c r="L123" s="68">
        <f t="shared" si="96"/>
        <v>50</v>
      </c>
      <c r="M123" s="69">
        <v>2.9999999999999997E-4</v>
      </c>
      <c r="N123" s="69">
        <v>7.1000000000000004E-3</v>
      </c>
      <c r="O123" s="82">
        <f t="shared" si="97"/>
        <v>58.830985915492946</v>
      </c>
      <c r="P123" s="17">
        <f t="shared" si="98"/>
        <v>1.176619718309859</v>
      </c>
    </row>
    <row r="124" spans="1:20">
      <c r="A124" s="86" t="s">
        <v>1100</v>
      </c>
      <c r="B124" s="15">
        <v>43929</v>
      </c>
      <c r="C124" s="13" t="s">
        <v>1132</v>
      </c>
      <c r="D124" s="13" t="s">
        <v>1091</v>
      </c>
      <c r="H124" s="60">
        <v>0.42799999999999999</v>
      </c>
      <c r="I124" s="60">
        <v>2.1999999999999999E-2</v>
      </c>
      <c r="J124" s="13">
        <f t="shared" si="95"/>
        <v>0.40599999999999997</v>
      </c>
      <c r="K124" s="68">
        <v>10</v>
      </c>
      <c r="L124" s="68">
        <f t="shared" si="96"/>
        <v>5</v>
      </c>
      <c r="M124" s="69">
        <v>2.9999999999999997E-4</v>
      </c>
      <c r="N124" s="69">
        <v>7.1000000000000004E-3</v>
      </c>
      <c r="O124" s="82">
        <f t="shared" si="97"/>
        <v>57.140845070422522</v>
      </c>
      <c r="P124" s="17">
        <f t="shared" si="98"/>
        <v>11.428169014084505</v>
      </c>
    </row>
    <row r="125" spans="1:20">
      <c r="A125" s="86" t="s">
        <v>1100</v>
      </c>
      <c r="B125" s="15" t="s">
        <v>1134</v>
      </c>
      <c r="C125" s="13" t="s">
        <v>1133</v>
      </c>
      <c r="H125" s="60">
        <v>0.42699999999999999</v>
      </c>
      <c r="I125" s="60">
        <v>2.1999999999999999E-2</v>
      </c>
      <c r="J125" s="13">
        <f t="shared" si="95"/>
        <v>0.40499999999999997</v>
      </c>
      <c r="K125" s="68">
        <v>10</v>
      </c>
      <c r="L125" s="68">
        <f t="shared" si="96"/>
        <v>5</v>
      </c>
      <c r="M125" s="69">
        <v>2.9999999999999997E-4</v>
      </c>
      <c r="N125" s="69">
        <v>7.1000000000000004E-3</v>
      </c>
      <c r="O125" s="82">
        <f t="shared" si="97"/>
        <v>56.999999999999993</v>
      </c>
      <c r="P125" s="17">
        <f t="shared" si="98"/>
        <v>11.399999999999999</v>
      </c>
    </row>
    <row r="126" spans="1:20">
      <c r="A126" s="86" t="s">
        <v>1100</v>
      </c>
      <c r="C126" s="13" t="s">
        <v>1119</v>
      </c>
      <c r="H126" s="60">
        <v>0.43099999999999999</v>
      </c>
      <c r="I126" s="60">
        <v>2.1999999999999999E-2</v>
      </c>
      <c r="J126" s="13">
        <f t="shared" si="95"/>
        <v>0.40899999999999997</v>
      </c>
      <c r="K126" s="68">
        <v>10</v>
      </c>
      <c r="L126" s="68">
        <f t="shared" si="96"/>
        <v>5</v>
      </c>
      <c r="M126" s="69">
        <v>2.9999999999999997E-4</v>
      </c>
      <c r="N126" s="69">
        <v>7.1000000000000004E-3</v>
      </c>
      <c r="O126" s="82">
        <f t="shared" si="97"/>
        <v>57.563380281690129</v>
      </c>
      <c r="P126" s="17">
        <f t="shared" si="98"/>
        <v>11.512676056338027</v>
      </c>
    </row>
    <row r="127" spans="1:20">
      <c r="A127" s="86" t="s">
        <v>1100</v>
      </c>
      <c r="C127" s="13" t="s">
        <v>1120</v>
      </c>
      <c r="H127" s="60">
        <v>0.42899999999999999</v>
      </c>
      <c r="I127" s="60">
        <v>2.1999999999999999E-2</v>
      </c>
      <c r="J127" s="13">
        <f t="shared" si="95"/>
        <v>0.40699999999999997</v>
      </c>
      <c r="K127" s="68">
        <v>10</v>
      </c>
      <c r="L127" s="68">
        <f t="shared" si="96"/>
        <v>5</v>
      </c>
      <c r="M127" s="69">
        <v>2.9999999999999997E-4</v>
      </c>
      <c r="N127" s="69">
        <v>7.1000000000000004E-3</v>
      </c>
      <c r="O127" s="82">
        <f t="shared" si="97"/>
        <v>57.281690140845058</v>
      </c>
      <c r="P127" s="17">
        <f t="shared" si="98"/>
        <v>11.456338028169011</v>
      </c>
    </row>
    <row r="128" spans="1:20">
      <c r="A128" s="86" t="s">
        <v>1100</v>
      </c>
      <c r="C128" s="13" t="s">
        <v>1121</v>
      </c>
      <c r="H128" s="60">
        <v>0.43</v>
      </c>
      <c r="I128" s="60">
        <v>2.1999999999999999E-2</v>
      </c>
      <c r="J128" s="13">
        <f t="shared" si="95"/>
        <v>0.40799999999999997</v>
      </c>
      <c r="K128" s="68">
        <v>10</v>
      </c>
      <c r="L128" s="68">
        <f t="shared" si="96"/>
        <v>5</v>
      </c>
      <c r="M128" s="69">
        <v>2.9999999999999997E-4</v>
      </c>
      <c r="N128" s="69">
        <v>7.1000000000000004E-3</v>
      </c>
      <c r="O128" s="82">
        <f t="shared" si="97"/>
        <v>57.422535211267594</v>
      </c>
      <c r="P128" s="17">
        <f t="shared" si="98"/>
        <v>11.484507042253519</v>
      </c>
    </row>
    <row r="129" spans="1:19">
      <c r="A129" s="20"/>
      <c r="B129" s="15"/>
      <c r="C129" s="35" t="s">
        <v>777</v>
      </c>
      <c r="D129" s="35"/>
      <c r="E129" s="35"/>
      <c r="F129" s="35"/>
      <c r="G129" s="35"/>
      <c r="H129" s="46">
        <v>0.441</v>
      </c>
      <c r="I129" s="46">
        <v>2.1999999999999999E-2</v>
      </c>
      <c r="J129" s="36">
        <f t="shared" si="95"/>
        <v>0.41899999999999998</v>
      </c>
      <c r="K129" s="37">
        <v>10</v>
      </c>
      <c r="L129" s="34">
        <f t="shared" si="96"/>
        <v>5</v>
      </c>
      <c r="M129" s="40">
        <v>2.9999999999999997E-4</v>
      </c>
      <c r="N129" s="40">
        <v>7.1000000000000004E-3</v>
      </c>
      <c r="O129" s="83">
        <f t="shared" si="97"/>
        <v>58.971830985915481</v>
      </c>
      <c r="P129" s="35">
        <f t="shared" si="98"/>
        <v>11.794366197183097</v>
      </c>
      <c r="Q129" s="13" t="s">
        <v>383</v>
      </c>
      <c r="S129" t="s">
        <v>776</v>
      </c>
    </row>
    <row r="130" spans="1:19">
      <c r="A130" s="20"/>
      <c r="C130" s="35" t="s">
        <v>379</v>
      </c>
      <c r="D130" s="35"/>
      <c r="E130" s="35"/>
      <c r="F130" s="35"/>
      <c r="G130" s="35"/>
      <c r="H130" s="46">
        <v>0.442</v>
      </c>
      <c r="I130" s="46">
        <v>2.1999999999999999E-2</v>
      </c>
      <c r="J130" s="36">
        <f t="shared" ref="J130:J163" si="100">H130-I130</f>
        <v>0.42</v>
      </c>
      <c r="K130" s="37">
        <v>10</v>
      </c>
      <c r="L130" s="34">
        <f t="shared" ref="L130:L163" si="101">50/K130</f>
        <v>5</v>
      </c>
      <c r="M130" s="40">
        <v>2.9999999999999997E-4</v>
      </c>
      <c r="N130" s="40">
        <v>7.1000000000000004E-3</v>
      </c>
      <c r="O130" s="83">
        <f t="shared" ref="O130:O163" si="102">(J130-M130)/N130</f>
        <v>59.112676056338017</v>
      </c>
      <c r="P130" s="35">
        <f t="shared" ref="P130:P163" si="103">O130/L130</f>
        <v>11.822535211267603</v>
      </c>
      <c r="S130" s="13" t="s">
        <v>794</v>
      </c>
    </row>
    <row r="131" spans="1:19" ht="14.25" customHeight="1">
      <c r="A131" s="20"/>
      <c r="B131" s="21"/>
      <c r="C131" s="22" t="s">
        <v>73</v>
      </c>
      <c r="D131" s="66"/>
      <c r="E131" s="24"/>
      <c r="F131" s="25"/>
      <c r="G131" s="24"/>
      <c r="H131" s="26">
        <v>0.308</v>
      </c>
      <c r="I131" s="26">
        <v>2.1999999999999999E-2</v>
      </c>
      <c r="J131" s="27">
        <f t="shared" si="100"/>
        <v>0.28599999999999998</v>
      </c>
      <c r="K131" s="28">
        <v>1</v>
      </c>
      <c r="L131" s="24">
        <f t="shared" si="101"/>
        <v>50</v>
      </c>
      <c r="M131" s="29">
        <v>2.9999999999999997E-4</v>
      </c>
      <c r="N131" s="29">
        <v>7.1000000000000004E-3</v>
      </c>
      <c r="O131" s="84">
        <f t="shared" si="102"/>
        <v>40.239436619718298</v>
      </c>
      <c r="P131" s="30">
        <f t="shared" si="103"/>
        <v>0.80478873239436599</v>
      </c>
    </row>
    <row r="132" spans="1:19">
      <c r="A132" s="87" t="s">
        <v>1147</v>
      </c>
      <c r="C132" s="13" t="s">
        <v>1092</v>
      </c>
      <c r="D132" s="13" t="s">
        <v>753</v>
      </c>
      <c r="E132" s="13" t="s">
        <v>761</v>
      </c>
      <c r="H132" s="60">
        <v>0.115</v>
      </c>
      <c r="I132" s="60">
        <v>2.1999999999999999E-2</v>
      </c>
      <c r="J132" s="13">
        <f t="shared" si="100"/>
        <v>9.2999999999999999E-2</v>
      </c>
      <c r="K132" s="68">
        <v>1</v>
      </c>
      <c r="L132" s="68">
        <f t="shared" si="101"/>
        <v>50</v>
      </c>
      <c r="M132" s="69">
        <v>2.9999999999999997E-4</v>
      </c>
      <c r="N132" s="69">
        <v>7.1000000000000004E-3</v>
      </c>
      <c r="O132" s="82">
        <f t="shared" si="102"/>
        <v>13.056338028169014</v>
      </c>
      <c r="P132" s="17">
        <f t="shared" si="103"/>
        <v>0.2611267605633803</v>
      </c>
    </row>
    <row r="133" spans="1:19">
      <c r="A133" s="86" t="s">
        <v>852</v>
      </c>
      <c r="C133" s="13" t="s">
        <v>1093</v>
      </c>
      <c r="D133" s="13" t="s">
        <v>753</v>
      </c>
      <c r="E133" s="13" t="s">
        <v>1098</v>
      </c>
      <c r="H133" s="60">
        <v>8.7999999999999995E-2</v>
      </c>
      <c r="I133" s="60">
        <v>2.1999999999999999E-2</v>
      </c>
      <c r="J133" s="13">
        <f t="shared" si="100"/>
        <v>6.6000000000000003E-2</v>
      </c>
      <c r="K133" s="68">
        <v>1</v>
      </c>
      <c r="L133" s="68">
        <f t="shared" si="101"/>
        <v>50</v>
      </c>
      <c r="M133" s="69">
        <v>2.9999999999999997E-4</v>
      </c>
      <c r="N133" s="69">
        <v>7.1000000000000004E-3</v>
      </c>
      <c r="O133" s="82">
        <f t="shared" si="102"/>
        <v>9.2535211267605639</v>
      </c>
      <c r="P133" s="17">
        <f t="shared" si="103"/>
        <v>0.18507042253521128</v>
      </c>
    </row>
    <row r="134" spans="1:19">
      <c r="A134" s="86" t="s">
        <v>910</v>
      </c>
      <c r="C134" s="13" t="s">
        <v>1094</v>
      </c>
      <c r="D134" s="13" t="s">
        <v>1095</v>
      </c>
      <c r="H134" s="60">
        <v>0.35699999999999998</v>
      </c>
      <c r="I134" s="60">
        <v>2.1999999999999999E-2</v>
      </c>
      <c r="J134" s="13">
        <f t="shared" si="100"/>
        <v>0.33499999999999996</v>
      </c>
      <c r="K134" s="68">
        <v>10</v>
      </c>
      <c r="L134" s="68">
        <f t="shared" si="101"/>
        <v>5</v>
      </c>
      <c r="M134" s="69">
        <v>2.9999999999999997E-4</v>
      </c>
      <c r="N134" s="69">
        <v>7.1000000000000004E-3</v>
      </c>
      <c r="O134" s="82">
        <f t="shared" si="102"/>
        <v>47.140845070422522</v>
      </c>
      <c r="P134" s="17">
        <f t="shared" si="103"/>
        <v>9.4281690140845047</v>
      </c>
    </row>
    <row r="135" spans="1:19">
      <c r="A135" s="86" t="s">
        <v>910</v>
      </c>
      <c r="C135" s="13" t="s">
        <v>1096</v>
      </c>
      <c r="D135" s="13" t="s">
        <v>1097</v>
      </c>
      <c r="H135" s="60">
        <v>0.42899999999999999</v>
      </c>
      <c r="I135" s="60">
        <v>2.1999999999999999E-2</v>
      </c>
      <c r="J135" s="13">
        <f t="shared" si="100"/>
        <v>0.40699999999999997</v>
      </c>
      <c r="K135" s="68">
        <v>10</v>
      </c>
      <c r="L135" s="68">
        <f t="shared" si="101"/>
        <v>5</v>
      </c>
      <c r="M135" s="69">
        <v>2.9999999999999997E-4</v>
      </c>
      <c r="N135" s="69">
        <v>7.1000000000000004E-3</v>
      </c>
      <c r="O135" s="82">
        <f t="shared" si="102"/>
        <v>57.281690140845058</v>
      </c>
      <c r="P135" s="17">
        <f t="shared" si="103"/>
        <v>11.456338028169011</v>
      </c>
    </row>
    <row r="136" spans="1:19">
      <c r="A136" s="20"/>
      <c r="C136" s="13" t="s">
        <v>1166</v>
      </c>
      <c r="D136" s="13" t="s">
        <v>314</v>
      </c>
      <c r="H136" s="60">
        <v>0.161</v>
      </c>
      <c r="I136" s="60">
        <v>2.1999999999999999E-2</v>
      </c>
      <c r="J136" s="13">
        <f t="shared" si="100"/>
        <v>0.13900000000000001</v>
      </c>
      <c r="K136" s="68">
        <v>2</v>
      </c>
      <c r="L136" s="68">
        <f t="shared" si="101"/>
        <v>25</v>
      </c>
      <c r="M136" s="69">
        <v>2.9999999999999997E-4</v>
      </c>
      <c r="N136" s="69">
        <v>7.1000000000000004E-3</v>
      </c>
      <c r="O136" s="82">
        <f t="shared" si="102"/>
        <v>19.535211267605636</v>
      </c>
      <c r="P136" s="17">
        <f t="shared" si="103"/>
        <v>0.78140845070422538</v>
      </c>
    </row>
    <row r="137" spans="1:19">
      <c r="A137" s="20"/>
      <c r="C137" s="13" t="s">
        <v>1167</v>
      </c>
      <c r="D137" s="13" t="s">
        <v>316</v>
      </c>
      <c r="H137" s="60">
        <v>0.23599999999999999</v>
      </c>
      <c r="I137" s="60">
        <v>2.1999999999999999E-2</v>
      </c>
      <c r="J137" s="13">
        <f t="shared" si="100"/>
        <v>0.214</v>
      </c>
      <c r="K137" s="68">
        <v>10</v>
      </c>
      <c r="L137" s="68">
        <f t="shared" si="101"/>
        <v>5</v>
      </c>
      <c r="M137" s="69">
        <v>2.9999999999999997E-4</v>
      </c>
      <c r="N137" s="69">
        <v>7.1000000000000004E-3</v>
      </c>
      <c r="O137" s="82">
        <f t="shared" si="102"/>
        <v>30.098591549295772</v>
      </c>
      <c r="P137" s="17">
        <f t="shared" si="103"/>
        <v>6.0197183098591545</v>
      </c>
    </row>
    <row r="138" spans="1:19">
      <c r="A138" s="20"/>
      <c r="C138" s="13" t="s">
        <v>1168</v>
      </c>
      <c r="D138" s="13" t="s">
        <v>318</v>
      </c>
      <c r="H138" s="60">
        <v>0.155</v>
      </c>
      <c r="I138" s="60">
        <v>2.1999999999999999E-2</v>
      </c>
      <c r="J138" s="13">
        <f t="shared" si="100"/>
        <v>0.13300000000000001</v>
      </c>
      <c r="K138" s="68">
        <v>5</v>
      </c>
      <c r="L138" s="68">
        <f t="shared" si="101"/>
        <v>10</v>
      </c>
      <c r="M138" s="69">
        <v>2.9999999999999997E-4</v>
      </c>
      <c r="N138" s="69">
        <v>7.1000000000000004E-3</v>
      </c>
      <c r="O138" s="82">
        <f t="shared" si="102"/>
        <v>18.690140845070424</v>
      </c>
      <c r="P138" s="17">
        <f t="shared" si="103"/>
        <v>1.8690140845070424</v>
      </c>
    </row>
    <row r="139" spans="1:19">
      <c r="A139" s="20"/>
      <c r="C139" s="13" t="s">
        <v>1169</v>
      </c>
      <c r="D139" s="13" t="s">
        <v>1140</v>
      </c>
      <c r="H139" s="60">
        <v>0.36699999999999999</v>
      </c>
      <c r="I139" s="60">
        <v>2.1999999999999999E-2</v>
      </c>
      <c r="J139" s="13">
        <f t="shared" si="100"/>
        <v>0.34499999999999997</v>
      </c>
      <c r="K139" s="68">
        <v>2</v>
      </c>
      <c r="L139" s="68">
        <f t="shared" si="101"/>
        <v>25</v>
      </c>
      <c r="M139" s="69">
        <v>2.9999999999999997E-4</v>
      </c>
      <c r="N139" s="69">
        <v>7.1000000000000004E-3</v>
      </c>
      <c r="O139" s="82">
        <f t="shared" si="102"/>
        <v>48.549295774647881</v>
      </c>
      <c r="P139" s="17">
        <f t="shared" si="103"/>
        <v>1.9419718309859153</v>
      </c>
    </row>
    <row r="140" spans="1:19" ht="12" customHeight="1">
      <c r="A140" s="20"/>
      <c r="C140" s="13" t="s">
        <v>1170</v>
      </c>
      <c r="D140" s="13" t="s">
        <v>1142</v>
      </c>
      <c r="H140" s="60">
        <v>0.28799999999999998</v>
      </c>
      <c r="I140" s="60">
        <v>2.1999999999999999E-2</v>
      </c>
      <c r="J140" s="13">
        <f t="shared" si="100"/>
        <v>0.26599999999999996</v>
      </c>
      <c r="K140" s="68">
        <v>2</v>
      </c>
      <c r="L140" s="68">
        <f t="shared" si="101"/>
        <v>25</v>
      </c>
      <c r="M140" s="69">
        <v>2.9999999999999997E-4</v>
      </c>
      <c r="N140" s="69">
        <v>7.1000000000000004E-3</v>
      </c>
      <c r="O140" s="82">
        <f t="shared" si="102"/>
        <v>37.422535211267594</v>
      </c>
      <c r="P140" s="17">
        <f t="shared" si="103"/>
        <v>1.4969014084507037</v>
      </c>
    </row>
    <row r="141" spans="1:19">
      <c r="A141" s="20" t="s">
        <v>181</v>
      </c>
      <c r="C141" s="13" t="s">
        <v>1171</v>
      </c>
      <c r="D141" s="13" t="s">
        <v>320</v>
      </c>
      <c r="H141" s="60">
        <v>0.46899999999999997</v>
      </c>
      <c r="I141" s="60">
        <v>2.1999999999999999E-2</v>
      </c>
      <c r="J141" s="13">
        <f t="shared" si="100"/>
        <v>0.44699999999999995</v>
      </c>
      <c r="K141" s="68">
        <v>2</v>
      </c>
      <c r="L141" s="68">
        <f t="shared" si="101"/>
        <v>25</v>
      </c>
      <c r="M141" s="69">
        <v>2.9999999999999997E-4</v>
      </c>
      <c r="N141" s="69">
        <v>7.1000000000000004E-3</v>
      </c>
      <c r="O141" s="82">
        <f t="shared" si="102"/>
        <v>62.915492957746466</v>
      </c>
      <c r="P141" s="17">
        <f t="shared" si="103"/>
        <v>2.5166197183098586</v>
      </c>
    </row>
    <row r="142" spans="1:19">
      <c r="A142" s="86" t="s">
        <v>1100</v>
      </c>
      <c r="B142" s="15">
        <v>43930</v>
      </c>
      <c r="C142" s="13" t="s">
        <v>1145</v>
      </c>
      <c r="D142" s="13" t="s">
        <v>1091</v>
      </c>
      <c r="H142" s="60">
        <v>0.435</v>
      </c>
      <c r="I142" s="60">
        <v>2.5999999999999999E-2</v>
      </c>
      <c r="J142" s="13">
        <f t="shared" si="100"/>
        <v>0.40899999999999997</v>
      </c>
      <c r="K142" s="68">
        <v>10</v>
      </c>
      <c r="L142" s="68">
        <f t="shared" si="101"/>
        <v>5</v>
      </c>
      <c r="M142" s="69">
        <v>2.9999999999999997E-4</v>
      </c>
      <c r="N142" s="69">
        <v>7.1000000000000004E-3</v>
      </c>
      <c r="O142" s="82">
        <f t="shared" si="102"/>
        <v>57.563380281690129</v>
      </c>
      <c r="P142" s="17">
        <f t="shared" si="103"/>
        <v>11.512676056338027</v>
      </c>
    </row>
    <row r="143" spans="1:19">
      <c r="A143" s="86" t="s">
        <v>1100</v>
      </c>
      <c r="B143" s="13" t="s">
        <v>1144</v>
      </c>
      <c r="C143" s="13" t="s">
        <v>1146</v>
      </c>
      <c r="H143" s="60">
        <v>0.436</v>
      </c>
      <c r="I143" s="60">
        <v>2.5999999999999999E-2</v>
      </c>
      <c r="J143" s="13">
        <f t="shared" si="100"/>
        <v>0.41</v>
      </c>
      <c r="K143" s="68">
        <v>10</v>
      </c>
      <c r="L143" s="68">
        <f t="shared" si="101"/>
        <v>5</v>
      </c>
      <c r="M143" s="69">
        <v>2.9999999999999997E-4</v>
      </c>
      <c r="N143" s="69">
        <v>7.1000000000000004E-3</v>
      </c>
      <c r="O143" s="82">
        <f t="shared" si="102"/>
        <v>57.704225352112665</v>
      </c>
      <c r="P143" s="17">
        <f t="shared" si="103"/>
        <v>11.540845070422533</v>
      </c>
    </row>
    <row r="144" spans="1:19">
      <c r="A144" s="86" t="s">
        <v>1100</v>
      </c>
      <c r="C144" s="13" t="s">
        <v>1122</v>
      </c>
      <c r="H144" s="60">
        <v>0.43099999999999999</v>
      </c>
      <c r="I144" s="60">
        <v>2.5999999999999999E-2</v>
      </c>
      <c r="J144" s="13">
        <f t="shared" si="100"/>
        <v>0.40499999999999997</v>
      </c>
      <c r="K144" s="68">
        <v>10</v>
      </c>
      <c r="L144" s="68">
        <f t="shared" si="101"/>
        <v>5</v>
      </c>
      <c r="M144" s="69">
        <v>2.9999999999999997E-4</v>
      </c>
      <c r="N144" s="69">
        <v>7.1000000000000004E-3</v>
      </c>
      <c r="O144" s="82">
        <f t="shared" si="102"/>
        <v>56.999999999999993</v>
      </c>
      <c r="P144" s="17">
        <f t="shared" si="103"/>
        <v>11.399999999999999</v>
      </c>
    </row>
    <row r="145" spans="1:17">
      <c r="A145" s="86" t="s">
        <v>1100</v>
      </c>
      <c r="C145" s="13" t="s">
        <v>1123</v>
      </c>
      <c r="H145" s="60">
        <v>0.433</v>
      </c>
      <c r="I145" s="60">
        <v>2.5999999999999999E-2</v>
      </c>
      <c r="J145" s="13">
        <f t="shared" si="100"/>
        <v>0.40699999999999997</v>
      </c>
      <c r="K145" s="68">
        <v>10</v>
      </c>
      <c r="L145" s="68">
        <f t="shared" si="101"/>
        <v>5</v>
      </c>
      <c r="M145" s="69">
        <v>2.9999999999999997E-4</v>
      </c>
      <c r="N145" s="69">
        <v>7.1000000000000004E-3</v>
      </c>
      <c r="O145" s="82">
        <f t="shared" si="102"/>
        <v>57.281690140845058</v>
      </c>
      <c r="P145" s="17">
        <f t="shared" si="103"/>
        <v>11.456338028169011</v>
      </c>
    </row>
    <row r="146" spans="1:17">
      <c r="A146" s="86" t="s">
        <v>1100</v>
      </c>
      <c r="C146" s="13" t="s">
        <v>1124</v>
      </c>
      <c r="H146" s="60">
        <v>0.43099999999999999</v>
      </c>
      <c r="I146" s="60">
        <v>2.5999999999999999E-2</v>
      </c>
      <c r="J146" s="13">
        <f t="shared" si="100"/>
        <v>0.40499999999999997</v>
      </c>
      <c r="K146" s="68">
        <v>10</v>
      </c>
      <c r="L146" s="68">
        <f t="shared" si="101"/>
        <v>5</v>
      </c>
      <c r="M146" s="69">
        <v>2.9999999999999997E-4</v>
      </c>
      <c r="N146" s="69">
        <v>7.1000000000000004E-3</v>
      </c>
      <c r="O146" s="82">
        <f t="shared" si="102"/>
        <v>56.999999999999993</v>
      </c>
      <c r="P146" s="17">
        <f t="shared" si="103"/>
        <v>11.399999999999999</v>
      </c>
    </row>
    <row r="147" spans="1:17" ht="14.25" customHeight="1">
      <c r="A147" s="20"/>
      <c r="B147" s="21"/>
      <c r="C147" s="22" t="s">
        <v>73</v>
      </c>
      <c r="D147" s="66"/>
      <c r="E147" s="24"/>
      <c r="F147" s="25"/>
      <c r="G147" s="24"/>
      <c r="H147" s="26">
        <v>0.311</v>
      </c>
      <c r="I147" s="26">
        <v>2.5999999999999999E-2</v>
      </c>
      <c r="J147" s="27">
        <f t="shared" si="100"/>
        <v>0.28499999999999998</v>
      </c>
      <c r="K147" s="28">
        <v>1</v>
      </c>
      <c r="L147" s="24">
        <f t="shared" si="101"/>
        <v>50</v>
      </c>
      <c r="M147" s="29">
        <v>2.9999999999999997E-4</v>
      </c>
      <c r="N147" s="29">
        <v>7.1000000000000004E-3</v>
      </c>
      <c r="O147" s="84">
        <f t="shared" si="102"/>
        <v>40.098591549295769</v>
      </c>
      <c r="P147" s="30">
        <f t="shared" si="103"/>
        <v>0.8019718309859154</v>
      </c>
    </row>
    <row r="148" spans="1:17">
      <c r="A148" s="20" t="s">
        <v>1318</v>
      </c>
      <c r="C148" s="13" t="s">
        <v>1316</v>
      </c>
      <c r="D148" s="13" t="s">
        <v>1317</v>
      </c>
      <c r="H148" s="60">
        <v>0.28799999999999998</v>
      </c>
      <c r="I148" s="60">
        <v>2.5999999999999999E-2</v>
      </c>
      <c r="J148" s="13">
        <f t="shared" ref="J148" si="104">H148-I148</f>
        <v>0.26199999999999996</v>
      </c>
      <c r="K148" s="68">
        <v>10</v>
      </c>
      <c r="L148" s="68">
        <f t="shared" ref="L148" si="105">50/K148</f>
        <v>5</v>
      </c>
      <c r="M148" s="69">
        <v>2.9999999999999997E-4</v>
      </c>
      <c r="N148" s="69">
        <v>7.1000000000000004E-3</v>
      </c>
      <c r="O148" s="82">
        <f t="shared" ref="O148" si="106">(J148-M148)/N148</f>
        <v>36.85915492957745</v>
      </c>
      <c r="P148" s="17">
        <f t="shared" ref="P148" si="107">O148/L148</f>
        <v>7.3718309859154898</v>
      </c>
    </row>
    <row r="149" spans="1:17" ht="14.25" customHeight="1">
      <c r="A149" s="20" t="s">
        <v>1165</v>
      </c>
      <c r="B149" s="90"/>
      <c r="C149" s="13" t="s">
        <v>1164</v>
      </c>
      <c r="D149" s="13" t="s">
        <v>454</v>
      </c>
      <c r="E149" s="16"/>
      <c r="F149" s="91"/>
      <c r="G149" s="16"/>
      <c r="H149" s="60">
        <v>0.106</v>
      </c>
      <c r="I149" s="60">
        <v>2.5999999999999999E-2</v>
      </c>
      <c r="J149" s="13">
        <f t="shared" si="100"/>
        <v>0.08</v>
      </c>
      <c r="K149" s="68">
        <v>1</v>
      </c>
      <c r="L149" s="68">
        <f t="shared" si="101"/>
        <v>50</v>
      </c>
      <c r="M149" s="69">
        <v>2.9999999999999997E-4</v>
      </c>
      <c r="N149" s="69">
        <v>7.1000000000000004E-3</v>
      </c>
      <c r="O149" s="82">
        <f t="shared" si="102"/>
        <v>11.225352112676056</v>
      </c>
      <c r="P149" s="17">
        <f t="shared" si="103"/>
        <v>0.22450704225352111</v>
      </c>
      <c r="Q149" s="91"/>
    </row>
    <row r="150" spans="1:17">
      <c r="A150" s="20"/>
      <c r="C150" s="13" t="s">
        <v>1136</v>
      </c>
      <c r="D150" s="13" t="s">
        <v>314</v>
      </c>
      <c r="H150" s="60">
        <v>0.13700000000000001</v>
      </c>
      <c r="I150" s="60">
        <v>2.5999999999999999E-2</v>
      </c>
      <c r="J150" s="13">
        <f t="shared" si="100"/>
        <v>0.11100000000000002</v>
      </c>
      <c r="K150" s="68">
        <v>2</v>
      </c>
      <c r="L150" s="68">
        <f t="shared" si="101"/>
        <v>25</v>
      </c>
      <c r="M150" s="69">
        <v>2.9999999999999997E-4</v>
      </c>
      <c r="N150" s="69">
        <v>7.1000000000000004E-3</v>
      </c>
      <c r="O150" s="82">
        <f t="shared" si="102"/>
        <v>15.59154929577465</v>
      </c>
      <c r="P150" s="17">
        <f t="shared" si="103"/>
        <v>0.62366197183098604</v>
      </c>
    </row>
    <row r="151" spans="1:17">
      <c r="A151" s="20"/>
      <c r="C151" s="13" t="s">
        <v>1137</v>
      </c>
      <c r="D151" s="13" t="s">
        <v>316</v>
      </c>
      <c r="H151" s="60">
        <v>0.21099999999999999</v>
      </c>
      <c r="I151" s="60">
        <v>2.5999999999999999E-2</v>
      </c>
      <c r="J151" s="13">
        <f t="shared" si="100"/>
        <v>0.185</v>
      </c>
      <c r="K151" s="68">
        <v>10</v>
      </c>
      <c r="L151" s="68">
        <f t="shared" si="101"/>
        <v>5</v>
      </c>
      <c r="M151" s="69">
        <v>2.9999999999999997E-4</v>
      </c>
      <c r="N151" s="69">
        <v>7.1000000000000004E-3</v>
      </c>
      <c r="O151" s="82">
        <f t="shared" si="102"/>
        <v>26.014084507042252</v>
      </c>
      <c r="P151" s="17">
        <f t="shared" si="103"/>
        <v>5.2028169014084504</v>
      </c>
    </row>
    <row r="152" spans="1:17">
      <c r="A152" s="20"/>
      <c r="C152" s="13" t="s">
        <v>1138</v>
      </c>
      <c r="D152" s="13" t="s">
        <v>318</v>
      </c>
      <c r="H152" s="60">
        <v>0.14599999999999999</v>
      </c>
      <c r="I152" s="60">
        <v>2.5999999999999999E-2</v>
      </c>
      <c r="J152" s="13">
        <f t="shared" si="100"/>
        <v>0.12</v>
      </c>
      <c r="K152" s="68">
        <v>5</v>
      </c>
      <c r="L152" s="68">
        <f t="shared" si="101"/>
        <v>10</v>
      </c>
      <c r="M152" s="69">
        <v>2.9999999999999997E-4</v>
      </c>
      <c r="N152" s="69">
        <v>7.1000000000000004E-3</v>
      </c>
      <c r="O152" s="82">
        <f t="shared" si="102"/>
        <v>16.859154929577464</v>
      </c>
      <c r="P152" s="17">
        <f t="shared" si="103"/>
        <v>1.6859154929577465</v>
      </c>
    </row>
    <row r="153" spans="1:17">
      <c r="A153" s="20"/>
      <c r="C153" s="13" t="s">
        <v>1139</v>
      </c>
      <c r="D153" s="13" t="s">
        <v>1140</v>
      </c>
      <c r="H153" s="60">
        <v>0.377</v>
      </c>
      <c r="I153" s="60">
        <v>2.5999999999999999E-2</v>
      </c>
      <c r="J153" s="13">
        <f t="shared" si="100"/>
        <v>0.35099999999999998</v>
      </c>
      <c r="K153" s="68">
        <v>2</v>
      </c>
      <c r="L153" s="68">
        <f t="shared" si="101"/>
        <v>25</v>
      </c>
      <c r="M153" s="69">
        <v>2.9999999999999997E-4</v>
      </c>
      <c r="N153" s="69">
        <v>7.1000000000000004E-3</v>
      </c>
      <c r="O153" s="82">
        <f t="shared" si="102"/>
        <v>49.394366197183089</v>
      </c>
      <c r="P153" s="17">
        <f t="shared" si="103"/>
        <v>1.9757746478873235</v>
      </c>
    </row>
    <row r="154" spans="1:17">
      <c r="A154" s="20"/>
      <c r="C154" s="13" t="s">
        <v>1141</v>
      </c>
      <c r="D154" s="13" t="s">
        <v>1142</v>
      </c>
      <c r="H154" s="60">
        <v>0.25</v>
      </c>
      <c r="I154" s="60">
        <v>2.5999999999999999E-2</v>
      </c>
      <c r="J154" s="13">
        <f t="shared" si="100"/>
        <v>0.224</v>
      </c>
      <c r="K154" s="68">
        <v>2</v>
      </c>
      <c r="L154" s="68">
        <f t="shared" si="101"/>
        <v>25</v>
      </c>
      <c r="M154" s="69">
        <v>2.9999999999999997E-4</v>
      </c>
      <c r="N154" s="69">
        <v>7.1000000000000004E-3</v>
      </c>
      <c r="O154" s="82">
        <f t="shared" si="102"/>
        <v>31.507042253521128</v>
      </c>
      <c r="P154" s="17">
        <f t="shared" si="103"/>
        <v>1.2602816901408451</v>
      </c>
    </row>
    <row r="155" spans="1:17">
      <c r="A155" s="20"/>
      <c r="C155" s="13" t="s">
        <v>1143</v>
      </c>
      <c r="D155" s="13" t="s">
        <v>320</v>
      </c>
      <c r="H155" s="60">
        <v>0.44600000000000001</v>
      </c>
      <c r="I155" s="60">
        <v>2.5999999999999999E-2</v>
      </c>
      <c r="J155" s="13">
        <f t="shared" si="100"/>
        <v>0.42</v>
      </c>
      <c r="K155" s="68">
        <v>2</v>
      </c>
      <c r="L155" s="68">
        <f t="shared" si="101"/>
        <v>25</v>
      </c>
      <c r="M155" s="69">
        <v>2.9999999999999997E-4</v>
      </c>
      <c r="N155" s="69">
        <v>7.1000000000000004E-3</v>
      </c>
      <c r="O155" s="82">
        <f t="shared" si="102"/>
        <v>59.112676056338017</v>
      </c>
      <c r="P155" s="17">
        <f t="shared" si="103"/>
        <v>2.3645070422535208</v>
      </c>
    </row>
    <row r="156" spans="1:17">
      <c r="A156" s="20" t="s">
        <v>1298</v>
      </c>
      <c r="C156" s="13" t="s">
        <v>1299</v>
      </c>
      <c r="D156" s="13" t="s">
        <v>1315</v>
      </c>
      <c r="H156" s="60">
        <v>0.42599999999999999</v>
      </c>
      <c r="I156" s="60">
        <v>2.5999999999999999E-2</v>
      </c>
      <c r="J156" s="13">
        <f t="shared" ref="J156" si="108">H156-I156</f>
        <v>0.39999999999999997</v>
      </c>
      <c r="K156" s="68">
        <v>10</v>
      </c>
      <c r="L156" s="68">
        <f t="shared" ref="L156" si="109">50/K156</f>
        <v>5</v>
      </c>
      <c r="M156" s="69">
        <v>2.9999999999999997E-4</v>
      </c>
      <c r="N156" s="69">
        <v>7.1000000000000004E-3</v>
      </c>
      <c r="O156" s="82">
        <f t="shared" ref="O156" si="110">(J156-M156)/N156</f>
        <v>56.295774647887313</v>
      </c>
      <c r="P156" s="17">
        <f t="shared" ref="P156" si="111">O156/L156</f>
        <v>11.259154929577463</v>
      </c>
    </row>
    <row r="157" spans="1:17">
      <c r="A157" s="20" t="s">
        <v>1161</v>
      </c>
      <c r="B157" s="15">
        <v>43931</v>
      </c>
      <c r="C157" s="13" t="s">
        <v>1209</v>
      </c>
      <c r="D157" s="13" t="s">
        <v>1152</v>
      </c>
      <c r="H157" s="60">
        <v>0.17599999999999999</v>
      </c>
      <c r="I157" s="60">
        <v>2.4E-2</v>
      </c>
      <c r="J157" s="13">
        <f t="shared" si="100"/>
        <v>0.152</v>
      </c>
      <c r="K157" s="68">
        <v>2</v>
      </c>
      <c r="L157" s="68">
        <f t="shared" si="101"/>
        <v>25</v>
      </c>
      <c r="M157" s="69">
        <v>2.9999999999999997E-4</v>
      </c>
      <c r="N157" s="69">
        <v>7.1000000000000004E-3</v>
      </c>
      <c r="O157" s="82">
        <f t="shared" si="102"/>
        <v>21.366197183098592</v>
      </c>
      <c r="P157" s="17">
        <f t="shared" si="103"/>
        <v>0.8546478873239437</v>
      </c>
    </row>
    <row r="158" spans="1:17" ht="12.75" customHeight="1">
      <c r="A158" s="20" t="s">
        <v>45</v>
      </c>
      <c r="B158" s="13" t="s">
        <v>629</v>
      </c>
      <c r="C158" s="13" t="s">
        <v>1210</v>
      </c>
      <c r="H158" s="60">
        <v>0.17699999999999999</v>
      </c>
      <c r="I158" s="60">
        <v>2.4E-2</v>
      </c>
      <c r="J158" s="13">
        <f t="shared" si="100"/>
        <v>0.153</v>
      </c>
      <c r="K158" s="68">
        <v>2</v>
      </c>
      <c r="L158" s="68">
        <f t="shared" si="101"/>
        <v>25</v>
      </c>
      <c r="M158" s="69">
        <v>2.9999999999999997E-4</v>
      </c>
      <c r="N158" s="69">
        <v>7.1000000000000004E-3</v>
      </c>
      <c r="O158" s="82">
        <f t="shared" si="102"/>
        <v>21.507042253521124</v>
      </c>
      <c r="P158" s="17">
        <f t="shared" si="103"/>
        <v>0.86028169014084499</v>
      </c>
    </row>
    <row r="159" spans="1:17" ht="14.25" customHeight="1">
      <c r="A159" s="20"/>
      <c r="B159" s="21"/>
      <c r="C159" s="22" t="s">
        <v>73</v>
      </c>
      <c r="D159" s="66"/>
      <c r="E159" s="24"/>
      <c r="F159" s="25"/>
      <c r="G159" s="24"/>
      <c r="H159" s="26">
        <v>0.30599999999999999</v>
      </c>
      <c r="I159" s="26">
        <v>2.4E-2</v>
      </c>
      <c r="J159" s="27">
        <f t="shared" si="100"/>
        <v>0.28199999999999997</v>
      </c>
      <c r="K159" s="28">
        <v>1</v>
      </c>
      <c r="L159" s="24">
        <f t="shared" si="101"/>
        <v>50</v>
      </c>
      <c r="M159" s="29">
        <v>2.9999999999999997E-4</v>
      </c>
      <c r="N159" s="29">
        <v>7.1000000000000004E-3</v>
      </c>
      <c r="O159" s="84">
        <f t="shared" si="102"/>
        <v>39.676056338028161</v>
      </c>
      <c r="P159" s="30">
        <f t="shared" si="103"/>
        <v>0.79352112676056319</v>
      </c>
    </row>
    <row r="160" spans="1:17">
      <c r="A160" s="20"/>
      <c r="C160" s="13" t="s">
        <v>1153</v>
      </c>
      <c r="D160" s="13" t="s">
        <v>314</v>
      </c>
      <c r="H160" s="60">
        <v>0.187</v>
      </c>
      <c r="I160" s="60">
        <v>2.4E-2</v>
      </c>
      <c r="J160" s="13">
        <f t="shared" si="100"/>
        <v>0.16300000000000001</v>
      </c>
      <c r="K160" s="68">
        <v>2</v>
      </c>
      <c r="L160" s="68">
        <f t="shared" si="101"/>
        <v>25</v>
      </c>
      <c r="M160" s="69">
        <v>2.9999999999999997E-4</v>
      </c>
      <c r="N160" s="69">
        <v>7.1000000000000004E-3</v>
      </c>
      <c r="O160" s="82">
        <f t="shared" si="102"/>
        <v>22.91549295774648</v>
      </c>
      <c r="P160" s="17">
        <f t="shared" si="103"/>
        <v>0.91661971830985922</v>
      </c>
    </row>
    <row r="161" spans="1:16">
      <c r="A161" s="20"/>
      <c r="C161" s="13" t="s">
        <v>1154</v>
      </c>
      <c r="D161" s="13" t="s">
        <v>316</v>
      </c>
      <c r="H161" s="60">
        <v>0.23300000000000001</v>
      </c>
      <c r="I161" s="60">
        <v>2.4E-2</v>
      </c>
      <c r="J161" s="13">
        <f t="shared" si="100"/>
        <v>0.20900000000000002</v>
      </c>
      <c r="K161" s="68">
        <v>10</v>
      </c>
      <c r="L161" s="68">
        <f t="shared" si="101"/>
        <v>5</v>
      </c>
      <c r="M161" s="69">
        <v>2.9999999999999997E-4</v>
      </c>
      <c r="N161" s="69">
        <v>7.1000000000000004E-3</v>
      </c>
      <c r="O161" s="82">
        <f t="shared" si="102"/>
        <v>29.3943661971831</v>
      </c>
      <c r="P161" s="17">
        <f t="shared" si="103"/>
        <v>5.8788732394366203</v>
      </c>
    </row>
    <row r="162" spans="1:16">
      <c r="A162" s="20"/>
      <c r="C162" s="13" t="s">
        <v>1155</v>
      </c>
      <c r="D162" s="13" t="s">
        <v>318</v>
      </c>
      <c r="H162" s="60">
        <v>0.187</v>
      </c>
      <c r="I162" s="60">
        <v>2.4E-2</v>
      </c>
      <c r="J162" s="13">
        <f t="shared" si="100"/>
        <v>0.16300000000000001</v>
      </c>
      <c r="K162" s="68">
        <v>5</v>
      </c>
      <c r="L162" s="68">
        <f t="shared" si="101"/>
        <v>10</v>
      </c>
      <c r="M162" s="69">
        <v>2.9999999999999997E-4</v>
      </c>
      <c r="N162" s="69">
        <v>7.1000000000000004E-3</v>
      </c>
      <c r="O162" s="82">
        <f t="shared" si="102"/>
        <v>22.91549295774648</v>
      </c>
      <c r="P162" s="17">
        <f t="shared" si="103"/>
        <v>2.2915492957746482</v>
      </c>
    </row>
    <row r="163" spans="1:16">
      <c r="A163" s="20"/>
      <c r="C163" s="13" t="s">
        <v>1156</v>
      </c>
      <c r="D163" s="13" t="s">
        <v>1140</v>
      </c>
      <c r="H163" s="60">
        <v>0.34799999999999998</v>
      </c>
      <c r="I163" s="60">
        <v>2.4E-2</v>
      </c>
      <c r="J163" s="13">
        <f t="shared" si="100"/>
        <v>0.32399999999999995</v>
      </c>
      <c r="K163" s="68">
        <v>2</v>
      </c>
      <c r="L163" s="68">
        <f t="shared" si="101"/>
        <v>25</v>
      </c>
      <c r="M163" s="69">
        <v>2.9999999999999997E-4</v>
      </c>
      <c r="N163" s="69">
        <v>7.1000000000000004E-3</v>
      </c>
      <c r="O163" s="82">
        <f t="shared" si="102"/>
        <v>45.591549295774634</v>
      </c>
      <c r="P163" s="17">
        <f t="shared" si="103"/>
        <v>1.8236619718309854</v>
      </c>
    </row>
    <row r="164" spans="1:16">
      <c r="A164" s="20"/>
      <c r="C164" s="13" t="s">
        <v>1157</v>
      </c>
      <c r="D164" s="13" t="s">
        <v>1142</v>
      </c>
      <c r="H164" s="60">
        <v>0.26700000000000002</v>
      </c>
      <c r="I164" s="60">
        <v>2.4E-2</v>
      </c>
      <c r="J164" s="13">
        <f t="shared" ref="J164:J195" si="112">H164-I164</f>
        <v>0.24300000000000002</v>
      </c>
      <c r="K164" s="68">
        <v>2</v>
      </c>
      <c r="L164" s="68">
        <f t="shared" ref="L164:L195" si="113">50/K164</f>
        <v>25</v>
      </c>
      <c r="M164" s="69">
        <v>2.9999999999999997E-4</v>
      </c>
      <c r="N164" s="69">
        <v>7.1000000000000004E-3</v>
      </c>
      <c r="O164" s="82">
        <f t="shared" ref="O164:O195" si="114">(J164-M164)/N164</f>
        <v>34.183098591549296</v>
      </c>
      <c r="P164" s="17">
        <f t="shared" ref="P164:P195" si="115">O164/L164</f>
        <v>1.3673239436619717</v>
      </c>
    </row>
    <row r="165" spans="1:16">
      <c r="A165" s="20"/>
      <c r="C165" s="13" t="s">
        <v>1158</v>
      </c>
      <c r="D165" s="13" t="s">
        <v>320</v>
      </c>
      <c r="H165" s="60">
        <v>0.44400000000000001</v>
      </c>
      <c r="I165" s="60">
        <v>2.4E-2</v>
      </c>
      <c r="J165" s="13">
        <f t="shared" si="112"/>
        <v>0.42</v>
      </c>
      <c r="K165" s="68">
        <v>2</v>
      </c>
      <c r="L165" s="68">
        <f t="shared" si="113"/>
        <v>25</v>
      </c>
      <c r="M165" s="69">
        <v>2.9999999999999997E-4</v>
      </c>
      <c r="N165" s="69">
        <v>7.1000000000000004E-3</v>
      </c>
      <c r="O165" s="82">
        <f t="shared" si="114"/>
        <v>59.112676056338017</v>
      </c>
      <c r="P165" s="17">
        <f t="shared" si="115"/>
        <v>2.3645070422535208</v>
      </c>
    </row>
    <row r="166" spans="1:16">
      <c r="A166" s="20" t="s">
        <v>1162</v>
      </c>
      <c r="C166" s="13" t="s">
        <v>1159</v>
      </c>
      <c r="D166" s="13" t="s">
        <v>1160</v>
      </c>
      <c r="H166" s="60">
        <v>0.06</v>
      </c>
      <c r="I166" s="60">
        <v>2.4E-2</v>
      </c>
      <c r="J166" s="13">
        <f t="shared" si="112"/>
        <v>3.5999999999999997E-2</v>
      </c>
      <c r="K166" s="68">
        <v>1</v>
      </c>
      <c r="L166" s="68">
        <f t="shared" si="113"/>
        <v>50</v>
      </c>
      <c r="M166" s="69">
        <v>2.9999999999999997E-4</v>
      </c>
      <c r="N166" s="69">
        <v>7.1000000000000004E-3</v>
      </c>
      <c r="O166" s="82">
        <f t="shared" si="114"/>
        <v>5.0281690140845061</v>
      </c>
      <c r="P166" s="17">
        <f t="shared" si="115"/>
        <v>0.10056338028169012</v>
      </c>
    </row>
    <row r="167" spans="1:16">
      <c r="A167" s="20"/>
      <c r="B167" s="15">
        <v>43934</v>
      </c>
      <c r="C167" s="13" t="s">
        <v>1173</v>
      </c>
      <c r="D167" s="13" t="s">
        <v>314</v>
      </c>
      <c r="H167" s="60">
        <v>0.16600000000000001</v>
      </c>
      <c r="I167" s="60">
        <v>2.1999999999999999E-2</v>
      </c>
      <c r="J167" s="13">
        <f t="shared" si="112"/>
        <v>0.14400000000000002</v>
      </c>
      <c r="K167" s="68">
        <v>2</v>
      </c>
      <c r="L167" s="68">
        <f t="shared" si="113"/>
        <v>25</v>
      </c>
      <c r="M167" s="69">
        <v>2.9999999999999997E-4</v>
      </c>
      <c r="N167" s="69">
        <v>7.1000000000000004E-3</v>
      </c>
      <c r="O167" s="82">
        <f t="shared" si="114"/>
        <v>20.239436619718312</v>
      </c>
      <c r="P167" s="17">
        <f t="shared" si="115"/>
        <v>0.80957746478873249</v>
      </c>
    </row>
    <row r="168" spans="1:16">
      <c r="A168" s="20"/>
      <c r="B168" s="13" t="s">
        <v>1202</v>
      </c>
      <c r="C168" s="13" t="s">
        <v>1174</v>
      </c>
      <c r="D168" s="13" t="s">
        <v>316</v>
      </c>
      <c r="H168" s="60">
        <v>0.245</v>
      </c>
      <c r="I168" s="60">
        <v>2.1999999999999999E-2</v>
      </c>
      <c r="J168" s="13">
        <f t="shared" si="112"/>
        <v>0.223</v>
      </c>
      <c r="K168" s="68">
        <v>10</v>
      </c>
      <c r="L168" s="68">
        <f t="shared" si="113"/>
        <v>5</v>
      </c>
      <c r="M168" s="69">
        <v>2.9999999999999997E-4</v>
      </c>
      <c r="N168" s="69">
        <v>7.1000000000000004E-3</v>
      </c>
      <c r="O168" s="82">
        <f t="shared" si="114"/>
        <v>31.366197183098592</v>
      </c>
      <c r="P168" s="17">
        <f t="shared" si="115"/>
        <v>6.2732394366197184</v>
      </c>
    </row>
    <row r="169" spans="1:16">
      <c r="A169" s="20"/>
      <c r="C169" s="13" t="s">
        <v>1175</v>
      </c>
      <c r="D169" s="13" t="s">
        <v>318</v>
      </c>
      <c r="H169" s="60">
        <v>0.19900000000000001</v>
      </c>
      <c r="I169" s="60">
        <v>2.1999999999999999E-2</v>
      </c>
      <c r="J169" s="13">
        <f t="shared" si="112"/>
        <v>0.17700000000000002</v>
      </c>
      <c r="K169" s="68">
        <v>5</v>
      </c>
      <c r="L169" s="68">
        <f t="shared" si="113"/>
        <v>10</v>
      </c>
      <c r="M169" s="69">
        <v>2.9999999999999997E-4</v>
      </c>
      <c r="N169" s="69">
        <v>7.1000000000000004E-3</v>
      </c>
      <c r="O169" s="82">
        <f t="shared" si="114"/>
        <v>24.887323943661972</v>
      </c>
      <c r="P169" s="17">
        <f t="shared" si="115"/>
        <v>2.4887323943661972</v>
      </c>
    </row>
    <row r="170" spans="1:16">
      <c r="A170" s="20"/>
      <c r="C170" s="13" t="s">
        <v>1176</v>
      </c>
      <c r="D170" s="13" t="s">
        <v>1140</v>
      </c>
      <c r="H170" s="60">
        <v>0.35299999999999998</v>
      </c>
      <c r="I170" s="60">
        <v>2.1999999999999999E-2</v>
      </c>
      <c r="J170" s="13">
        <f t="shared" si="112"/>
        <v>0.33099999999999996</v>
      </c>
      <c r="K170" s="68">
        <v>2</v>
      </c>
      <c r="L170" s="68">
        <f t="shared" si="113"/>
        <v>25</v>
      </c>
      <c r="M170" s="69">
        <v>2.9999999999999997E-4</v>
      </c>
      <c r="N170" s="69">
        <v>7.1000000000000004E-3</v>
      </c>
      <c r="O170" s="82">
        <f t="shared" si="114"/>
        <v>46.577464788732385</v>
      </c>
      <c r="P170" s="17">
        <f t="shared" si="115"/>
        <v>1.8630985915492955</v>
      </c>
    </row>
    <row r="171" spans="1:16">
      <c r="A171" s="20"/>
      <c r="C171" s="13" t="s">
        <v>1177</v>
      </c>
      <c r="D171" s="13" t="s">
        <v>1142</v>
      </c>
      <c r="H171" s="60">
        <v>0.27700000000000002</v>
      </c>
      <c r="I171" s="60">
        <v>2.1999999999999999E-2</v>
      </c>
      <c r="J171" s="13">
        <f t="shared" si="112"/>
        <v>0.255</v>
      </c>
      <c r="K171" s="68">
        <v>2</v>
      </c>
      <c r="L171" s="68">
        <f t="shared" si="113"/>
        <v>25</v>
      </c>
      <c r="M171" s="69">
        <v>2.9999999999999997E-4</v>
      </c>
      <c r="N171" s="69">
        <v>7.1000000000000004E-3</v>
      </c>
      <c r="O171" s="82">
        <f t="shared" si="114"/>
        <v>35.873239436619713</v>
      </c>
      <c r="P171" s="17">
        <f t="shared" si="115"/>
        <v>1.4349295774647886</v>
      </c>
    </row>
    <row r="172" spans="1:16">
      <c r="A172" s="20"/>
      <c r="C172" s="13" t="s">
        <v>1178</v>
      </c>
      <c r="D172" s="13" t="s">
        <v>320</v>
      </c>
      <c r="H172" s="60">
        <v>0.46899999999999997</v>
      </c>
      <c r="I172" s="60">
        <v>2.1999999999999999E-2</v>
      </c>
      <c r="J172" s="13">
        <f t="shared" si="112"/>
        <v>0.44699999999999995</v>
      </c>
      <c r="K172" s="68">
        <v>2</v>
      </c>
      <c r="L172" s="68">
        <f t="shared" si="113"/>
        <v>25</v>
      </c>
      <c r="M172" s="69">
        <v>2.9999999999999997E-4</v>
      </c>
      <c r="N172" s="69">
        <v>7.1000000000000004E-3</v>
      </c>
      <c r="O172" s="82">
        <f t="shared" si="114"/>
        <v>62.915492957746466</v>
      </c>
      <c r="P172" s="17">
        <f t="shared" si="115"/>
        <v>2.5166197183098586</v>
      </c>
    </row>
    <row r="173" spans="1:16">
      <c r="A173" s="20"/>
      <c r="C173" s="13" t="s">
        <v>1179</v>
      </c>
      <c r="D173" s="13" t="s">
        <v>320</v>
      </c>
      <c r="H173" s="60">
        <v>0.48199999999999998</v>
      </c>
      <c r="I173" s="60">
        <v>2.1999999999999999E-2</v>
      </c>
      <c r="J173" s="13">
        <f t="shared" si="112"/>
        <v>0.45999999999999996</v>
      </c>
      <c r="K173" s="68">
        <v>2</v>
      </c>
      <c r="L173" s="68">
        <f t="shared" si="113"/>
        <v>25</v>
      </c>
      <c r="M173" s="69">
        <v>2.9999999999999997E-4</v>
      </c>
      <c r="N173" s="69">
        <v>7.1000000000000004E-3</v>
      </c>
      <c r="O173" s="82">
        <f t="shared" si="114"/>
        <v>64.746478873239425</v>
      </c>
      <c r="P173" s="17">
        <f t="shared" si="115"/>
        <v>2.5898591549295769</v>
      </c>
    </row>
    <row r="174" spans="1:16">
      <c r="A174" s="20" t="s">
        <v>1201</v>
      </c>
      <c r="C174" s="13" t="s">
        <v>1203</v>
      </c>
      <c r="D174" s="13" t="s">
        <v>1180</v>
      </c>
      <c r="H174" s="60">
        <v>0.61</v>
      </c>
      <c r="I174" s="60">
        <v>2.1999999999999999E-2</v>
      </c>
      <c r="J174" s="13">
        <f t="shared" si="112"/>
        <v>0.58799999999999997</v>
      </c>
      <c r="K174" s="68">
        <v>5</v>
      </c>
      <c r="L174" s="68">
        <f t="shared" si="113"/>
        <v>10</v>
      </c>
      <c r="M174" s="69">
        <v>2.9999999999999997E-4</v>
      </c>
      <c r="N174" s="69">
        <v>7.1000000000000004E-3</v>
      </c>
      <c r="O174" s="82">
        <f t="shared" si="114"/>
        <v>82.774647887323937</v>
      </c>
      <c r="P174" s="17">
        <f t="shared" si="115"/>
        <v>8.2774647887323933</v>
      </c>
    </row>
    <row r="175" spans="1:16">
      <c r="A175" s="20" t="s">
        <v>1201</v>
      </c>
      <c r="C175" s="13" t="s">
        <v>1204</v>
      </c>
      <c r="H175" s="60">
        <v>0.61099999999999999</v>
      </c>
      <c r="I175" s="60">
        <v>2.1999999999999999E-2</v>
      </c>
      <c r="J175" s="13">
        <f t="shared" si="112"/>
        <v>0.58899999999999997</v>
      </c>
      <c r="K175" s="68">
        <v>5</v>
      </c>
      <c r="L175" s="68">
        <f t="shared" si="113"/>
        <v>10</v>
      </c>
      <c r="M175" s="69">
        <v>2.9999999999999997E-4</v>
      </c>
      <c r="N175" s="69">
        <v>7.1000000000000004E-3</v>
      </c>
      <c r="O175" s="82">
        <f t="shared" si="114"/>
        <v>82.91549295774648</v>
      </c>
      <c r="P175" s="17">
        <f t="shared" si="115"/>
        <v>8.2915492957746473</v>
      </c>
    </row>
    <row r="176" spans="1:16">
      <c r="A176" s="20" t="s">
        <v>1201</v>
      </c>
      <c r="C176" s="13" t="s">
        <v>1188</v>
      </c>
      <c r="H176" s="60">
        <v>0.61299999999999999</v>
      </c>
      <c r="I176" s="60">
        <v>2.1999999999999999E-2</v>
      </c>
      <c r="J176" s="13">
        <f t="shared" si="112"/>
        <v>0.59099999999999997</v>
      </c>
      <c r="K176" s="68">
        <v>5</v>
      </c>
      <c r="L176" s="68">
        <f t="shared" si="113"/>
        <v>10</v>
      </c>
      <c r="M176" s="69">
        <v>2.9999999999999997E-4</v>
      </c>
      <c r="N176" s="69">
        <v>7.1000000000000004E-3</v>
      </c>
      <c r="O176" s="82">
        <f t="shared" si="114"/>
        <v>83.197183098591552</v>
      </c>
      <c r="P176" s="17">
        <f t="shared" si="115"/>
        <v>8.3197183098591552</v>
      </c>
    </row>
    <row r="177" spans="1:16">
      <c r="A177" s="20" t="s">
        <v>1201</v>
      </c>
      <c r="C177" s="13" t="s">
        <v>1189</v>
      </c>
      <c r="H177" s="60">
        <v>0.60799999999999998</v>
      </c>
      <c r="I177" s="60">
        <v>2.1999999999999999E-2</v>
      </c>
      <c r="J177" s="13">
        <f t="shared" si="112"/>
        <v>0.58599999999999997</v>
      </c>
      <c r="K177" s="68">
        <v>5</v>
      </c>
      <c r="L177" s="68">
        <f t="shared" si="113"/>
        <v>10</v>
      </c>
      <c r="M177" s="69">
        <v>2.9999999999999997E-4</v>
      </c>
      <c r="N177" s="69">
        <v>7.1000000000000004E-3</v>
      </c>
      <c r="O177" s="82">
        <f t="shared" si="114"/>
        <v>82.492957746478865</v>
      </c>
      <c r="P177" s="17">
        <f t="shared" si="115"/>
        <v>8.2492957746478872</v>
      </c>
    </row>
    <row r="178" spans="1:16">
      <c r="A178" s="20" t="s">
        <v>1201</v>
      </c>
      <c r="C178" s="13" t="s">
        <v>1190</v>
      </c>
      <c r="H178" s="60">
        <v>0.60899999999999999</v>
      </c>
      <c r="I178" s="60">
        <v>2.1999999999999999E-2</v>
      </c>
      <c r="J178" s="13">
        <f t="shared" si="112"/>
        <v>0.58699999999999997</v>
      </c>
      <c r="K178" s="68">
        <v>5</v>
      </c>
      <c r="L178" s="68">
        <f t="shared" si="113"/>
        <v>10</v>
      </c>
      <c r="M178" s="69">
        <v>2.9999999999999997E-4</v>
      </c>
      <c r="N178" s="69">
        <v>7.1000000000000004E-3</v>
      </c>
      <c r="O178" s="82">
        <f t="shared" si="114"/>
        <v>82.633802816901408</v>
      </c>
      <c r="P178" s="17">
        <f t="shared" si="115"/>
        <v>8.2633802816901412</v>
      </c>
    </row>
    <row r="179" spans="1:16" ht="14.25" customHeight="1">
      <c r="A179" s="20"/>
      <c r="B179" s="21"/>
      <c r="C179" s="22" t="s">
        <v>73</v>
      </c>
      <c r="D179" s="66"/>
      <c r="E179" s="24"/>
      <c r="F179" s="25"/>
      <c r="G179" s="24"/>
      <c r="H179" s="26">
        <v>0.308</v>
      </c>
      <c r="I179" s="26">
        <v>2.1999999999999999E-2</v>
      </c>
      <c r="J179" s="27">
        <f t="shared" si="112"/>
        <v>0.28599999999999998</v>
      </c>
      <c r="K179" s="28">
        <v>1</v>
      </c>
      <c r="L179" s="24">
        <f t="shared" si="113"/>
        <v>50</v>
      </c>
      <c r="M179" s="29">
        <v>2.9999999999999997E-4</v>
      </c>
      <c r="N179" s="29">
        <v>7.1000000000000004E-3</v>
      </c>
      <c r="O179" s="84">
        <f t="shared" si="114"/>
        <v>40.239436619718298</v>
      </c>
      <c r="P179" s="30">
        <f t="shared" si="115"/>
        <v>0.80478873239436599</v>
      </c>
    </row>
    <row r="180" spans="1:16">
      <c r="A180" s="20" t="s">
        <v>1201</v>
      </c>
      <c r="C180" s="13" t="s">
        <v>1205</v>
      </c>
      <c r="D180" s="13" t="s">
        <v>1181</v>
      </c>
      <c r="H180" s="60">
        <v>0.46100000000000002</v>
      </c>
      <c r="I180" s="60">
        <v>2.1999999999999999E-2</v>
      </c>
      <c r="J180" s="13">
        <f t="shared" si="112"/>
        <v>0.439</v>
      </c>
      <c r="K180" s="68">
        <v>10</v>
      </c>
      <c r="L180" s="68">
        <f t="shared" si="113"/>
        <v>5</v>
      </c>
      <c r="M180" s="69">
        <v>2.9999999999999997E-4</v>
      </c>
      <c r="N180" s="69">
        <v>7.1000000000000004E-3</v>
      </c>
      <c r="O180" s="82">
        <f t="shared" si="114"/>
        <v>61.788732394366193</v>
      </c>
      <c r="P180" s="17">
        <f t="shared" si="115"/>
        <v>12.357746478873239</v>
      </c>
    </row>
    <row r="181" spans="1:16">
      <c r="A181" s="20" t="s">
        <v>1201</v>
      </c>
      <c r="C181" s="13" t="s">
        <v>1206</v>
      </c>
      <c r="H181" s="60">
        <v>0.46</v>
      </c>
      <c r="I181" s="60">
        <v>2.1999999999999999E-2</v>
      </c>
      <c r="J181" s="13">
        <f t="shared" si="112"/>
        <v>0.438</v>
      </c>
      <c r="K181" s="68">
        <v>10</v>
      </c>
      <c r="L181" s="68">
        <f t="shared" si="113"/>
        <v>5</v>
      </c>
      <c r="M181" s="69">
        <v>2.9999999999999997E-4</v>
      </c>
      <c r="N181" s="69">
        <v>7.1000000000000004E-3</v>
      </c>
      <c r="O181" s="82">
        <f t="shared" si="114"/>
        <v>61.647887323943657</v>
      </c>
      <c r="P181" s="17">
        <f t="shared" si="115"/>
        <v>12.329577464788731</v>
      </c>
    </row>
    <row r="182" spans="1:16">
      <c r="A182" s="20" t="s">
        <v>1201</v>
      </c>
      <c r="C182" s="13" t="s">
        <v>1191</v>
      </c>
      <c r="H182" s="60">
        <v>0.47099999999999997</v>
      </c>
      <c r="I182" s="60">
        <v>2.1999999999999999E-2</v>
      </c>
      <c r="J182" s="13">
        <f t="shared" si="112"/>
        <v>0.44899999999999995</v>
      </c>
      <c r="K182" s="68">
        <v>10</v>
      </c>
      <c r="L182" s="68">
        <f t="shared" si="113"/>
        <v>5</v>
      </c>
      <c r="M182" s="69">
        <v>2.9999999999999997E-4</v>
      </c>
      <c r="N182" s="69">
        <v>7.1000000000000004E-3</v>
      </c>
      <c r="O182" s="82">
        <f t="shared" si="114"/>
        <v>63.197183098591537</v>
      </c>
      <c r="P182" s="17">
        <f t="shared" si="115"/>
        <v>12.639436619718307</v>
      </c>
    </row>
    <row r="183" spans="1:16">
      <c r="A183" s="20" t="s">
        <v>1201</v>
      </c>
      <c r="C183" s="13" t="s">
        <v>1192</v>
      </c>
      <c r="H183" s="60">
        <v>0.46800000000000003</v>
      </c>
      <c r="I183" s="60">
        <v>2.1999999999999999E-2</v>
      </c>
      <c r="J183" s="13">
        <f t="shared" si="112"/>
        <v>0.44600000000000001</v>
      </c>
      <c r="K183" s="68">
        <v>10</v>
      </c>
      <c r="L183" s="68">
        <f t="shared" si="113"/>
        <v>5</v>
      </c>
      <c r="M183" s="69">
        <v>2.9999999999999997E-4</v>
      </c>
      <c r="N183" s="69">
        <v>7.1000000000000004E-3</v>
      </c>
      <c r="O183" s="82">
        <f t="shared" si="114"/>
        <v>62.774647887323937</v>
      </c>
      <c r="P183" s="17">
        <f t="shared" si="115"/>
        <v>12.554929577464787</v>
      </c>
    </row>
    <row r="184" spans="1:16">
      <c r="A184" s="20" t="s">
        <v>1201</v>
      </c>
      <c r="C184" s="13" t="s">
        <v>1193</v>
      </c>
      <c r="H184" s="60">
        <v>0.46500000000000002</v>
      </c>
      <c r="I184" s="60">
        <v>2.1999999999999999E-2</v>
      </c>
      <c r="J184" s="13">
        <f t="shared" si="112"/>
        <v>0.443</v>
      </c>
      <c r="K184" s="68">
        <v>10</v>
      </c>
      <c r="L184" s="68">
        <f t="shared" si="113"/>
        <v>5</v>
      </c>
      <c r="M184" s="69">
        <v>2.9999999999999997E-4</v>
      </c>
      <c r="N184" s="69">
        <v>7.1000000000000004E-3</v>
      </c>
      <c r="O184" s="82">
        <f t="shared" si="114"/>
        <v>62.352112676056329</v>
      </c>
      <c r="P184" s="17">
        <f t="shared" si="115"/>
        <v>12.470422535211267</v>
      </c>
    </row>
    <row r="185" spans="1:16">
      <c r="A185" s="20"/>
      <c r="C185" s="13" t="s">
        <v>1182</v>
      </c>
      <c r="D185" s="13" t="s">
        <v>314</v>
      </c>
      <c r="H185" s="60">
        <v>0.20799999999999999</v>
      </c>
      <c r="I185" s="60">
        <v>2.1999999999999999E-2</v>
      </c>
      <c r="J185" s="13">
        <f t="shared" si="112"/>
        <v>0.186</v>
      </c>
      <c r="K185" s="68">
        <v>2</v>
      </c>
      <c r="L185" s="68">
        <f t="shared" si="113"/>
        <v>25</v>
      </c>
      <c r="M185" s="69">
        <v>2.9999999999999997E-4</v>
      </c>
      <c r="N185" s="69">
        <v>7.1000000000000004E-3</v>
      </c>
      <c r="O185" s="82">
        <f t="shared" si="114"/>
        <v>26.154929577464788</v>
      </c>
      <c r="P185" s="17">
        <f t="shared" si="115"/>
        <v>1.0461971830985914</v>
      </c>
    </row>
    <row r="186" spans="1:16">
      <c r="A186" s="20"/>
      <c r="C186" s="13" t="s">
        <v>1183</v>
      </c>
      <c r="D186" s="13" t="s">
        <v>316</v>
      </c>
      <c r="H186" s="60">
        <v>0.23400000000000001</v>
      </c>
      <c r="I186" s="60">
        <v>2.1999999999999999E-2</v>
      </c>
      <c r="J186" s="13">
        <f t="shared" si="112"/>
        <v>0.21200000000000002</v>
      </c>
      <c r="K186" s="68">
        <v>10</v>
      </c>
      <c r="L186" s="68">
        <f t="shared" si="113"/>
        <v>5</v>
      </c>
      <c r="M186" s="69">
        <v>2.9999999999999997E-4</v>
      </c>
      <c r="N186" s="69">
        <v>7.1000000000000004E-3</v>
      </c>
      <c r="O186" s="82">
        <f t="shared" si="114"/>
        <v>29.816901408450708</v>
      </c>
      <c r="P186" s="17">
        <f t="shared" si="115"/>
        <v>5.9633802816901413</v>
      </c>
    </row>
    <row r="187" spans="1:16">
      <c r="A187" s="20"/>
      <c r="C187" s="13" t="s">
        <v>1184</v>
      </c>
      <c r="D187" s="13" t="s">
        <v>318</v>
      </c>
      <c r="H187" s="60">
        <v>0.219</v>
      </c>
      <c r="I187" s="60">
        <v>2.1999999999999999E-2</v>
      </c>
      <c r="J187" s="13">
        <f t="shared" si="112"/>
        <v>0.19700000000000001</v>
      </c>
      <c r="K187" s="68">
        <v>5</v>
      </c>
      <c r="L187" s="68">
        <f t="shared" si="113"/>
        <v>10</v>
      </c>
      <c r="M187" s="69">
        <v>2.9999999999999997E-4</v>
      </c>
      <c r="N187" s="69">
        <v>7.1000000000000004E-3</v>
      </c>
      <c r="O187" s="82">
        <f t="shared" si="114"/>
        <v>27.704225352112676</v>
      </c>
      <c r="P187" s="17">
        <f t="shared" si="115"/>
        <v>2.7704225352112677</v>
      </c>
    </row>
    <row r="188" spans="1:16">
      <c r="A188" s="20"/>
      <c r="C188" s="13" t="s">
        <v>1185</v>
      </c>
      <c r="D188" s="13" t="s">
        <v>320</v>
      </c>
      <c r="H188" s="60">
        <v>0.46600000000000003</v>
      </c>
      <c r="I188" s="60">
        <v>2.1999999999999999E-2</v>
      </c>
      <c r="J188" s="13">
        <f t="shared" si="112"/>
        <v>0.44400000000000001</v>
      </c>
      <c r="K188" s="68">
        <v>2</v>
      </c>
      <c r="L188" s="68">
        <f t="shared" si="113"/>
        <v>25</v>
      </c>
      <c r="M188" s="69">
        <v>2.9999999999999997E-4</v>
      </c>
      <c r="N188" s="69">
        <v>7.1000000000000004E-3</v>
      </c>
      <c r="O188" s="82">
        <f t="shared" si="114"/>
        <v>62.492957746478865</v>
      </c>
      <c r="P188" s="17">
        <f t="shared" si="115"/>
        <v>2.4997183098591544</v>
      </c>
    </row>
    <row r="189" spans="1:16">
      <c r="A189" s="20"/>
      <c r="C189" s="13" t="s">
        <v>1186</v>
      </c>
      <c r="D189" s="13" t="s">
        <v>1140</v>
      </c>
      <c r="H189" s="60">
        <v>0.36899999999999999</v>
      </c>
      <c r="I189" s="60">
        <v>2.1999999999999999E-2</v>
      </c>
      <c r="J189" s="13">
        <f t="shared" si="112"/>
        <v>0.34699999999999998</v>
      </c>
      <c r="K189" s="68">
        <v>2</v>
      </c>
      <c r="L189" s="68">
        <f t="shared" si="113"/>
        <v>25</v>
      </c>
      <c r="M189" s="69">
        <v>2.9999999999999997E-4</v>
      </c>
      <c r="N189" s="69">
        <v>7.1000000000000004E-3</v>
      </c>
      <c r="O189" s="82">
        <f t="shared" si="114"/>
        <v>48.830985915492946</v>
      </c>
      <c r="P189" s="17">
        <f t="shared" si="115"/>
        <v>1.9532394366197179</v>
      </c>
    </row>
    <row r="190" spans="1:16">
      <c r="A190" s="20"/>
      <c r="C190" s="13" t="s">
        <v>1187</v>
      </c>
      <c r="D190" s="13" t="s">
        <v>1142</v>
      </c>
      <c r="H190" s="60">
        <v>0.29399999999999998</v>
      </c>
      <c r="I190" s="60">
        <v>2.1999999999999999E-2</v>
      </c>
      <c r="J190" s="13">
        <f t="shared" si="112"/>
        <v>0.27199999999999996</v>
      </c>
      <c r="K190" s="68">
        <v>2</v>
      </c>
      <c r="L190" s="68">
        <f t="shared" si="113"/>
        <v>25</v>
      </c>
      <c r="M190" s="69">
        <v>2.9999999999999997E-4</v>
      </c>
      <c r="N190" s="69">
        <v>7.1000000000000004E-3</v>
      </c>
      <c r="O190" s="82">
        <f t="shared" si="114"/>
        <v>38.267605633802809</v>
      </c>
      <c r="P190" s="17">
        <f t="shared" si="115"/>
        <v>1.5307042253521124</v>
      </c>
    </row>
    <row r="191" spans="1:16">
      <c r="A191" s="20" t="s">
        <v>1201</v>
      </c>
      <c r="B191" s="15">
        <v>43935</v>
      </c>
      <c r="C191" s="13" t="s">
        <v>1207</v>
      </c>
      <c r="D191" s="13" t="s">
        <v>1180</v>
      </c>
      <c r="H191" s="60">
        <v>0.58699999999999997</v>
      </c>
      <c r="I191" s="60">
        <v>2.1000000000000001E-2</v>
      </c>
      <c r="J191" s="13">
        <f t="shared" si="112"/>
        <v>0.56599999999999995</v>
      </c>
      <c r="K191" s="68">
        <v>5</v>
      </c>
      <c r="L191" s="68">
        <f t="shared" si="113"/>
        <v>10</v>
      </c>
      <c r="M191" s="69">
        <v>2.9999999999999997E-4</v>
      </c>
      <c r="N191" s="69">
        <v>6.7000000000000002E-3</v>
      </c>
      <c r="O191" s="82">
        <f t="shared" si="114"/>
        <v>84.432835820895519</v>
      </c>
      <c r="P191" s="17">
        <f t="shared" si="115"/>
        <v>8.4432835820895527</v>
      </c>
    </row>
    <row r="192" spans="1:16">
      <c r="A192" s="20" t="s">
        <v>1201</v>
      </c>
      <c r="B192" s="13" t="s">
        <v>1225</v>
      </c>
      <c r="C192" s="13" t="s">
        <v>1208</v>
      </c>
      <c r="H192" s="60">
        <v>0.58599999999999997</v>
      </c>
      <c r="I192" s="60">
        <v>2.1000000000000001E-2</v>
      </c>
      <c r="J192" s="13">
        <f t="shared" si="112"/>
        <v>0.56499999999999995</v>
      </c>
      <c r="K192" s="68">
        <v>5</v>
      </c>
      <c r="L192" s="68">
        <f t="shared" si="113"/>
        <v>10</v>
      </c>
      <c r="M192" s="69">
        <v>2.9999999999999997E-4</v>
      </c>
      <c r="N192" s="69">
        <v>6.7000000000000002E-3</v>
      </c>
      <c r="O192" s="82">
        <f t="shared" si="114"/>
        <v>84.283582089552226</v>
      </c>
      <c r="P192" s="17">
        <f t="shared" si="115"/>
        <v>8.4283582089552223</v>
      </c>
    </row>
    <row r="193" spans="1:19">
      <c r="A193" s="20" t="s">
        <v>1201</v>
      </c>
      <c r="C193" s="13" t="s">
        <v>1194</v>
      </c>
      <c r="H193" s="60">
        <v>0.59099999999999997</v>
      </c>
      <c r="I193" s="60">
        <v>2.1000000000000001E-2</v>
      </c>
      <c r="J193" s="13">
        <f t="shared" si="112"/>
        <v>0.56999999999999995</v>
      </c>
      <c r="K193" s="68">
        <v>5</v>
      </c>
      <c r="L193" s="68">
        <f t="shared" si="113"/>
        <v>10</v>
      </c>
      <c r="M193" s="69">
        <v>2.9999999999999997E-4</v>
      </c>
      <c r="N193" s="69">
        <v>6.7000000000000002E-3</v>
      </c>
      <c r="O193" s="82">
        <f t="shared" si="114"/>
        <v>85.02985074626865</v>
      </c>
      <c r="P193" s="17">
        <f t="shared" si="115"/>
        <v>8.5029850746268654</v>
      </c>
    </row>
    <row r="194" spans="1:19">
      <c r="A194" s="20" t="s">
        <v>1201</v>
      </c>
      <c r="C194" s="13" t="s">
        <v>1195</v>
      </c>
      <c r="H194" s="60">
        <v>0.59299999999999997</v>
      </c>
      <c r="I194" s="60">
        <v>2.1000000000000001E-2</v>
      </c>
      <c r="J194" s="13">
        <f t="shared" si="112"/>
        <v>0.57199999999999995</v>
      </c>
      <c r="K194" s="68">
        <v>5</v>
      </c>
      <c r="L194" s="68">
        <f t="shared" si="113"/>
        <v>10</v>
      </c>
      <c r="M194" s="69">
        <v>2.9999999999999997E-4</v>
      </c>
      <c r="N194" s="69">
        <v>6.7000000000000002E-3</v>
      </c>
      <c r="O194" s="82">
        <f t="shared" si="114"/>
        <v>85.328358208955223</v>
      </c>
      <c r="P194" s="17">
        <f t="shared" si="115"/>
        <v>8.5328358208955226</v>
      </c>
    </row>
    <row r="195" spans="1:19">
      <c r="A195" s="20" t="s">
        <v>1201</v>
      </c>
      <c r="C195" s="13" t="s">
        <v>1196</v>
      </c>
      <c r="H195" s="60">
        <v>0.59399999999999997</v>
      </c>
      <c r="I195" s="60">
        <v>2.1000000000000001E-2</v>
      </c>
      <c r="J195" s="13">
        <f t="shared" si="112"/>
        <v>0.57299999999999995</v>
      </c>
      <c r="K195" s="68">
        <v>5</v>
      </c>
      <c r="L195" s="68">
        <f t="shared" si="113"/>
        <v>10</v>
      </c>
      <c r="M195" s="69">
        <v>2.9999999999999997E-4</v>
      </c>
      <c r="N195" s="69">
        <v>6.7000000000000002E-3</v>
      </c>
      <c r="O195" s="82">
        <f t="shared" si="114"/>
        <v>85.477611940298502</v>
      </c>
      <c r="P195" s="17">
        <f t="shared" si="115"/>
        <v>8.5477611940298495</v>
      </c>
    </row>
    <row r="196" spans="1:19">
      <c r="A196" s="20"/>
      <c r="C196" s="35" t="s">
        <v>1148</v>
      </c>
      <c r="D196" s="88"/>
      <c r="E196" s="35"/>
      <c r="F196" s="35"/>
      <c r="G196" s="35"/>
      <c r="H196" s="46">
        <v>0.121</v>
      </c>
      <c r="I196" s="46">
        <v>2.1000000000000001E-2</v>
      </c>
      <c r="J196" s="36">
        <f t="shared" ref="J196:J227" si="116">H196-I196</f>
        <v>9.9999999999999992E-2</v>
      </c>
      <c r="K196" s="37">
        <v>1</v>
      </c>
      <c r="L196" s="34">
        <f t="shared" ref="L196:L227" si="117">50/K196</f>
        <v>50</v>
      </c>
      <c r="M196" s="40">
        <v>2.9999999999999997E-4</v>
      </c>
      <c r="N196" s="34">
        <v>6.7000000000000002E-3</v>
      </c>
      <c r="O196" s="35">
        <f t="shared" ref="O196:O227" si="118">(J196-M196)/N196</f>
        <v>14.880597014925373</v>
      </c>
      <c r="P196" s="35">
        <f t="shared" ref="P196:P227" si="119">O196/L196</f>
        <v>0.29761194029850746</v>
      </c>
      <c r="Q196" s="13" t="s">
        <v>1172</v>
      </c>
      <c r="S196" s="39" t="s">
        <v>1150</v>
      </c>
    </row>
    <row r="197" spans="1:19">
      <c r="A197" s="20"/>
      <c r="C197" s="35" t="s">
        <v>1149</v>
      </c>
      <c r="D197" s="88"/>
      <c r="E197" s="35"/>
      <c r="F197" s="35"/>
      <c r="G197" s="35"/>
      <c r="H197" s="46">
        <v>0.12</v>
      </c>
      <c r="I197" s="46">
        <v>2.1000000000000001E-2</v>
      </c>
      <c r="J197" s="36">
        <f t="shared" si="116"/>
        <v>9.8999999999999991E-2</v>
      </c>
      <c r="K197" s="37">
        <v>1</v>
      </c>
      <c r="L197" s="34">
        <f t="shared" si="117"/>
        <v>50</v>
      </c>
      <c r="M197" s="40">
        <v>2.9999999999999997E-4</v>
      </c>
      <c r="N197" s="34">
        <v>6.7000000000000002E-3</v>
      </c>
      <c r="O197" s="35">
        <f t="shared" si="118"/>
        <v>14.731343283582088</v>
      </c>
      <c r="P197" s="35">
        <f t="shared" si="119"/>
        <v>0.29462686567164176</v>
      </c>
      <c r="S197" s="39" t="s">
        <v>1151</v>
      </c>
    </row>
    <row r="198" spans="1:19" ht="14.25" customHeight="1">
      <c r="A198" s="20"/>
      <c r="B198" s="21"/>
      <c r="C198" s="22" t="s">
        <v>73</v>
      </c>
      <c r="D198" s="66"/>
      <c r="E198" s="24"/>
      <c r="F198" s="25"/>
      <c r="G198" s="24"/>
      <c r="H198" s="26">
        <v>0.29099999999999998</v>
      </c>
      <c r="I198" s="26">
        <v>2.1000000000000001E-2</v>
      </c>
      <c r="J198" s="27">
        <f t="shared" si="116"/>
        <v>0.26999999999999996</v>
      </c>
      <c r="K198" s="28">
        <v>1</v>
      </c>
      <c r="L198" s="24">
        <f t="shared" si="117"/>
        <v>50</v>
      </c>
      <c r="M198" s="29">
        <v>2.9999999999999997E-4</v>
      </c>
      <c r="N198" s="29">
        <v>6.7000000000000002E-3</v>
      </c>
      <c r="O198" s="84">
        <f t="shared" si="118"/>
        <v>40.253731343283569</v>
      </c>
      <c r="P198" s="30">
        <f t="shared" si="119"/>
        <v>0.80507462686567133</v>
      </c>
    </row>
    <row r="199" spans="1:19">
      <c r="A199" s="20" t="s">
        <v>1201</v>
      </c>
      <c r="C199" s="13" t="s">
        <v>1197</v>
      </c>
      <c r="D199" s="13" t="s">
        <v>1181</v>
      </c>
      <c r="H199" s="60">
        <v>0.48799999999999999</v>
      </c>
      <c r="I199" s="60">
        <v>2.1000000000000001E-2</v>
      </c>
      <c r="J199" s="13">
        <f t="shared" si="116"/>
        <v>0.46699999999999997</v>
      </c>
      <c r="K199" s="68">
        <v>10</v>
      </c>
      <c r="L199" s="68">
        <f t="shared" si="117"/>
        <v>5</v>
      </c>
      <c r="M199" s="69">
        <v>2.9999999999999997E-4</v>
      </c>
      <c r="N199" s="69">
        <v>6.7000000000000002E-3</v>
      </c>
      <c r="O199" s="82">
        <f t="shared" si="118"/>
        <v>69.656716417910431</v>
      </c>
      <c r="P199" s="17">
        <f t="shared" si="119"/>
        <v>13.931343283582086</v>
      </c>
    </row>
    <row r="200" spans="1:19">
      <c r="A200" s="20" t="s">
        <v>1201</v>
      </c>
      <c r="C200" s="13" t="s">
        <v>1198</v>
      </c>
      <c r="H200" s="60">
        <v>0.47599999999999998</v>
      </c>
      <c r="I200" s="60">
        <v>2.1000000000000001E-2</v>
      </c>
      <c r="J200" s="13">
        <f t="shared" si="116"/>
        <v>0.45499999999999996</v>
      </c>
      <c r="K200" s="68">
        <v>10</v>
      </c>
      <c r="L200" s="68">
        <f t="shared" si="117"/>
        <v>5</v>
      </c>
      <c r="M200" s="69">
        <v>2.9999999999999997E-4</v>
      </c>
      <c r="N200" s="69">
        <v>6.7000000000000002E-3</v>
      </c>
      <c r="O200" s="82">
        <f t="shared" si="118"/>
        <v>67.865671641791039</v>
      </c>
      <c r="P200" s="17">
        <f t="shared" si="119"/>
        <v>13.573134328358208</v>
      </c>
    </row>
    <row r="201" spans="1:19">
      <c r="A201" s="20" t="s">
        <v>1201</v>
      </c>
      <c r="C201" s="13" t="s">
        <v>1199</v>
      </c>
      <c r="H201" s="60">
        <v>0.47899999999999998</v>
      </c>
      <c r="I201" s="60">
        <v>2.1000000000000001E-2</v>
      </c>
      <c r="J201" s="13">
        <f t="shared" si="116"/>
        <v>0.45799999999999996</v>
      </c>
      <c r="K201" s="68">
        <v>10</v>
      </c>
      <c r="L201" s="68">
        <f t="shared" si="117"/>
        <v>5</v>
      </c>
      <c r="M201" s="69">
        <v>2.9999999999999997E-4</v>
      </c>
      <c r="N201" s="69">
        <v>6.7000000000000002E-3</v>
      </c>
      <c r="O201" s="82">
        <f t="shared" si="118"/>
        <v>68.31343283582089</v>
      </c>
      <c r="P201" s="17">
        <f t="shared" si="119"/>
        <v>13.662686567164178</v>
      </c>
    </row>
    <row r="202" spans="1:19">
      <c r="A202" s="20" t="s">
        <v>1201</v>
      </c>
      <c r="C202" s="13" t="s">
        <v>1200</v>
      </c>
      <c r="H202" s="60">
        <v>0.48099999999999998</v>
      </c>
      <c r="I202" s="60">
        <v>2.1000000000000001E-2</v>
      </c>
      <c r="J202" s="13">
        <f t="shared" si="116"/>
        <v>0.45999999999999996</v>
      </c>
      <c r="K202" s="68">
        <v>10</v>
      </c>
      <c r="L202" s="68">
        <f t="shared" si="117"/>
        <v>5</v>
      </c>
      <c r="M202" s="69">
        <v>2.9999999999999997E-4</v>
      </c>
      <c r="N202" s="69">
        <v>6.7000000000000002E-3</v>
      </c>
      <c r="O202" s="82">
        <f t="shared" si="118"/>
        <v>68.611940298507449</v>
      </c>
      <c r="P202" s="17">
        <f t="shared" si="119"/>
        <v>13.72238805970149</v>
      </c>
    </row>
    <row r="203" spans="1:19">
      <c r="A203" s="20" t="s">
        <v>1223</v>
      </c>
      <c r="C203" s="13" t="s">
        <v>1211</v>
      </c>
      <c r="D203" s="13" t="s">
        <v>224</v>
      </c>
      <c r="H203" s="60">
        <v>0.314</v>
      </c>
      <c r="I203" s="60">
        <v>2.1000000000000001E-2</v>
      </c>
      <c r="J203" s="13">
        <f t="shared" si="116"/>
        <v>0.29299999999999998</v>
      </c>
      <c r="K203" s="68">
        <v>2</v>
      </c>
      <c r="L203" s="68">
        <f t="shared" si="117"/>
        <v>25</v>
      </c>
      <c r="M203" s="69">
        <v>2.9999999999999997E-4</v>
      </c>
      <c r="N203" s="69">
        <v>6.7000000000000002E-3</v>
      </c>
      <c r="O203" s="82">
        <f t="shared" si="118"/>
        <v>43.686567164179095</v>
      </c>
      <c r="P203" s="17">
        <f t="shared" si="119"/>
        <v>1.7474626865671639</v>
      </c>
    </row>
    <row r="204" spans="1:19">
      <c r="A204" s="20" t="s">
        <v>1223</v>
      </c>
      <c r="C204" s="13" t="s">
        <v>1212</v>
      </c>
      <c r="D204" s="13" t="s">
        <v>247</v>
      </c>
      <c r="H204" s="60">
        <v>0.441</v>
      </c>
      <c r="I204" s="60">
        <v>2.1000000000000001E-2</v>
      </c>
      <c r="J204" s="13">
        <f t="shared" si="116"/>
        <v>0.42</v>
      </c>
      <c r="K204" s="68">
        <v>10</v>
      </c>
      <c r="L204" s="68">
        <f t="shared" si="117"/>
        <v>5</v>
      </c>
      <c r="M204" s="69">
        <v>2.9999999999999997E-4</v>
      </c>
      <c r="N204" s="69">
        <v>6.7000000000000002E-3</v>
      </c>
      <c r="O204" s="82">
        <f t="shared" si="118"/>
        <v>62.641791044776113</v>
      </c>
      <c r="P204" s="17">
        <f t="shared" si="119"/>
        <v>12.528358208955222</v>
      </c>
    </row>
    <row r="205" spans="1:19">
      <c r="A205" s="20" t="s">
        <v>1223</v>
      </c>
      <c r="C205" s="13" t="s">
        <v>1213</v>
      </c>
      <c r="D205" s="13" t="s">
        <v>202</v>
      </c>
      <c r="H205" s="60">
        <v>0.35799999999999998</v>
      </c>
      <c r="I205" s="60">
        <v>2.1000000000000001E-2</v>
      </c>
      <c r="J205" s="13">
        <f t="shared" si="116"/>
        <v>0.33699999999999997</v>
      </c>
      <c r="K205" s="68">
        <v>10</v>
      </c>
      <c r="L205" s="68">
        <f t="shared" si="117"/>
        <v>5</v>
      </c>
      <c r="M205" s="69">
        <v>2.9999999999999997E-4</v>
      </c>
      <c r="N205" s="69">
        <v>6.7000000000000002E-3</v>
      </c>
      <c r="O205" s="82">
        <f t="shared" si="118"/>
        <v>50.253731343283569</v>
      </c>
      <c r="P205" s="17">
        <f t="shared" si="119"/>
        <v>10.050746268656713</v>
      </c>
    </row>
    <row r="206" spans="1:19">
      <c r="A206" s="20" t="s">
        <v>1223</v>
      </c>
      <c r="C206" s="13" t="s">
        <v>1214</v>
      </c>
      <c r="D206" s="13" t="s">
        <v>57</v>
      </c>
      <c r="H206" s="60">
        <v>0.11899999999999999</v>
      </c>
      <c r="I206" s="60">
        <v>2.1000000000000001E-2</v>
      </c>
      <c r="J206" s="13">
        <f t="shared" si="116"/>
        <v>9.799999999999999E-2</v>
      </c>
      <c r="K206" s="68">
        <v>1</v>
      </c>
      <c r="L206" s="68">
        <f t="shared" si="117"/>
        <v>50</v>
      </c>
      <c r="M206" s="69">
        <v>2.9999999999999997E-4</v>
      </c>
      <c r="N206" s="69">
        <v>6.7000000000000002E-3</v>
      </c>
      <c r="O206" s="82">
        <f t="shared" si="118"/>
        <v>14.582089552238804</v>
      </c>
      <c r="P206" s="17">
        <f t="shared" si="119"/>
        <v>0.29164179104477606</v>
      </c>
    </row>
    <row r="207" spans="1:19">
      <c r="A207" s="20" t="s">
        <v>1223</v>
      </c>
      <c r="C207" s="13" t="s">
        <v>1215</v>
      </c>
      <c r="D207" s="13" t="s">
        <v>56</v>
      </c>
      <c r="H207" s="60">
        <v>8.7999999999999995E-2</v>
      </c>
      <c r="I207" s="60">
        <v>2.1000000000000001E-2</v>
      </c>
      <c r="J207" s="13">
        <f t="shared" si="116"/>
        <v>6.699999999999999E-2</v>
      </c>
      <c r="K207" s="68">
        <v>1</v>
      </c>
      <c r="L207" s="68">
        <f t="shared" si="117"/>
        <v>50</v>
      </c>
      <c r="M207" s="69">
        <v>2.9999999999999997E-4</v>
      </c>
      <c r="N207" s="69">
        <v>6.7000000000000002E-3</v>
      </c>
      <c r="O207" s="82">
        <f t="shared" si="118"/>
        <v>9.9552238805970141</v>
      </c>
      <c r="P207" s="17">
        <f t="shared" si="119"/>
        <v>0.19910447761194028</v>
      </c>
    </row>
    <row r="208" spans="1:19">
      <c r="A208" s="20" t="s">
        <v>1223</v>
      </c>
      <c r="C208" s="13" t="s">
        <v>1216</v>
      </c>
      <c r="D208" s="13" t="s">
        <v>1224</v>
      </c>
      <c r="H208" s="60">
        <v>0.379</v>
      </c>
      <c r="I208" s="60">
        <v>2.1000000000000001E-2</v>
      </c>
      <c r="J208" s="13">
        <f t="shared" si="116"/>
        <v>0.35799999999999998</v>
      </c>
      <c r="K208" s="68">
        <v>10</v>
      </c>
      <c r="L208" s="68">
        <f t="shared" si="117"/>
        <v>5</v>
      </c>
      <c r="M208" s="69">
        <v>2.9999999999999997E-4</v>
      </c>
      <c r="N208" s="69">
        <v>6.7000000000000002E-3</v>
      </c>
      <c r="O208" s="82">
        <f t="shared" si="118"/>
        <v>53.38805970149253</v>
      </c>
      <c r="P208" s="17">
        <f t="shared" si="119"/>
        <v>10.677611940298506</v>
      </c>
    </row>
    <row r="209" spans="1:16">
      <c r="A209" s="20"/>
      <c r="C209" s="13" t="s">
        <v>1217</v>
      </c>
      <c r="D209" s="13" t="s">
        <v>1</v>
      </c>
      <c r="H209" s="60">
        <v>0.39800000000000002</v>
      </c>
      <c r="I209" s="60">
        <v>2.1000000000000001E-2</v>
      </c>
      <c r="J209" s="13">
        <f t="shared" si="116"/>
        <v>0.377</v>
      </c>
      <c r="K209" s="68">
        <v>2</v>
      </c>
      <c r="L209" s="68">
        <f t="shared" si="117"/>
        <v>25</v>
      </c>
      <c r="M209" s="69">
        <v>2.9999999999999997E-4</v>
      </c>
      <c r="N209" s="69">
        <v>6.7000000000000002E-3</v>
      </c>
      <c r="O209" s="82">
        <f t="shared" si="118"/>
        <v>56.223880597014919</v>
      </c>
      <c r="P209" s="17">
        <f t="shared" si="119"/>
        <v>2.2489552238805968</v>
      </c>
    </row>
    <row r="210" spans="1:16">
      <c r="A210" s="20"/>
      <c r="C210" s="13" t="s">
        <v>1218</v>
      </c>
      <c r="D210" s="13" t="s">
        <v>3</v>
      </c>
      <c r="H210" s="60">
        <v>0.36299999999999999</v>
      </c>
      <c r="I210" s="60">
        <v>2.1000000000000001E-2</v>
      </c>
      <c r="J210" s="13">
        <f t="shared" si="116"/>
        <v>0.34199999999999997</v>
      </c>
      <c r="K210" s="68">
        <v>10</v>
      </c>
      <c r="L210" s="68">
        <f t="shared" si="117"/>
        <v>5</v>
      </c>
      <c r="M210" s="69">
        <v>2.9999999999999997E-4</v>
      </c>
      <c r="N210" s="69">
        <v>6.7000000000000002E-3</v>
      </c>
      <c r="O210" s="82">
        <f t="shared" si="118"/>
        <v>50.999999999999993</v>
      </c>
      <c r="P210" s="17">
        <f t="shared" si="119"/>
        <v>10.199999999999999</v>
      </c>
    </row>
    <row r="211" spans="1:16">
      <c r="A211" s="20"/>
      <c r="C211" s="13" t="s">
        <v>1219</v>
      </c>
      <c r="D211" s="13" t="s">
        <v>5</v>
      </c>
      <c r="H211" s="60">
        <v>0.249</v>
      </c>
      <c r="I211" s="60">
        <v>2.1000000000000001E-2</v>
      </c>
      <c r="J211" s="13">
        <f t="shared" si="116"/>
        <v>0.22800000000000001</v>
      </c>
      <c r="K211" s="68">
        <v>10</v>
      </c>
      <c r="L211" s="68">
        <f t="shared" si="117"/>
        <v>5</v>
      </c>
      <c r="M211" s="69">
        <v>2.9999999999999997E-4</v>
      </c>
      <c r="N211" s="69">
        <v>6.7000000000000002E-3</v>
      </c>
      <c r="O211" s="82">
        <f t="shared" si="118"/>
        <v>33.985074626865675</v>
      </c>
      <c r="P211" s="17">
        <f t="shared" si="119"/>
        <v>6.7970149253731353</v>
      </c>
    </row>
    <row r="212" spans="1:16">
      <c r="A212" s="20"/>
      <c r="C212" s="13" t="s">
        <v>1220</v>
      </c>
      <c r="D212" s="13" t="s">
        <v>992</v>
      </c>
      <c r="H212" s="60">
        <v>0.53600000000000003</v>
      </c>
      <c r="I212" s="60">
        <v>2.1000000000000001E-2</v>
      </c>
      <c r="J212" s="13">
        <f t="shared" si="116"/>
        <v>0.51500000000000001</v>
      </c>
      <c r="K212" s="68">
        <v>2</v>
      </c>
      <c r="L212" s="68">
        <f t="shared" si="117"/>
        <v>25</v>
      </c>
      <c r="M212" s="69">
        <v>2.9999999999999997E-4</v>
      </c>
      <c r="N212" s="69">
        <v>6.7000000000000002E-3</v>
      </c>
      <c r="O212" s="82">
        <f t="shared" si="118"/>
        <v>76.820895522388071</v>
      </c>
      <c r="P212" s="17">
        <f t="shared" si="119"/>
        <v>3.0728358208955227</v>
      </c>
    </row>
    <row r="213" spans="1:16">
      <c r="A213" s="20"/>
      <c r="C213" s="13" t="s">
        <v>1221</v>
      </c>
      <c r="D213" s="13" t="s">
        <v>994</v>
      </c>
      <c r="H213" s="60">
        <v>0.40200000000000002</v>
      </c>
      <c r="I213" s="60">
        <v>2.1000000000000001E-2</v>
      </c>
      <c r="J213" s="13">
        <f t="shared" si="116"/>
        <v>0.38100000000000001</v>
      </c>
      <c r="K213" s="68">
        <v>2</v>
      </c>
      <c r="L213" s="68">
        <f t="shared" si="117"/>
        <v>25</v>
      </c>
      <c r="M213" s="69">
        <v>2.9999999999999997E-4</v>
      </c>
      <c r="N213" s="69">
        <v>6.7000000000000002E-3</v>
      </c>
      <c r="O213" s="82">
        <f t="shared" si="118"/>
        <v>56.820895522388057</v>
      </c>
      <c r="P213" s="17">
        <f t="shared" si="119"/>
        <v>2.2728358208955224</v>
      </c>
    </row>
    <row r="214" spans="1:16">
      <c r="A214" s="20"/>
      <c r="C214" s="13" t="s">
        <v>1222</v>
      </c>
      <c r="D214" s="13" t="s">
        <v>7</v>
      </c>
      <c r="H214" s="60">
        <v>0.436</v>
      </c>
      <c r="I214" s="60">
        <v>2.1000000000000001E-2</v>
      </c>
      <c r="J214" s="13">
        <f t="shared" si="116"/>
        <v>0.41499999999999998</v>
      </c>
      <c r="K214" s="68">
        <v>2</v>
      </c>
      <c r="L214" s="68">
        <f t="shared" si="117"/>
        <v>25</v>
      </c>
      <c r="M214" s="69">
        <v>2.9999999999999997E-4</v>
      </c>
      <c r="N214" s="69">
        <v>6.7000000000000002E-3</v>
      </c>
      <c r="O214" s="82">
        <f t="shared" si="118"/>
        <v>61.895522388059696</v>
      </c>
      <c r="P214" s="17">
        <f t="shared" si="119"/>
        <v>2.4758208955223879</v>
      </c>
    </row>
    <row r="215" spans="1:16">
      <c r="A215" s="20" t="s">
        <v>181</v>
      </c>
      <c r="B215" s="15">
        <v>43937</v>
      </c>
      <c r="C215" s="13" t="s">
        <v>1232</v>
      </c>
      <c r="D215" s="13" t="s">
        <v>251</v>
      </c>
      <c r="H215" s="60">
        <v>8.7999999999999995E-2</v>
      </c>
      <c r="I215" s="60">
        <v>2.1999999999999999E-2</v>
      </c>
      <c r="J215" s="13">
        <f t="shared" si="116"/>
        <v>6.6000000000000003E-2</v>
      </c>
      <c r="K215" s="68">
        <v>1</v>
      </c>
      <c r="L215" s="68">
        <f t="shared" si="117"/>
        <v>50</v>
      </c>
      <c r="M215" s="69">
        <v>2.9999999999999997E-4</v>
      </c>
      <c r="N215" s="69">
        <v>6.7000000000000002E-3</v>
      </c>
      <c r="O215" s="82">
        <f t="shared" si="118"/>
        <v>9.8059701492537314</v>
      </c>
      <c r="P215" s="17">
        <f t="shared" si="119"/>
        <v>0.19611940298507463</v>
      </c>
    </row>
    <row r="216" spans="1:16">
      <c r="A216" s="20"/>
      <c r="B216" s="13" t="s">
        <v>1235</v>
      </c>
      <c r="C216" s="13" t="s">
        <v>1226</v>
      </c>
      <c r="D216" s="13" t="s">
        <v>1</v>
      </c>
      <c r="H216" s="60">
        <v>0.28799999999999998</v>
      </c>
      <c r="I216" s="60">
        <v>2.1999999999999999E-2</v>
      </c>
      <c r="J216" s="13">
        <f t="shared" si="116"/>
        <v>0.26599999999999996</v>
      </c>
      <c r="K216" s="68">
        <v>2</v>
      </c>
      <c r="L216" s="68">
        <f t="shared" si="117"/>
        <v>25</v>
      </c>
      <c r="M216" s="69">
        <v>2.9999999999999997E-4</v>
      </c>
      <c r="N216" s="69">
        <v>6.7000000000000002E-3</v>
      </c>
      <c r="O216" s="82">
        <f t="shared" si="118"/>
        <v>39.656716417910438</v>
      </c>
      <c r="P216" s="17">
        <f t="shared" si="119"/>
        <v>1.5862686567164175</v>
      </c>
    </row>
    <row r="217" spans="1:16">
      <c r="A217" s="20"/>
      <c r="C217" s="13" t="s">
        <v>1227</v>
      </c>
      <c r="D217" s="13" t="s">
        <v>3</v>
      </c>
      <c r="H217" s="60">
        <v>0.34899999999999998</v>
      </c>
      <c r="I217" s="60">
        <v>2.1999999999999999E-2</v>
      </c>
      <c r="J217" s="13">
        <f t="shared" si="116"/>
        <v>0.32699999999999996</v>
      </c>
      <c r="K217" s="68">
        <v>10</v>
      </c>
      <c r="L217" s="68">
        <f t="shared" si="117"/>
        <v>5</v>
      </c>
      <c r="M217" s="69">
        <v>2.9999999999999997E-4</v>
      </c>
      <c r="N217" s="69">
        <v>6.7000000000000002E-3</v>
      </c>
      <c r="O217" s="82">
        <f t="shared" si="118"/>
        <v>48.761194029850735</v>
      </c>
      <c r="P217" s="17">
        <f t="shared" si="119"/>
        <v>9.7522388059701477</v>
      </c>
    </row>
    <row r="218" spans="1:16">
      <c r="A218" s="20"/>
      <c r="C218" s="13" t="s">
        <v>1228</v>
      </c>
      <c r="D218" s="13" t="s">
        <v>5</v>
      </c>
      <c r="H218" s="60">
        <v>0.252</v>
      </c>
      <c r="I218" s="60">
        <v>2.1999999999999999E-2</v>
      </c>
      <c r="J218" s="13">
        <f t="shared" si="116"/>
        <v>0.23</v>
      </c>
      <c r="K218" s="68">
        <v>10</v>
      </c>
      <c r="L218" s="68">
        <f t="shared" si="117"/>
        <v>5</v>
      </c>
      <c r="M218" s="69">
        <v>2.9999999999999997E-4</v>
      </c>
      <c r="N218" s="69">
        <v>6.7000000000000002E-3</v>
      </c>
      <c r="O218" s="82">
        <f t="shared" si="118"/>
        <v>34.28358208955224</v>
      </c>
      <c r="P218" s="17">
        <f t="shared" si="119"/>
        <v>6.8567164179104481</v>
      </c>
    </row>
    <row r="219" spans="1:16">
      <c r="A219" s="20"/>
      <c r="C219" s="13" t="s">
        <v>1229</v>
      </c>
      <c r="D219" s="13" t="s">
        <v>992</v>
      </c>
      <c r="H219" s="60">
        <v>0.51700000000000002</v>
      </c>
      <c r="I219" s="60">
        <v>2.1999999999999999E-2</v>
      </c>
      <c r="J219" s="13">
        <f t="shared" si="116"/>
        <v>0.495</v>
      </c>
      <c r="K219" s="68">
        <v>2</v>
      </c>
      <c r="L219" s="68">
        <f t="shared" si="117"/>
        <v>25</v>
      </c>
      <c r="M219" s="69">
        <v>2.9999999999999997E-4</v>
      </c>
      <c r="N219" s="69">
        <v>6.7000000000000002E-3</v>
      </c>
      <c r="O219" s="82">
        <f t="shared" si="118"/>
        <v>73.835820895522374</v>
      </c>
      <c r="P219" s="17">
        <f t="shared" si="119"/>
        <v>2.953432835820895</v>
      </c>
    </row>
    <row r="220" spans="1:16">
      <c r="A220" s="20"/>
      <c r="C220" s="13" t="s">
        <v>1230</v>
      </c>
      <c r="D220" s="13" t="s">
        <v>994</v>
      </c>
      <c r="H220" s="60">
        <v>0.379</v>
      </c>
      <c r="I220" s="60">
        <v>2.1999999999999999E-2</v>
      </c>
      <c r="J220" s="13">
        <f t="shared" si="116"/>
        <v>0.35699999999999998</v>
      </c>
      <c r="K220" s="68">
        <v>2</v>
      </c>
      <c r="L220" s="68">
        <f t="shared" si="117"/>
        <v>25</v>
      </c>
      <c r="M220" s="69">
        <v>2.9999999999999997E-4</v>
      </c>
      <c r="N220" s="69">
        <v>6.7000000000000002E-3</v>
      </c>
      <c r="O220" s="82">
        <f t="shared" si="118"/>
        <v>53.238805970149244</v>
      </c>
      <c r="P220" s="17">
        <f t="shared" si="119"/>
        <v>2.1295522388059696</v>
      </c>
    </row>
    <row r="221" spans="1:16">
      <c r="A221" s="20" t="s">
        <v>181</v>
      </c>
      <c r="C221" s="13" t="s">
        <v>1231</v>
      </c>
      <c r="D221" s="13" t="s">
        <v>7</v>
      </c>
      <c r="H221" s="60">
        <v>0.44900000000000001</v>
      </c>
      <c r="I221" s="60">
        <v>2.1999999999999999E-2</v>
      </c>
      <c r="J221" s="13">
        <f t="shared" si="116"/>
        <v>0.42699999999999999</v>
      </c>
      <c r="K221" s="68">
        <v>2</v>
      </c>
      <c r="L221" s="68">
        <f t="shared" si="117"/>
        <v>25</v>
      </c>
      <c r="M221" s="69">
        <v>2.9999999999999997E-4</v>
      </c>
      <c r="N221" s="69">
        <v>6.7000000000000002E-3</v>
      </c>
      <c r="O221" s="82">
        <f t="shared" si="118"/>
        <v>63.686567164179095</v>
      </c>
      <c r="P221" s="17">
        <f t="shared" si="119"/>
        <v>2.5474626865671639</v>
      </c>
    </row>
    <row r="222" spans="1:16" ht="14.25" customHeight="1">
      <c r="A222" s="20" t="s">
        <v>181</v>
      </c>
      <c r="C222" s="13" t="s">
        <v>1233</v>
      </c>
      <c r="D222" s="13" t="s">
        <v>222</v>
      </c>
      <c r="H222" s="60">
        <v>0.26900000000000002</v>
      </c>
      <c r="I222" s="60">
        <v>2.1999999999999999E-2</v>
      </c>
      <c r="J222" s="13">
        <f t="shared" si="116"/>
        <v>0.24700000000000003</v>
      </c>
      <c r="K222" s="68">
        <v>5</v>
      </c>
      <c r="L222" s="68">
        <f t="shared" si="117"/>
        <v>10</v>
      </c>
      <c r="M222" s="69">
        <v>2.9999999999999997E-4</v>
      </c>
      <c r="N222" s="69">
        <v>6.7000000000000002E-3</v>
      </c>
      <c r="O222" s="82">
        <f t="shared" si="118"/>
        <v>36.820895522388064</v>
      </c>
      <c r="P222" s="17">
        <f t="shared" si="119"/>
        <v>3.6820895522388062</v>
      </c>
    </row>
    <row r="223" spans="1:16">
      <c r="A223" s="20" t="s">
        <v>181</v>
      </c>
      <c r="C223" s="13" t="s">
        <v>1234</v>
      </c>
      <c r="H223" s="60">
        <v>0.26800000000000002</v>
      </c>
      <c r="I223" s="60">
        <v>2.1999999999999999E-2</v>
      </c>
      <c r="J223" s="13">
        <f t="shared" si="116"/>
        <v>0.24600000000000002</v>
      </c>
      <c r="K223" s="68">
        <v>5</v>
      </c>
      <c r="L223" s="68">
        <f t="shared" si="117"/>
        <v>10</v>
      </c>
      <c r="M223" s="69">
        <v>2.9999999999999997E-4</v>
      </c>
      <c r="N223" s="69">
        <v>6.7000000000000002E-3</v>
      </c>
      <c r="O223" s="82">
        <f t="shared" si="118"/>
        <v>36.671641791044777</v>
      </c>
      <c r="P223" s="17">
        <f t="shared" si="119"/>
        <v>3.6671641791044776</v>
      </c>
    </row>
    <row r="224" spans="1:16" ht="14.25" customHeight="1">
      <c r="A224" s="20"/>
      <c r="B224" s="21"/>
      <c r="C224" s="22" t="s">
        <v>73</v>
      </c>
      <c r="D224" s="66"/>
      <c r="E224" s="24"/>
      <c r="F224" s="25"/>
      <c r="G224" s="24"/>
      <c r="H224" s="26">
        <v>0.28999999999999998</v>
      </c>
      <c r="I224" s="26">
        <v>2.1999999999999999E-2</v>
      </c>
      <c r="J224" s="27">
        <f t="shared" si="116"/>
        <v>0.26799999999999996</v>
      </c>
      <c r="K224" s="28">
        <v>1</v>
      </c>
      <c r="L224" s="24">
        <f t="shared" si="117"/>
        <v>50</v>
      </c>
      <c r="M224" s="29">
        <v>2.9999999999999997E-4</v>
      </c>
      <c r="N224" s="29">
        <v>6.7000000000000002E-3</v>
      </c>
      <c r="O224" s="84">
        <f t="shared" si="118"/>
        <v>39.955223880597003</v>
      </c>
      <c r="P224" s="30">
        <f t="shared" si="119"/>
        <v>0.79910447761194003</v>
      </c>
    </row>
    <row r="225" spans="1:16" ht="16.5" customHeight="1">
      <c r="A225" s="20" t="s">
        <v>1245</v>
      </c>
      <c r="C225" s="13" t="s">
        <v>1236</v>
      </c>
      <c r="D225" s="13" t="s">
        <v>1255</v>
      </c>
      <c r="H225" s="60">
        <v>0.17599999999999999</v>
      </c>
      <c r="I225" s="60">
        <v>2.1999999999999999E-2</v>
      </c>
      <c r="J225" s="13">
        <f t="shared" si="116"/>
        <v>0.154</v>
      </c>
      <c r="K225" s="68">
        <v>1</v>
      </c>
      <c r="L225" s="68">
        <f t="shared" si="117"/>
        <v>50</v>
      </c>
      <c r="M225" s="69">
        <v>2.9999999999999997E-4</v>
      </c>
      <c r="N225" s="69">
        <v>6.7000000000000002E-3</v>
      </c>
      <c r="O225" s="82">
        <f t="shared" si="118"/>
        <v>22.940298507462686</v>
      </c>
      <c r="P225" s="17">
        <f t="shared" si="119"/>
        <v>0.45880597014925373</v>
      </c>
    </row>
    <row r="226" spans="1:16">
      <c r="A226" s="20"/>
      <c r="C226" s="13" t="s">
        <v>1237</v>
      </c>
      <c r="D226" s="13" t="s">
        <v>7</v>
      </c>
      <c r="H226" s="60">
        <v>0.49099999999999999</v>
      </c>
      <c r="I226" s="60">
        <v>2.1999999999999999E-2</v>
      </c>
      <c r="J226" s="13">
        <f t="shared" si="116"/>
        <v>0.46899999999999997</v>
      </c>
      <c r="K226" s="68">
        <v>2</v>
      </c>
      <c r="L226" s="68">
        <f t="shared" si="117"/>
        <v>25</v>
      </c>
      <c r="M226" s="69">
        <v>2.9999999999999997E-4</v>
      </c>
      <c r="N226" s="69">
        <v>6.7000000000000002E-3</v>
      </c>
      <c r="O226" s="82">
        <f t="shared" si="118"/>
        <v>69.955223880597003</v>
      </c>
      <c r="P226" s="17">
        <f t="shared" si="119"/>
        <v>2.7982089552238802</v>
      </c>
    </row>
    <row r="227" spans="1:16">
      <c r="A227" s="20" t="s">
        <v>1245</v>
      </c>
      <c r="C227" s="13" t="s">
        <v>1238</v>
      </c>
      <c r="D227" s="13" t="s">
        <v>1239</v>
      </c>
      <c r="H227" s="60">
        <v>0.245</v>
      </c>
      <c r="I227" s="60">
        <v>2.1999999999999999E-2</v>
      </c>
      <c r="J227" s="13">
        <f t="shared" si="116"/>
        <v>0.223</v>
      </c>
      <c r="K227" s="68">
        <v>5</v>
      </c>
      <c r="L227" s="68">
        <f t="shared" si="117"/>
        <v>10</v>
      </c>
      <c r="M227" s="69">
        <v>2.9999999999999997E-4</v>
      </c>
      <c r="N227" s="69">
        <v>6.7000000000000002E-3</v>
      </c>
      <c r="O227" s="82">
        <f t="shared" si="118"/>
        <v>33.238805970149251</v>
      </c>
      <c r="P227" s="17">
        <f t="shared" si="119"/>
        <v>3.323880597014925</v>
      </c>
    </row>
    <row r="228" spans="1:16">
      <c r="A228" s="20" t="s">
        <v>1246</v>
      </c>
      <c r="C228" s="13" t="s">
        <v>1256</v>
      </c>
      <c r="D228" s="13" t="s">
        <v>1239</v>
      </c>
      <c r="G228" s="13" t="s">
        <v>1247</v>
      </c>
      <c r="H228" s="60">
        <v>0.22600000000000001</v>
      </c>
      <c r="I228" s="60">
        <v>2.1999999999999999E-2</v>
      </c>
      <c r="J228" s="13">
        <f t="shared" ref="J228:J246" si="120">H228-I228</f>
        <v>0.20400000000000001</v>
      </c>
      <c r="K228" s="68">
        <v>5</v>
      </c>
      <c r="L228" s="68">
        <f t="shared" ref="L228:L246" si="121">50/K228</f>
        <v>10</v>
      </c>
      <c r="M228" s="69">
        <v>2.9999999999999997E-4</v>
      </c>
      <c r="N228" s="69">
        <v>6.7000000000000002E-3</v>
      </c>
      <c r="O228" s="82">
        <f t="shared" ref="O228:O246" si="122">(J228-M228)/N228</f>
        <v>30.402985074626869</v>
      </c>
      <c r="P228" s="17">
        <f t="shared" ref="P228:P246" si="123">O228/L228</f>
        <v>3.0402985074626869</v>
      </c>
    </row>
    <row r="229" spans="1:16">
      <c r="A229" s="20" t="s">
        <v>1246</v>
      </c>
      <c r="C229" s="13" t="s">
        <v>1257</v>
      </c>
      <c r="G229" s="13" t="s">
        <v>1247</v>
      </c>
      <c r="H229" s="60">
        <v>0.22600000000000001</v>
      </c>
      <c r="I229" s="60">
        <v>2.1999999999999999E-2</v>
      </c>
      <c r="J229" s="13">
        <f t="shared" si="120"/>
        <v>0.20400000000000001</v>
      </c>
      <c r="K229" s="68">
        <v>5</v>
      </c>
      <c r="L229" s="68">
        <f t="shared" si="121"/>
        <v>10</v>
      </c>
      <c r="M229" s="69">
        <v>2.9999999999999997E-4</v>
      </c>
      <c r="N229" s="69">
        <v>6.7000000000000002E-3</v>
      </c>
      <c r="O229" s="82">
        <f t="shared" si="122"/>
        <v>30.402985074626869</v>
      </c>
      <c r="P229" s="17">
        <f t="shared" si="123"/>
        <v>3.0402985074626869</v>
      </c>
    </row>
    <row r="230" spans="1:16">
      <c r="A230" s="20"/>
      <c r="C230" s="13" t="s">
        <v>1240</v>
      </c>
      <c r="D230" s="13" t="s">
        <v>1</v>
      </c>
      <c r="H230" s="60">
        <v>0.308</v>
      </c>
      <c r="I230" s="60">
        <v>2.1999999999999999E-2</v>
      </c>
      <c r="J230" s="13">
        <f t="shared" si="120"/>
        <v>0.28599999999999998</v>
      </c>
      <c r="K230" s="68">
        <v>2</v>
      </c>
      <c r="L230" s="68">
        <f t="shared" si="121"/>
        <v>25</v>
      </c>
      <c r="M230" s="69">
        <v>2.9999999999999997E-4</v>
      </c>
      <c r="N230" s="69">
        <v>6.7000000000000002E-3</v>
      </c>
      <c r="O230" s="82">
        <f t="shared" si="122"/>
        <v>42.641791044776113</v>
      </c>
      <c r="P230" s="17">
        <f t="shared" si="123"/>
        <v>1.7056716417910445</v>
      </c>
    </row>
    <row r="231" spans="1:16">
      <c r="A231" s="20"/>
      <c r="C231" s="13" t="s">
        <v>1241</v>
      </c>
      <c r="D231" s="13" t="s">
        <v>3</v>
      </c>
      <c r="H231" s="60">
        <v>0.33400000000000002</v>
      </c>
      <c r="I231" s="60">
        <v>2.1999999999999999E-2</v>
      </c>
      <c r="J231" s="13">
        <f t="shared" si="120"/>
        <v>0.312</v>
      </c>
      <c r="K231" s="68">
        <v>10</v>
      </c>
      <c r="L231" s="68">
        <f t="shared" si="121"/>
        <v>5</v>
      </c>
      <c r="M231" s="69">
        <v>2.9999999999999997E-4</v>
      </c>
      <c r="N231" s="69">
        <v>6.7000000000000002E-3</v>
      </c>
      <c r="O231" s="82">
        <f t="shared" si="122"/>
        <v>46.522388059701484</v>
      </c>
      <c r="P231" s="17">
        <f t="shared" si="123"/>
        <v>9.3044776119402961</v>
      </c>
    </row>
    <row r="232" spans="1:16">
      <c r="A232" s="20"/>
      <c r="C232" s="13" t="s">
        <v>1242</v>
      </c>
      <c r="D232" s="13" t="s">
        <v>5</v>
      </c>
      <c r="H232" s="60">
        <v>0.28100000000000003</v>
      </c>
      <c r="I232" s="60">
        <v>2.1999999999999999E-2</v>
      </c>
      <c r="J232" s="13">
        <f t="shared" si="120"/>
        <v>0.25900000000000001</v>
      </c>
      <c r="K232" s="68">
        <v>10</v>
      </c>
      <c r="L232" s="68">
        <f t="shared" si="121"/>
        <v>5</v>
      </c>
      <c r="M232" s="69">
        <v>2.9999999999999997E-4</v>
      </c>
      <c r="N232" s="69">
        <v>6.7000000000000002E-3</v>
      </c>
      <c r="O232" s="82">
        <f t="shared" si="122"/>
        <v>38.611940298507456</v>
      </c>
      <c r="P232" s="17">
        <f t="shared" si="123"/>
        <v>7.7223880597014913</v>
      </c>
    </row>
    <row r="233" spans="1:16">
      <c r="A233" s="20"/>
      <c r="C233" s="13" t="s">
        <v>1243</v>
      </c>
      <c r="D233" s="13" t="s">
        <v>992</v>
      </c>
      <c r="H233" s="60">
        <v>0.501</v>
      </c>
      <c r="I233" s="60">
        <v>2.1999999999999999E-2</v>
      </c>
      <c r="J233" s="13">
        <f t="shared" si="120"/>
        <v>0.47899999999999998</v>
      </c>
      <c r="K233" s="68">
        <v>2</v>
      </c>
      <c r="L233" s="68">
        <f t="shared" si="121"/>
        <v>25</v>
      </c>
      <c r="M233" s="69">
        <v>2.9999999999999997E-4</v>
      </c>
      <c r="N233" s="69">
        <v>6.7000000000000002E-3</v>
      </c>
      <c r="O233" s="82">
        <f t="shared" si="122"/>
        <v>71.447761194029837</v>
      </c>
      <c r="P233" s="17">
        <f t="shared" si="123"/>
        <v>2.8579104477611934</v>
      </c>
    </row>
    <row r="234" spans="1:16">
      <c r="A234" s="20"/>
      <c r="C234" s="13" t="s">
        <v>1244</v>
      </c>
      <c r="D234" s="13" t="s">
        <v>994</v>
      </c>
      <c r="H234" s="60">
        <v>0.36599999999999999</v>
      </c>
      <c r="I234" s="60">
        <v>2.1999999999999999E-2</v>
      </c>
      <c r="J234" s="13">
        <f t="shared" si="120"/>
        <v>0.34399999999999997</v>
      </c>
      <c r="K234" s="68">
        <v>2</v>
      </c>
      <c r="L234" s="68">
        <f t="shared" si="121"/>
        <v>25</v>
      </c>
      <c r="M234" s="69">
        <v>2.9999999999999997E-4</v>
      </c>
      <c r="N234" s="69">
        <v>6.7000000000000002E-3</v>
      </c>
      <c r="O234" s="82">
        <f t="shared" si="122"/>
        <v>51.298507462686558</v>
      </c>
      <c r="P234" s="17">
        <f t="shared" si="123"/>
        <v>2.0519402985074624</v>
      </c>
    </row>
    <row r="235" spans="1:16">
      <c r="A235" s="20" t="s">
        <v>1246</v>
      </c>
      <c r="B235" s="15">
        <v>43941</v>
      </c>
      <c r="C235" s="13" t="s">
        <v>1248</v>
      </c>
      <c r="D235" s="13" t="s">
        <v>1239</v>
      </c>
      <c r="H235" s="60">
        <v>0.255</v>
      </c>
      <c r="I235" s="60">
        <v>2.4E-2</v>
      </c>
      <c r="J235" s="13">
        <f t="shared" si="120"/>
        <v>0.23100000000000001</v>
      </c>
      <c r="K235" s="68">
        <v>5</v>
      </c>
      <c r="L235" s="68">
        <f t="shared" si="121"/>
        <v>10</v>
      </c>
      <c r="M235" s="69">
        <v>2.9999999999999997E-4</v>
      </c>
      <c r="N235" s="69">
        <v>6.7000000000000002E-3</v>
      </c>
      <c r="O235" s="82">
        <f t="shared" si="122"/>
        <v>34.432835820895527</v>
      </c>
      <c r="P235" s="17">
        <f t="shared" si="123"/>
        <v>3.4432835820895527</v>
      </c>
    </row>
    <row r="236" spans="1:16">
      <c r="A236" s="20"/>
      <c r="B236" s="13" t="s">
        <v>1254</v>
      </c>
      <c r="C236" s="13" t="s">
        <v>1249</v>
      </c>
      <c r="D236" s="13" t="s">
        <v>1</v>
      </c>
      <c r="H236" s="60">
        <v>0.313</v>
      </c>
      <c r="I236" s="60">
        <v>2.4E-2</v>
      </c>
      <c r="J236" s="13">
        <f t="shared" si="120"/>
        <v>0.28899999999999998</v>
      </c>
      <c r="K236" s="68">
        <v>2</v>
      </c>
      <c r="L236" s="68">
        <f t="shared" si="121"/>
        <v>25</v>
      </c>
      <c r="M236" s="69">
        <v>2.9999999999999997E-4</v>
      </c>
      <c r="N236" s="69">
        <v>6.7000000000000002E-3</v>
      </c>
      <c r="O236" s="82">
        <f t="shared" si="122"/>
        <v>43.089552238805965</v>
      </c>
      <c r="P236" s="17">
        <f t="shared" si="123"/>
        <v>1.7235820895522387</v>
      </c>
    </row>
    <row r="237" spans="1:16">
      <c r="A237" s="20"/>
      <c r="C237" s="13" t="s">
        <v>1250</v>
      </c>
      <c r="D237" s="13" t="s">
        <v>3</v>
      </c>
      <c r="H237" s="60">
        <v>0.35799999999999998</v>
      </c>
      <c r="I237" s="60">
        <v>2.4E-2</v>
      </c>
      <c r="J237" s="13">
        <f t="shared" si="120"/>
        <v>0.33399999999999996</v>
      </c>
      <c r="K237" s="68">
        <v>10</v>
      </c>
      <c r="L237" s="68">
        <f t="shared" si="121"/>
        <v>5</v>
      </c>
      <c r="M237" s="69">
        <v>2.9999999999999997E-4</v>
      </c>
      <c r="N237" s="69">
        <v>6.7000000000000002E-3</v>
      </c>
      <c r="O237" s="82">
        <f t="shared" si="122"/>
        <v>49.805970149253724</v>
      </c>
      <c r="P237" s="17">
        <f t="shared" si="123"/>
        <v>9.9611940298507449</v>
      </c>
    </row>
    <row r="238" spans="1:16">
      <c r="A238" s="20"/>
      <c r="C238" s="13" t="s">
        <v>1251</v>
      </c>
      <c r="D238" s="13" t="s">
        <v>5</v>
      </c>
      <c r="H238" s="60">
        <v>0.25700000000000001</v>
      </c>
      <c r="I238" s="60">
        <v>2.4E-2</v>
      </c>
      <c r="J238" s="13">
        <f t="shared" si="120"/>
        <v>0.23300000000000001</v>
      </c>
      <c r="K238" s="68">
        <v>10</v>
      </c>
      <c r="L238" s="68">
        <f t="shared" si="121"/>
        <v>5</v>
      </c>
      <c r="M238" s="69">
        <v>2.9999999999999997E-4</v>
      </c>
      <c r="N238" s="69">
        <v>6.7000000000000002E-3</v>
      </c>
      <c r="O238" s="82">
        <f t="shared" si="122"/>
        <v>34.731343283582092</v>
      </c>
      <c r="P238" s="17">
        <f t="shared" si="123"/>
        <v>6.946268656716418</v>
      </c>
    </row>
    <row r="239" spans="1:16">
      <c r="A239" s="20"/>
      <c r="C239" s="13" t="s">
        <v>1252</v>
      </c>
      <c r="D239" s="13" t="s">
        <v>992</v>
      </c>
      <c r="H239" s="60">
        <v>0.52100000000000002</v>
      </c>
      <c r="I239" s="60">
        <v>2.4E-2</v>
      </c>
      <c r="J239" s="13">
        <f t="shared" si="120"/>
        <v>0.497</v>
      </c>
      <c r="K239" s="68">
        <v>2</v>
      </c>
      <c r="L239" s="68">
        <f t="shared" si="121"/>
        <v>25</v>
      </c>
      <c r="M239" s="69">
        <v>2.9999999999999997E-4</v>
      </c>
      <c r="N239" s="69">
        <v>6.7000000000000002E-3</v>
      </c>
      <c r="O239" s="82">
        <f t="shared" si="122"/>
        <v>74.134328358208947</v>
      </c>
      <c r="P239" s="17">
        <f t="shared" si="123"/>
        <v>2.9653731343283578</v>
      </c>
    </row>
    <row r="240" spans="1:16">
      <c r="A240" s="20"/>
      <c r="C240" s="13" t="s">
        <v>1253</v>
      </c>
      <c r="D240" s="13" t="s">
        <v>994</v>
      </c>
      <c r="H240" s="60">
        <v>0.39900000000000002</v>
      </c>
      <c r="I240" s="60">
        <v>2.4E-2</v>
      </c>
      <c r="J240" s="13">
        <f t="shared" si="120"/>
        <v>0.375</v>
      </c>
      <c r="K240" s="68">
        <v>2</v>
      </c>
      <c r="L240" s="68">
        <f t="shared" si="121"/>
        <v>25</v>
      </c>
      <c r="M240" s="69">
        <v>2.9999999999999997E-4</v>
      </c>
      <c r="N240" s="69">
        <v>6.7000000000000002E-3</v>
      </c>
      <c r="O240" s="82">
        <f t="shared" si="122"/>
        <v>55.925373134328353</v>
      </c>
      <c r="P240" s="17">
        <f t="shared" si="123"/>
        <v>2.237014925373134</v>
      </c>
    </row>
    <row r="241" spans="1:19">
      <c r="A241" s="20"/>
      <c r="C241" s="13" t="s">
        <v>1260</v>
      </c>
      <c r="D241" s="13" t="s">
        <v>7</v>
      </c>
      <c r="H241" s="60">
        <v>0.501</v>
      </c>
      <c r="I241" s="60">
        <v>2.4E-2</v>
      </c>
      <c r="J241" s="13">
        <f t="shared" si="120"/>
        <v>0.47699999999999998</v>
      </c>
      <c r="K241" s="68">
        <v>2</v>
      </c>
      <c r="L241" s="68">
        <f t="shared" si="121"/>
        <v>25</v>
      </c>
      <c r="M241" s="69">
        <v>2.9999999999999997E-4</v>
      </c>
      <c r="N241" s="69">
        <v>6.7000000000000002E-3</v>
      </c>
      <c r="O241" s="82">
        <f t="shared" si="122"/>
        <v>71.149253731343279</v>
      </c>
      <c r="P241" s="17">
        <f t="shared" si="123"/>
        <v>2.845970149253731</v>
      </c>
    </row>
    <row r="242" spans="1:19">
      <c r="A242" s="20" t="s">
        <v>1246</v>
      </c>
      <c r="C242" s="13" t="s">
        <v>1258</v>
      </c>
      <c r="D242" s="13" t="s">
        <v>1239</v>
      </c>
      <c r="H242" s="60">
        <v>0.25900000000000001</v>
      </c>
      <c r="I242" s="60">
        <v>2.4E-2</v>
      </c>
      <c r="J242" s="13">
        <f t="shared" si="120"/>
        <v>0.23500000000000001</v>
      </c>
      <c r="K242" s="68">
        <v>5</v>
      </c>
      <c r="L242" s="68">
        <f t="shared" si="121"/>
        <v>10</v>
      </c>
      <c r="M242" s="69">
        <v>2.9999999999999997E-4</v>
      </c>
      <c r="N242" s="69">
        <v>6.7000000000000002E-3</v>
      </c>
      <c r="O242" s="82">
        <f t="shared" si="122"/>
        <v>35.029850746268657</v>
      </c>
      <c r="P242" s="17">
        <f t="shared" si="123"/>
        <v>3.5029850746268658</v>
      </c>
    </row>
    <row r="243" spans="1:19">
      <c r="A243" s="20" t="s">
        <v>1246</v>
      </c>
      <c r="C243" s="13" t="s">
        <v>1259</v>
      </c>
      <c r="H243" s="60">
        <v>0.26600000000000001</v>
      </c>
      <c r="I243" s="60">
        <v>2.4E-2</v>
      </c>
      <c r="J243" s="13">
        <f t="shared" si="120"/>
        <v>0.24200000000000002</v>
      </c>
      <c r="K243" s="68">
        <v>5</v>
      </c>
      <c r="L243" s="68">
        <f t="shared" si="121"/>
        <v>10</v>
      </c>
      <c r="M243" s="69">
        <v>2.9999999999999997E-4</v>
      </c>
      <c r="N243" s="69">
        <v>6.7000000000000002E-3</v>
      </c>
      <c r="O243" s="82">
        <f t="shared" si="122"/>
        <v>36.074626865671647</v>
      </c>
      <c r="P243" s="17">
        <f t="shared" si="123"/>
        <v>3.6074626865671648</v>
      </c>
      <c r="S243" s="61"/>
    </row>
    <row r="244" spans="1:19">
      <c r="A244" s="20"/>
      <c r="C244" s="35" t="s">
        <v>1148</v>
      </c>
      <c r="D244" s="88"/>
      <c r="E244" s="35"/>
      <c r="F244" s="35"/>
      <c r="G244" s="35"/>
      <c r="H244" s="46">
        <v>0.121</v>
      </c>
      <c r="I244" s="46">
        <v>2.4E-2</v>
      </c>
      <c r="J244" s="36">
        <f t="shared" si="120"/>
        <v>9.7000000000000003E-2</v>
      </c>
      <c r="K244" s="37">
        <v>1</v>
      </c>
      <c r="L244" s="34">
        <f t="shared" si="121"/>
        <v>50</v>
      </c>
      <c r="M244" s="40">
        <v>2.9999999999999997E-4</v>
      </c>
      <c r="N244" s="34">
        <v>6.7000000000000002E-3</v>
      </c>
      <c r="O244" s="35">
        <f t="shared" si="122"/>
        <v>14.432835820895523</v>
      </c>
      <c r="P244" s="35">
        <f t="shared" si="123"/>
        <v>0.28865671641791046</v>
      </c>
      <c r="Q244" s="13" t="s">
        <v>1172</v>
      </c>
      <c r="S244" s="39" t="s">
        <v>1150</v>
      </c>
    </row>
    <row r="245" spans="1:19">
      <c r="A245" s="20"/>
      <c r="C245" s="35" t="s">
        <v>1149</v>
      </c>
      <c r="D245" s="88"/>
      <c r="E245" s="35"/>
      <c r="F245" s="35"/>
      <c r="G245" s="35"/>
      <c r="H245" s="46">
        <v>0.122</v>
      </c>
      <c r="I245" s="46">
        <v>2.4E-2</v>
      </c>
      <c r="J245" s="36">
        <f t="shared" si="120"/>
        <v>9.8000000000000004E-2</v>
      </c>
      <c r="K245" s="37">
        <v>1</v>
      </c>
      <c r="L245" s="34">
        <f t="shared" si="121"/>
        <v>50</v>
      </c>
      <c r="M245" s="40">
        <v>2.9999999999999997E-4</v>
      </c>
      <c r="N245" s="34">
        <v>6.7000000000000002E-3</v>
      </c>
      <c r="O245" s="35">
        <f t="shared" si="122"/>
        <v>14.582089552238807</v>
      </c>
      <c r="P245" s="35">
        <f t="shared" si="123"/>
        <v>0.29164179104477617</v>
      </c>
      <c r="S245" s="39" t="s">
        <v>1027</v>
      </c>
    </row>
    <row r="246" spans="1:19" ht="14.25" customHeight="1">
      <c r="A246" s="20"/>
      <c r="B246" s="21"/>
      <c r="C246" s="22" t="s">
        <v>73</v>
      </c>
      <c r="D246" s="66"/>
      <c r="E246" s="24"/>
      <c r="F246" s="25"/>
      <c r="G246" s="24"/>
      <c r="H246" s="26">
        <v>0.29199999999999998</v>
      </c>
      <c r="I246" s="26">
        <v>2.4E-2</v>
      </c>
      <c r="J246" s="27">
        <f t="shared" si="120"/>
        <v>0.26799999999999996</v>
      </c>
      <c r="K246" s="28">
        <v>1</v>
      </c>
      <c r="L246" s="24">
        <f t="shared" si="121"/>
        <v>50</v>
      </c>
      <c r="M246" s="29">
        <v>2.9999999999999997E-4</v>
      </c>
      <c r="N246" s="29">
        <v>6.7000000000000002E-3</v>
      </c>
      <c r="O246" s="84">
        <f t="shared" si="122"/>
        <v>39.955223880597003</v>
      </c>
      <c r="P246" s="30">
        <f t="shared" si="123"/>
        <v>0.79910447761194003</v>
      </c>
    </row>
    <row r="247" spans="1:19">
      <c r="A247" s="20"/>
      <c r="C247" s="13" t="s">
        <v>1265</v>
      </c>
      <c r="D247" s="13" t="s">
        <v>1</v>
      </c>
      <c r="H247" s="60">
        <v>0.40699999999999997</v>
      </c>
      <c r="I247" s="60">
        <v>2.4E-2</v>
      </c>
      <c r="J247" s="13">
        <f t="shared" ref="J247:J252" si="124">H247-I247</f>
        <v>0.38299999999999995</v>
      </c>
      <c r="K247" s="68">
        <v>2</v>
      </c>
      <c r="L247" s="68">
        <f t="shared" ref="L247:L252" si="125">50/K247</f>
        <v>25</v>
      </c>
      <c r="M247" s="69">
        <v>2.9999999999999997E-4</v>
      </c>
      <c r="N247" s="69">
        <v>6.7000000000000002E-3</v>
      </c>
      <c r="O247" s="82">
        <f t="shared" ref="O247:O252" si="126">(J247-M247)/N247</f>
        <v>57.119402985074615</v>
      </c>
      <c r="P247" s="17">
        <f t="shared" ref="P247:P252" si="127">O247/L247</f>
        <v>2.2847761194029848</v>
      </c>
    </row>
    <row r="248" spans="1:19">
      <c r="A248" s="20"/>
      <c r="C248" s="13" t="s">
        <v>1266</v>
      </c>
      <c r="D248" s="13" t="s">
        <v>1281</v>
      </c>
      <c r="H248" s="60">
        <v>0.34100000000000003</v>
      </c>
      <c r="I248" s="60">
        <v>2.4E-2</v>
      </c>
      <c r="J248" s="13">
        <f t="shared" si="124"/>
        <v>0.317</v>
      </c>
      <c r="K248" s="68">
        <v>10</v>
      </c>
      <c r="L248" s="68">
        <f t="shared" si="125"/>
        <v>5</v>
      </c>
      <c r="M248" s="69">
        <v>2.9999999999999997E-4</v>
      </c>
      <c r="N248" s="69">
        <v>6.7000000000000002E-3</v>
      </c>
      <c r="O248" s="82">
        <f t="shared" si="126"/>
        <v>47.268656716417908</v>
      </c>
      <c r="P248" s="17">
        <f t="shared" si="127"/>
        <v>9.4537313432835823</v>
      </c>
    </row>
    <row r="249" spans="1:19">
      <c r="A249" s="20"/>
      <c r="C249" s="13" t="s">
        <v>1267</v>
      </c>
      <c r="D249" s="13" t="s">
        <v>5</v>
      </c>
      <c r="H249" s="60">
        <v>0.23899999999999999</v>
      </c>
      <c r="I249" s="60">
        <v>2.4E-2</v>
      </c>
      <c r="J249" s="13">
        <f t="shared" si="124"/>
        <v>0.215</v>
      </c>
      <c r="K249" s="68">
        <v>10</v>
      </c>
      <c r="L249" s="68">
        <f t="shared" si="125"/>
        <v>5</v>
      </c>
      <c r="M249" s="69">
        <v>2.9999999999999997E-4</v>
      </c>
      <c r="N249" s="69">
        <v>6.7000000000000002E-3</v>
      </c>
      <c r="O249" s="82">
        <f t="shared" si="126"/>
        <v>32.044776119402982</v>
      </c>
      <c r="P249" s="17">
        <f t="shared" si="127"/>
        <v>6.4089552238805965</v>
      </c>
    </row>
    <row r="250" spans="1:19">
      <c r="A250" s="20"/>
      <c r="C250" s="13" t="s">
        <v>1268</v>
      </c>
      <c r="D250" s="13" t="s">
        <v>992</v>
      </c>
      <c r="H250" s="60">
        <v>0.48899999999999999</v>
      </c>
      <c r="I250" s="60">
        <v>2.4E-2</v>
      </c>
      <c r="J250" s="13">
        <f t="shared" si="124"/>
        <v>0.46499999999999997</v>
      </c>
      <c r="K250" s="68">
        <v>2</v>
      </c>
      <c r="L250" s="68">
        <f t="shared" si="125"/>
        <v>25</v>
      </c>
      <c r="M250" s="69">
        <v>2.9999999999999997E-4</v>
      </c>
      <c r="N250" s="69">
        <v>6.7000000000000002E-3</v>
      </c>
      <c r="O250" s="82">
        <f t="shared" si="126"/>
        <v>69.358208955223873</v>
      </c>
      <c r="P250" s="17">
        <f t="shared" si="127"/>
        <v>2.7743283582089551</v>
      </c>
    </row>
    <row r="251" spans="1:19">
      <c r="A251" s="20"/>
      <c r="C251" s="13" t="s">
        <v>1269</v>
      </c>
      <c r="D251" s="13" t="s">
        <v>994</v>
      </c>
      <c r="H251" s="60">
        <v>0.40600000000000003</v>
      </c>
      <c r="I251" s="60">
        <v>2.4E-2</v>
      </c>
      <c r="J251" s="13">
        <f t="shared" si="124"/>
        <v>0.38200000000000001</v>
      </c>
      <c r="K251" s="68">
        <v>2</v>
      </c>
      <c r="L251" s="68">
        <f t="shared" si="125"/>
        <v>25</v>
      </c>
      <c r="M251" s="69">
        <v>2.9999999999999997E-4</v>
      </c>
      <c r="N251" s="69">
        <v>6.7000000000000002E-3</v>
      </c>
      <c r="O251" s="82">
        <f t="shared" si="126"/>
        <v>56.970149253731336</v>
      </c>
      <c r="P251" s="17">
        <f t="shared" si="127"/>
        <v>2.2788059701492536</v>
      </c>
    </row>
    <row r="252" spans="1:19">
      <c r="A252" s="20"/>
      <c r="C252" s="13" t="s">
        <v>1270</v>
      </c>
      <c r="D252" s="13" t="s">
        <v>7</v>
      </c>
      <c r="H252" s="60">
        <v>0.41199999999999998</v>
      </c>
      <c r="I252" s="60">
        <v>2.4E-2</v>
      </c>
      <c r="J252" s="13">
        <f t="shared" si="124"/>
        <v>0.38799999999999996</v>
      </c>
      <c r="K252" s="68">
        <v>2</v>
      </c>
      <c r="L252" s="68">
        <f t="shared" si="125"/>
        <v>25</v>
      </c>
      <c r="M252" s="69">
        <v>2.9999999999999997E-4</v>
      </c>
      <c r="N252" s="69">
        <v>6.7000000000000002E-3</v>
      </c>
      <c r="O252" s="82">
        <f t="shared" si="126"/>
        <v>57.865671641791032</v>
      </c>
      <c r="P252" s="17">
        <f t="shared" si="127"/>
        <v>2.3146268656716411</v>
      </c>
    </row>
    <row r="253" spans="1:19">
      <c r="A253" s="20"/>
      <c r="C253" s="13" t="s">
        <v>1271</v>
      </c>
      <c r="D253" s="13" t="s">
        <v>7</v>
      </c>
      <c r="H253" s="60">
        <v>0.498</v>
      </c>
      <c r="I253" s="60">
        <v>2.4E-2</v>
      </c>
      <c r="J253" s="13">
        <f t="shared" ref="J253" si="128">H253-I253</f>
        <v>0.47399999999999998</v>
      </c>
      <c r="K253" s="68">
        <v>2</v>
      </c>
      <c r="L253" s="68">
        <f t="shared" ref="L253" si="129">50/K253</f>
        <v>25</v>
      </c>
      <c r="M253" s="69">
        <v>2.9999999999999997E-4</v>
      </c>
      <c r="N253" s="69">
        <v>6.7000000000000002E-3</v>
      </c>
      <c r="O253" s="82">
        <f t="shared" ref="O253" si="130">(J253-M253)/N253</f>
        <v>70.701492537313428</v>
      </c>
      <c r="P253" s="17">
        <f t="shared" ref="P253" si="131">O253/L253</f>
        <v>2.828059701492537</v>
      </c>
    </row>
    <row r="254" spans="1:19">
      <c r="A254" s="20" t="s">
        <v>1264</v>
      </c>
      <c r="C254" s="13" t="s">
        <v>1282</v>
      </c>
      <c r="D254" s="13" t="s">
        <v>1261</v>
      </c>
      <c r="H254" s="60">
        <v>0.223</v>
      </c>
      <c r="I254" s="60">
        <v>2.4E-2</v>
      </c>
      <c r="J254" s="13">
        <f t="shared" ref="J254" si="132">H254-I254</f>
        <v>0.19900000000000001</v>
      </c>
      <c r="K254" s="68">
        <v>5</v>
      </c>
      <c r="L254" s="68">
        <f t="shared" ref="L254" si="133">50/K254</f>
        <v>10</v>
      </c>
      <c r="M254" s="69">
        <v>2.9999999999999997E-4</v>
      </c>
      <c r="N254" s="69">
        <v>6.7000000000000002E-3</v>
      </c>
      <c r="O254" s="82">
        <f t="shared" ref="O254" si="134">(J254-M254)/N254</f>
        <v>29.656716417910449</v>
      </c>
      <c r="P254" s="17">
        <f t="shared" ref="P254" si="135">O254/L254</f>
        <v>2.9656716417910447</v>
      </c>
    </row>
    <row r="255" spans="1:19">
      <c r="A255" s="20" t="s">
        <v>1246</v>
      </c>
      <c r="C255" s="13" t="s">
        <v>1283</v>
      </c>
      <c r="H255" s="60">
        <v>0.224</v>
      </c>
      <c r="I255" s="60">
        <v>2.4E-2</v>
      </c>
      <c r="J255" s="13">
        <f t="shared" ref="J255" si="136">H255-I255</f>
        <v>0.2</v>
      </c>
      <c r="K255" s="68">
        <v>5</v>
      </c>
      <c r="L255" s="68">
        <f t="shared" ref="L255" si="137">50/K255</f>
        <v>10</v>
      </c>
      <c r="M255" s="69">
        <v>2.9999999999999997E-4</v>
      </c>
      <c r="N255" s="69">
        <v>6.7000000000000002E-3</v>
      </c>
      <c r="O255" s="82">
        <f t="shared" ref="O255" si="138">(J255-M255)/N255</f>
        <v>29.805970149253731</v>
      </c>
      <c r="P255" s="17">
        <f t="shared" ref="P255" si="139">O255/L255</f>
        <v>2.9805970149253733</v>
      </c>
    </row>
    <row r="256" spans="1:19">
      <c r="A256" s="20" t="s">
        <v>1246</v>
      </c>
      <c r="C256" s="13" t="s">
        <v>1262</v>
      </c>
      <c r="D256" s="13" t="s">
        <v>1263</v>
      </c>
      <c r="H256" s="60">
        <v>0.109</v>
      </c>
      <c r="I256" s="60">
        <v>2.4E-2</v>
      </c>
      <c r="J256" s="13">
        <f t="shared" ref="J256:J263" si="140">H256-I256</f>
        <v>8.4999999999999992E-2</v>
      </c>
      <c r="K256" s="68">
        <v>50</v>
      </c>
      <c r="L256" s="68">
        <f t="shared" ref="L256:L263" si="141">50/K256</f>
        <v>1</v>
      </c>
      <c r="M256" s="69">
        <v>2.9999999999999997E-4</v>
      </c>
      <c r="N256" s="69">
        <v>6.7000000000000002E-3</v>
      </c>
      <c r="O256" s="82">
        <f t="shared" ref="O256:O257" si="142">(J256-M256)/N256</f>
        <v>12.641791044776118</v>
      </c>
      <c r="P256" s="17">
        <f t="shared" ref="P256:P257" si="143">O256/L256</f>
        <v>12.641791044776118</v>
      </c>
    </row>
    <row r="257" spans="1:21" ht="14.25" customHeight="1">
      <c r="A257" s="20" t="s">
        <v>1280</v>
      </c>
      <c r="C257" s="13" t="s">
        <v>1272</v>
      </c>
      <c r="D257" s="13" t="s">
        <v>1273</v>
      </c>
      <c r="H257" s="60">
        <v>0.27</v>
      </c>
      <c r="I257" s="60">
        <v>2.4E-2</v>
      </c>
      <c r="J257" s="13">
        <f t="shared" si="140"/>
        <v>0.24600000000000002</v>
      </c>
      <c r="K257" s="68">
        <v>50</v>
      </c>
      <c r="L257" s="68">
        <f t="shared" si="141"/>
        <v>1</v>
      </c>
      <c r="M257" s="69">
        <v>2.9999999999999997E-4</v>
      </c>
      <c r="N257" s="69">
        <v>6.7000000000000002E-3</v>
      </c>
      <c r="O257" s="82">
        <f t="shared" si="142"/>
        <v>36.671641791044777</v>
      </c>
      <c r="P257" s="17">
        <f t="shared" si="143"/>
        <v>36.671641791044777</v>
      </c>
    </row>
    <row r="258" spans="1:21">
      <c r="A258" s="20"/>
      <c r="C258" s="13" t="s">
        <v>1274</v>
      </c>
      <c r="D258" s="13" t="s">
        <v>1</v>
      </c>
      <c r="H258" s="60">
        <v>0.34499999999999997</v>
      </c>
      <c r="I258" s="60">
        <v>2.4E-2</v>
      </c>
      <c r="J258" s="13">
        <f t="shared" si="140"/>
        <v>0.32099999999999995</v>
      </c>
      <c r="K258" s="13">
        <v>2</v>
      </c>
      <c r="L258" s="13">
        <f t="shared" si="141"/>
        <v>25</v>
      </c>
      <c r="M258" s="69">
        <v>2.9999999999999997E-4</v>
      </c>
      <c r="N258" s="69">
        <v>6.7000000000000002E-3</v>
      </c>
      <c r="O258" s="82">
        <f t="shared" ref="O258:O263" si="144">(J258-M258)/N258</f>
        <v>47.865671641791032</v>
      </c>
      <c r="P258" s="17">
        <f t="shared" ref="P258:P263" si="145">O258/L258</f>
        <v>1.9146268656716412</v>
      </c>
    </row>
    <row r="259" spans="1:21">
      <c r="A259" s="20"/>
      <c r="C259" s="13" t="s">
        <v>1275</v>
      </c>
      <c r="D259" s="13" t="s">
        <v>3</v>
      </c>
      <c r="H259" s="60">
        <v>0.35099999999999998</v>
      </c>
      <c r="I259" s="60">
        <v>2.4E-2</v>
      </c>
      <c r="J259" s="13">
        <f t="shared" si="140"/>
        <v>0.32699999999999996</v>
      </c>
      <c r="K259" s="13">
        <v>10</v>
      </c>
      <c r="L259" s="13">
        <f t="shared" si="141"/>
        <v>5</v>
      </c>
      <c r="M259" s="69">
        <v>2.9999999999999997E-4</v>
      </c>
      <c r="N259" s="69">
        <v>6.7000000000000002E-3</v>
      </c>
      <c r="O259" s="82">
        <f t="shared" si="144"/>
        <v>48.761194029850735</v>
      </c>
      <c r="P259" s="17">
        <f t="shared" si="145"/>
        <v>9.7522388059701477</v>
      </c>
    </row>
    <row r="260" spans="1:21">
      <c r="A260" s="20"/>
      <c r="C260" s="13" t="s">
        <v>1276</v>
      </c>
      <c r="D260" s="13" t="s">
        <v>5</v>
      </c>
      <c r="H260" s="60">
        <v>0.26700000000000002</v>
      </c>
      <c r="I260" s="60">
        <v>2.4E-2</v>
      </c>
      <c r="J260" s="13">
        <f t="shared" si="140"/>
        <v>0.24300000000000002</v>
      </c>
      <c r="K260" s="13">
        <v>10</v>
      </c>
      <c r="L260" s="13">
        <f t="shared" si="141"/>
        <v>5</v>
      </c>
      <c r="M260" s="69">
        <v>2.9999999999999997E-4</v>
      </c>
      <c r="N260" s="69">
        <v>6.7000000000000002E-3</v>
      </c>
      <c r="O260" s="82">
        <f t="shared" si="144"/>
        <v>36.223880597014926</v>
      </c>
      <c r="P260" s="17">
        <f t="shared" si="145"/>
        <v>7.2447761194029852</v>
      </c>
    </row>
    <row r="261" spans="1:21">
      <c r="A261" s="20"/>
      <c r="C261" s="13" t="s">
        <v>1277</v>
      </c>
      <c r="D261" s="13" t="s">
        <v>7</v>
      </c>
      <c r="H261" s="60">
        <v>0.45500000000000002</v>
      </c>
      <c r="I261" s="60">
        <v>2.4E-2</v>
      </c>
      <c r="J261" s="13">
        <f t="shared" si="140"/>
        <v>0.43099999999999999</v>
      </c>
      <c r="K261" s="13">
        <v>2</v>
      </c>
      <c r="L261" s="13">
        <f t="shared" si="141"/>
        <v>25</v>
      </c>
      <c r="M261" s="69">
        <v>2.9999999999999997E-4</v>
      </c>
      <c r="N261" s="69">
        <v>6.7000000000000002E-3</v>
      </c>
      <c r="O261" s="82">
        <f t="shared" si="144"/>
        <v>64.283582089552226</v>
      </c>
      <c r="P261" s="17">
        <f t="shared" si="145"/>
        <v>2.5713432835820891</v>
      </c>
    </row>
    <row r="262" spans="1:21">
      <c r="A262" s="20"/>
      <c r="C262" s="13" t="s">
        <v>1278</v>
      </c>
      <c r="D262" s="13" t="s">
        <v>992</v>
      </c>
      <c r="H262" s="60">
        <v>0.496</v>
      </c>
      <c r="I262" s="60">
        <v>2.4E-2</v>
      </c>
      <c r="J262" s="13">
        <f t="shared" si="140"/>
        <v>0.47199999999999998</v>
      </c>
      <c r="K262" s="13">
        <v>2</v>
      </c>
      <c r="L262" s="13">
        <f t="shared" si="141"/>
        <v>25</v>
      </c>
      <c r="M262" s="69">
        <v>2.9999999999999997E-4</v>
      </c>
      <c r="N262" s="69">
        <v>6.7000000000000002E-3</v>
      </c>
      <c r="O262" s="82">
        <f t="shared" si="144"/>
        <v>70.402985074626855</v>
      </c>
      <c r="P262" s="17">
        <f t="shared" si="145"/>
        <v>2.8161194029850742</v>
      </c>
    </row>
    <row r="263" spans="1:21">
      <c r="A263" s="20"/>
      <c r="C263" s="13" t="s">
        <v>1279</v>
      </c>
      <c r="D263" s="13" t="s">
        <v>994</v>
      </c>
      <c r="H263" s="60">
        <v>0.40100000000000002</v>
      </c>
      <c r="I263" s="60">
        <v>2.4E-2</v>
      </c>
      <c r="J263" s="13">
        <f t="shared" si="140"/>
        <v>0.377</v>
      </c>
      <c r="K263" s="13">
        <v>2</v>
      </c>
      <c r="L263" s="13">
        <f t="shared" si="141"/>
        <v>25</v>
      </c>
      <c r="M263" s="69">
        <v>2.9999999999999997E-4</v>
      </c>
      <c r="N263" s="69">
        <v>6.7000000000000002E-3</v>
      </c>
      <c r="O263" s="82">
        <f t="shared" si="144"/>
        <v>56.223880597014919</v>
      </c>
      <c r="P263" s="17">
        <f t="shared" si="145"/>
        <v>2.2489552238805968</v>
      </c>
      <c r="T263" s="62">
        <v>-0.1</v>
      </c>
      <c r="U263" s="62">
        <v>0.1</v>
      </c>
    </row>
    <row r="264" spans="1:21">
      <c r="A264" s="20" t="s">
        <v>1296</v>
      </c>
      <c r="B264" s="15">
        <v>43942</v>
      </c>
      <c r="C264" s="13" t="s">
        <v>1291</v>
      </c>
      <c r="D264" s="13" t="s">
        <v>157</v>
      </c>
      <c r="G264" s="13" t="s">
        <v>332</v>
      </c>
      <c r="H264" s="60">
        <v>3.5999999999999997E-2</v>
      </c>
      <c r="I264" s="60">
        <v>2.5000000000000001E-2</v>
      </c>
      <c r="J264" s="13">
        <f t="shared" ref="J264:J279" si="146">H264-I264</f>
        <v>1.0999999999999996E-2</v>
      </c>
      <c r="K264" s="13">
        <v>1</v>
      </c>
      <c r="L264" s="13">
        <f t="shared" ref="L264:L279" si="147">50/K264</f>
        <v>50</v>
      </c>
      <c r="M264" s="69">
        <v>2.9999999999999997E-4</v>
      </c>
      <c r="N264" s="69">
        <v>6.7000000000000002E-3</v>
      </c>
      <c r="O264" s="82">
        <f t="shared" ref="O264:O279" si="148">(J264-M264)/N264</f>
        <v>1.5970149253731336</v>
      </c>
      <c r="P264" s="17">
        <f t="shared" ref="P264:P279" si="149">O264/L264</f>
        <v>3.1940298507462675E-2</v>
      </c>
      <c r="S264" s="13">
        <v>0.03</v>
      </c>
      <c r="T264" s="13">
        <f>S264*0.9</f>
        <v>2.7E-2</v>
      </c>
      <c r="U264" s="13">
        <f>S264*1.1</f>
        <v>3.3000000000000002E-2</v>
      </c>
    </row>
    <row r="265" spans="1:21">
      <c r="A265" s="20" t="s">
        <v>1296</v>
      </c>
      <c r="B265" s="15" t="s">
        <v>1297</v>
      </c>
      <c r="C265" s="13" t="s">
        <v>1292</v>
      </c>
      <c r="H265" s="60">
        <v>0.05</v>
      </c>
      <c r="I265" s="60">
        <v>2.5000000000000001E-2</v>
      </c>
      <c r="J265" s="13">
        <f t="shared" si="146"/>
        <v>2.5000000000000001E-2</v>
      </c>
      <c r="K265" s="13">
        <v>1</v>
      </c>
      <c r="L265" s="13">
        <f t="shared" si="147"/>
        <v>50</v>
      </c>
      <c r="M265" s="69">
        <v>2.9999999999999997E-4</v>
      </c>
      <c r="N265" s="69">
        <v>6.7000000000000002E-3</v>
      </c>
      <c r="O265" s="82">
        <f t="shared" si="148"/>
        <v>3.6865671641791042</v>
      </c>
      <c r="P265" s="17">
        <f t="shared" si="149"/>
        <v>7.3731343283582079E-2</v>
      </c>
      <c r="S265" s="13">
        <v>7.5200000000000003E-2</v>
      </c>
      <c r="T265" s="13">
        <f t="shared" ref="T265:T270" si="150">S265*0.9</f>
        <v>6.7680000000000004E-2</v>
      </c>
      <c r="U265" s="13">
        <f t="shared" ref="U265:U270" si="151">S265*1.1</f>
        <v>8.2720000000000016E-2</v>
      </c>
    </row>
    <row r="266" spans="1:21">
      <c r="A266" s="20" t="s">
        <v>1296</v>
      </c>
      <c r="B266" s="15"/>
      <c r="C266" s="13" t="s">
        <v>1293</v>
      </c>
      <c r="H266" s="60">
        <v>4.8000000000000001E-2</v>
      </c>
      <c r="I266" s="60">
        <v>2.5000000000000001E-2</v>
      </c>
      <c r="J266" s="13">
        <f t="shared" si="146"/>
        <v>2.3E-2</v>
      </c>
      <c r="K266" s="13">
        <v>1</v>
      </c>
      <c r="L266" s="13">
        <f t="shared" si="147"/>
        <v>50</v>
      </c>
      <c r="M266" s="69">
        <v>2.9999999999999997E-4</v>
      </c>
      <c r="N266" s="69">
        <v>6.7000000000000002E-3</v>
      </c>
      <c r="O266" s="82">
        <f t="shared" si="148"/>
        <v>3.3880597014925371</v>
      </c>
      <c r="P266" s="17">
        <f t="shared" si="149"/>
        <v>6.7761194029850744E-2</v>
      </c>
      <c r="S266" s="13">
        <v>7.0999999999999994E-2</v>
      </c>
      <c r="T266" s="13">
        <f t="shared" si="150"/>
        <v>6.3899999999999998E-2</v>
      </c>
      <c r="U266" s="13">
        <f t="shared" si="151"/>
        <v>7.8100000000000003E-2</v>
      </c>
    </row>
    <row r="267" spans="1:21">
      <c r="A267" s="20" t="s">
        <v>1296</v>
      </c>
      <c r="C267" s="13" t="s">
        <v>1306</v>
      </c>
      <c r="D267" s="13" t="s">
        <v>157</v>
      </c>
      <c r="G267" s="13" t="s">
        <v>540</v>
      </c>
      <c r="H267" s="60">
        <v>0.26800000000000002</v>
      </c>
      <c r="I267" s="60">
        <v>2.5000000000000001E-2</v>
      </c>
      <c r="J267" s="13">
        <f t="shared" si="146"/>
        <v>0.24300000000000002</v>
      </c>
      <c r="K267" s="13">
        <v>1</v>
      </c>
      <c r="L267" s="13">
        <f t="shared" si="147"/>
        <v>50</v>
      </c>
      <c r="M267" s="69">
        <v>2.9999999999999997E-4</v>
      </c>
      <c r="N267" s="69">
        <v>6.7000000000000002E-3</v>
      </c>
      <c r="O267" s="82">
        <f t="shared" si="148"/>
        <v>36.223880597014926</v>
      </c>
      <c r="P267" s="17">
        <f t="shared" si="149"/>
        <v>0.72447761194029847</v>
      </c>
      <c r="S267" s="13">
        <v>0.67900000000000005</v>
      </c>
      <c r="T267" s="13">
        <f t="shared" si="150"/>
        <v>0.61110000000000009</v>
      </c>
      <c r="U267" s="13">
        <f t="shared" si="151"/>
        <v>0.74690000000000012</v>
      </c>
    </row>
    <row r="268" spans="1:21">
      <c r="A268" s="20" t="s">
        <v>1296</v>
      </c>
      <c r="C268" s="13" t="s">
        <v>1307</v>
      </c>
      <c r="H268" s="60">
        <v>0.26700000000000002</v>
      </c>
      <c r="I268" s="60">
        <v>2.5000000000000001E-2</v>
      </c>
      <c r="J268" s="13">
        <f t="shared" ref="J268" si="152">H268-I268</f>
        <v>0.24200000000000002</v>
      </c>
      <c r="K268" s="13">
        <v>1</v>
      </c>
      <c r="L268" s="13">
        <f t="shared" ref="L268" si="153">50/K268</f>
        <v>50</v>
      </c>
      <c r="M268" s="69">
        <v>2.9999999999999997E-4</v>
      </c>
      <c r="N268" s="69">
        <v>6.7000000000000002E-3</v>
      </c>
      <c r="O268" s="82">
        <f t="shared" ref="O268" si="154">(J268-M268)/N268</f>
        <v>36.074626865671647</v>
      </c>
      <c r="P268" s="17">
        <f t="shared" ref="P268" si="155">O268/L268</f>
        <v>0.72149253731343288</v>
      </c>
    </row>
    <row r="269" spans="1:21">
      <c r="A269" s="20" t="s">
        <v>1296</v>
      </c>
      <c r="C269" s="13" t="s">
        <v>1294</v>
      </c>
      <c r="H269" s="60">
        <v>0.13500000000000001</v>
      </c>
      <c r="I269" s="60">
        <v>2.5000000000000001E-2</v>
      </c>
      <c r="J269" s="13">
        <f t="shared" si="146"/>
        <v>0.11000000000000001</v>
      </c>
      <c r="K269" s="13">
        <v>1</v>
      </c>
      <c r="L269" s="13">
        <f t="shared" si="147"/>
        <v>50</v>
      </c>
      <c r="M269" s="69">
        <v>2.9999999999999997E-4</v>
      </c>
      <c r="N269" s="69">
        <v>6.7000000000000002E-3</v>
      </c>
      <c r="O269" s="82">
        <f t="shared" si="148"/>
        <v>16.373134328358212</v>
      </c>
      <c r="P269" s="17">
        <f t="shared" si="149"/>
        <v>0.32746268656716426</v>
      </c>
      <c r="S269" s="13">
        <v>0.318</v>
      </c>
      <c r="T269" s="13">
        <f t="shared" si="150"/>
        <v>0.28620000000000001</v>
      </c>
      <c r="U269" s="13">
        <f t="shared" si="151"/>
        <v>0.34980000000000006</v>
      </c>
    </row>
    <row r="270" spans="1:21">
      <c r="A270" s="20" t="s">
        <v>1296</v>
      </c>
      <c r="C270" s="13" t="s">
        <v>1295</v>
      </c>
      <c r="H270" s="60">
        <v>0.104</v>
      </c>
      <c r="I270" s="60">
        <v>2.5000000000000001E-2</v>
      </c>
      <c r="J270" s="13">
        <f t="shared" si="146"/>
        <v>7.8999999999999987E-2</v>
      </c>
      <c r="K270" s="13">
        <v>1</v>
      </c>
      <c r="L270" s="13">
        <f t="shared" si="147"/>
        <v>50</v>
      </c>
      <c r="M270" s="69">
        <v>2.9999999999999997E-4</v>
      </c>
      <c r="N270" s="69">
        <v>6.7000000000000002E-3</v>
      </c>
      <c r="O270" s="82">
        <f t="shared" si="148"/>
        <v>11.746268656716417</v>
      </c>
      <c r="P270" s="17">
        <f t="shared" si="149"/>
        <v>0.23492537313432835</v>
      </c>
      <c r="S270" s="13">
        <v>0.22</v>
      </c>
      <c r="T270" s="13">
        <f t="shared" si="150"/>
        <v>0.19800000000000001</v>
      </c>
      <c r="U270" s="13">
        <f t="shared" si="151"/>
        <v>0.24200000000000002</v>
      </c>
    </row>
    <row r="271" spans="1:21">
      <c r="A271" s="20"/>
      <c r="C271" s="35" t="s">
        <v>1148</v>
      </c>
      <c r="D271" s="88"/>
      <c r="E271" s="35"/>
      <c r="F271" s="35"/>
      <c r="G271" s="35"/>
      <c r="H271" s="46">
        <v>0.126</v>
      </c>
      <c r="I271" s="46">
        <v>2.5000000000000001E-2</v>
      </c>
      <c r="J271" s="36">
        <f t="shared" si="146"/>
        <v>0.10100000000000001</v>
      </c>
      <c r="K271" s="37">
        <v>1</v>
      </c>
      <c r="L271" s="34">
        <f t="shared" si="147"/>
        <v>50</v>
      </c>
      <c r="M271" s="40">
        <v>2.9999999999999997E-4</v>
      </c>
      <c r="N271" s="34">
        <v>6.7000000000000002E-3</v>
      </c>
      <c r="O271" s="35">
        <f t="shared" si="148"/>
        <v>15.029850746268657</v>
      </c>
      <c r="P271" s="35">
        <f t="shared" si="149"/>
        <v>0.30059701492537316</v>
      </c>
      <c r="Q271" s="13" t="s">
        <v>1172</v>
      </c>
      <c r="S271" s="39" t="s">
        <v>1150</v>
      </c>
    </row>
    <row r="272" spans="1:21">
      <c r="A272" s="20"/>
      <c r="C272" s="35" t="s">
        <v>1149</v>
      </c>
      <c r="D272" s="88"/>
      <c r="E272" s="35"/>
      <c r="F272" s="35"/>
      <c r="G272" s="35"/>
      <c r="H272" s="46">
        <v>0.127</v>
      </c>
      <c r="I272" s="46">
        <v>2.5000000000000001E-2</v>
      </c>
      <c r="J272" s="36">
        <f t="shared" si="146"/>
        <v>0.10200000000000001</v>
      </c>
      <c r="K272" s="37">
        <v>1</v>
      </c>
      <c r="L272" s="34">
        <f t="shared" si="147"/>
        <v>50</v>
      </c>
      <c r="M272" s="40">
        <v>2.9999999999999997E-4</v>
      </c>
      <c r="N272" s="34">
        <v>6.7000000000000002E-3</v>
      </c>
      <c r="O272" s="35">
        <f t="shared" si="148"/>
        <v>15.179104477611942</v>
      </c>
      <c r="P272" s="35">
        <f t="shared" si="149"/>
        <v>0.30358208955223881</v>
      </c>
      <c r="S272" s="39" t="s">
        <v>1027</v>
      </c>
    </row>
    <row r="273" spans="1:16" ht="14.25" customHeight="1">
      <c r="A273" s="20"/>
      <c r="B273" s="21"/>
      <c r="C273" s="22" t="s">
        <v>73</v>
      </c>
      <c r="D273" s="66"/>
      <c r="E273" s="24"/>
      <c r="F273" s="25"/>
      <c r="G273" s="24"/>
      <c r="H273" s="26">
        <v>0.29599999999999999</v>
      </c>
      <c r="I273" s="26">
        <v>2.5000000000000001E-2</v>
      </c>
      <c r="J273" s="27">
        <f t="shared" si="146"/>
        <v>0.27099999999999996</v>
      </c>
      <c r="K273" s="28">
        <v>1</v>
      </c>
      <c r="L273" s="24">
        <f t="shared" si="147"/>
        <v>50</v>
      </c>
      <c r="M273" s="29">
        <v>2.9999999999999997E-4</v>
      </c>
      <c r="N273" s="29">
        <v>6.7000000000000002E-3</v>
      </c>
      <c r="O273" s="84">
        <f t="shared" si="148"/>
        <v>40.402985074626855</v>
      </c>
      <c r="P273" s="30">
        <f t="shared" si="149"/>
        <v>0.80805970149253714</v>
      </c>
    </row>
    <row r="274" spans="1:16">
      <c r="A274" s="20"/>
      <c r="C274" s="13" t="s">
        <v>1284</v>
      </c>
      <c r="D274" s="13" t="s">
        <v>1</v>
      </c>
      <c r="H274" s="60">
        <v>0.35899999999999999</v>
      </c>
      <c r="I274" s="60">
        <v>2.5000000000000001E-2</v>
      </c>
      <c r="J274" s="13">
        <f t="shared" si="146"/>
        <v>0.33399999999999996</v>
      </c>
      <c r="K274" s="13">
        <v>2</v>
      </c>
      <c r="L274" s="13">
        <f t="shared" si="147"/>
        <v>25</v>
      </c>
      <c r="M274" s="69">
        <v>2.9999999999999997E-4</v>
      </c>
      <c r="N274" s="69">
        <v>6.7000000000000002E-3</v>
      </c>
      <c r="O274" s="82">
        <f t="shared" si="148"/>
        <v>49.805970149253724</v>
      </c>
      <c r="P274" s="17">
        <f t="shared" si="149"/>
        <v>1.992238805970149</v>
      </c>
    </row>
    <row r="275" spans="1:16">
      <c r="A275" s="20"/>
      <c r="C275" s="13" t="s">
        <v>1285</v>
      </c>
      <c r="D275" s="13" t="s">
        <v>3</v>
      </c>
      <c r="H275" s="60">
        <v>0.36599999999999999</v>
      </c>
      <c r="I275" s="60">
        <v>2.5000000000000001E-2</v>
      </c>
      <c r="J275" s="13">
        <f t="shared" si="146"/>
        <v>0.34099999999999997</v>
      </c>
      <c r="K275" s="13">
        <v>10</v>
      </c>
      <c r="L275" s="13">
        <f t="shared" si="147"/>
        <v>5</v>
      </c>
      <c r="M275" s="69">
        <v>2.9999999999999997E-4</v>
      </c>
      <c r="N275" s="69">
        <v>6.7000000000000002E-3</v>
      </c>
      <c r="O275" s="82">
        <f t="shared" si="148"/>
        <v>50.850746268656707</v>
      </c>
      <c r="P275" s="17">
        <f t="shared" si="149"/>
        <v>10.170149253731342</v>
      </c>
    </row>
    <row r="276" spans="1:16">
      <c r="A276" s="20"/>
      <c r="C276" s="13" t="s">
        <v>1286</v>
      </c>
      <c r="D276" s="13" t="s">
        <v>5</v>
      </c>
      <c r="H276" s="60">
        <v>0.28699999999999998</v>
      </c>
      <c r="I276" s="60">
        <v>2.5000000000000001E-2</v>
      </c>
      <c r="J276" s="13">
        <f t="shared" si="146"/>
        <v>0.26199999999999996</v>
      </c>
      <c r="K276" s="13">
        <v>10</v>
      </c>
      <c r="L276" s="13">
        <f t="shared" si="147"/>
        <v>5</v>
      </c>
      <c r="M276" s="69">
        <v>2.9999999999999997E-4</v>
      </c>
      <c r="N276" s="69">
        <v>6.7000000000000002E-3</v>
      </c>
      <c r="O276" s="82">
        <f t="shared" si="148"/>
        <v>39.0597014925373</v>
      </c>
      <c r="P276" s="17">
        <f t="shared" si="149"/>
        <v>7.8119402985074604</v>
      </c>
    </row>
    <row r="277" spans="1:16" ht="14.25" customHeight="1">
      <c r="A277" s="20"/>
      <c r="C277" s="13" t="s">
        <v>1287</v>
      </c>
      <c r="D277" s="13" t="s">
        <v>7</v>
      </c>
      <c r="H277" s="60">
        <v>0.46800000000000003</v>
      </c>
      <c r="I277" s="60">
        <v>2.5000000000000001E-2</v>
      </c>
      <c r="J277" s="13">
        <f t="shared" si="146"/>
        <v>0.443</v>
      </c>
      <c r="K277" s="13">
        <v>2</v>
      </c>
      <c r="L277" s="13">
        <f t="shared" si="147"/>
        <v>25</v>
      </c>
      <c r="M277" s="69">
        <v>2.9999999999999997E-4</v>
      </c>
      <c r="N277" s="69">
        <v>6.7000000000000002E-3</v>
      </c>
      <c r="O277" s="82">
        <f t="shared" si="148"/>
        <v>66.074626865671632</v>
      </c>
      <c r="P277" s="17">
        <f t="shared" si="149"/>
        <v>2.6429850746268655</v>
      </c>
    </row>
    <row r="278" spans="1:16">
      <c r="A278" s="20"/>
      <c r="C278" s="13" t="s">
        <v>1288</v>
      </c>
      <c r="D278" s="13" t="s">
        <v>1349</v>
      </c>
      <c r="H278" s="60">
        <v>0.46700000000000003</v>
      </c>
      <c r="I278" s="60">
        <v>2.5000000000000001E-2</v>
      </c>
      <c r="J278" s="13">
        <f t="shared" si="146"/>
        <v>0.442</v>
      </c>
      <c r="K278" s="13">
        <v>2</v>
      </c>
      <c r="L278" s="13">
        <f t="shared" si="147"/>
        <v>25</v>
      </c>
      <c r="M278" s="69">
        <v>2.9999999999999997E-4</v>
      </c>
      <c r="N278" s="69">
        <v>6.7000000000000002E-3</v>
      </c>
      <c r="O278" s="82">
        <f t="shared" si="148"/>
        <v>65.925373134328353</v>
      </c>
      <c r="P278" s="17">
        <f t="shared" si="149"/>
        <v>2.6370149253731343</v>
      </c>
    </row>
    <row r="279" spans="1:16">
      <c r="A279" s="20"/>
      <c r="C279" s="13" t="s">
        <v>1289</v>
      </c>
      <c r="D279" s="13" t="s">
        <v>994</v>
      </c>
      <c r="H279" s="60">
        <v>0.40799999999999997</v>
      </c>
      <c r="I279" s="60">
        <v>2.5000000000000001E-2</v>
      </c>
      <c r="J279" s="13">
        <f t="shared" si="146"/>
        <v>0.38299999999999995</v>
      </c>
      <c r="K279" s="13">
        <v>2</v>
      </c>
      <c r="L279" s="13">
        <f t="shared" si="147"/>
        <v>25</v>
      </c>
      <c r="M279" s="69">
        <v>2.9999999999999997E-4</v>
      </c>
      <c r="N279" s="69">
        <v>6.7000000000000002E-3</v>
      </c>
      <c r="O279" s="82">
        <f t="shared" si="148"/>
        <v>57.119402985074615</v>
      </c>
      <c r="P279" s="17">
        <f t="shared" si="149"/>
        <v>2.2847761194029848</v>
      </c>
    </row>
    <row r="280" spans="1:16">
      <c r="A280" s="20" t="s">
        <v>1296</v>
      </c>
      <c r="C280" s="13" t="s">
        <v>1290</v>
      </c>
      <c r="D280" s="13" t="s">
        <v>212</v>
      </c>
      <c r="H280" s="60">
        <v>0.108</v>
      </c>
      <c r="I280" s="60">
        <v>2.5000000000000001E-2</v>
      </c>
      <c r="J280" s="13">
        <f t="shared" ref="J280:J287" si="156">H280-I280</f>
        <v>8.299999999999999E-2</v>
      </c>
      <c r="K280" s="13">
        <v>1</v>
      </c>
      <c r="L280" s="13">
        <f t="shared" ref="L280:L287" si="157">50/K280</f>
        <v>50</v>
      </c>
      <c r="M280" s="69">
        <v>2.9999999999999997E-4</v>
      </c>
      <c r="N280" s="69">
        <v>6.7000000000000002E-3</v>
      </c>
      <c r="O280" s="82">
        <f t="shared" ref="O280:O287" si="158">(J280-M280)/N280</f>
        <v>12.343283582089551</v>
      </c>
      <c r="P280" s="17">
        <f t="shared" ref="P280:P287" si="159">O280/L280</f>
        <v>0.24686567164179102</v>
      </c>
    </row>
    <row r="281" spans="1:16">
      <c r="A281" s="20"/>
      <c r="B281" s="15">
        <v>43943</v>
      </c>
      <c r="C281" s="13" t="s">
        <v>1308</v>
      </c>
      <c r="D281" s="13" t="s">
        <v>1</v>
      </c>
      <c r="H281" s="60">
        <v>0.27900000000000003</v>
      </c>
      <c r="I281" s="60">
        <v>2.1999999999999999E-2</v>
      </c>
      <c r="J281" s="13">
        <f t="shared" si="156"/>
        <v>0.25700000000000001</v>
      </c>
      <c r="K281" s="13">
        <v>2</v>
      </c>
      <c r="L281" s="13">
        <f t="shared" si="157"/>
        <v>25</v>
      </c>
      <c r="M281" s="69">
        <v>2.9999999999999997E-4</v>
      </c>
      <c r="N281" s="69">
        <v>6.7000000000000002E-3</v>
      </c>
      <c r="O281" s="82">
        <f t="shared" si="158"/>
        <v>38.31343283582089</v>
      </c>
      <c r="P281" s="17">
        <f t="shared" si="159"/>
        <v>1.5325373134328357</v>
      </c>
    </row>
    <row r="282" spans="1:16">
      <c r="A282" s="20"/>
      <c r="B282" s="13" t="s">
        <v>1305</v>
      </c>
      <c r="C282" s="13" t="s">
        <v>1309</v>
      </c>
      <c r="H282" s="60">
        <v>0.28000000000000003</v>
      </c>
      <c r="I282" s="60">
        <v>2.1999999999999999E-2</v>
      </c>
      <c r="J282" s="13">
        <f t="shared" ref="J282:J283" si="160">H282-I282</f>
        <v>0.25800000000000001</v>
      </c>
      <c r="K282" s="13">
        <v>2</v>
      </c>
      <c r="L282" s="13">
        <f t="shared" ref="L282:L283" si="161">50/K282</f>
        <v>25</v>
      </c>
      <c r="M282" s="69">
        <v>2.9999999999999997E-4</v>
      </c>
      <c r="N282" s="69">
        <v>6.7000000000000002E-3</v>
      </c>
      <c r="O282" s="82">
        <f t="shared" ref="O282:O283" si="162">(J282-M282)/N282</f>
        <v>38.462686567164177</v>
      </c>
      <c r="P282" s="17">
        <f t="shared" ref="P282:P283" si="163">O282/L282</f>
        <v>1.5385074626865671</v>
      </c>
    </row>
    <row r="283" spans="1:16" ht="14.25" customHeight="1">
      <c r="A283" s="20"/>
      <c r="B283" s="21"/>
      <c r="C283" s="22" t="s">
        <v>73</v>
      </c>
      <c r="D283" s="66"/>
      <c r="E283" s="24"/>
      <c r="F283" s="25"/>
      <c r="G283" s="24"/>
      <c r="H283" s="26">
        <v>0.29499999999999998</v>
      </c>
      <c r="I283" s="26">
        <v>2.1999999999999999E-2</v>
      </c>
      <c r="J283" s="27">
        <f t="shared" si="160"/>
        <v>0.27299999999999996</v>
      </c>
      <c r="K283" s="28">
        <v>1</v>
      </c>
      <c r="L283" s="24">
        <f t="shared" si="161"/>
        <v>50</v>
      </c>
      <c r="M283" s="29">
        <v>2.9999999999999997E-4</v>
      </c>
      <c r="N283" s="29">
        <v>6.7000000000000002E-3</v>
      </c>
      <c r="O283" s="84">
        <f t="shared" si="162"/>
        <v>40.70149253731342</v>
      </c>
      <c r="P283" s="30">
        <f t="shared" si="163"/>
        <v>0.81402985074626844</v>
      </c>
    </row>
    <row r="284" spans="1:16">
      <c r="A284" s="20"/>
      <c r="C284" s="13" t="s">
        <v>1300</v>
      </c>
      <c r="D284" s="13" t="s">
        <v>3</v>
      </c>
      <c r="H284" s="60">
        <v>0.316</v>
      </c>
      <c r="I284" s="60">
        <v>2.1999999999999999E-2</v>
      </c>
      <c r="J284" s="13">
        <f t="shared" si="156"/>
        <v>0.29399999999999998</v>
      </c>
      <c r="K284" s="13">
        <v>10</v>
      </c>
      <c r="L284" s="13">
        <f t="shared" si="157"/>
        <v>5</v>
      </c>
      <c r="M284" s="69">
        <v>2.9999999999999997E-4</v>
      </c>
      <c r="N284" s="69">
        <v>6.7000000000000002E-3</v>
      </c>
      <c r="O284" s="82">
        <f t="shared" si="158"/>
        <v>43.835820895522382</v>
      </c>
      <c r="P284" s="17">
        <f t="shared" si="159"/>
        <v>8.7671641791044763</v>
      </c>
    </row>
    <row r="285" spans="1:16">
      <c r="A285" s="20"/>
      <c r="C285" s="13" t="s">
        <v>1301</v>
      </c>
      <c r="D285" s="13" t="s">
        <v>5</v>
      </c>
      <c r="H285" s="60">
        <v>0.29899999999999999</v>
      </c>
      <c r="I285" s="60">
        <v>2.1999999999999999E-2</v>
      </c>
      <c r="J285" s="13">
        <f t="shared" si="156"/>
        <v>0.27699999999999997</v>
      </c>
      <c r="K285" s="13">
        <v>10</v>
      </c>
      <c r="L285" s="13">
        <f t="shared" si="157"/>
        <v>5</v>
      </c>
      <c r="M285" s="69">
        <v>2.9999999999999997E-4</v>
      </c>
      <c r="N285" s="69">
        <v>6.7000000000000002E-3</v>
      </c>
      <c r="O285" s="82">
        <f t="shared" si="158"/>
        <v>41.298507462686558</v>
      </c>
      <c r="P285" s="17">
        <f t="shared" si="159"/>
        <v>8.259701492537312</v>
      </c>
    </row>
    <row r="286" spans="1:16">
      <c r="A286" s="20"/>
      <c r="C286" s="13" t="s">
        <v>1302</v>
      </c>
      <c r="D286" s="13" t="s">
        <v>992</v>
      </c>
      <c r="H286" s="60">
        <v>0.42799999999999999</v>
      </c>
      <c r="I286" s="60">
        <v>2.1999999999999999E-2</v>
      </c>
      <c r="J286" s="13">
        <f t="shared" si="156"/>
        <v>0.40599999999999997</v>
      </c>
      <c r="K286" s="13">
        <v>2</v>
      </c>
      <c r="L286" s="13">
        <f t="shared" si="157"/>
        <v>25</v>
      </c>
      <c r="M286" s="69">
        <v>2.9999999999999997E-4</v>
      </c>
      <c r="N286" s="69">
        <v>6.7000000000000002E-3</v>
      </c>
      <c r="O286" s="82">
        <f t="shared" si="158"/>
        <v>60.552238805970141</v>
      </c>
      <c r="P286" s="17">
        <f t="shared" si="159"/>
        <v>2.4220895522388055</v>
      </c>
    </row>
    <row r="287" spans="1:16">
      <c r="A287" s="20"/>
      <c r="C287" s="13" t="s">
        <v>1303</v>
      </c>
      <c r="D287" s="13" t="s">
        <v>994</v>
      </c>
      <c r="H287" s="60">
        <v>0.41099999999999998</v>
      </c>
      <c r="I287" s="60">
        <v>2.1999999999999999E-2</v>
      </c>
      <c r="J287" s="13">
        <f t="shared" si="156"/>
        <v>0.38899999999999996</v>
      </c>
      <c r="K287" s="13">
        <v>2</v>
      </c>
      <c r="L287" s="13">
        <f t="shared" si="157"/>
        <v>25</v>
      </c>
      <c r="M287" s="69">
        <v>2.9999999999999997E-4</v>
      </c>
      <c r="N287" s="69">
        <v>6.7000000000000002E-3</v>
      </c>
      <c r="O287" s="82">
        <f t="shared" si="158"/>
        <v>58.014925373134318</v>
      </c>
      <c r="P287" s="17">
        <f t="shared" si="159"/>
        <v>2.3205970149253727</v>
      </c>
    </row>
    <row r="288" spans="1:16">
      <c r="A288" s="20"/>
      <c r="C288" s="13" t="s">
        <v>1304</v>
      </c>
      <c r="D288" s="13" t="s">
        <v>1016</v>
      </c>
      <c r="H288" s="60">
        <v>0.46600000000000003</v>
      </c>
      <c r="I288" s="60">
        <v>2.1999999999999999E-2</v>
      </c>
      <c r="J288" s="13">
        <f t="shared" ref="J288" si="164">H288-I288</f>
        <v>0.44400000000000001</v>
      </c>
      <c r="K288" s="13">
        <v>2</v>
      </c>
      <c r="L288" s="13">
        <f t="shared" ref="L288" si="165">50/K288</f>
        <v>25</v>
      </c>
      <c r="M288" s="69">
        <v>2.9999999999999997E-4</v>
      </c>
      <c r="N288" s="69">
        <v>6.7000000000000002E-3</v>
      </c>
      <c r="O288" s="82">
        <f t="shared" ref="O288" si="166">(J288-M288)/N288</f>
        <v>66.223880597014926</v>
      </c>
      <c r="P288" s="17">
        <f t="shared" ref="P288" si="167">O288/L288</f>
        <v>2.6489552238805971</v>
      </c>
    </row>
    <row r="289" spans="1:16">
      <c r="A289" s="20" t="s">
        <v>1312</v>
      </c>
      <c r="C289" s="13" t="s">
        <v>1310</v>
      </c>
      <c r="D289" s="13" t="s">
        <v>1311</v>
      </c>
      <c r="H289" s="60">
        <v>0.35499999999999998</v>
      </c>
      <c r="I289" s="60">
        <v>2.1999999999999999E-2</v>
      </c>
      <c r="J289" s="13">
        <f t="shared" ref="J289:J301" si="168">H289-I289</f>
        <v>0.33299999999999996</v>
      </c>
      <c r="K289" s="13">
        <v>10</v>
      </c>
      <c r="L289" s="13">
        <f t="shared" ref="L289:L290" si="169">50/K289</f>
        <v>5</v>
      </c>
      <c r="M289" s="69">
        <v>2.9999999999999997E-4</v>
      </c>
      <c r="N289" s="69">
        <v>6.7000000000000002E-3</v>
      </c>
      <c r="O289" s="82">
        <f t="shared" ref="O289:O290" si="170">(J289-M289)/N289</f>
        <v>49.656716417910438</v>
      </c>
      <c r="P289" s="17">
        <f t="shared" ref="P289:P290" si="171">O289/L289</f>
        <v>9.9313432835820876</v>
      </c>
    </row>
    <row r="290" spans="1:16">
      <c r="A290" s="20"/>
      <c r="B290" s="15">
        <v>43946</v>
      </c>
      <c r="C290" s="13" t="s">
        <v>1320</v>
      </c>
      <c r="D290" s="13" t="s">
        <v>1</v>
      </c>
      <c r="H290" s="60">
        <v>0.36</v>
      </c>
      <c r="I290" s="60">
        <v>2.4E-2</v>
      </c>
      <c r="J290" s="13">
        <f t="shared" si="168"/>
        <v>0.33599999999999997</v>
      </c>
      <c r="K290" s="13">
        <v>2</v>
      </c>
      <c r="L290" s="13">
        <f t="shared" si="169"/>
        <v>25</v>
      </c>
      <c r="M290" s="69">
        <v>2.9999999999999997E-4</v>
      </c>
      <c r="N290" s="69">
        <v>6.7000000000000002E-3</v>
      </c>
      <c r="O290" s="82">
        <f t="shared" si="170"/>
        <v>50.10447761194029</v>
      </c>
      <c r="P290" s="17">
        <f t="shared" si="171"/>
        <v>2.0041791044776116</v>
      </c>
    </row>
    <row r="291" spans="1:16">
      <c r="A291" s="20"/>
      <c r="B291" s="13" t="s">
        <v>1342</v>
      </c>
      <c r="C291" s="13" t="s">
        <v>1321</v>
      </c>
      <c r="D291" s="13" t="s">
        <v>3</v>
      </c>
      <c r="H291" s="60">
        <v>0.32300000000000001</v>
      </c>
      <c r="I291" s="60">
        <v>2.4E-2</v>
      </c>
      <c r="J291" s="13">
        <f t="shared" si="168"/>
        <v>0.29899999999999999</v>
      </c>
      <c r="K291" s="13">
        <v>10</v>
      </c>
      <c r="L291" s="13">
        <f t="shared" ref="L291:L296" si="172">50/K291</f>
        <v>5</v>
      </c>
      <c r="M291" s="69">
        <v>2.9999999999999997E-4</v>
      </c>
      <c r="N291" s="69">
        <v>6.7000000000000002E-3</v>
      </c>
      <c r="O291" s="82">
        <f t="shared" ref="O291:O296" si="173">(J291-M291)/N291</f>
        <v>44.582089552238799</v>
      </c>
      <c r="P291" s="17">
        <f t="shared" ref="P291:P296" si="174">O291/L291</f>
        <v>8.916417910447759</v>
      </c>
    </row>
    <row r="292" spans="1:16">
      <c r="A292" s="20"/>
      <c r="C292" s="13" t="s">
        <v>1322</v>
      </c>
      <c r="D292" s="13" t="s">
        <v>5</v>
      </c>
      <c r="H292" s="60">
        <v>0.28799999999999998</v>
      </c>
      <c r="I292" s="60">
        <v>2.4E-2</v>
      </c>
      <c r="J292" s="13">
        <f t="shared" si="168"/>
        <v>0.26399999999999996</v>
      </c>
      <c r="K292" s="13">
        <v>10</v>
      </c>
      <c r="L292" s="13">
        <f t="shared" si="172"/>
        <v>5</v>
      </c>
      <c r="M292" s="69">
        <v>2.9999999999999997E-4</v>
      </c>
      <c r="N292" s="69">
        <v>6.7000000000000002E-3</v>
      </c>
      <c r="O292" s="82">
        <f t="shared" si="173"/>
        <v>39.358208955223873</v>
      </c>
      <c r="P292" s="17">
        <f t="shared" si="174"/>
        <v>7.8716417910447749</v>
      </c>
    </row>
    <row r="293" spans="1:16">
      <c r="A293" s="20"/>
      <c r="C293" s="13" t="s">
        <v>1323</v>
      </c>
      <c r="D293" s="13" t="s">
        <v>992</v>
      </c>
      <c r="H293" s="60">
        <v>0.41299999999999998</v>
      </c>
      <c r="I293" s="60">
        <v>2.4E-2</v>
      </c>
      <c r="J293" s="13">
        <f t="shared" si="168"/>
        <v>0.38899999999999996</v>
      </c>
      <c r="K293" s="13">
        <v>2</v>
      </c>
      <c r="L293" s="13">
        <f t="shared" si="172"/>
        <v>25</v>
      </c>
      <c r="M293" s="69">
        <v>2.9999999999999997E-4</v>
      </c>
      <c r="N293" s="69">
        <v>6.7000000000000002E-3</v>
      </c>
      <c r="O293" s="82">
        <f t="shared" si="173"/>
        <v>58.014925373134318</v>
      </c>
      <c r="P293" s="17">
        <f t="shared" si="174"/>
        <v>2.3205970149253727</v>
      </c>
    </row>
    <row r="294" spans="1:16">
      <c r="A294" s="20"/>
      <c r="C294" s="13" t="s">
        <v>1324</v>
      </c>
      <c r="D294" s="13" t="s">
        <v>994</v>
      </c>
      <c r="H294" s="60">
        <v>0.45100000000000001</v>
      </c>
      <c r="I294" s="60">
        <v>2.4E-2</v>
      </c>
      <c r="J294" s="13">
        <f t="shared" si="168"/>
        <v>0.42699999999999999</v>
      </c>
      <c r="K294" s="13">
        <v>2</v>
      </c>
      <c r="L294" s="13">
        <f t="shared" si="172"/>
        <v>25</v>
      </c>
      <c r="M294" s="69">
        <v>2.9999999999999997E-4</v>
      </c>
      <c r="N294" s="69">
        <v>6.7000000000000002E-3</v>
      </c>
      <c r="O294" s="82">
        <f t="shared" si="173"/>
        <v>63.686567164179095</v>
      </c>
      <c r="P294" s="17">
        <f t="shared" si="174"/>
        <v>2.5474626865671639</v>
      </c>
    </row>
    <row r="295" spans="1:16">
      <c r="A295" s="20"/>
      <c r="C295" s="13" t="s">
        <v>1325</v>
      </c>
      <c r="D295" s="13" t="s">
        <v>7</v>
      </c>
      <c r="H295" s="60">
        <v>0.48099999999999998</v>
      </c>
      <c r="I295" s="60">
        <v>2.4E-2</v>
      </c>
      <c r="J295" s="13">
        <f t="shared" si="168"/>
        <v>0.45699999999999996</v>
      </c>
      <c r="K295" s="13">
        <v>2</v>
      </c>
      <c r="L295" s="13">
        <f t="shared" si="172"/>
        <v>25</v>
      </c>
      <c r="M295" s="69">
        <v>2.9999999999999997E-4</v>
      </c>
      <c r="N295" s="69">
        <v>6.7000000000000002E-3</v>
      </c>
      <c r="O295" s="82">
        <f t="shared" si="173"/>
        <v>68.164179104477597</v>
      </c>
      <c r="P295" s="17">
        <f t="shared" si="174"/>
        <v>2.7265671641791038</v>
      </c>
    </row>
    <row r="296" spans="1:16">
      <c r="A296" s="20"/>
      <c r="C296" s="13" t="s">
        <v>1326</v>
      </c>
      <c r="D296" s="13" t="s">
        <v>1</v>
      </c>
      <c r="H296" s="60">
        <v>0.40300000000000002</v>
      </c>
      <c r="I296" s="60">
        <v>2.4E-2</v>
      </c>
      <c r="J296" s="13">
        <f t="shared" si="168"/>
        <v>0.379</v>
      </c>
      <c r="K296" s="13">
        <v>2</v>
      </c>
      <c r="L296" s="13">
        <f t="shared" si="172"/>
        <v>25</v>
      </c>
      <c r="M296" s="69">
        <v>2.9999999999999997E-4</v>
      </c>
      <c r="N296" s="69">
        <v>6.7000000000000002E-3</v>
      </c>
      <c r="O296" s="82">
        <f t="shared" si="173"/>
        <v>56.522388059701491</v>
      </c>
      <c r="P296" s="17">
        <f t="shared" si="174"/>
        <v>2.2608955223880596</v>
      </c>
    </row>
    <row r="297" spans="1:16">
      <c r="A297" s="20"/>
      <c r="C297" s="13" t="s">
        <v>1327</v>
      </c>
      <c r="D297" s="13" t="s">
        <v>3</v>
      </c>
      <c r="H297" s="60">
        <v>0.33600000000000002</v>
      </c>
      <c r="I297" s="60">
        <v>2.4E-2</v>
      </c>
      <c r="J297" s="13">
        <f t="shared" si="168"/>
        <v>0.312</v>
      </c>
      <c r="K297" s="13">
        <v>10</v>
      </c>
      <c r="L297" s="13">
        <f t="shared" ref="L297:L301" si="175">50/K297</f>
        <v>5</v>
      </c>
      <c r="M297" s="69">
        <v>2.9999999999999997E-4</v>
      </c>
      <c r="N297" s="69">
        <v>6.7000000000000002E-3</v>
      </c>
      <c r="O297" s="82">
        <f t="shared" ref="O297:O301" si="176">(J297-M297)/N297</f>
        <v>46.522388059701484</v>
      </c>
      <c r="P297" s="17">
        <f t="shared" ref="P297:P301" si="177">O297/L297</f>
        <v>9.3044776119402961</v>
      </c>
    </row>
    <row r="298" spans="1:16">
      <c r="A298" s="20"/>
      <c r="C298" s="13" t="s">
        <v>1328</v>
      </c>
      <c r="D298" s="13" t="s">
        <v>5</v>
      </c>
      <c r="H298" s="60">
        <v>0.318</v>
      </c>
      <c r="I298" s="60">
        <v>2.4E-2</v>
      </c>
      <c r="J298" s="13">
        <f t="shared" si="168"/>
        <v>0.29399999999999998</v>
      </c>
      <c r="K298" s="13">
        <v>10</v>
      </c>
      <c r="L298" s="13">
        <f t="shared" si="175"/>
        <v>5</v>
      </c>
      <c r="M298" s="69">
        <v>2.9999999999999997E-4</v>
      </c>
      <c r="N298" s="69">
        <v>6.7000000000000002E-3</v>
      </c>
      <c r="O298" s="82">
        <f t="shared" si="176"/>
        <v>43.835820895522382</v>
      </c>
      <c r="P298" s="17">
        <f t="shared" si="177"/>
        <v>8.7671641791044763</v>
      </c>
    </row>
    <row r="299" spans="1:16">
      <c r="A299" s="20"/>
      <c r="C299" s="13" t="s">
        <v>1329</v>
      </c>
      <c r="D299" s="13" t="s">
        <v>992</v>
      </c>
      <c r="H299" s="60">
        <v>0.40100000000000002</v>
      </c>
      <c r="I299" s="60">
        <v>2.4E-2</v>
      </c>
      <c r="J299" s="13">
        <f t="shared" si="168"/>
        <v>0.377</v>
      </c>
      <c r="K299" s="13">
        <v>2</v>
      </c>
      <c r="L299" s="13">
        <f t="shared" si="175"/>
        <v>25</v>
      </c>
      <c r="M299" s="69">
        <v>2.9999999999999997E-4</v>
      </c>
      <c r="N299" s="69">
        <v>6.7000000000000002E-3</v>
      </c>
      <c r="O299" s="82">
        <f t="shared" si="176"/>
        <v>56.223880597014919</v>
      </c>
      <c r="P299" s="17">
        <f t="shared" si="177"/>
        <v>2.2489552238805968</v>
      </c>
    </row>
    <row r="300" spans="1:16">
      <c r="A300" s="20"/>
      <c r="C300" s="13" t="s">
        <v>1330</v>
      </c>
      <c r="D300" s="13" t="s">
        <v>994</v>
      </c>
      <c r="H300" s="60">
        <v>0.42299999999999999</v>
      </c>
      <c r="I300" s="60">
        <v>2.4E-2</v>
      </c>
      <c r="J300" s="13">
        <f t="shared" si="168"/>
        <v>0.39899999999999997</v>
      </c>
      <c r="K300" s="13">
        <v>2</v>
      </c>
      <c r="L300" s="13">
        <f t="shared" si="175"/>
        <v>25</v>
      </c>
      <c r="M300" s="69">
        <v>2.9999999999999997E-4</v>
      </c>
      <c r="N300" s="69">
        <v>6.7000000000000002E-3</v>
      </c>
      <c r="O300" s="82">
        <f t="shared" si="176"/>
        <v>59.507462686567152</v>
      </c>
      <c r="P300" s="17">
        <f t="shared" si="177"/>
        <v>2.3802985074626859</v>
      </c>
    </row>
    <row r="301" spans="1:16">
      <c r="A301" s="20"/>
      <c r="C301" s="13" t="s">
        <v>1331</v>
      </c>
      <c r="D301" s="13" t="s">
        <v>7</v>
      </c>
      <c r="H301" s="13">
        <v>0.46300000000000002</v>
      </c>
      <c r="I301" s="60">
        <v>2.4E-2</v>
      </c>
      <c r="J301" s="13">
        <f t="shared" si="168"/>
        <v>0.439</v>
      </c>
      <c r="K301" s="13">
        <v>2</v>
      </c>
      <c r="L301" s="13">
        <f t="shared" si="175"/>
        <v>25</v>
      </c>
      <c r="M301" s="69">
        <v>2.9999999999999997E-4</v>
      </c>
      <c r="N301" s="69">
        <v>6.7000000000000002E-3</v>
      </c>
      <c r="O301" s="82">
        <f t="shared" si="176"/>
        <v>65.477611940298502</v>
      </c>
      <c r="P301" s="17">
        <f t="shared" si="177"/>
        <v>2.6191044776119399</v>
      </c>
    </row>
    <row r="302" spans="1:16" ht="14.25" customHeight="1">
      <c r="A302" s="20" t="s">
        <v>1338</v>
      </c>
      <c r="C302" s="13" t="s">
        <v>1332</v>
      </c>
      <c r="D302" s="13" t="s">
        <v>1333</v>
      </c>
      <c r="G302" s="13" t="s">
        <v>1340</v>
      </c>
      <c r="H302" s="13">
        <v>0.16</v>
      </c>
      <c r="I302" s="60">
        <v>2.4E-2</v>
      </c>
      <c r="J302" s="13">
        <f t="shared" ref="J302" si="178">H302-I302</f>
        <v>0.13600000000000001</v>
      </c>
      <c r="K302" s="13">
        <v>1</v>
      </c>
      <c r="L302" s="13">
        <f t="shared" ref="L302" si="179">50/K302</f>
        <v>50</v>
      </c>
      <c r="M302" s="69">
        <v>2.9999999999999997E-4</v>
      </c>
      <c r="N302" s="69">
        <v>6.7000000000000002E-3</v>
      </c>
      <c r="O302" s="82">
        <f t="shared" ref="O302" si="180">(J302-M302)/N302</f>
        <v>20.253731343283583</v>
      </c>
      <c r="P302" s="17">
        <f t="shared" ref="P302" si="181">O302/L302</f>
        <v>0.40507462686567164</v>
      </c>
    </row>
    <row r="303" spans="1:16">
      <c r="A303" s="20" t="s">
        <v>1338</v>
      </c>
      <c r="C303" s="13" t="s">
        <v>1334</v>
      </c>
      <c r="G303" s="13" t="s">
        <v>1341</v>
      </c>
      <c r="H303" s="13">
        <v>7.8E-2</v>
      </c>
      <c r="I303" s="60">
        <v>2.4E-2</v>
      </c>
      <c r="J303" s="13">
        <f t="shared" ref="J303:J304" si="182">H303-I303</f>
        <v>5.3999999999999999E-2</v>
      </c>
      <c r="K303" s="13">
        <v>1</v>
      </c>
      <c r="L303" s="13">
        <f t="shared" ref="L303:L304" si="183">50/K303</f>
        <v>50</v>
      </c>
      <c r="M303" s="69">
        <v>2.9999999999999997E-4</v>
      </c>
      <c r="N303" s="69">
        <v>6.7000000000000002E-3</v>
      </c>
      <c r="O303" s="82">
        <f t="shared" ref="O303" si="184">(J303-M303)/N303</f>
        <v>8.0149253731343286</v>
      </c>
      <c r="P303" s="17">
        <f t="shared" ref="P303" si="185">O303/L303</f>
        <v>0.16029850746268656</v>
      </c>
    </row>
    <row r="304" spans="1:16">
      <c r="A304" s="20" t="s">
        <v>1339</v>
      </c>
      <c r="C304" s="13" t="s">
        <v>1335</v>
      </c>
      <c r="D304" s="13" t="s">
        <v>1336</v>
      </c>
      <c r="H304" s="13">
        <v>0.16600000000000001</v>
      </c>
      <c r="I304" s="60">
        <v>2.4E-2</v>
      </c>
      <c r="J304" s="13">
        <f t="shared" si="182"/>
        <v>0.14200000000000002</v>
      </c>
      <c r="K304" s="13">
        <v>50</v>
      </c>
      <c r="L304" s="13">
        <f t="shared" si="183"/>
        <v>1</v>
      </c>
      <c r="M304" s="69">
        <v>2.9999999999999997E-4</v>
      </c>
      <c r="N304" s="69">
        <v>6.7000000000000002E-3</v>
      </c>
      <c r="O304" s="82">
        <f t="shared" ref="O304" si="186">(J304-M304)/N304</f>
        <v>21.149253731343286</v>
      </c>
      <c r="P304" s="17">
        <f t="shared" ref="P304" si="187">O304/L304</f>
        <v>21.149253731343286</v>
      </c>
    </row>
    <row r="305" spans="1:19">
      <c r="A305" s="20" t="s">
        <v>1339</v>
      </c>
      <c r="C305" s="13" t="s">
        <v>1343</v>
      </c>
      <c r="D305" s="13" t="s">
        <v>1337</v>
      </c>
      <c r="H305" s="13">
        <v>0.11799999999999999</v>
      </c>
      <c r="I305" s="60">
        <v>2.4E-2</v>
      </c>
      <c r="J305" s="13">
        <f t="shared" ref="J305" si="188">H305-I305</f>
        <v>9.4E-2</v>
      </c>
      <c r="K305" s="13">
        <v>50</v>
      </c>
      <c r="L305" s="13">
        <f t="shared" ref="L305" si="189">50/K305</f>
        <v>1</v>
      </c>
      <c r="M305" s="69">
        <v>2.9999999999999997E-4</v>
      </c>
      <c r="N305" s="69">
        <v>6.7000000000000002E-3</v>
      </c>
      <c r="O305" s="82">
        <f t="shared" ref="O305" si="190">(J305-M305)/N305</f>
        <v>13.985074626865671</v>
      </c>
      <c r="P305" s="17">
        <f t="shared" ref="P305" si="191">O305/L305</f>
        <v>13.985074626865671</v>
      </c>
    </row>
    <row r="306" spans="1:19">
      <c r="A306" s="20" t="s">
        <v>1339</v>
      </c>
      <c r="C306" s="13" t="s">
        <v>1344</v>
      </c>
      <c r="H306" s="13">
        <v>0.11700000000000001</v>
      </c>
      <c r="I306" s="60">
        <v>2.4E-2</v>
      </c>
      <c r="J306" s="13">
        <f t="shared" ref="J306:J313" si="192">H306-I306</f>
        <v>9.2999999999999999E-2</v>
      </c>
      <c r="K306" s="13">
        <v>50</v>
      </c>
      <c r="L306" s="13">
        <f t="shared" ref="L306:L313" si="193">50/K306</f>
        <v>1</v>
      </c>
      <c r="M306" s="69">
        <v>2.9999999999999997E-4</v>
      </c>
      <c r="N306" s="69">
        <v>6.7000000000000002E-3</v>
      </c>
      <c r="O306" s="82">
        <f t="shared" ref="O306:O313" si="194">(J306-M306)/N306</f>
        <v>13.835820895522389</v>
      </c>
      <c r="P306" s="17">
        <f t="shared" ref="P306:P313" si="195">O306/L306</f>
        <v>13.835820895522389</v>
      </c>
    </row>
    <row r="307" spans="1:19" ht="14.25" customHeight="1">
      <c r="A307" s="20"/>
      <c r="B307" s="21"/>
      <c r="C307" s="22" t="s">
        <v>73</v>
      </c>
      <c r="D307" s="66"/>
      <c r="E307" s="24"/>
      <c r="F307" s="25"/>
      <c r="G307" s="24"/>
      <c r="H307" s="26">
        <v>0.29199999999999998</v>
      </c>
      <c r="I307" s="26">
        <v>2.4E-2</v>
      </c>
      <c r="J307" s="27">
        <f t="shared" si="192"/>
        <v>0.26799999999999996</v>
      </c>
      <c r="K307" s="28">
        <v>1</v>
      </c>
      <c r="L307" s="24">
        <f t="shared" si="193"/>
        <v>50</v>
      </c>
      <c r="M307" s="29">
        <v>2.9999999999999997E-4</v>
      </c>
      <c r="N307" s="29">
        <v>6.7000000000000002E-3</v>
      </c>
      <c r="O307" s="84">
        <f t="shared" si="194"/>
        <v>39.955223880597003</v>
      </c>
      <c r="P307" s="30">
        <f t="shared" si="195"/>
        <v>0.79910447761194003</v>
      </c>
    </row>
    <row r="308" spans="1:19">
      <c r="A308" s="20"/>
      <c r="C308" s="13" t="s">
        <v>1350</v>
      </c>
      <c r="D308" s="13" t="s">
        <v>1</v>
      </c>
      <c r="H308" s="60">
        <v>0.32900000000000001</v>
      </c>
      <c r="I308" s="60">
        <v>2.4E-2</v>
      </c>
      <c r="J308" s="13">
        <f t="shared" si="192"/>
        <v>0.30499999999999999</v>
      </c>
      <c r="K308" s="13">
        <v>2</v>
      </c>
      <c r="L308" s="13">
        <f t="shared" si="193"/>
        <v>25</v>
      </c>
      <c r="M308" s="69">
        <v>2.9999999999999997E-4</v>
      </c>
      <c r="N308" s="69">
        <v>6.7000000000000002E-3</v>
      </c>
      <c r="O308" s="82">
        <f t="shared" si="194"/>
        <v>45.477611940298502</v>
      </c>
      <c r="P308" s="17">
        <f t="shared" si="195"/>
        <v>1.8191044776119401</v>
      </c>
    </row>
    <row r="309" spans="1:19">
      <c r="A309" s="20"/>
      <c r="C309" s="13" t="s">
        <v>1351</v>
      </c>
      <c r="D309" s="13" t="s">
        <v>3</v>
      </c>
      <c r="H309" s="60">
        <v>0.34300000000000003</v>
      </c>
      <c r="I309" s="60">
        <v>2.4E-2</v>
      </c>
      <c r="J309" s="13">
        <f t="shared" si="192"/>
        <v>0.31900000000000001</v>
      </c>
      <c r="K309" s="13">
        <v>10</v>
      </c>
      <c r="L309" s="13">
        <f t="shared" si="193"/>
        <v>5</v>
      </c>
      <c r="M309" s="69">
        <v>2.9999999999999997E-4</v>
      </c>
      <c r="N309" s="69">
        <v>6.7000000000000002E-3</v>
      </c>
      <c r="O309" s="82">
        <f t="shared" si="194"/>
        <v>47.567164179104473</v>
      </c>
      <c r="P309" s="17">
        <f t="shared" si="195"/>
        <v>9.5134328358208951</v>
      </c>
    </row>
    <row r="310" spans="1:19">
      <c r="A310" s="20"/>
      <c r="C310" s="13" t="s">
        <v>1352</v>
      </c>
      <c r="D310" s="13" t="s">
        <v>5</v>
      </c>
      <c r="H310" s="60">
        <v>0.29599999999999999</v>
      </c>
      <c r="I310" s="60">
        <v>2.4E-2</v>
      </c>
      <c r="J310" s="13">
        <f t="shared" si="192"/>
        <v>0.27199999999999996</v>
      </c>
      <c r="K310" s="13">
        <v>10</v>
      </c>
      <c r="L310" s="13">
        <f t="shared" si="193"/>
        <v>5</v>
      </c>
      <c r="M310" s="69">
        <v>2.9999999999999997E-4</v>
      </c>
      <c r="N310" s="69">
        <v>6.7000000000000002E-3</v>
      </c>
      <c r="O310" s="82">
        <f t="shared" si="194"/>
        <v>40.552238805970141</v>
      </c>
      <c r="P310" s="17">
        <f t="shared" si="195"/>
        <v>8.1104477611940275</v>
      </c>
    </row>
    <row r="311" spans="1:19">
      <c r="A311" s="20"/>
      <c r="C311" s="13" t="s">
        <v>1353</v>
      </c>
      <c r="D311" s="13" t="s">
        <v>992</v>
      </c>
      <c r="H311" s="60">
        <v>0.4</v>
      </c>
      <c r="I311" s="60">
        <v>2.4E-2</v>
      </c>
      <c r="J311" s="13">
        <f t="shared" si="192"/>
        <v>0.376</v>
      </c>
      <c r="K311" s="13">
        <v>2</v>
      </c>
      <c r="L311" s="13">
        <f t="shared" si="193"/>
        <v>25</v>
      </c>
      <c r="M311" s="69">
        <v>2.9999999999999997E-4</v>
      </c>
      <c r="N311" s="69">
        <v>6.7000000000000002E-3</v>
      </c>
      <c r="O311" s="82">
        <f t="shared" si="194"/>
        <v>56.07462686567164</v>
      </c>
      <c r="P311" s="17">
        <f t="shared" si="195"/>
        <v>2.2429850746268656</v>
      </c>
    </row>
    <row r="312" spans="1:19">
      <c r="A312" s="20"/>
      <c r="C312" s="13" t="s">
        <v>1354</v>
      </c>
      <c r="D312" s="13" t="s">
        <v>994</v>
      </c>
      <c r="H312" s="60">
        <v>0.438</v>
      </c>
      <c r="I312" s="60">
        <v>2.4E-2</v>
      </c>
      <c r="J312" s="13">
        <f t="shared" si="192"/>
        <v>0.41399999999999998</v>
      </c>
      <c r="K312" s="13">
        <v>2</v>
      </c>
      <c r="L312" s="13">
        <f t="shared" si="193"/>
        <v>25</v>
      </c>
      <c r="M312" s="69">
        <v>2.9999999999999997E-4</v>
      </c>
      <c r="N312" s="69">
        <v>6.7000000000000002E-3</v>
      </c>
      <c r="O312" s="82">
        <f t="shared" si="194"/>
        <v>61.74626865671641</v>
      </c>
      <c r="P312" s="17">
        <f t="shared" si="195"/>
        <v>2.4698507462686563</v>
      </c>
    </row>
    <row r="313" spans="1:19">
      <c r="A313" s="20"/>
      <c r="C313" s="13" t="s">
        <v>1355</v>
      </c>
      <c r="D313" s="13" t="s">
        <v>7</v>
      </c>
      <c r="H313" s="60">
        <v>0.45500000000000002</v>
      </c>
      <c r="I313" s="60">
        <v>2.4E-2</v>
      </c>
      <c r="J313" s="13">
        <f t="shared" si="192"/>
        <v>0.43099999999999999</v>
      </c>
      <c r="K313" s="13">
        <v>2</v>
      </c>
      <c r="L313" s="13">
        <f t="shared" si="193"/>
        <v>25</v>
      </c>
      <c r="M313" s="69">
        <v>2.9999999999999997E-4</v>
      </c>
      <c r="N313" s="69">
        <v>6.7000000000000002E-3</v>
      </c>
      <c r="O313" s="82">
        <f t="shared" si="194"/>
        <v>64.283582089552226</v>
      </c>
      <c r="P313" s="17">
        <f t="shared" si="195"/>
        <v>2.5713432835820891</v>
      </c>
    </row>
    <row r="314" spans="1:19">
      <c r="A314" s="20"/>
      <c r="C314" s="13" t="s">
        <v>1356</v>
      </c>
      <c r="D314" s="13" t="s">
        <v>7</v>
      </c>
      <c r="H314" s="60">
        <v>0.49099999999999999</v>
      </c>
      <c r="I314" s="60">
        <v>2.4E-2</v>
      </c>
      <c r="J314" s="13">
        <f t="shared" ref="J314" si="196">H314-I314</f>
        <v>0.46699999999999997</v>
      </c>
      <c r="K314" s="13">
        <v>2</v>
      </c>
      <c r="L314" s="13">
        <f t="shared" ref="L314" si="197">50/K314</f>
        <v>25</v>
      </c>
      <c r="M314" s="69">
        <v>2.9999999999999997E-4</v>
      </c>
      <c r="N314" s="69">
        <v>6.7000000000000002E-3</v>
      </c>
      <c r="O314" s="82">
        <f t="shared" ref="O314" si="198">(J314-M314)/N314</f>
        <v>69.656716417910431</v>
      </c>
      <c r="P314" s="17">
        <f t="shared" ref="P314" si="199">O314/L314</f>
        <v>2.7862686567164174</v>
      </c>
    </row>
    <row r="315" spans="1:19">
      <c r="A315" s="20" t="s">
        <v>1348</v>
      </c>
      <c r="B315" s="15">
        <v>43949</v>
      </c>
      <c r="C315" s="13" t="s">
        <v>1370</v>
      </c>
      <c r="D315" s="13" t="s">
        <v>1345</v>
      </c>
      <c r="H315" s="60">
        <v>0.216</v>
      </c>
      <c r="I315" s="60">
        <v>2.5000000000000001E-2</v>
      </c>
      <c r="J315" s="13">
        <f t="shared" ref="J315" si="200">H315-I315</f>
        <v>0.191</v>
      </c>
      <c r="K315" s="13">
        <v>50</v>
      </c>
      <c r="L315" s="13">
        <f t="shared" ref="L315" si="201">50/K315</f>
        <v>1</v>
      </c>
      <c r="M315" s="69">
        <v>2.9999999999999997E-4</v>
      </c>
      <c r="N315" s="69">
        <v>6.7000000000000002E-3</v>
      </c>
      <c r="O315" s="82">
        <f t="shared" ref="O315" si="202">(J315-M315)/N315</f>
        <v>28.46268656716418</v>
      </c>
      <c r="P315" s="17">
        <f t="shared" ref="P315" si="203">O315/L315</f>
        <v>28.46268656716418</v>
      </c>
    </row>
    <row r="316" spans="1:19">
      <c r="A316" s="20" t="s">
        <v>1246</v>
      </c>
      <c r="B316" s="15" t="s">
        <v>1379</v>
      </c>
      <c r="C316" s="13" t="s">
        <v>1371</v>
      </c>
      <c r="H316" s="60">
        <v>0.217</v>
      </c>
      <c r="I316" s="60">
        <v>2.5000000000000001E-2</v>
      </c>
      <c r="J316" s="13">
        <f t="shared" ref="J316:J318" si="204">H316-I316</f>
        <v>0.192</v>
      </c>
      <c r="K316" s="13">
        <v>50</v>
      </c>
      <c r="L316" s="13">
        <f t="shared" ref="L316:L318" si="205">50/K316</f>
        <v>1</v>
      </c>
      <c r="M316" s="69">
        <v>2.9999999999999997E-4</v>
      </c>
      <c r="N316" s="69">
        <v>6.7000000000000002E-3</v>
      </c>
      <c r="O316" s="82">
        <f t="shared" ref="O316:O318" si="206">(J316-M316)/N316</f>
        <v>28.611940298507463</v>
      </c>
      <c r="P316" s="17">
        <f t="shared" ref="P316:P318" si="207">O316/L316</f>
        <v>28.611940298507463</v>
      </c>
    </row>
    <row r="317" spans="1:19">
      <c r="A317" s="20"/>
      <c r="C317" s="35" t="s">
        <v>1148</v>
      </c>
      <c r="D317" s="88"/>
      <c r="E317" s="35"/>
      <c r="F317" s="35"/>
      <c r="G317" s="35"/>
      <c r="H317" s="46">
        <v>0.123</v>
      </c>
      <c r="I317" s="46">
        <v>2.5000000000000001E-2</v>
      </c>
      <c r="J317" s="36">
        <f t="shared" si="204"/>
        <v>9.8000000000000004E-2</v>
      </c>
      <c r="K317" s="37">
        <v>1</v>
      </c>
      <c r="L317" s="34">
        <f t="shared" si="205"/>
        <v>50</v>
      </c>
      <c r="M317" s="40">
        <v>2.9999999999999997E-4</v>
      </c>
      <c r="N317" s="34">
        <v>6.7000000000000002E-3</v>
      </c>
      <c r="O317" s="35">
        <f t="shared" si="206"/>
        <v>14.582089552238807</v>
      </c>
      <c r="P317" s="35">
        <f t="shared" si="207"/>
        <v>0.29164179104477617</v>
      </c>
      <c r="Q317" s="13" t="s">
        <v>1172</v>
      </c>
      <c r="S317" s="39" t="s">
        <v>1150</v>
      </c>
    </row>
    <row r="318" spans="1:19">
      <c r="A318" s="20"/>
      <c r="C318" s="35" t="s">
        <v>1149</v>
      </c>
      <c r="D318" s="88"/>
      <c r="E318" s="35"/>
      <c r="F318" s="35"/>
      <c r="G318" s="35"/>
      <c r="H318" s="46">
        <v>0.122</v>
      </c>
      <c r="I318" s="46">
        <v>2.5000000000000001E-2</v>
      </c>
      <c r="J318" s="36">
        <f t="shared" si="204"/>
        <v>9.7000000000000003E-2</v>
      </c>
      <c r="K318" s="37">
        <v>1</v>
      </c>
      <c r="L318" s="34">
        <f t="shared" si="205"/>
        <v>50</v>
      </c>
      <c r="M318" s="40">
        <v>2.9999999999999997E-4</v>
      </c>
      <c r="N318" s="34">
        <v>6.7000000000000002E-3</v>
      </c>
      <c r="O318" s="35">
        <f t="shared" si="206"/>
        <v>14.432835820895523</v>
      </c>
      <c r="P318" s="35">
        <f t="shared" si="207"/>
        <v>0.28865671641791046</v>
      </c>
      <c r="S318" s="39" t="s">
        <v>1027</v>
      </c>
    </row>
    <row r="319" spans="1:19" ht="14.25" customHeight="1">
      <c r="A319" s="20"/>
      <c r="B319" s="21"/>
      <c r="C319" s="22" t="s">
        <v>73</v>
      </c>
      <c r="D319" s="66"/>
      <c r="E319" s="24"/>
      <c r="F319" s="25"/>
      <c r="G319" s="24"/>
      <c r="H319" s="26">
        <v>0.29399999999999998</v>
      </c>
      <c r="I319" s="26">
        <v>2.5000000000000001E-2</v>
      </c>
      <c r="J319" s="27">
        <f t="shared" ref="J319" si="208">H319-I319</f>
        <v>0.26899999999999996</v>
      </c>
      <c r="K319" s="28">
        <v>1</v>
      </c>
      <c r="L319" s="24">
        <f t="shared" ref="L319" si="209">50/K319</f>
        <v>50</v>
      </c>
      <c r="M319" s="29">
        <v>2.9999999999999997E-4</v>
      </c>
      <c r="N319" s="29">
        <v>6.7000000000000002E-3</v>
      </c>
      <c r="O319" s="84">
        <f t="shared" ref="O319" si="210">(J319-M319)/N319</f>
        <v>40.10447761194029</v>
      </c>
      <c r="P319" s="30">
        <f t="shared" ref="P319" si="211">O319/L319</f>
        <v>0.80208955223880585</v>
      </c>
    </row>
    <row r="320" spans="1:19" ht="17.25" customHeight="1">
      <c r="A320" s="20" t="s">
        <v>1348</v>
      </c>
      <c r="C320" s="13" t="s">
        <v>1346</v>
      </c>
      <c r="D320" s="13" t="s">
        <v>1347</v>
      </c>
      <c r="H320" s="60">
        <v>0.14599999999999999</v>
      </c>
      <c r="I320" s="60">
        <v>2.5000000000000001E-2</v>
      </c>
      <c r="J320" s="13">
        <f t="shared" ref="J320:J322" si="212">H320-I320</f>
        <v>0.121</v>
      </c>
      <c r="K320" s="13">
        <v>25</v>
      </c>
      <c r="L320" s="13">
        <f t="shared" ref="L320" si="213">50/K320</f>
        <v>2</v>
      </c>
      <c r="M320" s="69">
        <v>2.9999999999999997E-4</v>
      </c>
      <c r="N320" s="69">
        <v>6.7000000000000002E-3</v>
      </c>
      <c r="O320" s="82">
        <f t="shared" ref="O320" si="214">(J320-M320)/N320</f>
        <v>18.014925373134329</v>
      </c>
      <c r="P320" s="17">
        <f t="shared" ref="P320" si="215">O320/L320</f>
        <v>9.0074626865671643</v>
      </c>
      <c r="Q320" s="13">
        <v>18</v>
      </c>
    </row>
    <row r="321" spans="1:16">
      <c r="A321" s="20" t="s">
        <v>1367</v>
      </c>
      <c r="C321" s="13" t="s">
        <v>1357</v>
      </c>
      <c r="D321" s="13" t="s">
        <v>206</v>
      </c>
      <c r="F321" s="95"/>
      <c r="G321" s="95"/>
      <c r="H321" s="60">
        <v>0.13400000000000001</v>
      </c>
      <c r="I321" s="60">
        <v>2.5000000000000001E-2</v>
      </c>
      <c r="J321" s="13">
        <f t="shared" si="212"/>
        <v>0.10900000000000001</v>
      </c>
      <c r="K321" s="13">
        <v>1</v>
      </c>
      <c r="L321" s="13">
        <f t="shared" ref="L321:L322" si="216">50/K321</f>
        <v>50</v>
      </c>
      <c r="M321" s="69">
        <v>2.9999999999999997E-4</v>
      </c>
      <c r="N321" s="69">
        <v>6.7000000000000002E-3</v>
      </c>
      <c r="O321" s="82">
        <f t="shared" ref="O321:O322" si="217">(J321-M321)/N321</f>
        <v>16.223880597014929</v>
      </c>
      <c r="P321" s="17">
        <f t="shared" ref="P321:P322" si="218">O321/L321</f>
        <v>0.32447761194029856</v>
      </c>
    </row>
    <row r="322" spans="1:16" ht="14.25" customHeight="1">
      <c r="A322" s="20" t="s">
        <v>1367</v>
      </c>
      <c r="C322" s="13" t="s">
        <v>1358</v>
      </c>
      <c r="D322" s="13" t="s">
        <v>208</v>
      </c>
      <c r="F322" s="95"/>
      <c r="G322" s="95"/>
      <c r="H322" s="60">
        <v>0.11799999999999999</v>
      </c>
      <c r="I322" s="60">
        <v>2.5000000000000001E-2</v>
      </c>
      <c r="J322" s="13">
        <f t="shared" si="212"/>
        <v>9.2999999999999999E-2</v>
      </c>
      <c r="K322" s="13">
        <v>1</v>
      </c>
      <c r="L322" s="13">
        <f t="shared" si="216"/>
        <v>50</v>
      </c>
      <c r="M322" s="69">
        <v>2.9999999999999997E-4</v>
      </c>
      <c r="N322" s="69">
        <v>6.7000000000000002E-3</v>
      </c>
      <c r="O322" s="82">
        <f t="shared" si="217"/>
        <v>13.835820895522389</v>
      </c>
      <c r="P322" s="17">
        <f t="shared" si="218"/>
        <v>0.27671641791044777</v>
      </c>
    </row>
    <row r="323" spans="1:16">
      <c r="A323" s="20" t="s">
        <v>1367</v>
      </c>
      <c r="C323" s="13" t="s">
        <v>1359</v>
      </c>
      <c r="D323" s="13" t="s">
        <v>204</v>
      </c>
      <c r="F323" s="95"/>
      <c r="G323" s="95"/>
      <c r="H323" s="60">
        <v>6.3E-2</v>
      </c>
      <c r="I323" s="60">
        <v>2.5000000000000001E-2</v>
      </c>
      <c r="J323" s="13">
        <f t="shared" ref="J323:J329" si="219">H323-I323</f>
        <v>3.7999999999999999E-2</v>
      </c>
      <c r="K323" s="13">
        <v>1</v>
      </c>
      <c r="L323" s="13">
        <f t="shared" ref="L323:L329" si="220">50/K323</f>
        <v>50</v>
      </c>
      <c r="M323" s="69">
        <v>2.9999999999999997E-4</v>
      </c>
      <c r="N323" s="69">
        <v>6.7000000000000002E-3</v>
      </c>
      <c r="O323" s="82">
        <f t="shared" ref="O323:O329" si="221">(J323-M323)/N323</f>
        <v>5.6268656716417906</v>
      </c>
      <c r="P323" s="17">
        <f t="shared" ref="P323:P329" si="222">O323/L323</f>
        <v>0.11253731343283581</v>
      </c>
    </row>
    <row r="324" spans="1:16">
      <c r="A324" s="20"/>
      <c r="C324" s="13" t="s">
        <v>1360</v>
      </c>
      <c r="D324" s="13" t="s">
        <v>1</v>
      </c>
      <c r="H324" s="60">
        <v>0.28599999999999998</v>
      </c>
      <c r="I324" s="60">
        <v>2.5000000000000001E-2</v>
      </c>
      <c r="J324" s="13">
        <f t="shared" si="219"/>
        <v>0.26099999999999995</v>
      </c>
      <c r="K324" s="13">
        <v>2</v>
      </c>
      <c r="L324" s="13">
        <f t="shared" si="220"/>
        <v>25</v>
      </c>
      <c r="M324" s="69">
        <v>2.9999999999999997E-4</v>
      </c>
      <c r="N324" s="69">
        <v>6.7000000000000002E-3</v>
      </c>
      <c r="O324" s="82">
        <f t="shared" si="221"/>
        <v>38.910447761194021</v>
      </c>
      <c r="P324" s="17">
        <f t="shared" si="222"/>
        <v>1.5564179104477609</v>
      </c>
    </row>
    <row r="325" spans="1:16">
      <c r="A325" s="20"/>
      <c r="C325" s="13" t="s">
        <v>1361</v>
      </c>
      <c r="D325" s="13" t="s">
        <v>3</v>
      </c>
      <c r="H325" s="60">
        <v>0.36199999999999999</v>
      </c>
      <c r="I325" s="60">
        <v>2.5000000000000001E-2</v>
      </c>
      <c r="J325" s="13">
        <f t="shared" si="219"/>
        <v>0.33699999999999997</v>
      </c>
      <c r="K325" s="13">
        <v>10</v>
      </c>
      <c r="L325" s="13">
        <f t="shared" si="220"/>
        <v>5</v>
      </c>
      <c r="M325" s="69">
        <v>2.9999999999999997E-4</v>
      </c>
      <c r="N325" s="69">
        <v>6.7000000000000002E-3</v>
      </c>
      <c r="O325" s="82">
        <f t="shared" si="221"/>
        <v>50.253731343283569</v>
      </c>
      <c r="P325" s="17">
        <f t="shared" si="222"/>
        <v>10.050746268656713</v>
      </c>
    </row>
    <row r="326" spans="1:16">
      <c r="A326" s="20"/>
      <c r="C326" s="13" t="s">
        <v>1362</v>
      </c>
      <c r="D326" s="13" t="s">
        <v>5</v>
      </c>
      <c r="H326" s="60">
        <v>0.32200000000000001</v>
      </c>
      <c r="I326" s="60">
        <v>2.5000000000000001E-2</v>
      </c>
      <c r="J326" s="13">
        <f t="shared" si="219"/>
        <v>0.29699999999999999</v>
      </c>
      <c r="K326" s="13">
        <v>10</v>
      </c>
      <c r="L326" s="13">
        <f t="shared" si="220"/>
        <v>5</v>
      </c>
      <c r="M326" s="69">
        <v>2.9999999999999997E-4</v>
      </c>
      <c r="N326" s="69">
        <v>6.7000000000000002E-3</v>
      </c>
      <c r="O326" s="82">
        <f t="shared" si="221"/>
        <v>44.283582089552233</v>
      </c>
      <c r="P326" s="17">
        <f t="shared" si="222"/>
        <v>8.8567164179104463</v>
      </c>
    </row>
    <row r="327" spans="1:16">
      <c r="A327" s="20"/>
      <c r="C327" s="13" t="s">
        <v>1363</v>
      </c>
      <c r="D327" s="13" t="s">
        <v>992</v>
      </c>
      <c r="H327" s="60">
        <v>0.38700000000000001</v>
      </c>
      <c r="I327" s="60">
        <v>2.5000000000000001E-2</v>
      </c>
      <c r="J327" s="13">
        <f t="shared" si="219"/>
        <v>0.36199999999999999</v>
      </c>
      <c r="K327" s="13">
        <v>2</v>
      </c>
      <c r="L327" s="13">
        <f t="shared" si="220"/>
        <v>25</v>
      </c>
      <c r="M327" s="69">
        <v>2.9999999999999997E-4</v>
      </c>
      <c r="N327" s="69">
        <v>6.7000000000000002E-3</v>
      </c>
      <c r="O327" s="82">
        <f t="shared" si="221"/>
        <v>53.985074626865668</v>
      </c>
      <c r="P327" s="17">
        <f t="shared" si="222"/>
        <v>2.1594029850746268</v>
      </c>
    </row>
    <row r="328" spans="1:16">
      <c r="A328" s="20"/>
      <c r="C328" s="13" t="s">
        <v>1364</v>
      </c>
      <c r="D328" s="13" t="s">
        <v>994</v>
      </c>
      <c r="H328" s="60">
        <v>0.40500000000000003</v>
      </c>
      <c r="I328" s="60">
        <v>2.5000000000000001E-2</v>
      </c>
      <c r="J328" s="13">
        <f t="shared" si="219"/>
        <v>0.38</v>
      </c>
      <c r="K328" s="13">
        <v>2</v>
      </c>
      <c r="L328" s="13">
        <f t="shared" si="220"/>
        <v>25</v>
      </c>
      <c r="M328" s="69">
        <v>2.9999999999999997E-4</v>
      </c>
      <c r="N328" s="69">
        <v>6.7000000000000002E-3</v>
      </c>
      <c r="O328" s="82">
        <f t="shared" si="221"/>
        <v>56.67164179104477</v>
      </c>
      <c r="P328" s="17">
        <f t="shared" si="222"/>
        <v>2.2668656716417908</v>
      </c>
    </row>
    <row r="329" spans="1:16">
      <c r="A329" s="20"/>
      <c r="C329" s="13" t="s">
        <v>1365</v>
      </c>
      <c r="D329" s="13" t="s">
        <v>7</v>
      </c>
      <c r="H329" s="60">
        <v>0.46899999999999997</v>
      </c>
      <c r="I329" s="60">
        <v>2.5000000000000001E-2</v>
      </c>
      <c r="J329" s="13">
        <f t="shared" si="219"/>
        <v>0.44399999999999995</v>
      </c>
      <c r="K329" s="13">
        <v>2</v>
      </c>
      <c r="L329" s="13">
        <f t="shared" si="220"/>
        <v>25</v>
      </c>
      <c r="M329" s="69">
        <v>2.9999999999999997E-4</v>
      </c>
      <c r="N329" s="69">
        <v>6.7000000000000002E-3</v>
      </c>
      <c r="O329" s="82">
        <f t="shared" si="221"/>
        <v>66.223880597014912</v>
      </c>
      <c r="P329" s="17">
        <f t="shared" si="222"/>
        <v>2.6489552238805967</v>
      </c>
    </row>
    <row r="330" spans="1:16">
      <c r="A330" s="20" t="s">
        <v>1368</v>
      </c>
      <c r="B330" s="15"/>
      <c r="C330" s="13" t="s">
        <v>1366</v>
      </c>
      <c r="D330" s="13" t="s">
        <v>922</v>
      </c>
      <c r="H330" s="60">
        <v>0.25900000000000001</v>
      </c>
      <c r="I330" s="60">
        <v>2.5000000000000001E-2</v>
      </c>
      <c r="J330" s="13">
        <f t="shared" ref="J330" si="223">H330-I330</f>
        <v>0.23400000000000001</v>
      </c>
      <c r="K330" s="13">
        <v>5</v>
      </c>
      <c r="L330" s="13">
        <f t="shared" ref="L330" si="224">50/K330</f>
        <v>10</v>
      </c>
      <c r="M330" s="69">
        <v>2.9999999999999997E-4</v>
      </c>
      <c r="N330" s="69">
        <v>6.7000000000000002E-3</v>
      </c>
      <c r="O330" s="82">
        <f t="shared" ref="O330" si="225">(J330-M330)/N330</f>
        <v>34.880597014925378</v>
      </c>
      <c r="P330" s="17">
        <f t="shared" ref="P330" si="226">O330/L330</f>
        <v>3.4880597014925376</v>
      </c>
    </row>
    <row r="331" spans="1:16">
      <c r="A331" s="73" t="s">
        <v>1368</v>
      </c>
      <c r="D331" s="13" t="s">
        <v>1369</v>
      </c>
      <c r="H331" s="60">
        <v>0.14199999999999999</v>
      </c>
      <c r="I331" s="60">
        <v>2.5000000000000001E-2</v>
      </c>
      <c r="J331" s="13">
        <f t="shared" ref="J331:J340" si="227">H331-I331</f>
        <v>0.11699999999999999</v>
      </c>
      <c r="K331" s="13">
        <v>50</v>
      </c>
      <c r="L331" s="13">
        <f t="shared" ref="L331:L338" si="228">50/K331</f>
        <v>1</v>
      </c>
      <c r="M331" s="69">
        <v>2.9999999999999997E-4</v>
      </c>
      <c r="N331" s="69">
        <v>6.7000000000000002E-3</v>
      </c>
      <c r="O331" s="82">
        <f t="shared" ref="O331:O338" si="229">(J331-M331)/N331</f>
        <v>17.417910447761194</v>
      </c>
      <c r="P331" s="17">
        <f t="shared" ref="P331:P338" si="230">O331/L331</f>
        <v>17.417910447761194</v>
      </c>
    </row>
    <row r="332" spans="1:16">
      <c r="A332" s="20"/>
      <c r="C332" s="13" t="s">
        <v>1377</v>
      </c>
      <c r="D332" s="13" t="s">
        <v>1</v>
      </c>
      <c r="H332" s="60">
        <v>0.307</v>
      </c>
      <c r="I332" s="60">
        <v>2.5000000000000001E-2</v>
      </c>
      <c r="J332" s="13">
        <f t="shared" si="227"/>
        <v>0.28199999999999997</v>
      </c>
      <c r="K332" s="13">
        <v>2</v>
      </c>
      <c r="L332" s="13">
        <f t="shared" si="228"/>
        <v>25</v>
      </c>
      <c r="M332" s="69">
        <v>2.9999999999999997E-4</v>
      </c>
      <c r="N332" s="69">
        <v>6.7000000000000002E-3</v>
      </c>
      <c r="O332" s="82">
        <f t="shared" si="229"/>
        <v>42.044776119402975</v>
      </c>
      <c r="P332" s="17">
        <f t="shared" si="230"/>
        <v>1.6817910447761191</v>
      </c>
    </row>
    <row r="333" spans="1:16">
      <c r="A333" s="20"/>
      <c r="C333" s="13" t="s">
        <v>1378</v>
      </c>
      <c r="H333" s="60">
        <v>0.307</v>
      </c>
      <c r="I333" s="60">
        <v>2.5000000000000001E-2</v>
      </c>
      <c r="J333" s="13">
        <f t="shared" ref="J333" si="231">H333-I333</f>
        <v>0.28199999999999997</v>
      </c>
      <c r="K333" s="13">
        <v>2</v>
      </c>
      <c r="L333" s="13">
        <f t="shared" ref="L333" si="232">50/K333</f>
        <v>25</v>
      </c>
      <c r="M333" s="69">
        <v>2.9999999999999997E-4</v>
      </c>
      <c r="N333" s="69">
        <v>6.7000000000000002E-3</v>
      </c>
      <c r="O333" s="82">
        <f t="shared" ref="O333" si="233">(J333-M333)/N333</f>
        <v>42.044776119402975</v>
      </c>
      <c r="P333" s="17">
        <f t="shared" ref="P333" si="234">O333/L333</f>
        <v>1.6817910447761191</v>
      </c>
    </row>
    <row r="334" spans="1:16">
      <c r="A334" s="20"/>
      <c r="C334" s="13" t="s">
        <v>1372</v>
      </c>
      <c r="D334" s="13" t="s">
        <v>3</v>
      </c>
      <c r="H334" s="60">
        <v>0.34699999999999998</v>
      </c>
      <c r="I334" s="60">
        <v>2.5000000000000001E-2</v>
      </c>
      <c r="J334" s="13">
        <f t="shared" si="227"/>
        <v>0.32199999999999995</v>
      </c>
      <c r="K334" s="13">
        <v>10</v>
      </c>
      <c r="L334" s="13">
        <f t="shared" si="228"/>
        <v>5</v>
      </c>
      <c r="M334" s="69">
        <v>2.9999999999999997E-4</v>
      </c>
      <c r="N334" s="69">
        <v>6.7000000000000002E-3</v>
      </c>
      <c r="O334" s="82">
        <f t="shared" si="229"/>
        <v>48.014925373134318</v>
      </c>
      <c r="P334" s="17">
        <f t="shared" si="230"/>
        <v>9.6029850746268632</v>
      </c>
    </row>
    <row r="335" spans="1:16">
      <c r="A335" s="20"/>
      <c r="C335" s="13" t="s">
        <v>1373</v>
      </c>
      <c r="D335" s="13" t="s">
        <v>5</v>
      </c>
      <c r="H335" s="60">
        <v>0.33800000000000002</v>
      </c>
      <c r="I335" s="60">
        <v>2.5000000000000001E-2</v>
      </c>
      <c r="J335" s="13">
        <f t="shared" si="227"/>
        <v>0.313</v>
      </c>
      <c r="K335" s="13">
        <v>10</v>
      </c>
      <c r="L335" s="13">
        <f t="shared" si="228"/>
        <v>5</v>
      </c>
      <c r="M335" s="69">
        <v>2.9999999999999997E-4</v>
      </c>
      <c r="N335" s="69">
        <v>6.7000000000000002E-3</v>
      </c>
      <c r="O335" s="82">
        <f t="shared" si="229"/>
        <v>46.67164179104477</v>
      </c>
      <c r="P335" s="17">
        <f t="shared" si="230"/>
        <v>9.3343283582089533</v>
      </c>
    </row>
    <row r="336" spans="1:16">
      <c r="A336" s="20"/>
      <c r="C336" s="13" t="s">
        <v>1374</v>
      </c>
      <c r="D336" s="13" t="s">
        <v>992</v>
      </c>
      <c r="H336" s="60">
        <v>0.39800000000000002</v>
      </c>
      <c r="I336" s="60">
        <v>2.5000000000000001E-2</v>
      </c>
      <c r="J336" s="13">
        <f t="shared" si="227"/>
        <v>0.373</v>
      </c>
      <c r="K336" s="13">
        <v>2</v>
      </c>
      <c r="L336" s="13">
        <f t="shared" si="228"/>
        <v>25</v>
      </c>
      <c r="M336" s="69">
        <v>2.9999999999999997E-4</v>
      </c>
      <c r="N336" s="69">
        <v>6.7000000000000002E-3</v>
      </c>
      <c r="O336" s="82">
        <f t="shared" si="229"/>
        <v>55.626865671641788</v>
      </c>
      <c r="P336" s="17">
        <f t="shared" si="230"/>
        <v>2.2250746268656716</v>
      </c>
    </row>
    <row r="337" spans="1:16">
      <c r="A337" s="20"/>
      <c r="C337" s="13" t="s">
        <v>1375</v>
      </c>
      <c r="D337" s="13" t="s">
        <v>994</v>
      </c>
      <c r="H337" s="60">
        <v>0.41199999999999998</v>
      </c>
      <c r="I337" s="60">
        <v>2.5000000000000001E-2</v>
      </c>
      <c r="J337" s="13">
        <f t="shared" si="227"/>
        <v>0.38699999999999996</v>
      </c>
      <c r="K337" s="13">
        <v>2</v>
      </c>
      <c r="L337" s="13">
        <f t="shared" si="228"/>
        <v>25</v>
      </c>
      <c r="M337" s="69">
        <v>2.9999999999999997E-4</v>
      </c>
      <c r="N337" s="69">
        <v>6.7000000000000002E-3</v>
      </c>
      <c r="O337" s="82">
        <f t="shared" si="229"/>
        <v>57.716417910447753</v>
      </c>
      <c r="P337" s="17">
        <f t="shared" si="230"/>
        <v>2.3086567164179099</v>
      </c>
    </row>
    <row r="338" spans="1:16">
      <c r="A338" s="20"/>
      <c r="C338" s="13" t="s">
        <v>1376</v>
      </c>
      <c r="D338" s="13" t="s">
        <v>7</v>
      </c>
      <c r="H338" s="60">
        <v>0.443</v>
      </c>
      <c r="I338" s="60">
        <v>2.5000000000000001E-2</v>
      </c>
      <c r="J338" s="13">
        <f t="shared" si="227"/>
        <v>0.41799999999999998</v>
      </c>
      <c r="K338" s="13">
        <v>2</v>
      </c>
      <c r="L338" s="13">
        <f t="shared" si="228"/>
        <v>25</v>
      </c>
      <c r="M338" s="69">
        <v>2.9999999999999997E-4</v>
      </c>
      <c r="N338" s="69">
        <v>6.7000000000000002E-3</v>
      </c>
      <c r="O338" s="82">
        <f t="shared" si="229"/>
        <v>62.343283582089548</v>
      </c>
      <c r="P338" s="17">
        <f t="shared" si="230"/>
        <v>2.4937313432835819</v>
      </c>
    </row>
    <row r="339" spans="1:16">
      <c r="A339" s="20" t="s">
        <v>1387</v>
      </c>
      <c r="B339" s="15">
        <v>43951</v>
      </c>
      <c r="C339" s="13" t="s">
        <v>1380</v>
      </c>
      <c r="D339" s="13" t="s">
        <v>11</v>
      </c>
      <c r="E339" s="13">
        <v>1</v>
      </c>
      <c r="H339" s="60">
        <v>0.214</v>
      </c>
      <c r="I339" s="60">
        <v>2.7E-2</v>
      </c>
      <c r="J339" s="13">
        <f t="shared" si="227"/>
        <v>0.187</v>
      </c>
      <c r="K339" s="13">
        <v>5</v>
      </c>
      <c r="L339" s="13">
        <f t="shared" ref="L339:L340" si="235">50/K339</f>
        <v>10</v>
      </c>
      <c r="M339" s="69">
        <v>2.9999999999999997E-4</v>
      </c>
      <c r="N339" s="69">
        <v>6.7000000000000002E-3</v>
      </c>
      <c r="O339" s="82">
        <f t="shared" ref="O339:O340" si="236">(J339-M339)/N339</f>
        <v>27.865671641791046</v>
      </c>
      <c r="P339" s="17">
        <f t="shared" ref="P339:P340" si="237">O339/L339</f>
        <v>2.7865671641791048</v>
      </c>
    </row>
    <row r="340" spans="1:16">
      <c r="A340" s="20"/>
      <c r="B340" s="13" t="s">
        <v>1425</v>
      </c>
      <c r="C340" s="13" t="s">
        <v>1381</v>
      </c>
      <c r="D340" s="13" t="s">
        <v>1</v>
      </c>
      <c r="H340" s="60">
        <v>0.39500000000000002</v>
      </c>
      <c r="I340" s="60">
        <v>2.7E-2</v>
      </c>
      <c r="J340" s="13">
        <f t="shared" si="227"/>
        <v>0.36799999999999999</v>
      </c>
      <c r="K340" s="13">
        <v>2</v>
      </c>
      <c r="L340" s="13">
        <f t="shared" si="235"/>
        <v>25</v>
      </c>
      <c r="M340" s="69">
        <v>2.9999999999999997E-4</v>
      </c>
      <c r="N340" s="69">
        <v>6.7000000000000002E-3</v>
      </c>
      <c r="O340" s="82">
        <f t="shared" si="236"/>
        <v>54.880597014925364</v>
      </c>
      <c r="P340" s="17">
        <f t="shared" si="237"/>
        <v>2.1952238805970143</v>
      </c>
    </row>
    <row r="341" spans="1:16">
      <c r="A341" s="20" t="s">
        <v>1426</v>
      </c>
      <c r="C341" s="13" t="s">
        <v>1382</v>
      </c>
      <c r="D341" s="13" t="s">
        <v>3</v>
      </c>
      <c r="E341" s="13">
        <v>1</v>
      </c>
      <c r="H341" s="60">
        <v>0.313</v>
      </c>
      <c r="I341" s="60">
        <v>2.7E-2</v>
      </c>
      <c r="J341" s="13">
        <f t="shared" ref="J341" si="238">H341-I341</f>
        <v>0.28599999999999998</v>
      </c>
      <c r="K341" s="13">
        <v>10</v>
      </c>
      <c r="L341" s="13">
        <f t="shared" ref="L341" si="239">50/K341</f>
        <v>5</v>
      </c>
      <c r="M341" s="69">
        <v>2.9999999999999997E-4</v>
      </c>
      <c r="N341" s="69">
        <v>6.7000000000000002E-3</v>
      </c>
      <c r="O341" s="82">
        <f t="shared" ref="O341" si="240">(J341-M341)/N341</f>
        <v>42.641791044776113</v>
      </c>
      <c r="P341" s="17">
        <f t="shared" ref="P341" si="241">O341/L341</f>
        <v>8.5283582089552219</v>
      </c>
    </row>
    <row r="342" spans="1:16">
      <c r="A342" s="20"/>
      <c r="C342" s="13" t="s">
        <v>1383</v>
      </c>
      <c r="D342" s="13" t="s">
        <v>5</v>
      </c>
      <c r="E342" s="13">
        <v>1</v>
      </c>
      <c r="H342" s="60">
        <v>0.215</v>
      </c>
      <c r="I342" s="60">
        <v>2.7E-2</v>
      </c>
      <c r="J342" s="13">
        <f t="shared" ref="J342:J345" si="242">H342-I342</f>
        <v>0.188</v>
      </c>
      <c r="K342" s="13">
        <v>10</v>
      </c>
      <c r="L342" s="13">
        <f t="shared" ref="L342:L343" si="243">50/K342</f>
        <v>5</v>
      </c>
      <c r="M342" s="69">
        <v>2.9999999999999997E-4</v>
      </c>
      <c r="N342" s="69">
        <v>6.7000000000000002E-3</v>
      </c>
      <c r="O342" s="82">
        <f t="shared" ref="O342:O343" si="244">(J342-M342)/N342</f>
        <v>28.014925373134329</v>
      </c>
      <c r="P342" s="17">
        <f t="shared" ref="P342:P343" si="245">O342/L342</f>
        <v>5.6029850746268659</v>
      </c>
    </row>
    <row r="343" spans="1:16">
      <c r="A343" s="20"/>
      <c r="C343" s="13" t="s">
        <v>1384</v>
      </c>
      <c r="D343" s="13" t="s">
        <v>992</v>
      </c>
      <c r="H343" s="60">
        <v>0.38800000000000001</v>
      </c>
      <c r="I343" s="60">
        <v>2.7E-2</v>
      </c>
      <c r="J343" s="13">
        <f t="shared" si="242"/>
        <v>0.36099999999999999</v>
      </c>
      <c r="K343" s="13">
        <v>2</v>
      </c>
      <c r="L343" s="13">
        <f t="shared" si="243"/>
        <v>25</v>
      </c>
      <c r="M343" s="69">
        <v>2.9999999999999997E-4</v>
      </c>
      <c r="N343" s="69">
        <v>6.7000000000000002E-3</v>
      </c>
      <c r="O343" s="82">
        <f t="shared" si="244"/>
        <v>53.835820895522382</v>
      </c>
      <c r="P343" s="17">
        <f t="shared" si="245"/>
        <v>2.1534328358208952</v>
      </c>
    </row>
    <row r="344" spans="1:16">
      <c r="A344" s="20"/>
      <c r="C344" s="13" t="s">
        <v>1385</v>
      </c>
      <c r="D344" s="13" t="s">
        <v>994</v>
      </c>
      <c r="H344" s="60">
        <v>0.39100000000000001</v>
      </c>
      <c r="I344" s="60">
        <v>2.7E-2</v>
      </c>
      <c r="J344" s="13">
        <f t="shared" si="242"/>
        <v>0.36399999999999999</v>
      </c>
      <c r="K344" s="13">
        <v>2</v>
      </c>
      <c r="L344" s="13">
        <f t="shared" ref="L344:L345" si="246">50/K344</f>
        <v>25</v>
      </c>
      <c r="M344" s="69">
        <v>2.9999999999999997E-4</v>
      </c>
      <c r="N344" s="69">
        <v>6.7000000000000002E-3</v>
      </c>
      <c r="O344" s="82">
        <f t="shared" ref="O344:O345" si="247">(J344-M344)/N344</f>
        <v>54.283582089552233</v>
      </c>
      <c r="P344" s="17">
        <f t="shared" ref="P344:P345" si="248">O344/L344</f>
        <v>2.1713432835820892</v>
      </c>
    </row>
    <row r="345" spans="1:16">
      <c r="A345" s="20"/>
      <c r="C345" s="13" t="s">
        <v>1386</v>
      </c>
      <c r="D345" s="13" t="s">
        <v>7</v>
      </c>
      <c r="H345" s="60">
        <v>0.45200000000000001</v>
      </c>
      <c r="I345" s="60">
        <v>2.7E-2</v>
      </c>
      <c r="J345" s="13">
        <f t="shared" si="242"/>
        <v>0.42499999999999999</v>
      </c>
      <c r="K345" s="13">
        <v>2</v>
      </c>
      <c r="L345" s="13">
        <f t="shared" si="246"/>
        <v>25</v>
      </c>
      <c r="M345" s="69">
        <v>2.9999999999999997E-4</v>
      </c>
      <c r="N345" s="69">
        <v>6.7000000000000002E-3</v>
      </c>
      <c r="O345" s="82">
        <f t="shared" si="247"/>
        <v>63.38805970149253</v>
      </c>
      <c r="P345" s="17">
        <f t="shared" si="248"/>
        <v>2.5355223880597011</v>
      </c>
    </row>
    <row r="346" spans="1:16" ht="14.25">
      <c r="A346" s="96" t="s">
        <v>45</v>
      </c>
      <c r="C346" s="97" t="s">
        <v>1421</v>
      </c>
      <c r="D346" s="13" t="s">
        <v>1388</v>
      </c>
      <c r="F346" s="13" t="s">
        <v>1389</v>
      </c>
      <c r="H346" s="18">
        <v>0.35799999999999998</v>
      </c>
      <c r="I346" s="13">
        <v>2.7E-2</v>
      </c>
      <c r="J346" s="13">
        <f t="shared" ref="J346" si="249">H346-I346</f>
        <v>0.33099999999999996</v>
      </c>
      <c r="K346" s="13">
        <v>100</v>
      </c>
      <c r="L346" s="13">
        <f t="shared" ref="L346" si="250">50/K346</f>
        <v>0.5</v>
      </c>
      <c r="M346" s="69">
        <v>2.9999999999999997E-4</v>
      </c>
      <c r="N346" s="69">
        <v>6.7000000000000002E-3</v>
      </c>
      <c r="O346" s="82">
        <f t="shared" ref="O346" si="251">(J346-M346)/N346</f>
        <v>49.358208955223873</v>
      </c>
      <c r="P346" s="17">
        <f t="shared" ref="P346" si="252">O346/L346</f>
        <v>98.716417910447745</v>
      </c>
    </row>
    <row r="347" spans="1:16" ht="14.25">
      <c r="A347" s="96" t="s">
        <v>45</v>
      </c>
      <c r="C347" s="97" t="s">
        <v>1422</v>
      </c>
      <c r="F347" s="13" t="s">
        <v>1390</v>
      </c>
      <c r="H347" s="18">
        <v>0.158</v>
      </c>
      <c r="I347" s="13">
        <v>2.7E-2</v>
      </c>
      <c r="J347" s="13">
        <f t="shared" ref="J347:J355" si="253">H347-I347</f>
        <v>0.13100000000000001</v>
      </c>
      <c r="K347" s="13">
        <v>2</v>
      </c>
      <c r="L347" s="13">
        <f t="shared" ref="L347:L355" si="254">50/K347</f>
        <v>25</v>
      </c>
      <c r="M347" s="69">
        <v>2.9999999999999997E-4</v>
      </c>
      <c r="N347" s="69">
        <v>6.7000000000000002E-3</v>
      </c>
      <c r="O347" s="82">
        <f t="shared" ref="O347:O355" si="255">(J347-M347)/N347</f>
        <v>19.507462686567166</v>
      </c>
      <c r="P347" s="17">
        <f t="shared" ref="P347:P355" si="256">O347/L347</f>
        <v>0.7802985074626867</v>
      </c>
    </row>
    <row r="348" spans="1:16" ht="14.25">
      <c r="A348" s="96" t="s">
        <v>45</v>
      </c>
      <c r="C348" s="97" t="s">
        <v>1423</v>
      </c>
      <c r="F348" s="13" t="s">
        <v>1391</v>
      </c>
      <c r="H348" s="18">
        <v>0.36899999999999999</v>
      </c>
      <c r="I348" s="13">
        <v>2.7E-2</v>
      </c>
      <c r="J348" s="13">
        <f t="shared" si="253"/>
        <v>0.34199999999999997</v>
      </c>
      <c r="K348" s="13">
        <v>100</v>
      </c>
      <c r="L348" s="13">
        <f t="shared" si="254"/>
        <v>0.5</v>
      </c>
      <c r="M348" s="69">
        <v>2.9999999999999997E-4</v>
      </c>
      <c r="N348" s="69">
        <v>6.7000000000000002E-3</v>
      </c>
      <c r="O348" s="82">
        <f t="shared" si="255"/>
        <v>50.999999999999993</v>
      </c>
      <c r="P348" s="17">
        <f t="shared" si="256"/>
        <v>101.99999999999999</v>
      </c>
    </row>
    <row r="349" spans="1:16" ht="14.25">
      <c r="A349" s="96" t="s">
        <v>45</v>
      </c>
      <c r="C349" s="97" t="s">
        <v>1424</v>
      </c>
      <c r="F349" s="13" t="s">
        <v>1392</v>
      </c>
      <c r="H349" s="18">
        <v>0.154</v>
      </c>
      <c r="I349" s="13">
        <v>2.7E-2</v>
      </c>
      <c r="J349" s="13">
        <f t="shared" si="253"/>
        <v>0.127</v>
      </c>
      <c r="K349" s="13">
        <v>5</v>
      </c>
      <c r="L349" s="13">
        <f t="shared" si="254"/>
        <v>10</v>
      </c>
      <c r="M349" s="69">
        <v>2.9999999999999997E-4</v>
      </c>
      <c r="N349" s="69">
        <v>6.7000000000000002E-3</v>
      </c>
      <c r="O349" s="82">
        <f t="shared" si="255"/>
        <v>18.910447761194032</v>
      </c>
      <c r="P349" s="17">
        <f t="shared" si="256"/>
        <v>1.8910447761194031</v>
      </c>
    </row>
    <row r="350" spans="1:16">
      <c r="A350" s="20"/>
      <c r="C350" s="13" t="s">
        <v>1393</v>
      </c>
      <c r="D350" s="13" t="s">
        <v>1</v>
      </c>
      <c r="H350" s="60">
        <v>0.41699999999999998</v>
      </c>
      <c r="I350" s="60">
        <v>2.7E-2</v>
      </c>
      <c r="J350" s="13">
        <f t="shared" si="253"/>
        <v>0.38999999999999996</v>
      </c>
      <c r="K350" s="13">
        <v>2</v>
      </c>
      <c r="L350" s="13">
        <f t="shared" si="254"/>
        <v>25</v>
      </c>
      <c r="M350" s="69">
        <v>2.9999999999999997E-4</v>
      </c>
      <c r="N350" s="69">
        <v>6.7000000000000002E-3</v>
      </c>
      <c r="O350" s="82">
        <f t="shared" si="255"/>
        <v>58.164179104477597</v>
      </c>
      <c r="P350" s="17">
        <f t="shared" si="256"/>
        <v>2.3265671641791039</v>
      </c>
    </row>
    <row r="351" spans="1:16">
      <c r="A351" s="20"/>
      <c r="C351" s="13" t="s">
        <v>1394</v>
      </c>
      <c r="D351" s="13" t="s">
        <v>3</v>
      </c>
      <c r="H351" s="60">
        <v>0.32900000000000001</v>
      </c>
      <c r="I351" s="60">
        <v>2.7E-2</v>
      </c>
      <c r="J351" s="13">
        <f t="shared" si="253"/>
        <v>0.30199999999999999</v>
      </c>
      <c r="K351" s="13">
        <v>10</v>
      </c>
      <c r="L351" s="13">
        <f t="shared" si="254"/>
        <v>5</v>
      </c>
      <c r="M351" s="69">
        <v>2.9999999999999997E-4</v>
      </c>
      <c r="N351" s="69">
        <v>6.7000000000000002E-3</v>
      </c>
      <c r="O351" s="82">
        <f t="shared" si="255"/>
        <v>45.02985074626865</v>
      </c>
      <c r="P351" s="17">
        <f t="shared" si="256"/>
        <v>9.0059701492537307</v>
      </c>
    </row>
    <row r="352" spans="1:16">
      <c r="A352" s="20"/>
      <c r="C352" s="13" t="s">
        <v>1395</v>
      </c>
      <c r="D352" s="13" t="s">
        <v>5</v>
      </c>
      <c r="H352" s="60">
        <v>0.223</v>
      </c>
      <c r="I352" s="60">
        <v>2.7E-2</v>
      </c>
      <c r="J352" s="13">
        <f t="shared" si="253"/>
        <v>0.19600000000000001</v>
      </c>
      <c r="K352" s="13">
        <v>10</v>
      </c>
      <c r="L352" s="13">
        <f t="shared" si="254"/>
        <v>5</v>
      </c>
      <c r="M352" s="69">
        <v>2.9999999999999997E-4</v>
      </c>
      <c r="N352" s="69">
        <v>6.7000000000000002E-3</v>
      </c>
      <c r="O352" s="82">
        <f t="shared" si="255"/>
        <v>29.208955223880597</v>
      </c>
      <c r="P352" s="17">
        <f t="shared" si="256"/>
        <v>5.8417910447761194</v>
      </c>
    </row>
    <row r="353" spans="1:16">
      <c r="A353" s="20"/>
      <c r="C353" s="13" t="s">
        <v>1396</v>
      </c>
      <c r="D353" s="13" t="s">
        <v>992</v>
      </c>
      <c r="H353" s="60">
        <v>0.377</v>
      </c>
      <c r="I353" s="60">
        <v>2.7E-2</v>
      </c>
      <c r="J353" s="13">
        <f t="shared" si="253"/>
        <v>0.35</v>
      </c>
      <c r="K353" s="13">
        <v>2</v>
      </c>
      <c r="L353" s="13">
        <f t="shared" si="254"/>
        <v>25</v>
      </c>
      <c r="M353" s="69">
        <v>2.9999999999999997E-4</v>
      </c>
      <c r="N353" s="69">
        <v>6.7000000000000002E-3</v>
      </c>
      <c r="O353" s="82">
        <f t="shared" si="255"/>
        <v>52.194029850746261</v>
      </c>
      <c r="P353" s="17">
        <f t="shared" si="256"/>
        <v>2.0877611940298504</v>
      </c>
    </row>
    <row r="354" spans="1:16">
      <c r="A354" s="20"/>
      <c r="C354" s="13" t="s">
        <v>1397</v>
      </c>
      <c r="D354" s="13" t="s">
        <v>994</v>
      </c>
      <c r="H354" s="60">
        <v>0.40600000000000003</v>
      </c>
      <c r="I354" s="60">
        <v>2.7E-2</v>
      </c>
      <c r="J354" s="13">
        <f t="shared" si="253"/>
        <v>0.379</v>
      </c>
      <c r="K354" s="13">
        <v>2</v>
      </c>
      <c r="L354" s="13">
        <f t="shared" si="254"/>
        <v>25</v>
      </c>
      <c r="M354" s="69">
        <v>2.9999999999999997E-4</v>
      </c>
      <c r="N354" s="69">
        <v>6.7000000000000002E-3</v>
      </c>
      <c r="O354" s="82">
        <f t="shared" si="255"/>
        <v>56.522388059701491</v>
      </c>
      <c r="P354" s="17">
        <f t="shared" si="256"/>
        <v>2.2608955223880596</v>
      </c>
    </row>
    <row r="355" spans="1:16">
      <c r="A355" s="20"/>
      <c r="C355" s="13" t="s">
        <v>1398</v>
      </c>
      <c r="D355" s="13" t="s">
        <v>7</v>
      </c>
      <c r="H355" s="60">
        <v>0.438</v>
      </c>
      <c r="I355" s="60">
        <v>2.7E-2</v>
      </c>
      <c r="J355" s="13">
        <f t="shared" si="253"/>
        <v>0.41099999999999998</v>
      </c>
      <c r="K355" s="13">
        <v>2</v>
      </c>
      <c r="L355" s="13">
        <f t="shared" si="254"/>
        <v>25</v>
      </c>
      <c r="M355" s="69">
        <v>2.9999999999999997E-4</v>
      </c>
      <c r="N355" s="69">
        <v>6.7000000000000002E-3</v>
      </c>
      <c r="O355" s="82">
        <f t="shared" si="255"/>
        <v>61.298507462686558</v>
      </c>
      <c r="P355" s="17">
        <f t="shared" si="256"/>
        <v>2.4519402985074623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S416"/>
  <sheetViews>
    <sheetView zoomScaleNormal="100" workbookViewId="0">
      <pane ySplit="1" topLeftCell="A392" activePane="bottomLeft" state="frozen"/>
      <selection pane="bottomLeft" activeCell="G410" sqref="G410"/>
    </sheetView>
  </sheetViews>
  <sheetFormatPr defaultRowHeight="13.5"/>
  <cols>
    <col min="1" max="1" width="9" style="14"/>
    <col min="2" max="2" width="9" style="13"/>
    <col min="3" max="3" width="20.875" style="13" customWidth="1"/>
    <col min="4" max="4" width="16" style="13" customWidth="1"/>
    <col min="5" max="5" width="11.375" style="13" customWidth="1"/>
    <col min="6" max="7" width="9" style="13"/>
    <col min="8" max="8" width="9.5" style="13" bestFit="1" customWidth="1"/>
    <col min="9" max="9" width="9.5" style="18" bestFit="1" customWidth="1"/>
    <col min="10" max="12" width="9" style="13"/>
    <col min="13" max="13" width="9.5" style="80" bestFit="1" customWidth="1"/>
    <col min="14" max="14" width="9" style="13"/>
    <col min="15" max="15" width="15.875" style="13" customWidth="1"/>
    <col min="16" max="16" width="16.125" style="13" customWidth="1"/>
    <col min="17" max="16384" width="9" style="13"/>
  </cols>
  <sheetData>
    <row r="1" spans="1:19" s="12" customFormat="1" ht="40.5" customHeight="1">
      <c r="A1" s="94" t="s">
        <v>479</v>
      </c>
      <c r="B1" s="2" t="s">
        <v>25</v>
      </c>
      <c r="C1" s="3" t="s">
        <v>26</v>
      </c>
      <c r="D1" s="64" t="s">
        <v>27</v>
      </c>
      <c r="E1" s="5" t="s">
        <v>28</v>
      </c>
      <c r="F1" s="3" t="s">
        <v>29</v>
      </c>
      <c r="G1" s="3" t="s">
        <v>30</v>
      </c>
      <c r="H1" s="6" t="s">
        <v>31</v>
      </c>
      <c r="I1" s="6" t="s">
        <v>32</v>
      </c>
      <c r="J1" s="7" t="s">
        <v>33</v>
      </c>
      <c r="K1" s="8" t="s">
        <v>34</v>
      </c>
      <c r="L1" s="8" t="s">
        <v>35</v>
      </c>
      <c r="M1" s="9" t="s">
        <v>36</v>
      </c>
      <c r="N1" s="9" t="s">
        <v>37</v>
      </c>
      <c r="O1" s="81" t="s">
        <v>38</v>
      </c>
      <c r="P1" s="10" t="s">
        <v>39</v>
      </c>
      <c r="Q1" s="11" t="s">
        <v>40</v>
      </c>
      <c r="R1" s="11" t="s">
        <v>41</v>
      </c>
      <c r="S1" s="11" t="s">
        <v>42</v>
      </c>
    </row>
    <row r="2" spans="1:19" ht="14.25" customHeight="1">
      <c r="A2" s="20"/>
      <c r="B2" s="15">
        <v>43957</v>
      </c>
      <c r="C2" s="13" t="s">
        <v>1466</v>
      </c>
      <c r="D2" s="13" t="s">
        <v>7</v>
      </c>
      <c r="H2" s="60">
        <v>0.42299999999999999</v>
      </c>
      <c r="I2" s="18">
        <v>2.3E-2</v>
      </c>
      <c r="J2" s="13">
        <f t="shared" ref="J2:J65" si="0">H2-I2</f>
        <v>0.39999999999999997</v>
      </c>
      <c r="K2" s="13">
        <v>2</v>
      </c>
      <c r="L2" s="13">
        <f t="shared" ref="L2:L21" si="1">50/K2</f>
        <v>25</v>
      </c>
      <c r="M2" s="69">
        <v>2.9999999999999997E-4</v>
      </c>
      <c r="N2" s="69">
        <v>6.7000000000000002E-3</v>
      </c>
      <c r="O2" s="82">
        <f t="shared" ref="O2:O65" si="2">(J2-M2)/N2</f>
        <v>59.656716417910438</v>
      </c>
      <c r="P2" s="17">
        <f t="shared" ref="P2:P65" si="3">O2/L2</f>
        <v>2.3862686567164175</v>
      </c>
    </row>
    <row r="3" spans="1:19" ht="14.25" customHeight="1">
      <c r="A3" s="20"/>
      <c r="B3" s="13" t="s">
        <v>1461</v>
      </c>
      <c r="C3" s="13" t="s">
        <v>1467</v>
      </c>
      <c r="H3" s="60">
        <v>0.42299999999999999</v>
      </c>
      <c r="I3" s="18">
        <v>2.3E-2</v>
      </c>
      <c r="J3" s="13">
        <f t="shared" si="0"/>
        <v>0.39999999999999997</v>
      </c>
      <c r="K3" s="13">
        <v>2</v>
      </c>
      <c r="L3" s="13">
        <f t="shared" si="1"/>
        <v>25</v>
      </c>
      <c r="M3" s="69">
        <v>2.9999999999999997E-4</v>
      </c>
      <c r="N3" s="69">
        <v>6.7000000000000002E-3</v>
      </c>
      <c r="O3" s="82">
        <f t="shared" si="2"/>
        <v>59.656716417910438</v>
      </c>
      <c r="P3" s="17">
        <f t="shared" si="3"/>
        <v>2.3862686567164175</v>
      </c>
    </row>
    <row r="4" spans="1:19" ht="14.25" customHeight="1">
      <c r="A4" s="20"/>
      <c r="B4" s="21"/>
      <c r="C4" s="22" t="s">
        <v>73</v>
      </c>
      <c r="D4" s="66"/>
      <c r="E4" s="24"/>
      <c r="F4" s="25"/>
      <c r="G4" s="24"/>
      <c r="H4" s="26">
        <v>0.29199999999999998</v>
      </c>
      <c r="I4" s="26">
        <v>2.3E-2</v>
      </c>
      <c r="J4" s="27">
        <f t="shared" si="0"/>
        <v>0.26899999999999996</v>
      </c>
      <c r="K4" s="28">
        <v>1</v>
      </c>
      <c r="L4" s="24">
        <f t="shared" si="1"/>
        <v>50</v>
      </c>
      <c r="M4" s="29">
        <v>2.9999999999999997E-4</v>
      </c>
      <c r="N4" s="29">
        <v>6.7000000000000002E-3</v>
      </c>
      <c r="O4" s="84">
        <f t="shared" si="2"/>
        <v>40.10447761194029</v>
      </c>
      <c r="P4" s="30">
        <f t="shared" si="3"/>
        <v>0.80208955223880585</v>
      </c>
    </row>
    <row r="5" spans="1:19">
      <c r="A5" s="20"/>
      <c r="C5" s="13" t="s">
        <v>1427</v>
      </c>
      <c r="D5" s="13" t="s">
        <v>992</v>
      </c>
      <c r="H5" s="60">
        <v>0.376</v>
      </c>
      <c r="I5" s="18">
        <v>2.3E-2</v>
      </c>
      <c r="J5" s="13">
        <f t="shared" si="0"/>
        <v>0.35299999999999998</v>
      </c>
      <c r="K5" s="13">
        <v>2</v>
      </c>
      <c r="L5" s="13">
        <f t="shared" si="1"/>
        <v>25</v>
      </c>
      <c r="M5" s="69">
        <v>2.9999999999999997E-4</v>
      </c>
      <c r="N5" s="69">
        <v>6.7000000000000002E-3</v>
      </c>
      <c r="O5" s="82">
        <f t="shared" si="2"/>
        <v>52.641791044776113</v>
      </c>
      <c r="P5" s="17">
        <f t="shared" si="3"/>
        <v>2.1056716417910444</v>
      </c>
    </row>
    <row r="6" spans="1:19">
      <c r="A6" s="20"/>
      <c r="C6" s="13" t="s">
        <v>1428</v>
      </c>
      <c r="D6" s="13" t="s">
        <v>7</v>
      </c>
      <c r="H6" s="13">
        <v>0.41</v>
      </c>
      <c r="I6" s="18">
        <v>2.3E-2</v>
      </c>
      <c r="J6" s="13">
        <f t="shared" si="0"/>
        <v>0.38699999999999996</v>
      </c>
      <c r="K6" s="13">
        <v>2</v>
      </c>
      <c r="L6" s="13">
        <f t="shared" si="1"/>
        <v>25</v>
      </c>
      <c r="M6" s="69">
        <v>2.9999999999999997E-4</v>
      </c>
      <c r="N6" s="69">
        <v>6.7000000000000002E-3</v>
      </c>
      <c r="O6" s="82">
        <f t="shared" si="2"/>
        <v>57.716417910447753</v>
      </c>
      <c r="P6" s="17">
        <f t="shared" si="3"/>
        <v>2.3086567164179099</v>
      </c>
    </row>
    <row r="7" spans="1:19">
      <c r="A7" s="20"/>
      <c r="C7" s="13" t="s">
        <v>1429</v>
      </c>
      <c r="D7" s="13" t="s">
        <v>992</v>
      </c>
      <c r="H7" s="13">
        <v>0.38800000000000001</v>
      </c>
      <c r="I7" s="18">
        <v>2.3E-2</v>
      </c>
      <c r="J7" s="13">
        <f t="shared" si="0"/>
        <v>0.36499999999999999</v>
      </c>
      <c r="K7" s="13">
        <v>2</v>
      </c>
      <c r="L7" s="13">
        <f t="shared" si="1"/>
        <v>25</v>
      </c>
      <c r="M7" s="69">
        <v>2.9999999999999997E-4</v>
      </c>
      <c r="N7" s="69">
        <v>6.7000000000000002E-3</v>
      </c>
      <c r="O7" s="82">
        <f t="shared" si="2"/>
        <v>54.432835820895519</v>
      </c>
      <c r="P7" s="17">
        <f t="shared" si="3"/>
        <v>2.1773134328358208</v>
      </c>
    </row>
    <row r="8" spans="1:19">
      <c r="A8" s="20"/>
      <c r="C8" s="13" t="s">
        <v>1430</v>
      </c>
      <c r="D8" s="13" t="s">
        <v>3</v>
      </c>
      <c r="H8" s="13">
        <v>0.33300000000000002</v>
      </c>
      <c r="I8" s="18">
        <v>2.3E-2</v>
      </c>
      <c r="J8" s="13">
        <f t="shared" si="0"/>
        <v>0.31</v>
      </c>
      <c r="K8" s="13">
        <v>10</v>
      </c>
      <c r="L8" s="13">
        <f t="shared" si="1"/>
        <v>5</v>
      </c>
      <c r="M8" s="69">
        <v>2.9999999999999997E-4</v>
      </c>
      <c r="N8" s="69">
        <v>6.7000000000000002E-3</v>
      </c>
      <c r="O8" s="82">
        <f t="shared" si="2"/>
        <v>46.223880597014919</v>
      </c>
      <c r="P8" s="17">
        <f t="shared" si="3"/>
        <v>9.2447761194029834</v>
      </c>
    </row>
    <row r="9" spans="1:19">
      <c r="A9" s="20"/>
      <c r="C9" s="13" t="s">
        <v>1431</v>
      </c>
      <c r="D9" s="13" t="s">
        <v>7</v>
      </c>
      <c r="H9" s="13">
        <v>0.379</v>
      </c>
      <c r="I9" s="18">
        <v>2.3E-2</v>
      </c>
      <c r="J9" s="13">
        <f t="shared" si="0"/>
        <v>0.35599999999999998</v>
      </c>
      <c r="K9" s="13">
        <v>2</v>
      </c>
      <c r="L9" s="13">
        <f t="shared" si="1"/>
        <v>25</v>
      </c>
      <c r="M9" s="69">
        <v>2.9999999999999997E-4</v>
      </c>
      <c r="N9" s="69">
        <v>6.7000000000000002E-3</v>
      </c>
      <c r="O9" s="82">
        <f t="shared" si="2"/>
        <v>53.089552238805965</v>
      </c>
      <c r="P9" s="17">
        <f t="shared" si="3"/>
        <v>2.1235820895522384</v>
      </c>
    </row>
    <row r="10" spans="1:19">
      <c r="A10" s="20"/>
      <c r="C10" s="13" t="s">
        <v>1432</v>
      </c>
      <c r="D10" s="13" t="s">
        <v>992</v>
      </c>
      <c r="H10" s="13">
        <v>0.379</v>
      </c>
      <c r="I10" s="18">
        <v>2.3E-2</v>
      </c>
      <c r="J10" s="13">
        <f t="shared" si="0"/>
        <v>0.35599999999999998</v>
      </c>
      <c r="K10" s="13">
        <v>2</v>
      </c>
      <c r="L10" s="13">
        <f t="shared" si="1"/>
        <v>25</v>
      </c>
      <c r="M10" s="69">
        <v>2.9999999999999997E-4</v>
      </c>
      <c r="N10" s="69">
        <v>6.7000000000000002E-3</v>
      </c>
      <c r="O10" s="82">
        <f t="shared" si="2"/>
        <v>53.089552238805965</v>
      </c>
      <c r="P10" s="17">
        <f t="shared" si="3"/>
        <v>2.1235820895522384</v>
      </c>
    </row>
    <row r="11" spans="1:19">
      <c r="A11" s="20"/>
      <c r="C11" s="13" t="s">
        <v>1433</v>
      </c>
      <c r="D11" s="13" t="s">
        <v>994</v>
      </c>
      <c r="H11" s="13">
        <v>0.38300000000000001</v>
      </c>
      <c r="I11" s="18">
        <v>2.3E-2</v>
      </c>
      <c r="J11" s="13">
        <f t="shared" si="0"/>
        <v>0.36</v>
      </c>
      <c r="K11" s="13">
        <v>2</v>
      </c>
      <c r="L11" s="13">
        <f t="shared" si="1"/>
        <v>25</v>
      </c>
      <c r="M11" s="69">
        <v>2.9999999999999997E-4</v>
      </c>
      <c r="N11" s="69">
        <v>6.7000000000000002E-3</v>
      </c>
      <c r="O11" s="82">
        <f t="shared" si="2"/>
        <v>53.686567164179095</v>
      </c>
      <c r="P11" s="17">
        <f t="shared" si="3"/>
        <v>2.147462686567164</v>
      </c>
    </row>
    <row r="12" spans="1:19">
      <c r="A12" s="20"/>
      <c r="C12" s="13" t="s">
        <v>1434</v>
      </c>
      <c r="D12" s="13" t="s">
        <v>1</v>
      </c>
      <c r="H12" s="13">
        <v>0.437</v>
      </c>
      <c r="I12" s="18">
        <v>2.3E-2</v>
      </c>
      <c r="J12" s="13">
        <f t="shared" si="0"/>
        <v>0.41399999999999998</v>
      </c>
      <c r="K12" s="13">
        <v>2</v>
      </c>
      <c r="L12" s="13">
        <f t="shared" si="1"/>
        <v>25</v>
      </c>
      <c r="M12" s="69">
        <v>2.9999999999999997E-4</v>
      </c>
      <c r="N12" s="69">
        <v>6.7000000000000002E-3</v>
      </c>
      <c r="O12" s="82">
        <f t="shared" si="2"/>
        <v>61.74626865671641</v>
      </c>
      <c r="P12" s="17">
        <f t="shared" si="3"/>
        <v>2.4698507462686563</v>
      </c>
    </row>
    <row r="13" spans="1:19">
      <c r="A13" s="20"/>
      <c r="C13" s="13" t="s">
        <v>1435</v>
      </c>
      <c r="D13" s="13" t="s">
        <v>3</v>
      </c>
      <c r="H13" s="13">
        <v>0.36599999999999999</v>
      </c>
      <c r="I13" s="18">
        <v>2.3E-2</v>
      </c>
      <c r="J13" s="13">
        <f t="shared" si="0"/>
        <v>0.34299999999999997</v>
      </c>
      <c r="K13" s="13">
        <v>10</v>
      </c>
      <c r="L13" s="13">
        <f t="shared" si="1"/>
        <v>5</v>
      </c>
      <c r="M13" s="69">
        <v>2.9999999999999997E-4</v>
      </c>
      <c r="N13" s="69">
        <v>6.7000000000000002E-3</v>
      </c>
      <c r="O13" s="82">
        <f t="shared" si="2"/>
        <v>51.149253731343272</v>
      </c>
      <c r="P13" s="17">
        <f t="shared" si="3"/>
        <v>10.229850746268655</v>
      </c>
    </row>
    <row r="14" spans="1:19">
      <c r="A14" s="20"/>
      <c r="C14" s="13" t="s">
        <v>1436</v>
      </c>
      <c r="D14" s="13" t="s">
        <v>5</v>
      </c>
      <c r="H14" s="13">
        <v>0.32800000000000001</v>
      </c>
      <c r="I14" s="18">
        <v>2.3E-2</v>
      </c>
      <c r="J14" s="13">
        <f t="shared" si="0"/>
        <v>0.30499999999999999</v>
      </c>
      <c r="K14" s="13">
        <v>10</v>
      </c>
      <c r="L14" s="13">
        <f t="shared" si="1"/>
        <v>5</v>
      </c>
      <c r="M14" s="69">
        <v>2.9999999999999997E-4</v>
      </c>
      <c r="N14" s="69">
        <v>6.7000000000000002E-3</v>
      </c>
      <c r="O14" s="82">
        <f t="shared" si="2"/>
        <v>45.477611940298502</v>
      </c>
      <c r="P14" s="17">
        <f t="shared" si="3"/>
        <v>9.0955223880597007</v>
      </c>
    </row>
    <row r="15" spans="1:19">
      <c r="A15" s="20"/>
      <c r="C15" s="13" t="s">
        <v>1437</v>
      </c>
      <c r="D15" s="13" t="s">
        <v>7</v>
      </c>
      <c r="H15" s="13">
        <v>0.45200000000000001</v>
      </c>
      <c r="I15" s="18">
        <v>2.3E-2</v>
      </c>
      <c r="J15" s="13">
        <f t="shared" si="0"/>
        <v>0.42899999999999999</v>
      </c>
      <c r="K15" s="13">
        <v>2</v>
      </c>
      <c r="L15" s="13">
        <f t="shared" si="1"/>
        <v>25</v>
      </c>
      <c r="M15" s="69">
        <v>2.9999999999999997E-4</v>
      </c>
      <c r="N15" s="69">
        <v>6.7000000000000002E-3</v>
      </c>
      <c r="O15" s="82">
        <f t="shared" si="2"/>
        <v>63.985074626865668</v>
      </c>
      <c r="P15" s="17">
        <f t="shared" si="3"/>
        <v>2.5594029850746267</v>
      </c>
    </row>
    <row r="16" spans="1:19">
      <c r="A16" s="20"/>
      <c r="C16" s="13" t="s">
        <v>1438</v>
      </c>
      <c r="D16" s="13" t="s">
        <v>992</v>
      </c>
      <c r="H16" s="13">
        <v>0.36699999999999999</v>
      </c>
      <c r="I16" s="18">
        <v>2.3E-2</v>
      </c>
      <c r="J16" s="13">
        <f t="shared" si="0"/>
        <v>0.34399999999999997</v>
      </c>
      <c r="K16" s="13">
        <v>2</v>
      </c>
      <c r="L16" s="13">
        <f t="shared" si="1"/>
        <v>25</v>
      </c>
      <c r="M16" s="69">
        <v>2.9999999999999997E-4</v>
      </c>
      <c r="N16" s="69">
        <v>6.7000000000000002E-3</v>
      </c>
      <c r="O16" s="82">
        <f t="shared" si="2"/>
        <v>51.298507462686558</v>
      </c>
      <c r="P16" s="17">
        <f t="shared" si="3"/>
        <v>2.0519402985074624</v>
      </c>
    </row>
    <row r="17" spans="1:19">
      <c r="A17" s="20"/>
      <c r="C17" s="13" t="s">
        <v>1439</v>
      </c>
      <c r="D17" s="13" t="s">
        <v>994</v>
      </c>
      <c r="H17" s="13">
        <v>0.377</v>
      </c>
      <c r="I17" s="18">
        <v>2.3E-2</v>
      </c>
      <c r="J17" s="13">
        <f t="shared" si="0"/>
        <v>0.35399999999999998</v>
      </c>
      <c r="K17" s="13">
        <v>2</v>
      </c>
      <c r="L17" s="13">
        <f t="shared" si="1"/>
        <v>25</v>
      </c>
      <c r="M17" s="69">
        <v>2.9999999999999997E-4</v>
      </c>
      <c r="N17" s="69">
        <v>6.7000000000000002E-3</v>
      </c>
      <c r="O17" s="82">
        <f t="shared" si="2"/>
        <v>52.791044776119392</v>
      </c>
      <c r="P17" s="17">
        <f t="shared" si="3"/>
        <v>2.1116417910447756</v>
      </c>
    </row>
    <row r="18" spans="1:19">
      <c r="A18" s="20"/>
      <c r="C18" s="13" t="s">
        <v>1440</v>
      </c>
      <c r="D18" s="13" t="s">
        <v>1</v>
      </c>
      <c r="H18" s="13">
        <v>0.44400000000000001</v>
      </c>
      <c r="I18" s="18">
        <v>2.3E-2</v>
      </c>
      <c r="J18" s="13">
        <f t="shared" si="0"/>
        <v>0.42099999999999999</v>
      </c>
      <c r="K18" s="13">
        <v>2</v>
      </c>
      <c r="L18" s="13">
        <f t="shared" si="1"/>
        <v>25</v>
      </c>
      <c r="M18" s="69">
        <v>2.9999999999999997E-4</v>
      </c>
      <c r="N18" s="69">
        <v>6.7000000000000002E-3</v>
      </c>
      <c r="O18" s="82">
        <f t="shared" si="2"/>
        <v>62.791044776119392</v>
      </c>
      <c r="P18" s="17">
        <f t="shared" si="3"/>
        <v>2.5116417910447755</v>
      </c>
    </row>
    <row r="19" spans="1:19">
      <c r="A19" s="20"/>
      <c r="C19" s="13" t="s">
        <v>1441</v>
      </c>
      <c r="D19" s="13" t="s">
        <v>3</v>
      </c>
      <c r="H19" s="13">
        <v>0.38500000000000001</v>
      </c>
      <c r="I19" s="18">
        <v>2.3E-2</v>
      </c>
      <c r="J19" s="13">
        <f t="shared" si="0"/>
        <v>0.36199999999999999</v>
      </c>
      <c r="K19" s="13">
        <v>10</v>
      </c>
      <c r="L19" s="13">
        <f t="shared" si="1"/>
        <v>5</v>
      </c>
      <c r="M19" s="69">
        <v>2.9999999999999997E-4</v>
      </c>
      <c r="N19" s="69">
        <v>6.7000000000000002E-3</v>
      </c>
      <c r="O19" s="82">
        <f t="shared" si="2"/>
        <v>53.985074626865668</v>
      </c>
      <c r="P19" s="17">
        <f t="shared" si="3"/>
        <v>10.797014925373134</v>
      </c>
    </row>
    <row r="20" spans="1:19">
      <c r="A20" s="20"/>
      <c r="C20" s="13" t="s">
        <v>1442</v>
      </c>
      <c r="D20" s="13" t="s">
        <v>5</v>
      </c>
      <c r="H20" s="13">
        <v>0.33100000000000002</v>
      </c>
      <c r="I20" s="18">
        <v>2.3E-2</v>
      </c>
      <c r="J20" s="13">
        <f t="shared" si="0"/>
        <v>0.308</v>
      </c>
      <c r="K20" s="13">
        <v>10</v>
      </c>
      <c r="L20" s="13">
        <f t="shared" si="1"/>
        <v>5</v>
      </c>
      <c r="M20" s="69">
        <v>2.9999999999999997E-4</v>
      </c>
      <c r="N20" s="69">
        <v>6.7000000000000002E-3</v>
      </c>
      <c r="O20" s="82">
        <f t="shared" si="2"/>
        <v>45.925373134328353</v>
      </c>
      <c r="P20" s="17">
        <f t="shared" si="3"/>
        <v>9.1850746268656707</v>
      </c>
    </row>
    <row r="21" spans="1:19">
      <c r="A21" s="20"/>
      <c r="C21" s="13" t="s">
        <v>1443</v>
      </c>
      <c r="D21" s="13" t="s">
        <v>7</v>
      </c>
      <c r="H21" s="13">
        <v>0.438</v>
      </c>
      <c r="I21" s="18">
        <v>2.3E-2</v>
      </c>
      <c r="J21" s="13">
        <f t="shared" si="0"/>
        <v>0.41499999999999998</v>
      </c>
      <c r="K21" s="13">
        <v>2</v>
      </c>
      <c r="L21" s="13">
        <f t="shared" si="1"/>
        <v>25</v>
      </c>
      <c r="M21" s="69">
        <v>2.9999999999999997E-4</v>
      </c>
      <c r="N21" s="69">
        <v>6.7000000000000002E-3</v>
      </c>
      <c r="O21" s="82">
        <f t="shared" si="2"/>
        <v>61.895522388059696</v>
      </c>
      <c r="P21" s="17">
        <f t="shared" si="3"/>
        <v>2.4758208955223879</v>
      </c>
    </row>
    <row r="22" spans="1:19">
      <c r="A22" s="20" t="s">
        <v>179</v>
      </c>
      <c r="C22" s="13" t="s">
        <v>1399</v>
      </c>
      <c r="D22" s="13" t="s">
        <v>103</v>
      </c>
      <c r="H22" s="13">
        <v>1.9E-2</v>
      </c>
      <c r="I22" s="18">
        <v>8.9999999999999993E-3</v>
      </c>
      <c r="J22" s="13">
        <f t="shared" si="0"/>
        <v>0.01</v>
      </c>
      <c r="K22" s="13">
        <v>1</v>
      </c>
      <c r="L22" s="13">
        <v>50</v>
      </c>
      <c r="M22" s="80">
        <v>1E-3</v>
      </c>
      <c r="N22" s="13">
        <v>5.3E-3</v>
      </c>
      <c r="O22" s="13">
        <f t="shared" si="2"/>
        <v>1.6981132075471701</v>
      </c>
      <c r="P22" s="13">
        <f t="shared" si="3"/>
        <v>3.3962264150943403E-2</v>
      </c>
      <c r="S22" s="39" t="s">
        <v>1464</v>
      </c>
    </row>
    <row r="23" spans="1:19">
      <c r="A23" s="20" t="s">
        <v>179</v>
      </c>
      <c r="C23" s="13" t="s">
        <v>1400</v>
      </c>
      <c r="D23" s="13" t="s">
        <v>105</v>
      </c>
      <c r="H23" s="13">
        <v>1.7999999999999999E-2</v>
      </c>
      <c r="I23" s="18">
        <v>8.9999999999999993E-3</v>
      </c>
      <c r="J23" s="13">
        <f t="shared" si="0"/>
        <v>8.9999999999999993E-3</v>
      </c>
      <c r="K23" s="13">
        <v>1</v>
      </c>
      <c r="L23" s="13">
        <v>50</v>
      </c>
      <c r="M23" s="80">
        <v>1E-3</v>
      </c>
      <c r="N23" s="13">
        <v>5.3E-3</v>
      </c>
      <c r="O23" s="13">
        <f t="shared" si="2"/>
        <v>1.5094339622641511</v>
      </c>
      <c r="P23" s="13">
        <f t="shared" si="3"/>
        <v>3.0188679245283023E-2</v>
      </c>
      <c r="S23" s="39" t="s">
        <v>1465</v>
      </c>
    </row>
    <row r="24" spans="1:19">
      <c r="A24" s="20" t="s">
        <v>179</v>
      </c>
      <c r="C24" s="13" t="s">
        <v>1401</v>
      </c>
      <c r="D24" s="13" t="s">
        <v>107</v>
      </c>
      <c r="H24" s="13">
        <v>1.7999999999999999E-2</v>
      </c>
      <c r="I24" s="18">
        <v>8.9999999999999993E-3</v>
      </c>
      <c r="J24" s="13">
        <f t="shared" si="0"/>
        <v>8.9999999999999993E-3</v>
      </c>
      <c r="K24" s="13">
        <v>1</v>
      </c>
      <c r="L24" s="13">
        <v>50</v>
      </c>
      <c r="M24" s="80">
        <v>1E-3</v>
      </c>
      <c r="N24" s="13">
        <v>5.3E-3</v>
      </c>
      <c r="O24" s="13">
        <f t="shared" si="2"/>
        <v>1.5094339622641511</v>
      </c>
      <c r="P24" s="13">
        <f t="shared" si="3"/>
        <v>3.0188679245283023E-2</v>
      </c>
    </row>
    <row r="25" spans="1:19">
      <c r="A25" s="20" t="s">
        <v>179</v>
      </c>
      <c r="C25" s="13" t="s">
        <v>1402</v>
      </c>
      <c r="D25" s="13" t="s">
        <v>109</v>
      </c>
      <c r="H25" s="13">
        <v>1.7000000000000001E-2</v>
      </c>
      <c r="I25" s="18">
        <v>8.9999999999999993E-3</v>
      </c>
      <c r="J25" s="13">
        <f t="shared" si="0"/>
        <v>8.0000000000000019E-3</v>
      </c>
      <c r="K25" s="13">
        <v>1</v>
      </c>
      <c r="L25" s="13">
        <v>50</v>
      </c>
      <c r="M25" s="80">
        <v>1E-3</v>
      </c>
      <c r="N25" s="13">
        <v>5.3E-3</v>
      </c>
      <c r="O25" s="13">
        <f t="shared" si="2"/>
        <v>1.3207547169811324</v>
      </c>
      <c r="P25" s="13">
        <f t="shared" si="3"/>
        <v>2.641509433962265E-2</v>
      </c>
    </row>
    <row r="26" spans="1:19">
      <c r="A26" s="20" t="s">
        <v>179</v>
      </c>
      <c r="C26" s="13" t="s">
        <v>1403</v>
      </c>
      <c r="D26" s="13" t="s">
        <v>111</v>
      </c>
      <c r="H26" s="13">
        <v>1.7000000000000001E-2</v>
      </c>
      <c r="I26" s="18">
        <v>8.9999999999999993E-3</v>
      </c>
      <c r="J26" s="13">
        <f t="shared" si="0"/>
        <v>8.0000000000000019E-3</v>
      </c>
      <c r="K26" s="13">
        <v>1</v>
      </c>
      <c r="L26" s="13">
        <v>50</v>
      </c>
      <c r="M26" s="80">
        <v>1E-3</v>
      </c>
      <c r="N26" s="13">
        <v>5.3E-3</v>
      </c>
      <c r="O26" s="13">
        <f t="shared" si="2"/>
        <v>1.3207547169811324</v>
      </c>
      <c r="P26" s="13">
        <f t="shared" si="3"/>
        <v>2.641509433962265E-2</v>
      </c>
    </row>
    <row r="27" spans="1:19">
      <c r="A27" s="20" t="s">
        <v>179</v>
      </c>
      <c r="C27" s="13" t="s">
        <v>1404</v>
      </c>
      <c r="D27" s="13" t="s">
        <v>113</v>
      </c>
      <c r="H27" s="13">
        <v>1.7999999999999999E-2</v>
      </c>
      <c r="I27" s="18">
        <v>8.9999999999999993E-3</v>
      </c>
      <c r="J27" s="13">
        <f t="shared" si="0"/>
        <v>8.9999999999999993E-3</v>
      </c>
      <c r="K27" s="13">
        <v>1</v>
      </c>
      <c r="L27" s="13">
        <v>50</v>
      </c>
      <c r="M27" s="80">
        <v>1E-3</v>
      </c>
      <c r="N27" s="13">
        <v>5.3E-3</v>
      </c>
      <c r="O27" s="13">
        <f t="shared" si="2"/>
        <v>1.5094339622641511</v>
      </c>
      <c r="P27" s="13">
        <f t="shared" si="3"/>
        <v>3.0188679245283023E-2</v>
      </c>
    </row>
    <row r="28" spans="1:19">
      <c r="A28" s="20" t="s">
        <v>179</v>
      </c>
      <c r="C28" s="13" t="s">
        <v>1405</v>
      </c>
      <c r="D28" s="13" t="s">
        <v>115</v>
      </c>
      <c r="H28" s="13">
        <v>1.7000000000000001E-2</v>
      </c>
      <c r="I28" s="18">
        <v>8.9999999999999993E-3</v>
      </c>
      <c r="J28" s="13">
        <f t="shared" si="0"/>
        <v>8.0000000000000019E-3</v>
      </c>
      <c r="K28" s="13">
        <v>1</v>
      </c>
      <c r="L28" s="13">
        <v>50</v>
      </c>
      <c r="M28" s="80">
        <v>1E-3</v>
      </c>
      <c r="N28" s="13">
        <v>5.3E-3</v>
      </c>
      <c r="O28" s="13">
        <f t="shared" si="2"/>
        <v>1.3207547169811324</v>
      </c>
      <c r="P28" s="13">
        <f t="shared" si="3"/>
        <v>2.641509433962265E-2</v>
      </c>
    </row>
    <row r="29" spans="1:19">
      <c r="A29" s="20" t="s">
        <v>179</v>
      </c>
      <c r="C29" s="13" t="s">
        <v>1406</v>
      </c>
      <c r="D29" s="13" t="s">
        <v>117</v>
      </c>
      <c r="H29" s="13">
        <v>1.9E-2</v>
      </c>
      <c r="I29" s="18">
        <v>8.9999999999999993E-3</v>
      </c>
      <c r="J29" s="13">
        <f t="shared" si="0"/>
        <v>0.01</v>
      </c>
      <c r="K29" s="13">
        <v>1</v>
      </c>
      <c r="L29" s="13">
        <v>50</v>
      </c>
      <c r="M29" s="80">
        <v>1E-3</v>
      </c>
      <c r="N29" s="13">
        <v>5.3E-3</v>
      </c>
      <c r="O29" s="13">
        <f t="shared" si="2"/>
        <v>1.6981132075471701</v>
      </c>
      <c r="P29" s="13">
        <f t="shared" si="3"/>
        <v>3.3962264150943403E-2</v>
      </c>
    </row>
    <row r="30" spans="1:19">
      <c r="A30" s="20" t="s">
        <v>179</v>
      </c>
      <c r="C30" s="13" t="s">
        <v>1407</v>
      </c>
      <c r="D30" s="13" t="s">
        <v>119</v>
      </c>
      <c r="H30" s="13">
        <v>1.7999999999999999E-2</v>
      </c>
      <c r="I30" s="18">
        <v>8.9999999999999993E-3</v>
      </c>
      <c r="J30" s="13">
        <f t="shared" si="0"/>
        <v>8.9999999999999993E-3</v>
      </c>
      <c r="K30" s="13">
        <v>1</v>
      </c>
      <c r="L30" s="13">
        <v>50</v>
      </c>
      <c r="M30" s="80">
        <v>1E-3</v>
      </c>
      <c r="N30" s="13">
        <v>5.3E-3</v>
      </c>
      <c r="O30" s="13">
        <f t="shared" si="2"/>
        <v>1.5094339622641511</v>
      </c>
      <c r="P30" s="13">
        <f t="shared" si="3"/>
        <v>3.0188679245283023E-2</v>
      </c>
    </row>
    <row r="31" spans="1:19">
      <c r="A31" s="20" t="s">
        <v>179</v>
      </c>
      <c r="C31" s="13" t="s">
        <v>1408</v>
      </c>
      <c r="D31" s="13" t="s">
        <v>121</v>
      </c>
      <c r="H31" s="13">
        <v>1.7000000000000001E-2</v>
      </c>
      <c r="I31" s="18">
        <v>8.9999999999999993E-3</v>
      </c>
      <c r="J31" s="13">
        <f t="shared" si="0"/>
        <v>8.0000000000000019E-3</v>
      </c>
      <c r="K31" s="13">
        <v>1</v>
      </c>
      <c r="L31" s="13">
        <v>50</v>
      </c>
      <c r="M31" s="80">
        <v>1E-3</v>
      </c>
      <c r="N31" s="13">
        <v>5.3E-3</v>
      </c>
      <c r="O31" s="13">
        <f t="shared" si="2"/>
        <v>1.3207547169811324</v>
      </c>
      <c r="P31" s="13">
        <f t="shared" si="3"/>
        <v>2.641509433962265E-2</v>
      </c>
    </row>
    <row r="32" spans="1:19">
      <c r="A32" s="20" t="s">
        <v>179</v>
      </c>
      <c r="C32" s="13" t="s">
        <v>1484</v>
      </c>
      <c r="D32" s="13" t="s">
        <v>122</v>
      </c>
      <c r="H32" s="13">
        <v>1.7000000000000001E-2</v>
      </c>
      <c r="I32" s="18">
        <v>8.9999999999999993E-3</v>
      </c>
      <c r="J32" s="13">
        <f t="shared" si="0"/>
        <v>8.0000000000000019E-3</v>
      </c>
      <c r="K32" s="13">
        <v>1</v>
      </c>
      <c r="L32" s="13">
        <v>50</v>
      </c>
      <c r="M32" s="80">
        <v>1E-3</v>
      </c>
      <c r="N32" s="13">
        <v>5.3E-3</v>
      </c>
      <c r="O32" s="13">
        <f t="shared" si="2"/>
        <v>1.3207547169811324</v>
      </c>
      <c r="P32" s="13">
        <f t="shared" si="3"/>
        <v>2.641509433962265E-2</v>
      </c>
    </row>
    <row r="33" spans="1:19">
      <c r="A33" s="20" t="s">
        <v>179</v>
      </c>
      <c r="C33" s="13" t="s">
        <v>1485</v>
      </c>
      <c r="H33" s="13">
        <v>1.7000000000000001E-2</v>
      </c>
      <c r="I33" s="18">
        <v>8.9999999999999993E-3</v>
      </c>
      <c r="J33" s="13">
        <f t="shared" si="0"/>
        <v>8.0000000000000019E-3</v>
      </c>
      <c r="K33" s="13">
        <v>1</v>
      </c>
      <c r="L33" s="13">
        <v>50</v>
      </c>
      <c r="M33" s="80">
        <v>1E-3</v>
      </c>
      <c r="N33" s="13">
        <v>5.3E-3</v>
      </c>
      <c r="O33" s="13">
        <f t="shared" si="2"/>
        <v>1.3207547169811324</v>
      </c>
      <c r="P33" s="13">
        <f t="shared" si="3"/>
        <v>2.641509433962265E-2</v>
      </c>
    </row>
    <row r="34" spans="1:19">
      <c r="A34" s="20"/>
      <c r="C34" s="35" t="s">
        <v>1148</v>
      </c>
      <c r="D34" s="88"/>
      <c r="E34" s="35"/>
      <c r="F34" s="35"/>
      <c r="G34" s="35"/>
      <c r="H34" s="46">
        <v>0.09</v>
      </c>
      <c r="I34" s="46">
        <v>8.9999999999999993E-3</v>
      </c>
      <c r="J34" s="36">
        <f t="shared" si="0"/>
        <v>8.1000000000000003E-2</v>
      </c>
      <c r="K34" s="37">
        <v>1</v>
      </c>
      <c r="L34" s="34">
        <f>50/K34</f>
        <v>50</v>
      </c>
      <c r="M34" s="40">
        <v>1E-3</v>
      </c>
      <c r="N34" s="34">
        <v>5.3E-3</v>
      </c>
      <c r="O34" s="35">
        <f t="shared" si="2"/>
        <v>15.09433962264151</v>
      </c>
      <c r="P34" s="35">
        <f t="shared" si="3"/>
        <v>0.30188679245283018</v>
      </c>
      <c r="Q34" s="13" t="s">
        <v>1172</v>
      </c>
      <c r="S34" s="39" t="s">
        <v>1150</v>
      </c>
    </row>
    <row r="35" spans="1:19">
      <c r="A35" s="20"/>
      <c r="C35" s="35" t="s">
        <v>1149</v>
      </c>
      <c r="D35" s="88"/>
      <c r="E35" s="35"/>
      <c r="F35" s="35"/>
      <c r="G35" s="35"/>
      <c r="H35" s="46">
        <v>9.0999999999999998E-2</v>
      </c>
      <c r="I35" s="46">
        <v>8.9999999999999993E-3</v>
      </c>
      <c r="J35" s="36">
        <f t="shared" si="0"/>
        <v>8.2000000000000003E-2</v>
      </c>
      <c r="K35" s="37">
        <v>1</v>
      </c>
      <c r="L35" s="34">
        <f>50/K35</f>
        <v>50</v>
      </c>
      <c r="M35" s="40">
        <v>1E-3</v>
      </c>
      <c r="N35" s="34">
        <v>5.3E-3</v>
      </c>
      <c r="O35" s="35">
        <f t="shared" si="2"/>
        <v>15.283018867924529</v>
      </c>
      <c r="P35" s="35">
        <f t="shared" si="3"/>
        <v>0.30566037735849055</v>
      </c>
      <c r="S35" s="39" t="s">
        <v>1027</v>
      </c>
    </row>
    <row r="36" spans="1:19">
      <c r="A36" s="20" t="s">
        <v>179</v>
      </c>
      <c r="C36" s="13" t="s">
        <v>1409</v>
      </c>
      <c r="D36" s="13" t="s">
        <v>124</v>
      </c>
      <c r="H36" s="13">
        <v>1.7999999999999999E-2</v>
      </c>
      <c r="I36" s="18">
        <v>8.9999999999999993E-3</v>
      </c>
      <c r="J36" s="13">
        <f t="shared" si="0"/>
        <v>8.9999999999999993E-3</v>
      </c>
      <c r="K36" s="13">
        <v>1</v>
      </c>
      <c r="L36" s="13">
        <v>50</v>
      </c>
      <c r="M36" s="80">
        <v>1E-3</v>
      </c>
      <c r="N36" s="13">
        <v>5.3E-3</v>
      </c>
      <c r="O36" s="13">
        <f t="shared" si="2"/>
        <v>1.5094339622641511</v>
      </c>
      <c r="P36" s="13">
        <f t="shared" si="3"/>
        <v>3.0188679245283023E-2</v>
      </c>
    </row>
    <row r="37" spans="1:19">
      <c r="A37" s="20" t="s">
        <v>179</v>
      </c>
      <c r="C37" s="13" t="s">
        <v>1410</v>
      </c>
      <c r="D37" s="13" t="s">
        <v>126</v>
      </c>
      <c r="H37" s="13">
        <v>1.7000000000000001E-2</v>
      </c>
      <c r="I37" s="18">
        <v>8.9999999999999993E-3</v>
      </c>
      <c r="J37" s="13">
        <f t="shared" si="0"/>
        <v>8.0000000000000019E-3</v>
      </c>
      <c r="K37" s="13">
        <v>1</v>
      </c>
      <c r="L37" s="13">
        <v>50</v>
      </c>
      <c r="M37" s="80">
        <v>1E-3</v>
      </c>
      <c r="N37" s="13">
        <v>5.3E-3</v>
      </c>
      <c r="O37" s="13">
        <f t="shared" si="2"/>
        <v>1.3207547169811324</v>
      </c>
      <c r="P37" s="13">
        <f t="shared" si="3"/>
        <v>2.641509433962265E-2</v>
      </c>
    </row>
    <row r="38" spans="1:19">
      <c r="A38" s="20" t="s">
        <v>179</v>
      </c>
      <c r="C38" s="13" t="s">
        <v>1411</v>
      </c>
      <c r="D38" s="13" t="s">
        <v>128</v>
      </c>
      <c r="H38" s="13">
        <v>1.9E-2</v>
      </c>
      <c r="I38" s="18">
        <v>8.9999999999999993E-3</v>
      </c>
      <c r="J38" s="13">
        <f t="shared" si="0"/>
        <v>0.01</v>
      </c>
      <c r="K38" s="13">
        <v>1</v>
      </c>
      <c r="L38" s="13">
        <v>50</v>
      </c>
      <c r="M38" s="80">
        <v>1E-3</v>
      </c>
      <c r="N38" s="13">
        <v>5.3E-3</v>
      </c>
      <c r="O38" s="13">
        <f t="shared" si="2"/>
        <v>1.6981132075471701</v>
      </c>
      <c r="P38" s="13">
        <f t="shared" si="3"/>
        <v>3.3962264150943403E-2</v>
      </c>
    </row>
    <row r="39" spans="1:19">
      <c r="A39" s="20" t="s">
        <v>179</v>
      </c>
      <c r="C39" s="13" t="s">
        <v>1412</v>
      </c>
      <c r="D39" s="13" t="s">
        <v>130</v>
      </c>
      <c r="H39" s="13">
        <v>1.9E-2</v>
      </c>
      <c r="I39" s="18">
        <v>8.9999999999999993E-3</v>
      </c>
      <c r="J39" s="13">
        <f t="shared" si="0"/>
        <v>0.01</v>
      </c>
      <c r="K39" s="13">
        <v>1</v>
      </c>
      <c r="L39" s="13">
        <v>50</v>
      </c>
      <c r="M39" s="80">
        <v>1E-3</v>
      </c>
      <c r="N39" s="13">
        <v>5.3E-3</v>
      </c>
      <c r="O39" s="13">
        <f t="shared" si="2"/>
        <v>1.6981132075471701</v>
      </c>
      <c r="P39" s="13">
        <f t="shared" si="3"/>
        <v>3.3962264150943403E-2</v>
      </c>
    </row>
    <row r="40" spans="1:19">
      <c r="A40" s="20" t="s">
        <v>179</v>
      </c>
      <c r="C40" s="13" t="s">
        <v>1413</v>
      </c>
      <c r="D40" s="13" t="s">
        <v>132</v>
      </c>
      <c r="H40" s="13">
        <v>1.9E-2</v>
      </c>
      <c r="I40" s="18">
        <v>8.9999999999999993E-3</v>
      </c>
      <c r="J40" s="13">
        <f t="shared" si="0"/>
        <v>0.01</v>
      </c>
      <c r="K40" s="13">
        <v>1</v>
      </c>
      <c r="L40" s="13">
        <v>50</v>
      </c>
      <c r="M40" s="80">
        <v>1E-3</v>
      </c>
      <c r="N40" s="13">
        <v>5.3E-3</v>
      </c>
      <c r="O40" s="13">
        <f t="shared" si="2"/>
        <v>1.6981132075471701</v>
      </c>
      <c r="P40" s="13">
        <f t="shared" si="3"/>
        <v>3.3962264150943403E-2</v>
      </c>
    </row>
    <row r="41" spans="1:19">
      <c r="A41" s="20" t="s">
        <v>179</v>
      </c>
      <c r="C41" s="13" t="s">
        <v>1414</v>
      </c>
      <c r="D41" s="13" t="s">
        <v>134</v>
      </c>
      <c r="H41" s="13">
        <v>1.7000000000000001E-2</v>
      </c>
      <c r="I41" s="18">
        <v>8.9999999999999993E-3</v>
      </c>
      <c r="J41" s="13">
        <f t="shared" si="0"/>
        <v>8.0000000000000019E-3</v>
      </c>
      <c r="K41" s="13">
        <v>1</v>
      </c>
      <c r="L41" s="13">
        <v>50</v>
      </c>
      <c r="M41" s="80">
        <v>1E-3</v>
      </c>
      <c r="N41" s="13">
        <v>5.3E-3</v>
      </c>
      <c r="O41" s="13">
        <f t="shared" si="2"/>
        <v>1.3207547169811324</v>
      </c>
      <c r="P41" s="13">
        <f t="shared" si="3"/>
        <v>2.641509433962265E-2</v>
      </c>
    </row>
    <row r="42" spans="1:19">
      <c r="A42" s="20" t="s">
        <v>179</v>
      </c>
      <c r="C42" s="13" t="s">
        <v>1415</v>
      </c>
      <c r="D42" s="13" t="s">
        <v>136</v>
      </c>
      <c r="H42" s="13">
        <v>1.7999999999999999E-2</v>
      </c>
      <c r="I42" s="18">
        <v>8.9999999999999993E-3</v>
      </c>
      <c r="J42" s="13">
        <f t="shared" si="0"/>
        <v>8.9999999999999993E-3</v>
      </c>
      <c r="K42" s="13">
        <v>1</v>
      </c>
      <c r="L42" s="13">
        <v>50</v>
      </c>
      <c r="M42" s="80">
        <v>1E-3</v>
      </c>
      <c r="N42" s="13">
        <v>5.3E-3</v>
      </c>
      <c r="O42" s="13">
        <f t="shared" si="2"/>
        <v>1.5094339622641511</v>
      </c>
      <c r="P42" s="13">
        <f t="shared" si="3"/>
        <v>3.0188679245283023E-2</v>
      </c>
    </row>
    <row r="43" spans="1:19">
      <c r="A43" s="20" t="s">
        <v>179</v>
      </c>
      <c r="C43" s="13" t="s">
        <v>1416</v>
      </c>
      <c r="D43" s="13" t="s">
        <v>138</v>
      </c>
      <c r="H43" s="13">
        <v>1.9E-2</v>
      </c>
      <c r="I43" s="18">
        <v>8.9999999999999993E-3</v>
      </c>
      <c r="J43" s="13">
        <f t="shared" si="0"/>
        <v>0.01</v>
      </c>
      <c r="K43" s="13">
        <v>1</v>
      </c>
      <c r="L43" s="13">
        <v>50</v>
      </c>
      <c r="M43" s="80">
        <v>1E-3</v>
      </c>
      <c r="N43" s="13">
        <v>5.3E-3</v>
      </c>
      <c r="O43" s="13">
        <f t="shared" si="2"/>
        <v>1.6981132075471701</v>
      </c>
      <c r="P43" s="13">
        <f t="shared" si="3"/>
        <v>3.3962264150943403E-2</v>
      </c>
    </row>
    <row r="44" spans="1:19">
      <c r="A44" s="20" t="s">
        <v>179</v>
      </c>
      <c r="C44" s="13" t="s">
        <v>1417</v>
      </c>
      <c r="D44" s="13" t="s">
        <v>140</v>
      </c>
      <c r="H44" s="13">
        <v>1.9E-2</v>
      </c>
      <c r="I44" s="18">
        <v>8.9999999999999993E-3</v>
      </c>
      <c r="J44" s="13">
        <f t="shared" si="0"/>
        <v>0.01</v>
      </c>
      <c r="K44" s="13">
        <v>1</v>
      </c>
      <c r="L44" s="13">
        <v>50</v>
      </c>
      <c r="M44" s="80">
        <v>1E-3</v>
      </c>
      <c r="N44" s="13">
        <v>5.3E-3</v>
      </c>
      <c r="O44" s="13">
        <f t="shared" si="2"/>
        <v>1.6981132075471701</v>
      </c>
      <c r="P44" s="13">
        <f t="shared" si="3"/>
        <v>3.3962264150943403E-2</v>
      </c>
    </row>
    <row r="45" spans="1:19">
      <c r="A45" s="20" t="s">
        <v>179</v>
      </c>
      <c r="C45" s="13" t="s">
        <v>1418</v>
      </c>
      <c r="D45" s="13" t="s">
        <v>142</v>
      </c>
      <c r="H45" s="13">
        <v>1.7999999999999999E-2</v>
      </c>
      <c r="I45" s="18">
        <v>8.9999999999999993E-3</v>
      </c>
      <c r="J45" s="13">
        <f t="shared" si="0"/>
        <v>8.9999999999999993E-3</v>
      </c>
      <c r="K45" s="13">
        <v>1</v>
      </c>
      <c r="L45" s="13">
        <v>50</v>
      </c>
      <c r="M45" s="80">
        <v>1E-3</v>
      </c>
      <c r="N45" s="13">
        <v>5.3E-3</v>
      </c>
      <c r="O45" s="13">
        <f t="shared" si="2"/>
        <v>1.5094339622641511</v>
      </c>
      <c r="P45" s="13">
        <f t="shared" si="3"/>
        <v>3.0188679245283023E-2</v>
      </c>
    </row>
    <row r="46" spans="1:19">
      <c r="A46" s="20" t="s">
        <v>179</v>
      </c>
      <c r="C46" s="13" t="s">
        <v>1419</v>
      </c>
      <c r="D46" s="13" t="s">
        <v>144</v>
      </c>
      <c r="H46" s="13">
        <v>1.7000000000000001E-2</v>
      </c>
      <c r="I46" s="18">
        <v>8.9999999999999993E-3</v>
      </c>
      <c r="J46" s="13">
        <f t="shared" si="0"/>
        <v>8.0000000000000019E-3</v>
      </c>
      <c r="K46" s="13">
        <v>1</v>
      </c>
      <c r="L46" s="13">
        <v>50</v>
      </c>
      <c r="M46" s="80">
        <v>1E-3</v>
      </c>
      <c r="N46" s="13">
        <v>5.3E-3</v>
      </c>
      <c r="O46" s="13">
        <f t="shared" si="2"/>
        <v>1.3207547169811324</v>
      </c>
      <c r="P46" s="13">
        <f t="shared" si="3"/>
        <v>2.641509433962265E-2</v>
      </c>
    </row>
    <row r="47" spans="1:19">
      <c r="A47" s="20" t="s">
        <v>179</v>
      </c>
      <c r="C47" s="13" t="s">
        <v>1420</v>
      </c>
      <c r="D47" s="13" t="s">
        <v>146</v>
      </c>
      <c r="H47" s="13">
        <v>1.7999999999999999E-2</v>
      </c>
      <c r="I47" s="18">
        <v>8.9999999999999993E-3</v>
      </c>
      <c r="J47" s="13">
        <f t="shared" si="0"/>
        <v>8.9999999999999993E-3</v>
      </c>
      <c r="K47" s="13">
        <v>1</v>
      </c>
      <c r="L47" s="13">
        <v>50</v>
      </c>
      <c r="M47" s="80">
        <v>1E-3</v>
      </c>
      <c r="N47" s="13">
        <v>5.3E-3</v>
      </c>
      <c r="O47" s="13">
        <f t="shared" si="2"/>
        <v>1.5094339622641511</v>
      </c>
      <c r="P47" s="13">
        <f t="shared" si="3"/>
        <v>3.0188679245283023E-2</v>
      </c>
    </row>
    <row r="48" spans="1:19">
      <c r="A48" s="20" t="s">
        <v>181</v>
      </c>
      <c r="C48" s="13" t="s">
        <v>1444</v>
      </c>
      <c r="D48" s="13" t="s">
        <v>8</v>
      </c>
      <c r="F48" s="72"/>
      <c r="G48" s="72"/>
      <c r="H48" s="13">
        <v>0.161</v>
      </c>
      <c r="I48" s="18">
        <v>2.3E-2</v>
      </c>
      <c r="J48" s="13">
        <f t="shared" si="0"/>
        <v>0.13800000000000001</v>
      </c>
      <c r="K48" s="13">
        <v>2</v>
      </c>
      <c r="L48" s="13">
        <v>50</v>
      </c>
      <c r="M48" s="69">
        <v>2.9999999999999997E-4</v>
      </c>
      <c r="N48" s="69">
        <v>6.7000000000000002E-3</v>
      </c>
      <c r="O48" s="13">
        <f t="shared" si="2"/>
        <v>20.552238805970152</v>
      </c>
      <c r="P48" s="13">
        <f t="shared" si="3"/>
        <v>0.41104477611940304</v>
      </c>
    </row>
    <row r="49" spans="1:16">
      <c r="A49" s="20" t="s">
        <v>181</v>
      </c>
      <c r="C49" s="13" t="s">
        <v>1445</v>
      </c>
      <c r="D49" s="13" t="s">
        <v>726</v>
      </c>
      <c r="F49" s="72"/>
      <c r="G49" s="72"/>
      <c r="H49" s="13">
        <v>0.27700000000000002</v>
      </c>
      <c r="I49" s="18">
        <v>2.3E-2</v>
      </c>
      <c r="J49" s="13">
        <f t="shared" si="0"/>
        <v>0.254</v>
      </c>
      <c r="K49" s="13">
        <v>5</v>
      </c>
      <c r="L49" s="13">
        <v>50</v>
      </c>
      <c r="M49" s="69">
        <v>2.9999999999999997E-4</v>
      </c>
      <c r="N49" s="69">
        <v>6.7000000000000002E-3</v>
      </c>
      <c r="O49" s="13">
        <f t="shared" si="2"/>
        <v>37.865671641791039</v>
      </c>
      <c r="P49" s="13">
        <f t="shared" si="3"/>
        <v>0.75731343283582075</v>
      </c>
    </row>
    <row r="50" spans="1:16">
      <c r="A50" s="20" t="s">
        <v>181</v>
      </c>
      <c r="C50" s="13" t="s">
        <v>1446</v>
      </c>
      <c r="D50" s="13" t="s">
        <v>11</v>
      </c>
      <c r="F50" s="72"/>
      <c r="G50" s="72"/>
      <c r="H50" s="13">
        <v>0.27900000000000003</v>
      </c>
      <c r="I50" s="18">
        <v>2.3E-2</v>
      </c>
      <c r="J50" s="13">
        <f t="shared" si="0"/>
        <v>0.25600000000000001</v>
      </c>
      <c r="K50" s="13">
        <v>2</v>
      </c>
      <c r="L50" s="13">
        <v>50</v>
      </c>
      <c r="M50" s="69">
        <v>2.9999999999999997E-4</v>
      </c>
      <c r="N50" s="69">
        <v>6.7000000000000002E-3</v>
      </c>
      <c r="O50" s="13">
        <f t="shared" si="2"/>
        <v>38.164179104477611</v>
      </c>
      <c r="P50" s="13">
        <f t="shared" si="3"/>
        <v>0.76328358208955227</v>
      </c>
    </row>
    <row r="51" spans="1:16">
      <c r="A51" s="20" t="s">
        <v>181</v>
      </c>
      <c r="C51" s="13" t="s">
        <v>1447</v>
      </c>
      <c r="D51" s="13" t="s">
        <v>13</v>
      </c>
      <c r="F51" s="72"/>
      <c r="G51" s="72"/>
      <c r="H51" s="13">
        <v>0.33300000000000002</v>
      </c>
      <c r="I51" s="18">
        <v>2.3E-2</v>
      </c>
      <c r="J51" s="13">
        <f t="shared" si="0"/>
        <v>0.31</v>
      </c>
      <c r="K51" s="13">
        <v>5</v>
      </c>
      <c r="L51" s="13">
        <v>50</v>
      </c>
      <c r="M51" s="69">
        <v>2.9999999999999997E-4</v>
      </c>
      <c r="N51" s="69">
        <v>6.7000000000000002E-3</v>
      </c>
      <c r="O51" s="13">
        <f t="shared" si="2"/>
        <v>46.223880597014919</v>
      </c>
      <c r="P51" s="13">
        <f t="shared" si="3"/>
        <v>0.92447761194029843</v>
      </c>
    </row>
    <row r="52" spans="1:16">
      <c r="A52" s="20" t="s">
        <v>181</v>
      </c>
      <c r="C52" s="13" t="s">
        <v>1448</v>
      </c>
      <c r="D52" s="13" t="s">
        <v>15</v>
      </c>
      <c r="F52" s="72"/>
      <c r="G52" s="72"/>
      <c r="H52" s="13">
        <v>0.36299999999999999</v>
      </c>
      <c r="I52" s="18">
        <v>2.3E-2</v>
      </c>
      <c r="J52" s="13">
        <f t="shared" si="0"/>
        <v>0.33999999999999997</v>
      </c>
      <c r="K52" s="13">
        <v>5</v>
      </c>
      <c r="L52" s="13">
        <f t="shared" ref="L52:L115" si="4">50/K52</f>
        <v>10</v>
      </c>
      <c r="M52" s="69">
        <v>2.9999999999999997E-4</v>
      </c>
      <c r="N52" s="69">
        <v>6.7000000000000002E-3</v>
      </c>
      <c r="O52" s="82">
        <f t="shared" si="2"/>
        <v>50.70149253731342</v>
      </c>
      <c r="P52" s="70">
        <f t="shared" si="3"/>
        <v>5.0701492537313424</v>
      </c>
    </row>
    <row r="53" spans="1:16">
      <c r="A53" s="20" t="s">
        <v>181</v>
      </c>
      <c r="C53" s="13" t="s">
        <v>1449</v>
      </c>
      <c r="D53" s="13" t="s">
        <v>17</v>
      </c>
      <c r="F53" s="72"/>
      <c r="G53" s="72"/>
      <c r="H53" s="13">
        <v>0.38400000000000001</v>
      </c>
      <c r="I53" s="18">
        <v>2.3E-2</v>
      </c>
      <c r="J53" s="13">
        <f t="shared" si="0"/>
        <v>0.36099999999999999</v>
      </c>
      <c r="K53" s="13">
        <v>1</v>
      </c>
      <c r="L53" s="13">
        <f t="shared" si="4"/>
        <v>50</v>
      </c>
      <c r="M53" s="69">
        <v>2.9999999999999997E-4</v>
      </c>
      <c r="N53" s="69">
        <v>6.7000000000000002E-3</v>
      </c>
      <c r="O53" s="82">
        <f t="shared" si="2"/>
        <v>53.835820895522382</v>
      </c>
      <c r="P53" s="70">
        <f t="shared" si="3"/>
        <v>1.0767164179104476</v>
      </c>
    </row>
    <row r="54" spans="1:16">
      <c r="A54" s="20" t="s">
        <v>181</v>
      </c>
      <c r="C54" s="13" t="s">
        <v>1450</v>
      </c>
      <c r="D54" s="13" t="s">
        <v>19</v>
      </c>
      <c r="F54" s="72"/>
      <c r="G54" s="72"/>
      <c r="H54" s="13">
        <v>0.25600000000000001</v>
      </c>
      <c r="I54" s="18">
        <v>2.3E-2</v>
      </c>
      <c r="J54" s="13">
        <f t="shared" si="0"/>
        <v>0.23300000000000001</v>
      </c>
      <c r="K54" s="13">
        <v>5</v>
      </c>
      <c r="L54" s="13">
        <f t="shared" si="4"/>
        <v>10</v>
      </c>
      <c r="M54" s="69">
        <v>2.9999999999999997E-4</v>
      </c>
      <c r="N54" s="69">
        <v>6.7000000000000002E-3</v>
      </c>
      <c r="O54" s="82">
        <f t="shared" si="2"/>
        <v>34.731343283582092</v>
      </c>
      <c r="P54" s="17">
        <f t="shared" si="3"/>
        <v>3.473134328358209</v>
      </c>
    </row>
    <row r="55" spans="1:16">
      <c r="A55" s="20"/>
      <c r="C55" s="13" t="s">
        <v>1451</v>
      </c>
      <c r="D55" s="13" t="s">
        <v>992</v>
      </c>
      <c r="H55" s="13">
        <v>0.35699999999999998</v>
      </c>
      <c r="I55" s="18">
        <v>2.3E-2</v>
      </c>
      <c r="J55" s="13">
        <f t="shared" si="0"/>
        <v>0.33399999999999996</v>
      </c>
      <c r="K55" s="13">
        <v>2</v>
      </c>
      <c r="L55" s="13">
        <f t="shared" si="4"/>
        <v>25</v>
      </c>
      <c r="M55" s="69">
        <v>2.9999999999999997E-4</v>
      </c>
      <c r="N55" s="69">
        <v>6.7000000000000002E-3</v>
      </c>
      <c r="O55" s="82">
        <f t="shared" si="2"/>
        <v>49.805970149253724</v>
      </c>
      <c r="P55" s="17">
        <f t="shared" si="3"/>
        <v>1.992238805970149</v>
      </c>
    </row>
    <row r="56" spans="1:16">
      <c r="A56" s="20"/>
      <c r="C56" s="13" t="s">
        <v>1452</v>
      </c>
      <c r="D56" s="13" t="s">
        <v>994</v>
      </c>
      <c r="H56" s="13">
        <v>0.34899999999999998</v>
      </c>
      <c r="I56" s="18">
        <v>2.3E-2</v>
      </c>
      <c r="J56" s="13">
        <f t="shared" si="0"/>
        <v>0.32599999999999996</v>
      </c>
      <c r="K56" s="13">
        <v>2</v>
      </c>
      <c r="L56" s="13">
        <f t="shared" si="4"/>
        <v>25</v>
      </c>
      <c r="M56" s="69">
        <v>2.9999999999999997E-4</v>
      </c>
      <c r="N56" s="69">
        <v>6.7000000000000002E-3</v>
      </c>
      <c r="O56" s="82">
        <f t="shared" si="2"/>
        <v>48.611940298507449</v>
      </c>
      <c r="P56" s="17">
        <f t="shared" si="3"/>
        <v>1.944477611940298</v>
      </c>
    </row>
    <row r="57" spans="1:16">
      <c r="A57" s="20"/>
      <c r="C57" s="13" t="s">
        <v>1453</v>
      </c>
      <c r="D57" s="13" t="s">
        <v>1</v>
      </c>
      <c r="H57" s="13">
        <v>0.42699999999999999</v>
      </c>
      <c r="I57" s="18">
        <v>2.3E-2</v>
      </c>
      <c r="J57" s="13">
        <f t="shared" si="0"/>
        <v>0.40399999999999997</v>
      </c>
      <c r="K57" s="13">
        <v>2</v>
      </c>
      <c r="L57" s="13">
        <f t="shared" si="4"/>
        <v>25</v>
      </c>
      <c r="M57" s="69">
        <v>2.9999999999999997E-4</v>
      </c>
      <c r="N57" s="69">
        <v>6.7000000000000002E-3</v>
      </c>
      <c r="O57" s="82">
        <f t="shared" si="2"/>
        <v>60.253731343283569</v>
      </c>
      <c r="P57" s="17">
        <f t="shared" si="3"/>
        <v>2.4101492537313427</v>
      </c>
    </row>
    <row r="58" spans="1:16">
      <c r="A58" s="20"/>
      <c r="C58" s="13" t="s">
        <v>1454</v>
      </c>
      <c r="D58" s="13" t="s">
        <v>3</v>
      </c>
      <c r="H58" s="13">
        <v>0.375</v>
      </c>
      <c r="I58" s="18">
        <v>2.3E-2</v>
      </c>
      <c r="J58" s="13">
        <f t="shared" si="0"/>
        <v>0.35199999999999998</v>
      </c>
      <c r="K58" s="13">
        <v>10</v>
      </c>
      <c r="L58" s="13">
        <f t="shared" si="4"/>
        <v>5</v>
      </c>
      <c r="M58" s="69">
        <v>2.9999999999999997E-4</v>
      </c>
      <c r="N58" s="69">
        <v>6.7000000000000002E-3</v>
      </c>
      <c r="O58" s="82">
        <f t="shared" si="2"/>
        <v>52.492537313432827</v>
      </c>
      <c r="P58" s="17">
        <f t="shared" si="3"/>
        <v>10.498507462686565</v>
      </c>
    </row>
    <row r="59" spans="1:16">
      <c r="A59" s="20"/>
      <c r="C59" s="13" t="s">
        <v>1455</v>
      </c>
      <c r="D59" s="13" t="s">
        <v>5</v>
      </c>
      <c r="H59" s="13">
        <v>0.32300000000000001</v>
      </c>
      <c r="I59" s="18">
        <v>2.3E-2</v>
      </c>
      <c r="J59" s="13">
        <f t="shared" si="0"/>
        <v>0.3</v>
      </c>
      <c r="K59" s="13">
        <v>10</v>
      </c>
      <c r="L59" s="13">
        <f t="shared" si="4"/>
        <v>5</v>
      </c>
      <c r="M59" s="69">
        <v>2.9999999999999997E-4</v>
      </c>
      <c r="N59" s="69">
        <v>6.7000000000000002E-3</v>
      </c>
      <c r="O59" s="82">
        <f t="shared" si="2"/>
        <v>44.731343283582085</v>
      </c>
      <c r="P59" s="17">
        <f t="shared" si="3"/>
        <v>8.9462686567164162</v>
      </c>
    </row>
    <row r="60" spans="1:16">
      <c r="A60" s="20"/>
      <c r="C60" s="13" t="s">
        <v>1456</v>
      </c>
      <c r="D60" s="13" t="s">
        <v>7</v>
      </c>
      <c r="H60" s="13">
        <v>0.41599999999999998</v>
      </c>
      <c r="I60" s="18">
        <v>2.3E-2</v>
      </c>
      <c r="J60" s="13">
        <f t="shared" si="0"/>
        <v>0.39299999999999996</v>
      </c>
      <c r="K60" s="13">
        <v>2</v>
      </c>
      <c r="L60" s="13">
        <f t="shared" si="4"/>
        <v>25</v>
      </c>
      <c r="M60" s="69">
        <v>2.9999999999999997E-4</v>
      </c>
      <c r="N60" s="69">
        <v>6.7000000000000002E-3</v>
      </c>
      <c r="O60" s="82">
        <f t="shared" si="2"/>
        <v>58.611940298507449</v>
      </c>
      <c r="P60" s="17">
        <f t="shared" si="3"/>
        <v>2.3444776119402979</v>
      </c>
    </row>
    <row r="61" spans="1:16">
      <c r="A61" s="20" t="s">
        <v>181</v>
      </c>
      <c r="B61" s="15">
        <v>43958</v>
      </c>
      <c r="C61" s="13" t="s">
        <v>1457</v>
      </c>
      <c r="D61" s="13" t="s">
        <v>156</v>
      </c>
      <c r="F61" s="72"/>
      <c r="G61" s="72"/>
      <c r="H61" s="13">
        <v>0.111</v>
      </c>
      <c r="I61" s="18">
        <v>2.5000000000000001E-2</v>
      </c>
      <c r="J61" s="13">
        <f t="shared" si="0"/>
        <v>8.5999999999999993E-2</v>
      </c>
      <c r="K61" s="13">
        <v>1</v>
      </c>
      <c r="L61" s="13">
        <f t="shared" si="4"/>
        <v>50</v>
      </c>
      <c r="M61" s="69">
        <v>2.9999999999999997E-4</v>
      </c>
      <c r="N61" s="69">
        <v>6.7000000000000002E-3</v>
      </c>
      <c r="O61" s="82">
        <f t="shared" si="2"/>
        <v>12.791044776119403</v>
      </c>
      <c r="P61" s="17">
        <f t="shared" si="3"/>
        <v>0.25582089552238807</v>
      </c>
    </row>
    <row r="62" spans="1:16" ht="15.75" customHeight="1">
      <c r="A62" s="20" t="s">
        <v>181</v>
      </c>
      <c r="B62" s="13" t="s">
        <v>1462</v>
      </c>
      <c r="C62" s="13" t="s">
        <v>1458</v>
      </c>
      <c r="D62" s="13" t="s">
        <v>153</v>
      </c>
      <c r="F62" s="72"/>
      <c r="G62" s="72"/>
      <c r="H62" s="13">
        <v>0.11799999999999999</v>
      </c>
      <c r="I62" s="18">
        <v>2.5000000000000001E-2</v>
      </c>
      <c r="J62" s="13">
        <f t="shared" si="0"/>
        <v>9.2999999999999999E-2</v>
      </c>
      <c r="K62" s="13">
        <v>1</v>
      </c>
      <c r="L62" s="13">
        <f t="shared" si="4"/>
        <v>50</v>
      </c>
      <c r="M62" s="69">
        <v>2.9999999999999997E-4</v>
      </c>
      <c r="N62" s="69">
        <v>6.7000000000000002E-3</v>
      </c>
      <c r="O62" s="82">
        <f t="shared" si="2"/>
        <v>13.835820895522389</v>
      </c>
      <c r="P62" s="17">
        <f t="shared" si="3"/>
        <v>0.27671641791044777</v>
      </c>
    </row>
    <row r="63" spans="1:16">
      <c r="A63" s="20" t="s">
        <v>181</v>
      </c>
      <c r="C63" s="13" t="s">
        <v>1459</v>
      </c>
      <c r="D63" s="13" t="s">
        <v>249</v>
      </c>
      <c r="F63" s="72"/>
      <c r="G63" s="72"/>
      <c r="H63" s="13">
        <v>0.112</v>
      </c>
      <c r="I63" s="18">
        <v>2.5000000000000001E-2</v>
      </c>
      <c r="J63" s="13">
        <f t="shared" si="0"/>
        <v>8.6999999999999994E-2</v>
      </c>
      <c r="K63" s="13">
        <v>1</v>
      </c>
      <c r="L63" s="13">
        <f t="shared" si="4"/>
        <v>50</v>
      </c>
      <c r="M63" s="69">
        <v>2.9999999999999997E-4</v>
      </c>
      <c r="N63" s="69">
        <v>6.7000000000000002E-3</v>
      </c>
      <c r="O63" s="82">
        <f t="shared" si="2"/>
        <v>12.940298507462686</v>
      </c>
      <c r="P63" s="17">
        <f t="shared" si="3"/>
        <v>0.25880597014925372</v>
      </c>
    </row>
    <row r="64" spans="1:16">
      <c r="A64" s="20" t="s">
        <v>181</v>
      </c>
      <c r="C64" s="13" t="s">
        <v>1460</v>
      </c>
      <c r="D64" s="13" t="s">
        <v>160</v>
      </c>
      <c r="F64" s="71" t="s">
        <v>378</v>
      </c>
      <c r="G64" s="72"/>
      <c r="H64" s="13">
        <v>0.27</v>
      </c>
      <c r="I64" s="18">
        <v>2.5000000000000001E-2</v>
      </c>
      <c r="J64" s="13">
        <f t="shared" si="0"/>
        <v>0.24500000000000002</v>
      </c>
      <c r="K64" s="13">
        <v>25</v>
      </c>
      <c r="L64" s="13">
        <f t="shared" si="4"/>
        <v>2</v>
      </c>
      <c r="M64" s="69">
        <v>2.9999999999999997E-4</v>
      </c>
      <c r="N64" s="69">
        <v>6.7000000000000002E-3</v>
      </c>
      <c r="O64" s="82">
        <f t="shared" si="2"/>
        <v>36.522388059701498</v>
      </c>
      <c r="P64" s="17">
        <f t="shared" si="3"/>
        <v>18.261194029850749</v>
      </c>
    </row>
    <row r="65" spans="1:16" ht="13.5" customHeight="1">
      <c r="A65" s="73" t="s">
        <v>1476</v>
      </c>
      <c r="C65" s="13" t="s">
        <v>1471</v>
      </c>
      <c r="D65" s="13" t="s">
        <v>1472</v>
      </c>
      <c r="F65" s="13" t="s">
        <v>1477</v>
      </c>
      <c r="H65" s="13">
        <v>0.74199999999999999</v>
      </c>
      <c r="I65" s="18">
        <v>2.7E-2</v>
      </c>
      <c r="J65" s="13">
        <f t="shared" si="0"/>
        <v>0.71499999999999997</v>
      </c>
      <c r="K65" s="13">
        <v>50</v>
      </c>
      <c r="L65" s="13">
        <f t="shared" si="4"/>
        <v>1</v>
      </c>
      <c r="M65" s="69">
        <v>2.9999999999999997E-4</v>
      </c>
      <c r="N65" s="69">
        <v>6.7000000000000002E-3</v>
      </c>
      <c r="O65" s="82">
        <f t="shared" si="2"/>
        <v>106.67164179104478</v>
      </c>
      <c r="P65" s="17">
        <f t="shared" si="3"/>
        <v>106.67164179104478</v>
      </c>
    </row>
    <row r="66" spans="1:16">
      <c r="A66" s="73" t="s">
        <v>1476</v>
      </c>
      <c r="C66" s="13" t="s">
        <v>1473</v>
      </c>
      <c r="F66" s="13" t="s">
        <v>1478</v>
      </c>
      <c r="H66" s="13">
        <v>0.72699999999999998</v>
      </c>
      <c r="I66" s="18">
        <v>2.7E-2</v>
      </c>
      <c r="J66" s="13">
        <f t="shared" ref="J66:J129" si="5">H66-I66</f>
        <v>0.7</v>
      </c>
      <c r="K66" s="13">
        <v>50</v>
      </c>
      <c r="L66" s="13">
        <f t="shared" si="4"/>
        <v>1</v>
      </c>
      <c r="M66" s="69">
        <v>2.9999999999999997E-4</v>
      </c>
      <c r="N66" s="69">
        <v>6.7000000000000002E-3</v>
      </c>
      <c r="O66" s="82">
        <f t="shared" ref="O66:O129" si="6">(J66-M66)/N66</f>
        <v>104.43283582089552</v>
      </c>
      <c r="P66" s="17">
        <f t="shared" ref="P66:P129" si="7">O66/L66</f>
        <v>104.43283582089552</v>
      </c>
    </row>
    <row r="67" spans="1:16">
      <c r="A67" s="73" t="s">
        <v>1476</v>
      </c>
      <c r="C67" s="13" t="s">
        <v>1474</v>
      </c>
      <c r="F67" s="13" t="s">
        <v>1479</v>
      </c>
      <c r="H67" s="13">
        <v>0.70799999999999996</v>
      </c>
      <c r="I67" s="18">
        <v>2.7E-2</v>
      </c>
      <c r="J67" s="13">
        <f t="shared" si="5"/>
        <v>0.68099999999999994</v>
      </c>
      <c r="K67" s="13">
        <v>50</v>
      </c>
      <c r="L67" s="13">
        <f t="shared" si="4"/>
        <v>1</v>
      </c>
      <c r="M67" s="69">
        <v>2.9999999999999997E-4</v>
      </c>
      <c r="N67" s="69">
        <v>6.7000000000000002E-3</v>
      </c>
      <c r="O67" s="82">
        <f t="shared" si="6"/>
        <v>101.59701492537313</v>
      </c>
      <c r="P67" s="17">
        <f t="shared" si="7"/>
        <v>101.59701492537313</v>
      </c>
    </row>
    <row r="68" spans="1:16">
      <c r="A68" s="73" t="s">
        <v>1476</v>
      </c>
      <c r="C68" s="13" t="s">
        <v>1475</v>
      </c>
      <c r="F68" s="13" t="s">
        <v>1480</v>
      </c>
      <c r="H68" s="13">
        <v>0.19800000000000001</v>
      </c>
      <c r="I68" s="18">
        <v>2.7E-2</v>
      </c>
      <c r="J68" s="13">
        <f t="shared" si="5"/>
        <v>0.17100000000000001</v>
      </c>
      <c r="K68" s="13">
        <v>50</v>
      </c>
      <c r="L68" s="13">
        <f t="shared" si="4"/>
        <v>1</v>
      </c>
      <c r="M68" s="69">
        <v>2.9999999999999997E-4</v>
      </c>
      <c r="N68" s="69">
        <v>6.7000000000000002E-3</v>
      </c>
      <c r="O68" s="82">
        <f t="shared" si="6"/>
        <v>25.477611940298509</v>
      </c>
      <c r="P68" s="17">
        <f t="shared" si="7"/>
        <v>25.477611940298509</v>
      </c>
    </row>
    <row r="69" spans="1:16">
      <c r="A69" s="73" t="s">
        <v>1476</v>
      </c>
      <c r="C69" s="13" t="s">
        <v>1468</v>
      </c>
      <c r="F69" s="13" t="s">
        <v>1481</v>
      </c>
      <c r="H69" s="13">
        <v>0.16200000000000001</v>
      </c>
      <c r="I69" s="18">
        <v>2.7E-2</v>
      </c>
      <c r="J69" s="13">
        <f t="shared" si="5"/>
        <v>0.13500000000000001</v>
      </c>
      <c r="K69" s="13">
        <v>50</v>
      </c>
      <c r="L69" s="13">
        <f t="shared" si="4"/>
        <v>1</v>
      </c>
      <c r="M69" s="69">
        <v>2.9999999999999997E-4</v>
      </c>
      <c r="N69" s="69">
        <v>6.7000000000000002E-3</v>
      </c>
      <c r="O69" s="82">
        <f t="shared" si="6"/>
        <v>20.1044776119403</v>
      </c>
      <c r="P69" s="17">
        <f t="shared" si="7"/>
        <v>20.1044776119403</v>
      </c>
    </row>
    <row r="70" spans="1:16">
      <c r="A70" s="73" t="s">
        <v>1476</v>
      </c>
      <c r="C70" s="13" t="s">
        <v>1469</v>
      </c>
      <c r="F70" s="13" t="s">
        <v>1482</v>
      </c>
      <c r="H70" s="13">
        <v>0.151</v>
      </c>
      <c r="I70" s="18">
        <v>2.7E-2</v>
      </c>
      <c r="J70" s="13">
        <f t="shared" si="5"/>
        <v>0.124</v>
      </c>
      <c r="K70" s="13">
        <v>50</v>
      </c>
      <c r="L70" s="13">
        <f t="shared" si="4"/>
        <v>1</v>
      </c>
      <c r="M70" s="69">
        <v>2.9999999999999997E-4</v>
      </c>
      <c r="N70" s="69">
        <v>6.7000000000000002E-3</v>
      </c>
      <c r="O70" s="82">
        <f t="shared" si="6"/>
        <v>18.46268656716418</v>
      </c>
      <c r="P70" s="17">
        <f t="shared" si="7"/>
        <v>18.46268656716418</v>
      </c>
    </row>
    <row r="71" spans="1:16">
      <c r="A71" s="73" t="s">
        <v>1476</v>
      </c>
      <c r="C71" s="13" t="s">
        <v>1470</v>
      </c>
      <c r="F71" s="13" t="s">
        <v>1483</v>
      </c>
      <c r="H71" s="13">
        <v>0.115</v>
      </c>
      <c r="I71" s="18">
        <v>2.7E-2</v>
      </c>
      <c r="J71" s="13">
        <f t="shared" si="5"/>
        <v>8.8000000000000009E-2</v>
      </c>
      <c r="K71" s="13">
        <v>50</v>
      </c>
      <c r="L71" s="13">
        <f t="shared" si="4"/>
        <v>1</v>
      </c>
      <c r="M71" s="69">
        <v>2.9999999999999997E-4</v>
      </c>
      <c r="N71" s="69">
        <v>6.7000000000000002E-3</v>
      </c>
      <c r="O71" s="82">
        <f t="shared" si="6"/>
        <v>13.089552238805972</v>
      </c>
      <c r="P71" s="17">
        <f t="shared" si="7"/>
        <v>13.089552238805972</v>
      </c>
    </row>
    <row r="72" spans="1:16">
      <c r="A72" s="20" t="s">
        <v>806</v>
      </c>
      <c r="C72" s="13" t="s">
        <v>1486</v>
      </c>
      <c r="D72" s="13" t="s">
        <v>1487</v>
      </c>
      <c r="H72" s="13">
        <v>0.107</v>
      </c>
      <c r="I72" s="18">
        <v>2.5000000000000001E-2</v>
      </c>
      <c r="J72" s="13">
        <f t="shared" si="5"/>
        <v>8.199999999999999E-2</v>
      </c>
      <c r="K72" s="13">
        <v>1</v>
      </c>
      <c r="L72" s="13">
        <f t="shared" si="4"/>
        <v>50</v>
      </c>
      <c r="M72" s="69">
        <v>2.9999999999999997E-4</v>
      </c>
      <c r="N72" s="69">
        <v>6.7000000000000002E-3</v>
      </c>
      <c r="O72" s="82">
        <f t="shared" si="6"/>
        <v>12.194029850746267</v>
      </c>
      <c r="P72" s="17">
        <f t="shared" si="7"/>
        <v>0.24388059701492534</v>
      </c>
    </row>
    <row r="73" spans="1:16">
      <c r="A73" s="20" t="s">
        <v>806</v>
      </c>
      <c r="C73" s="13" t="s">
        <v>1488</v>
      </c>
      <c r="D73" s="13" t="s">
        <v>1317</v>
      </c>
      <c r="H73" s="13">
        <v>5.6000000000000001E-2</v>
      </c>
      <c r="I73" s="18">
        <v>2.5000000000000001E-2</v>
      </c>
      <c r="J73" s="13">
        <f t="shared" si="5"/>
        <v>3.1E-2</v>
      </c>
      <c r="K73" s="13">
        <v>1</v>
      </c>
      <c r="L73" s="13">
        <f t="shared" si="4"/>
        <v>50</v>
      </c>
      <c r="M73" s="69">
        <v>2.9999999999999997E-4</v>
      </c>
      <c r="N73" s="69">
        <v>6.7000000000000002E-3</v>
      </c>
      <c r="O73" s="82">
        <f t="shared" si="6"/>
        <v>4.5820895522388057</v>
      </c>
      <c r="P73" s="17">
        <f t="shared" si="7"/>
        <v>9.1641791044776114E-2</v>
      </c>
    </row>
    <row r="74" spans="1:16">
      <c r="A74" s="20" t="s">
        <v>806</v>
      </c>
      <c r="C74" s="13" t="s">
        <v>1489</v>
      </c>
      <c r="D74" s="13" t="s">
        <v>1490</v>
      </c>
      <c r="H74" s="13">
        <v>0.29899999999999999</v>
      </c>
      <c r="I74" s="18">
        <v>2.5000000000000001E-2</v>
      </c>
      <c r="J74" s="13">
        <f t="shared" si="5"/>
        <v>0.27399999999999997</v>
      </c>
      <c r="K74" s="13">
        <v>1</v>
      </c>
      <c r="L74" s="13">
        <f t="shared" si="4"/>
        <v>50</v>
      </c>
      <c r="M74" s="69">
        <v>2.9999999999999997E-4</v>
      </c>
      <c r="N74" s="69">
        <v>6.7000000000000002E-3</v>
      </c>
      <c r="O74" s="82">
        <f t="shared" si="6"/>
        <v>40.850746268656707</v>
      </c>
      <c r="P74" s="17">
        <f t="shared" si="7"/>
        <v>0.81701492537313414</v>
      </c>
    </row>
    <row r="75" spans="1:16">
      <c r="A75" s="20" t="s">
        <v>806</v>
      </c>
      <c r="C75" s="13" t="s">
        <v>1491</v>
      </c>
      <c r="D75" s="13" t="s">
        <v>1492</v>
      </c>
      <c r="H75" s="13">
        <v>0.38900000000000001</v>
      </c>
      <c r="I75" s="18">
        <v>2.5000000000000001E-2</v>
      </c>
      <c r="J75" s="13">
        <f t="shared" si="5"/>
        <v>0.36399999999999999</v>
      </c>
      <c r="K75" s="13">
        <v>10</v>
      </c>
      <c r="L75" s="13">
        <f t="shared" si="4"/>
        <v>5</v>
      </c>
      <c r="M75" s="69">
        <v>2.9999999999999997E-4</v>
      </c>
      <c r="N75" s="69">
        <v>6.7000000000000002E-3</v>
      </c>
      <c r="O75" s="82">
        <f t="shared" si="6"/>
        <v>54.283582089552233</v>
      </c>
      <c r="P75" s="17">
        <f t="shared" si="7"/>
        <v>10.856716417910446</v>
      </c>
    </row>
    <row r="76" spans="1:16">
      <c r="A76" s="20"/>
      <c r="C76" s="13" t="s">
        <v>1493</v>
      </c>
      <c r="D76" s="13" t="s">
        <v>1016</v>
      </c>
      <c r="H76" s="13">
        <v>0.41799999999999998</v>
      </c>
      <c r="I76" s="18">
        <v>2.5000000000000001E-2</v>
      </c>
      <c r="J76" s="13">
        <f t="shared" si="5"/>
        <v>0.39299999999999996</v>
      </c>
      <c r="K76" s="13">
        <v>2</v>
      </c>
      <c r="L76" s="13">
        <f t="shared" si="4"/>
        <v>25</v>
      </c>
      <c r="M76" s="69">
        <v>2.9999999999999997E-4</v>
      </c>
      <c r="N76" s="69">
        <v>6.7000000000000002E-3</v>
      </c>
      <c r="O76" s="82">
        <f t="shared" si="6"/>
        <v>58.611940298507449</v>
      </c>
      <c r="P76" s="17">
        <f t="shared" si="7"/>
        <v>2.3444776119402979</v>
      </c>
    </row>
    <row r="77" spans="1:16">
      <c r="A77" s="20" t="s">
        <v>806</v>
      </c>
      <c r="C77" s="13" t="s">
        <v>1494</v>
      </c>
      <c r="D77" s="13" t="s">
        <v>1495</v>
      </c>
      <c r="H77" s="13">
        <v>0.106</v>
      </c>
      <c r="I77" s="18">
        <v>2.5000000000000001E-2</v>
      </c>
      <c r="J77" s="13">
        <f t="shared" si="5"/>
        <v>8.0999999999999989E-2</v>
      </c>
      <c r="K77" s="13">
        <v>1</v>
      </c>
      <c r="L77" s="13">
        <f t="shared" si="4"/>
        <v>50</v>
      </c>
      <c r="M77" s="69">
        <v>2.9999999999999997E-4</v>
      </c>
      <c r="N77" s="69">
        <v>6.7000000000000002E-3</v>
      </c>
      <c r="O77" s="82">
        <f t="shared" si="6"/>
        <v>12.044776119402984</v>
      </c>
      <c r="P77" s="17">
        <f t="shared" si="7"/>
        <v>0.24089552238805967</v>
      </c>
    </row>
    <row r="78" spans="1:16">
      <c r="A78" s="20" t="s">
        <v>806</v>
      </c>
      <c r="C78" s="13" t="s">
        <v>1496</v>
      </c>
      <c r="D78" s="13" t="s">
        <v>1497</v>
      </c>
      <c r="H78" s="13">
        <v>0.19700000000000001</v>
      </c>
      <c r="I78" s="18">
        <v>2.5000000000000001E-2</v>
      </c>
      <c r="J78" s="13">
        <f t="shared" si="5"/>
        <v>0.17200000000000001</v>
      </c>
      <c r="K78" s="13">
        <v>2</v>
      </c>
      <c r="L78" s="13">
        <f t="shared" si="4"/>
        <v>25</v>
      </c>
      <c r="M78" s="69">
        <v>2.9999999999999997E-4</v>
      </c>
      <c r="N78" s="69">
        <v>6.7000000000000002E-3</v>
      </c>
      <c r="O78" s="82">
        <f t="shared" si="6"/>
        <v>25.626865671641792</v>
      </c>
      <c r="P78" s="17">
        <f t="shared" si="7"/>
        <v>1.0250746268656716</v>
      </c>
    </row>
    <row r="79" spans="1:16">
      <c r="A79" s="20" t="s">
        <v>1503</v>
      </c>
      <c r="C79" s="13" t="s">
        <v>1498</v>
      </c>
      <c r="D79" s="13" t="s">
        <v>1006</v>
      </c>
      <c r="H79" s="13">
        <v>0.41299999999999998</v>
      </c>
      <c r="I79" s="18">
        <v>2.5000000000000001E-2</v>
      </c>
      <c r="J79" s="13">
        <f t="shared" si="5"/>
        <v>0.38799999999999996</v>
      </c>
      <c r="K79" s="13">
        <v>2</v>
      </c>
      <c r="L79" s="13">
        <f t="shared" si="4"/>
        <v>25</v>
      </c>
      <c r="M79" s="69">
        <v>2.9999999999999997E-4</v>
      </c>
      <c r="N79" s="69">
        <v>6.7000000000000002E-3</v>
      </c>
      <c r="O79" s="82">
        <f t="shared" si="6"/>
        <v>57.865671641791032</v>
      </c>
      <c r="P79" s="17">
        <f t="shared" si="7"/>
        <v>2.3146268656716411</v>
      </c>
    </row>
    <row r="80" spans="1:16">
      <c r="A80" s="20" t="s">
        <v>1503</v>
      </c>
      <c r="C80" s="13" t="s">
        <v>1499</v>
      </c>
      <c r="D80" s="13" t="s">
        <v>1008</v>
      </c>
      <c r="H80" s="13">
        <v>0.36599999999999999</v>
      </c>
      <c r="I80" s="18">
        <v>2.5000000000000001E-2</v>
      </c>
      <c r="J80" s="13">
        <f t="shared" si="5"/>
        <v>0.34099999999999997</v>
      </c>
      <c r="K80" s="13">
        <v>10</v>
      </c>
      <c r="L80" s="13">
        <f t="shared" si="4"/>
        <v>5</v>
      </c>
      <c r="M80" s="69">
        <v>2.9999999999999997E-4</v>
      </c>
      <c r="N80" s="69">
        <v>6.7000000000000002E-3</v>
      </c>
      <c r="O80" s="82">
        <f t="shared" si="6"/>
        <v>50.850746268656707</v>
      </c>
      <c r="P80" s="17">
        <f t="shared" si="7"/>
        <v>10.170149253731342</v>
      </c>
    </row>
    <row r="81" spans="1:17">
      <c r="A81" s="20" t="s">
        <v>1503</v>
      </c>
      <c r="C81" s="13" t="s">
        <v>1500</v>
      </c>
      <c r="D81" s="13" t="s">
        <v>1010</v>
      </c>
      <c r="H81" s="13">
        <v>0.317</v>
      </c>
      <c r="I81" s="18">
        <v>2.5000000000000001E-2</v>
      </c>
      <c r="J81" s="13">
        <f t="shared" si="5"/>
        <v>0.29199999999999998</v>
      </c>
      <c r="K81" s="13">
        <v>10</v>
      </c>
      <c r="L81" s="13">
        <f t="shared" si="4"/>
        <v>5</v>
      </c>
      <c r="M81" s="69">
        <v>2.9999999999999997E-4</v>
      </c>
      <c r="N81" s="69">
        <v>6.7000000000000002E-3</v>
      </c>
      <c r="O81" s="82">
        <f t="shared" si="6"/>
        <v>43.537313432835816</v>
      </c>
      <c r="P81" s="17">
        <f t="shared" si="7"/>
        <v>8.7074626865671636</v>
      </c>
    </row>
    <row r="82" spans="1:17">
      <c r="A82" s="20" t="s">
        <v>806</v>
      </c>
      <c r="C82" s="13" t="s">
        <v>1501</v>
      </c>
      <c r="D82" s="13" t="s">
        <v>1012</v>
      </c>
      <c r="H82" s="13">
        <v>0.36099999999999999</v>
      </c>
      <c r="I82" s="18">
        <v>2.5000000000000001E-2</v>
      </c>
      <c r="J82" s="13">
        <f t="shared" si="5"/>
        <v>0.33599999999999997</v>
      </c>
      <c r="K82" s="13">
        <v>2</v>
      </c>
      <c r="L82" s="13">
        <f t="shared" si="4"/>
        <v>25</v>
      </c>
      <c r="M82" s="69">
        <v>2.9999999999999997E-4</v>
      </c>
      <c r="N82" s="69">
        <v>6.7000000000000002E-3</v>
      </c>
      <c r="O82" s="82">
        <f t="shared" si="6"/>
        <v>50.10447761194029</v>
      </c>
      <c r="P82" s="17">
        <f t="shared" si="7"/>
        <v>2.0041791044776116</v>
      </c>
      <c r="Q82" s="98"/>
    </row>
    <row r="83" spans="1:17">
      <c r="A83" s="20" t="s">
        <v>806</v>
      </c>
      <c r="C83" s="13" t="s">
        <v>1502</v>
      </c>
      <c r="D83" s="13" t="s">
        <v>1014</v>
      </c>
      <c r="H83" s="13">
        <v>0.46800000000000003</v>
      </c>
      <c r="I83" s="18">
        <v>2.5000000000000001E-2</v>
      </c>
      <c r="J83" s="13">
        <f t="shared" si="5"/>
        <v>0.443</v>
      </c>
      <c r="K83" s="13">
        <v>2</v>
      </c>
      <c r="L83" s="13">
        <f t="shared" si="4"/>
        <v>25</v>
      </c>
      <c r="M83" s="69">
        <v>2.9999999999999997E-4</v>
      </c>
      <c r="N83" s="69">
        <v>6.7000000000000002E-3</v>
      </c>
      <c r="O83" s="82">
        <f t="shared" si="6"/>
        <v>66.074626865671632</v>
      </c>
      <c r="P83" s="17">
        <f t="shared" si="7"/>
        <v>2.6429850746268655</v>
      </c>
    </row>
    <row r="84" spans="1:17">
      <c r="A84" s="20" t="s">
        <v>806</v>
      </c>
      <c r="B84" s="15">
        <v>43959</v>
      </c>
      <c r="C84" s="13" t="s">
        <v>1506</v>
      </c>
      <c r="D84" s="13" t="s">
        <v>1507</v>
      </c>
      <c r="F84" s="95"/>
      <c r="G84" s="95"/>
      <c r="H84" s="13">
        <v>0.45800000000000002</v>
      </c>
      <c r="I84" s="18">
        <v>2.5999999999999999E-2</v>
      </c>
      <c r="J84" s="13">
        <f t="shared" si="5"/>
        <v>0.432</v>
      </c>
      <c r="K84" s="13">
        <v>10</v>
      </c>
      <c r="L84" s="13">
        <f t="shared" si="4"/>
        <v>5</v>
      </c>
      <c r="M84" s="69">
        <v>2.9999999999999997E-4</v>
      </c>
      <c r="N84" s="69">
        <v>6.7000000000000002E-3</v>
      </c>
      <c r="O84" s="82">
        <f t="shared" si="6"/>
        <v>64.432835820895519</v>
      </c>
      <c r="P84" s="17">
        <f t="shared" si="7"/>
        <v>12.886567164179104</v>
      </c>
    </row>
    <row r="85" spans="1:17">
      <c r="A85" s="20" t="s">
        <v>806</v>
      </c>
      <c r="B85" s="13" t="s">
        <v>1549</v>
      </c>
      <c r="C85" s="13" t="s">
        <v>1508</v>
      </c>
      <c r="D85" s="13" t="s">
        <v>1509</v>
      </c>
      <c r="F85" s="95"/>
      <c r="G85" s="95"/>
      <c r="H85" s="13">
        <v>0.39400000000000002</v>
      </c>
      <c r="I85" s="18">
        <v>2.5999999999999999E-2</v>
      </c>
      <c r="J85" s="13">
        <f t="shared" si="5"/>
        <v>0.36799999999999999</v>
      </c>
      <c r="K85" s="13">
        <v>5</v>
      </c>
      <c r="L85" s="13">
        <f t="shared" si="4"/>
        <v>10</v>
      </c>
      <c r="M85" s="69">
        <v>2.9999999999999997E-4</v>
      </c>
      <c r="N85" s="69">
        <v>6.7000000000000002E-3</v>
      </c>
      <c r="O85" s="82">
        <f t="shared" si="6"/>
        <v>54.880597014925364</v>
      </c>
      <c r="P85" s="17">
        <f t="shared" si="7"/>
        <v>5.4880597014925367</v>
      </c>
    </row>
    <row r="86" spans="1:17">
      <c r="A86" s="20" t="s">
        <v>806</v>
      </c>
      <c r="C86" s="13" t="s">
        <v>1510</v>
      </c>
      <c r="D86" s="13" t="s">
        <v>1511</v>
      </c>
      <c r="F86" s="95"/>
      <c r="G86" s="95"/>
      <c r="H86" s="13">
        <v>0.41</v>
      </c>
      <c r="I86" s="18">
        <v>2.5999999999999999E-2</v>
      </c>
      <c r="J86" s="13">
        <f t="shared" si="5"/>
        <v>0.38399999999999995</v>
      </c>
      <c r="K86" s="13">
        <v>25</v>
      </c>
      <c r="L86" s="13">
        <f t="shared" si="4"/>
        <v>2</v>
      </c>
      <c r="M86" s="69">
        <v>2.9999999999999997E-4</v>
      </c>
      <c r="N86" s="69">
        <v>6.7000000000000002E-3</v>
      </c>
      <c r="O86" s="82">
        <f t="shared" si="6"/>
        <v>57.268656716417901</v>
      </c>
      <c r="P86" s="17">
        <f t="shared" si="7"/>
        <v>28.634328358208951</v>
      </c>
      <c r="Q86" s="13">
        <v>72</v>
      </c>
    </row>
    <row r="87" spans="1:17">
      <c r="A87" s="20" t="s">
        <v>806</v>
      </c>
      <c r="C87" s="13" t="s">
        <v>1512</v>
      </c>
      <c r="D87" s="13" t="s">
        <v>1513</v>
      </c>
      <c r="E87" s="95" t="s">
        <v>761</v>
      </c>
      <c r="F87" s="95"/>
      <c r="G87" s="95"/>
      <c r="H87" s="13">
        <v>0.108</v>
      </c>
      <c r="I87" s="18">
        <v>2.5999999999999999E-2</v>
      </c>
      <c r="J87" s="13">
        <f t="shared" si="5"/>
        <v>8.2000000000000003E-2</v>
      </c>
      <c r="K87" s="13">
        <v>1</v>
      </c>
      <c r="L87" s="13">
        <f t="shared" si="4"/>
        <v>50</v>
      </c>
      <c r="M87" s="69">
        <v>2.9999999999999997E-4</v>
      </c>
      <c r="N87" s="69">
        <v>6.7000000000000002E-3</v>
      </c>
      <c r="O87" s="82">
        <f t="shared" si="6"/>
        <v>12.19402985074627</v>
      </c>
      <c r="P87" s="17">
        <f t="shared" si="7"/>
        <v>0.2438805970149254</v>
      </c>
    </row>
    <row r="88" spans="1:17">
      <c r="A88" s="20" t="s">
        <v>806</v>
      </c>
      <c r="C88" s="13" t="s">
        <v>1514</v>
      </c>
      <c r="D88" s="13" t="s">
        <v>1513</v>
      </c>
      <c r="E88" s="95" t="s">
        <v>1098</v>
      </c>
      <c r="F88" s="95"/>
      <c r="G88" s="95"/>
      <c r="H88" s="13">
        <v>8.6999999999999994E-2</v>
      </c>
      <c r="I88" s="18">
        <v>2.5999999999999999E-2</v>
      </c>
      <c r="J88" s="13">
        <f t="shared" si="5"/>
        <v>6.0999999999999999E-2</v>
      </c>
      <c r="K88" s="13">
        <v>1</v>
      </c>
      <c r="L88" s="13">
        <f t="shared" si="4"/>
        <v>50</v>
      </c>
      <c r="M88" s="69">
        <v>2.9999999999999997E-4</v>
      </c>
      <c r="N88" s="69">
        <v>6.7000000000000002E-3</v>
      </c>
      <c r="O88" s="82">
        <f t="shared" si="6"/>
        <v>9.0597014925373127</v>
      </c>
      <c r="P88" s="17">
        <f t="shared" si="7"/>
        <v>0.18119402985074626</v>
      </c>
    </row>
    <row r="89" spans="1:17">
      <c r="A89" s="20" t="s">
        <v>1503</v>
      </c>
      <c r="C89" s="13" t="s">
        <v>1515</v>
      </c>
      <c r="D89" s="13" t="s">
        <v>1516</v>
      </c>
      <c r="F89" s="95"/>
      <c r="G89" s="95"/>
      <c r="H89" s="13">
        <v>0.189</v>
      </c>
      <c r="I89" s="18">
        <v>2.5999999999999999E-2</v>
      </c>
      <c r="J89" s="13">
        <f t="shared" si="5"/>
        <v>0.16300000000000001</v>
      </c>
      <c r="K89" s="13">
        <v>5</v>
      </c>
      <c r="L89" s="13">
        <f t="shared" si="4"/>
        <v>10</v>
      </c>
      <c r="M89" s="69">
        <v>2.9999999999999997E-4</v>
      </c>
      <c r="N89" s="69">
        <v>6.7000000000000002E-3</v>
      </c>
      <c r="O89" s="82">
        <f t="shared" si="6"/>
        <v>24.28358208955224</v>
      </c>
      <c r="P89" s="17">
        <f t="shared" si="7"/>
        <v>2.428358208955224</v>
      </c>
    </row>
    <row r="90" spans="1:17">
      <c r="A90" s="20"/>
      <c r="C90" s="13" t="s">
        <v>1517</v>
      </c>
      <c r="D90" s="13" t="s">
        <v>1012</v>
      </c>
      <c r="F90" s="95"/>
      <c r="G90" s="95"/>
      <c r="H90" s="13">
        <v>0.35499999999999998</v>
      </c>
      <c r="I90" s="18">
        <v>2.5999999999999999E-2</v>
      </c>
      <c r="J90" s="13">
        <f t="shared" si="5"/>
        <v>0.32899999999999996</v>
      </c>
      <c r="K90" s="13">
        <v>2</v>
      </c>
      <c r="L90" s="13">
        <f t="shared" si="4"/>
        <v>25</v>
      </c>
      <c r="M90" s="69">
        <v>2.9999999999999997E-4</v>
      </c>
      <c r="N90" s="69">
        <v>6.7000000000000002E-3</v>
      </c>
      <c r="O90" s="82">
        <f t="shared" si="6"/>
        <v>49.0597014925373</v>
      </c>
      <c r="P90" s="17">
        <f t="shared" si="7"/>
        <v>1.962388059701492</v>
      </c>
    </row>
    <row r="91" spans="1:17">
      <c r="A91" s="20"/>
      <c r="C91" s="13" t="s">
        <v>1518</v>
      </c>
      <c r="D91" s="13" t="s">
        <v>1014</v>
      </c>
      <c r="F91" s="95"/>
      <c r="G91" s="95"/>
      <c r="H91" s="13">
        <v>0.438</v>
      </c>
      <c r="I91" s="18">
        <v>2.5999999999999999E-2</v>
      </c>
      <c r="J91" s="13">
        <f t="shared" si="5"/>
        <v>0.41199999999999998</v>
      </c>
      <c r="K91" s="13">
        <v>2</v>
      </c>
      <c r="L91" s="13">
        <f t="shared" si="4"/>
        <v>25</v>
      </c>
      <c r="M91" s="69">
        <v>2.9999999999999997E-4</v>
      </c>
      <c r="N91" s="69">
        <v>6.7000000000000002E-3</v>
      </c>
      <c r="O91" s="82">
        <f t="shared" si="6"/>
        <v>61.447761194029844</v>
      </c>
      <c r="P91" s="17">
        <f t="shared" si="7"/>
        <v>2.4579104477611939</v>
      </c>
    </row>
    <row r="92" spans="1:17">
      <c r="A92" s="20"/>
      <c r="C92" s="13" t="s">
        <v>1519</v>
      </c>
      <c r="D92" s="13" t="s">
        <v>1006</v>
      </c>
      <c r="F92" s="95"/>
      <c r="G92" s="95"/>
      <c r="H92" s="13">
        <v>0.434</v>
      </c>
      <c r="I92" s="18">
        <v>2.5999999999999999E-2</v>
      </c>
      <c r="J92" s="13">
        <f t="shared" si="5"/>
        <v>0.40799999999999997</v>
      </c>
      <c r="K92" s="13">
        <v>2</v>
      </c>
      <c r="L92" s="13">
        <f t="shared" si="4"/>
        <v>25</v>
      </c>
      <c r="M92" s="69">
        <v>2.9999999999999997E-4</v>
      </c>
      <c r="N92" s="69">
        <v>6.7000000000000002E-3</v>
      </c>
      <c r="O92" s="82">
        <f t="shared" si="6"/>
        <v>60.850746268656707</v>
      </c>
      <c r="P92" s="17">
        <f t="shared" si="7"/>
        <v>2.4340298507462683</v>
      </c>
    </row>
    <row r="93" spans="1:17">
      <c r="A93" s="20"/>
      <c r="C93" s="13" t="s">
        <v>1520</v>
      </c>
      <c r="D93" s="13" t="s">
        <v>1008</v>
      </c>
      <c r="F93" s="95"/>
      <c r="G93" s="95"/>
      <c r="H93" s="13">
        <v>0.35199999999999998</v>
      </c>
      <c r="I93" s="18">
        <v>2.5999999999999999E-2</v>
      </c>
      <c r="J93" s="13">
        <f t="shared" si="5"/>
        <v>0.32599999999999996</v>
      </c>
      <c r="K93" s="13">
        <v>10</v>
      </c>
      <c r="L93" s="13">
        <f t="shared" si="4"/>
        <v>5</v>
      </c>
      <c r="M93" s="69">
        <v>2.9999999999999997E-4</v>
      </c>
      <c r="N93" s="69">
        <v>6.7000000000000002E-3</v>
      </c>
      <c r="O93" s="82">
        <f t="shared" si="6"/>
        <v>48.611940298507449</v>
      </c>
      <c r="P93" s="17">
        <f t="shared" si="7"/>
        <v>9.7223880597014904</v>
      </c>
    </row>
    <row r="94" spans="1:17">
      <c r="A94" s="20"/>
      <c r="C94" s="13" t="s">
        <v>1521</v>
      </c>
      <c r="D94" s="13" t="s">
        <v>1010</v>
      </c>
      <c r="F94" s="95"/>
      <c r="G94" s="95"/>
      <c r="H94" s="13">
        <v>0.32900000000000001</v>
      </c>
      <c r="I94" s="18">
        <v>2.5999999999999999E-2</v>
      </c>
      <c r="J94" s="13">
        <f t="shared" si="5"/>
        <v>0.30299999999999999</v>
      </c>
      <c r="K94" s="13">
        <v>10</v>
      </c>
      <c r="L94" s="13">
        <f t="shared" si="4"/>
        <v>5</v>
      </c>
      <c r="M94" s="69">
        <v>2.9999999999999997E-4</v>
      </c>
      <c r="N94" s="69">
        <v>6.7000000000000002E-3</v>
      </c>
      <c r="O94" s="82">
        <f t="shared" si="6"/>
        <v>45.179104477611936</v>
      </c>
      <c r="P94" s="17">
        <f t="shared" si="7"/>
        <v>9.035820895522388</v>
      </c>
    </row>
    <row r="95" spans="1:17">
      <c r="A95" s="20"/>
      <c r="C95" s="13" t="s">
        <v>1522</v>
      </c>
      <c r="D95" s="13" t="s">
        <v>1016</v>
      </c>
      <c r="F95" s="95"/>
      <c r="G95" s="95"/>
      <c r="H95" s="13">
        <v>0.44800000000000001</v>
      </c>
      <c r="I95" s="18">
        <v>2.5999999999999999E-2</v>
      </c>
      <c r="J95" s="13">
        <f t="shared" si="5"/>
        <v>0.42199999999999999</v>
      </c>
      <c r="K95" s="13">
        <v>2</v>
      </c>
      <c r="L95" s="13">
        <f t="shared" si="4"/>
        <v>25</v>
      </c>
      <c r="M95" s="69">
        <v>2.9999999999999997E-4</v>
      </c>
      <c r="N95" s="69">
        <v>6.7000000000000002E-3</v>
      </c>
      <c r="O95" s="82">
        <f t="shared" si="6"/>
        <v>62.940298507462678</v>
      </c>
      <c r="P95" s="17">
        <f t="shared" si="7"/>
        <v>2.5176119402985071</v>
      </c>
    </row>
    <row r="96" spans="1:17">
      <c r="A96" s="20" t="s">
        <v>1546</v>
      </c>
      <c r="C96" s="13" t="s">
        <v>1530</v>
      </c>
      <c r="D96" s="13" t="s">
        <v>1523</v>
      </c>
      <c r="F96" s="13" t="s">
        <v>1547</v>
      </c>
      <c r="H96" s="13">
        <v>0.216</v>
      </c>
      <c r="I96" s="18">
        <v>2.5999999999999999E-2</v>
      </c>
      <c r="J96" s="13">
        <f t="shared" si="5"/>
        <v>0.19</v>
      </c>
      <c r="K96" s="13">
        <v>5</v>
      </c>
      <c r="L96" s="13">
        <f t="shared" si="4"/>
        <v>10</v>
      </c>
      <c r="M96" s="69">
        <v>2.9999999999999997E-4</v>
      </c>
      <c r="N96" s="69">
        <v>6.7000000000000002E-3</v>
      </c>
      <c r="O96" s="82">
        <f t="shared" si="6"/>
        <v>28.313432835820894</v>
      </c>
      <c r="P96" s="17">
        <f t="shared" si="7"/>
        <v>2.8313432835820893</v>
      </c>
    </row>
    <row r="97" spans="1:16">
      <c r="A97" s="20" t="s">
        <v>1546</v>
      </c>
      <c r="C97" s="13" t="s">
        <v>1531</v>
      </c>
      <c r="H97" s="13">
        <v>0.21299999999999999</v>
      </c>
      <c r="I97" s="18">
        <v>2.5999999999999999E-2</v>
      </c>
      <c r="J97" s="13">
        <f t="shared" si="5"/>
        <v>0.187</v>
      </c>
      <c r="K97" s="13">
        <v>5</v>
      </c>
      <c r="L97" s="13">
        <f t="shared" si="4"/>
        <v>10</v>
      </c>
      <c r="M97" s="69">
        <v>2.9999999999999997E-4</v>
      </c>
      <c r="N97" s="69">
        <v>6.7000000000000002E-3</v>
      </c>
      <c r="O97" s="82">
        <f t="shared" si="6"/>
        <v>27.865671641791046</v>
      </c>
      <c r="P97" s="17">
        <f t="shared" si="7"/>
        <v>2.7865671641791048</v>
      </c>
    </row>
    <row r="98" spans="1:16">
      <c r="A98" s="20" t="s">
        <v>1546</v>
      </c>
      <c r="C98" s="13" t="s">
        <v>1532</v>
      </c>
      <c r="H98" s="13">
        <v>0.215</v>
      </c>
      <c r="I98" s="18">
        <v>2.5999999999999999E-2</v>
      </c>
      <c r="J98" s="13">
        <f t="shared" si="5"/>
        <v>0.189</v>
      </c>
      <c r="K98" s="13">
        <v>5</v>
      </c>
      <c r="L98" s="13">
        <f t="shared" si="4"/>
        <v>10</v>
      </c>
      <c r="M98" s="69">
        <v>2.9999999999999997E-4</v>
      </c>
      <c r="N98" s="69">
        <v>6.7000000000000002E-3</v>
      </c>
      <c r="O98" s="82">
        <f t="shared" si="6"/>
        <v>28.164179104477611</v>
      </c>
      <c r="P98" s="17">
        <f t="shared" si="7"/>
        <v>2.8164179104477611</v>
      </c>
    </row>
    <row r="99" spans="1:16">
      <c r="A99" s="20" t="s">
        <v>1546</v>
      </c>
      <c r="C99" s="13" t="s">
        <v>1533</v>
      </c>
      <c r="H99" s="13">
        <v>0.215</v>
      </c>
      <c r="I99" s="18">
        <v>2.5999999999999999E-2</v>
      </c>
      <c r="J99" s="13">
        <f t="shared" si="5"/>
        <v>0.189</v>
      </c>
      <c r="K99" s="13">
        <v>5</v>
      </c>
      <c r="L99" s="13">
        <f t="shared" si="4"/>
        <v>10</v>
      </c>
      <c r="M99" s="69">
        <v>2.9999999999999997E-4</v>
      </c>
      <c r="N99" s="69">
        <v>6.7000000000000002E-3</v>
      </c>
      <c r="O99" s="82">
        <f t="shared" si="6"/>
        <v>28.164179104477611</v>
      </c>
      <c r="P99" s="17">
        <f t="shared" si="7"/>
        <v>2.8164179104477611</v>
      </c>
    </row>
    <row r="100" spans="1:16">
      <c r="A100" s="20" t="s">
        <v>1546</v>
      </c>
      <c r="C100" s="13" t="s">
        <v>1534</v>
      </c>
      <c r="D100" s="13" t="s">
        <v>1523</v>
      </c>
      <c r="F100" s="13" t="s">
        <v>1548</v>
      </c>
      <c r="H100" s="13">
        <v>8.7999999999999995E-2</v>
      </c>
      <c r="I100" s="18">
        <v>2.5999999999999999E-2</v>
      </c>
      <c r="J100" s="13">
        <f t="shared" si="5"/>
        <v>6.2E-2</v>
      </c>
      <c r="K100" s="13">
        <v>1</v>
      </c>
      <c r="L100" s="13">
        <f t="shared" si="4"/>
        <v>50</v>
      </c>
      <c r="M100" s="69">
        <v>2.9999999999999997E-4</v>
      </c>
      <c r="N100" s="69">
        <v>6.7000000000000002E-3</v>
      </c>
      <c r="O100" s="82">
        <f t="shared" si="6"/>
        <v>9.2089552238805972</v>
      </c>
      <c r="P100" s="17">
        <f t="shared" si="7"/>
        <v>0.18417910447761193</v>
      </c>
    </row>
    <row r="101" spans="1:16">
      <c r="A101" s="20" t="s">
        <v>1546</v>
      </c>
      <c r="C101" s="13" t="s">
        <v>1535</v>
      </c>
      <c r="H101" s="13">
        <v>0.09</v>
      </c>
      <c r="I101" s="18">
        <v>2.5999999999999999E-2</v>
      </c>
      <c r="J101" s="13">
        <f t="shared" si="5"/>
        <v>6.4000000000000001E-2</v>
      </c>
      <c r="K101" s="13">
        <v>1</v>
      </c>
      <c r="L101" s="13">
        <f t="shared" si="4"/>
        <v>50</v>
      </c>
      <c r="M101" s="69">
        <v>2.9999999999999997E-4</v>
      </c>
      <c r="N101" s="69">
        <v>6.7000000000000002E-3</v>
      </c>
      <c r="O101" s="82">
        <f t="shared" si="6"/>
        <v>9.5074626865671643</v>
      </c>
      <c r="P101" s="17">
        <f t="shared" si="7"/>
        <v>0.19014925373134328</v>
      </c>
    </row>
    <row r="102" spans="1:16">
      <c r="A102" s="20" t="s">
        <v>1546</v>
      </c>
      <c r="C102" s="13" t="s">
        <v>1536</v>
      </c>
      <c r="H102" s="13">
        <v>8.8999999999999996E-2</v>
      </c>
      <c r="I102" s="18">
        <v>2.5999999999999999E-2</v>
      </c>
      <c r="J102" s="13">
        <f t="shared" si="5"/>
        <v>6.3E-2</v>
      </c>
      <c r="K102" s="13">
        <v>1</v>
      </c>
      <c r="L102" s="13">
        <f t="shared" si="4"/>
        <v>50</v>
      </c>
      <c r="M102" s="69">
        <v>2.9999999999999997E-4</v>
      </c>
      <c r="N102" s="69">
        <v>6.7000000000000002E-3</v>
      </c>
      <c r="O102" s="82">
        <f t="shared" si="6"/>
        <v>9.3582089552238816</v>
      </c>
      <c r="P102" s="17">
        <f t="shared" si="7"/>
        <v>0.18716417910447763</v>
      </c>
    </row>
    <row r="103" spans="1:16">
      <c r="A103" s="20" t="s">
        <v>1546</v>
      </c>
      <c r="C103" s="13" t="s">
        <v>1537</v>
      </c>
      <c r="F103" s="95"/>
      <c r="H103" s="13">
        <v>8.6999999999999994E-2</v>
      </c>
      <c r="I103" s="18">
        <v>2.5999999999999999E-2</v>
      </c>
      <c r="J103" s="13">
        <f t="shared" si="5"/>
        <v>6.0999999999999999E-2</v>
      </c>
      <c r="K103" s="13">
        <v>1</v>
      </c>
      <c r="L103" s="13">
        <f t="shared" si="4"/>
        <v>50</v>
      </c>
      <c r="M103" s="69">
        <v>2.9999999999999997E-4</v>
      </c>
      <c r="N103" s="69">
        <v>6.7000000000000002E-3</v>
      </c>
      <c r="O103" s="82">
        <f t="shared" si="6"/>
        <v>9.0597014925373127</v>
      </c>
      <c r="P103" s="17">
        <f t="shared" si="7"/>
        <v>0.18119402985074626</v>
      </c>
    </row>
    <row r="104" spans="1:16">
      <c r="A104" s="20" t="s">
        <v>1546</v>
      </c>
      <c r="B104" s="15">
        <v>43960</v>
      </c>
      <c r="C104" s="13" t="s">
        <v>1538</v>
      </c>
      <c r="D104" s="13" t="s">
        <v>1523</v>
      </c>
      <c r="F104" s="13" t="s">
        <v>1547</v>
      </c>
      <c r="H104" s="13">
        <v>0.222</v>
      </c>
      <c r="I104" s="18">
        <v>2.4E-2</v>
      </c>
      <c r="J104" s="13">
        <f t="shared" si="5"/>
        <v>0.19800000000000001</v>
      </c>
      <c r="K104" s="13">
        <v>5</v>
      </c>
      <c r="L104" s="13">
        <f t="shared" si="4"/>
        <v>10</v>
      </c>
      <c r="M104" s="69">
        <v>2.9999999999999997E-4</v>
      </c>
      <c r="N104" s="69">
        <v>6.7000000000000002E-3</v>
      </c>
      <c r="O104" s="82">
        <f t="shared" si="6"/>
        <v>29.507462686567166</v>
      </c>
      <c r="P104" s="17">
        <f t="shared" si="7"/>
        <v>2.9507462686567165</v>
      </c>
    </row>
    <row r="105" spans="1:16">
      <c r="A105" s="20" t="s">
        <v>1546</v>
      </c>
      <c r="B105" s="13" t="s">
        <v>1550</v>
      </c>
      <c r="C105" s="13" t="s">
        <v>1539</v>
      </c>
      <c r="H105" s="13">
        <v>0.22500000000000001</v>
      </c>
      <c r="I105" s="18">
        <v>2.4E-2</v>
      </c>
      <c r="J105" s="13">
        <f t="shared" si="5"/>
        <v>0.20100000000000001</v>
      </c>
      <c r="K105" s="13">
        <v>5</v>
      </c>
      <c r="L105" s="13">
        <f t="shared" si="4"/>
        <v>10</v>
      </c>
      <c r="M105" s="69">
        <v>2.9999999999999997E-4</v>
      </c>
      <c r="N105" s="69">
        <v>6.7000000000000002E-3</v>
      </c>
      <c r="O105" s="82">
        <f t="shared" si="6"/>
        <v>29.955223880597018</v>
      </c>
      <c r="P105" s="17">
        <f t="shared" si="7"/>
        <v>2.9955223880597019</v>
      </c>
    </row>
    <row r="106" spans="1:16">
      <c r="A106" s="20" t="s">
        <v>1546</v>
      </c>
      <c r="C106" s="13" t="s">
        <v>1540</v>
      </c>
      <c r="H106" s="13">
        <v>0.223</v>
      </c>
      <c r="I106" s="18">
        <v>2.4E-2</v>
      </c>
      <c r="J106" s="13">
        <f t="shared" si="5"/>
        <v>0.19900000000000001</v>
      </c>
      <c r="K106" s="13">
        <v>5</v>
      </c>
      <c r="L106" s="13">
        <f t="shared" si="4"/>
        <v>10</v>
      </c>
      <c r="M106" s="69">
        <v>2.9999999999999997E-4</v>
      </c>
      <c r="N106" s="69">
        <v>6.7000000000000002E-3</v>
      </c>
      <c r="O106" s="82">
        <f t="shared" si="6"/>
        <v>29.656716417910449</v>
      </c>
      <c r="P106" s="17">
        <f t="shared" si="7"/>
        <v>2.9656716417910447</v>
      </c>
    </row>
    <row r="107" spans="1:16">
      <c r="A107" s="20" t="s">
        <v>1546</v>
      </c>
      <c r="C107" s="13" t="s">
        <v>1541</v>
      </c>
      <c r="H107" s="13">
        <v>0.224</v>
      </c>
      <c r="I107" s="18">
        <v>2.4E-2</v>
      </c>
      <c r="J107" s="13">
        <f t="shared" si="5"/>
        <v>0.2</v>
      </c>
      <c r="K107" s="13">
        <v>5</v>
      </c>
      <c r="L107" s="13">
        <f t="shared" si="4"/>
        <v>10</v>
      </c>
      <c r="M107" s="69">
        <v>2.9999999999999997E-4</v>
      </c>
      <c r="N107" s="69">
        <v>6.7000000000000002E-3</v>
      </c>
      <c r="O107" s="82">
        <f t="shared" si="6"/>
        <v>29.805970149253731</v>
      </c>
      <c r="P107" s="17">
        <f t="shared" si="7"/>
        <v>2.9805970149253733</v>
      </c>
    </row>
    <row r="108" spans="1:16">
      <c r="A108" s="20" t="s">
        <v>1546</v>
      </c>
      <c r="C108" s="13" t="s">
        <v>1542</v>
      </c>
      <c r="D108" s="13" t="s">
        <v>1523</v>
      </c>
      <c r="F108" s="13" t="s">
        <v>1548</v>
      </c>
      <c r="H108" s="13">
        <v>8.1000000000000003E-2</v>
      </c>
      <c r="I108" s="18">
        <v>2.4E-2</v>
      </c>
      <c r="J108" s="13">
        <f t="shared" si="5"/>
        <v>5.7000000000000002E-2</v>
      </c>
      <c r="K108" s="13">
        <v>1</v>
      </c>
      <c r="L108" s="13">
        <f t="shared" si="4"/>
        <v>50</v>
      </c>
      <c r="M108" s="69">
        <v>2.9999999999999997E-4</v>
      </c>
      <c r="N108" s="69">
        <v>6.7000000000000002E-3</v>
      </c>
      <c r="O108" s="82">
        <f t="shared" si="6"/>
        <v>8.4626865671641784</v>
      </c>
      <c r="P108" s="17">
        <f t="shared" si="7"/>
        <v>0.16925373134328356</v>
      </c>
    </row>
    <row r="109" spans="1:16">
      <c r="A109" s="20" t="s">
        <v>1546</v>
      </c>
      <c r="C109" s="13" t="s">
        <v>1543</v>
      </c>
      <c r="H109" s="13">
        <v>8.4000000000000005E-2</v>
      </c>
      <c r="I109" s="18">
        <v>2.4E-2</v>
      </c>
      <c r="J109" s="13">
        <f t="shared" si="5"/>
        <v>6.0000000000000005E-2</v>
      </c>
      <c r="K109" s="13">
        <v>1</v>
      </c>
      <c r="L109" s="13">
        <f t="shared" si="4"/>
        <v>50</v>
      </c>
      <c r="M109" s="69">
        <v>2.9999999999999997E-4</v>
      </c>
      <c r="N109" s="69">
        <v>6.7000000000000002E-3</v>
      </c>
      <c r="O109" s="82">
        <f t="shared" si="6"/>
        <v>8.91044776119403</v>
      </c>
      <c r="P109" s="17">
        <f t="shared" si="7"/>
        <v>0.17820895522388061</v>
      </c>
    </row>
    <row r="110" spans="1:16">
      <c r="A110" s="20" t="s">
        <v>1546</v>
      </c>
      <c r="C110" s="13" t="s">
        <v>1544</v>
      </c>
      <c r="H110" s="13">
        <v>8.5999999999999993E-2</v>
      </c>
      <c r="I110" s="18">
        <v>2.4E-2</v>
      </c>
      <c r="J110" s="13">
        <f t="shared" si="5"/>
        <v>6.1999999999999993E-2</v>
      </c>
      <c r="K110" s="13">
        <v>1</v>
      </c>
      <c r="L110" s="13">
        <f t="shared" si="4"/>
        <v>50</v>
      </c>
      <c r="M110" s="69">
        <v>2.9999999999999997E-4</v>
      </c>
      <c r="N110" s="69">
        <v>6.7000000000000002E-3</v>
      </c>
      <c r="O110" s="82">
        <f t="shared" si="6"/>
        <v>9.2089552238805954</v>
      </c>
      <c r="P110" s="17">
        <f t="shared" si="7"/>
        <v>0.1841791044776119</v>
      </c>
    </row>
    <row r="111" spans="1:16">
      <c r="A111" s="20" t="s">
        <v>1546</v>
      </c>
      <c r="C111" s="13" t="s">
        <v>1545</v>
      </c>
      <c r="H111" s="13">
        <v>8.3000000000000004E-2</v>
      </c>
      <c r="I111" s="18">
        <v>2.4E-2</v>
      </c>
      <c r="J111" s="13">
        <f t="shared" si="5"/>
        <v>5.9000000000000004E-2</v>
      </c>
      <c r="K111" s="13">
        <v>1</v>
      </c>
      <c r="L111" s="13">
        <f t="shared" si="4"/>
        <v>50</v>
      </c>
      <c r="M111" s="69">
        <v>2.9999999999999997E-4</v>
      </c>
      <c r="N111" s="69">
        <v>6.7000000000000002E-3</v>
      </c>
      <c r="O111" s="82">
        <f t="shared" si="6"/>
        <v>8.7611940298507456</v>
      </c>
      <c r="P111" s="17">
        <f t="shared" si="7"/>
        <v>0.17522388059701491</v>
      </c>
    </row>
    <row r="112" spans="1:16">
      <c r="A112" s="20"/>
      <c r="C112" s="13" t="s">
        <v>1524</v>
      </c>
      <c r="D112" s="13" t="s">
        <v>1012</v>
      </c>
      <c r="H112" s="13">
        <v>0.34899999999999998</v>
      </c>
      <c r="I112" s="18">
        <v>2.4E-2</v>
      </c>
      <c r="J112" s="13">
        <f t="shared" si="5"/>
        <v>0.32499999999999996</v>
      </c>
      <c r="K112" s="13">
        <v>2</v>
      </c>
      <c r="L112" s="13">
        <f t="shared" si="4"/>
        <v>25</v>
      </c>
      <c r="M112" s="69">
        <v>2.9999999999999997E-4</v>
      </c>
      <c r="N112" s="69">
        <v>6.7000000000000002E-3</v>
      </c>
      <c r="O112" s="82">
        <f t="shared" si="6"/>
        <v>48.46268656716417</v>
      </c>
      <c r="P112" s="17">
        <f t="shared" si="7"/>
        <v>1.9385074626865668</v>
      </c>
    </row>
    <row r="113" spans="1:16">
      <c r="A113" s="20"/>
      <c r="C113" s="13" t="s">
        <v>1525</v>
      </c>
      <c r="D113" s="13" t="s">
        <v>1014</v>
      </c>
      <c r="H113" s="13">
        <v>0.42399999999999999</v>
      </c>
      <c r="I113" s="18">
        <v>2.4E-2</v>
      </c>
      <c r="J113" s="13">
        <f t="shared" si="5"/>
        <v>0.39999999999999997</v>
      </c>
      <c r="K113" s="13">
        <v>2</v>
      </c>
      <c r="L113" s="13">
        <f t="shared" si="4"/>
        <v>25</v>
      </c>
      <c r="M113" s="69">
        <v>2.9999999999999997E-4</v>
      </c>
      <c r="N113" s="69">
        <v>6.7000000000000002E-3</v>
      </c>
      <c r="O113" s="82">
        <f t="shared" si="6"/>
        <v>59.656716417910438</v>
      </c>
      <c r="P113" s="17">
        <f t="shared" si="7"/>
        <v>2.3862686567164175</v>
      </c>
    </row>
    <row r="114" spans="1:16">
      <c r="A114" s="20"/>
      <c r="C114" s="13" t="s">
        <v>1526</v>
      </c>
      <c r="D114" s="13" t="s">
        <v>1006</v>
      </c>
      <c r="H114" s="13">
        <v>0.45500000000000002</v>
      </c>
      <c r="I114" s="18">
        <v>2.4E-2</v>
      </c>
      <c r="J114" s="13">
        <f t="shared" si="5"/>
        <v>0.43099999999999999</v>
      </c>
      <c r="K114" s="13">
        <v>2</v>
      </c>
      <c r="L114" s="13">
        <f t="shared" si="4"/>
        <v>25</v>
      </c>
      <c r="M114" s="69">
        <v>2.9999999999999997E-4</v>
      </c>
      <c r="N114" s="69">
        <v>6.7000000000000002E-3</v>
      </c>
      <c r="O114" s="82">
        <f t="shared" si="6"/>
        <v>64.283582089552226</v>
      </c>
      <c r="P114" s="17">
        <f t="shared" si="7"/>
        <v>2.5713432835820891</v>
      </c>
    </row>
    <row r="115" spans="1:16">
      <c r="A115" s="20"/>
      <c r="C115" s="13" t="s">
        <v>1527</v>
      </c>
      <c r="D115" s="13" t="s">
        <v>1008</v>
      </c>
      <c r="H115" s="13">
        <v>0.34300000000000003</v>
      </c>
      <c r="I115" s="18">
        <v>2.4E-2</v>
      </c>
      <c r="J115" s="13">
        <f t="shared" si="5"/>
        <v>0.31900000000000001</v>
      </c>
      <c r="K115" s="13">
        <v>10</v>
      </c>
      <c r="L115" s="13">
        <f t="shared" si="4"/>
        <v>5</v>
      </c>
      <c r="M115" s="69">
        <v>2.9999999999999997E-4</v>
      </c>
      <c r="N115" s="69">
        <v>6.7000000000000002E-3</v>
      </c>
      <c r="O115" s="82">
        <f t="shared" si="6"/>
        <v>47.567164179104473</v>
      </c>
      <c r="P115" s="17">
        <f t="shared" si="7"/>
        <v>9.5134328358208951</v>
      </c>
    </row>
    <row r="116" spans="1:16">
      <c r="A116" s="20"/>
      <c r="C116" s="13" t="s">
        <v>1528</v>
      </c>
      <c r="D116" s="13" t="s">
        <v>1010</v>
      </c>
      <c r="H116" s="13">
        <v>0.35599999999999998</v>
      </c>
      <c r="I116" s="18">
        <v>2.4E-2</v>
      </c>
      <c r="J116" s="13">
        <f t="shared" si="5"/>
        <v>0.33199999999999996</v>
      </c>
      <c r="K116" s="13">
        <v>10</v>
      </c>
      <c r="L116" s="13">
        <f t="shared" ref="L116:L179" si="8">50/K116</f>
        <v>5</v>
      </c>
      <c r="M116" s="69">
        <v>2.9999999999999997E-4</v>
      </c>
      <c r="N116" s="69">
        <v>6.7000000000000002E-3</v>
      </c>
      <c r="O116" s="82">
        <f t="shared" si="6"/>
        <v>49.507462686567152</v>
      </c>
      <c r="P116" s="17">
        <f t="shared" si="7"/>
        <v>9.9014925373134304</v>
      </c>
    </row>
    <row r="117" spans="1:16">
      <c r="A117" s="20"/>
      <c r="C117" s="13" t="s">
        <v>1529</v>
      </c>
      <c r="D117" s="13" t="s">
        <v>1016</v>
      </c>
      <c r="H117" s="13">
        <v>0.48099999999999998</v>
      </c>
      <c r="I117" s="18">
        <v>2.4E-2</v>
      </c>
      <c r="J117" s="13">
        <f t="shared" si="5"/>
        <v>0.45699999999999996</v>
      </c>
      <c r="K117" s="13">
        <v>2</v>
      </c>
      <c r="L117" s="13">
        <f t="shared" si="8"/>
        <v>25</v>
      </c>
      <c r="M117" s="69">
        <v>2.9999999999999997E-4</v>
      </c>
      <c r="N117" s="69">
        <v>6.7000000000000002E-3</v>
      </c>
      <c r="O117" s="82">
        <f t="shared" si="6"/>
        <v>68.164179104477597</v>
      </c>
      <c r="P117" s="17">
        <f t="shared" si="7"/>
        <v>2.7265671641791038</v>
      </c>
    </row>
    <row r="118" spans="1:16">
      <c r="A118" s="20"/>
      <c r="B118" s="15">
        <v>43962</v>
      </c>
      <c r="C118" s="13" t="s">
        <v>1608</v>
      </c>
      <c r="D118" s="13" t="s">
        <v>1016</v>
      </c>
      <c r="H118" s="13">
        <v>0.45300000000000001</v>
      </c>
      <c r="I118" s="18">
        <v>2.4E-2</v>
      </c>
      <c r="J118" s="13">
        <f t="shared" si="5"/>
        <v>0.42899999999999999</v>
      </c>
      <c r="K118" s="13">
        <v>2</v>
      </c>
      <c r="L118" s="13">
        <f t="shared" si="8"/>
        <v>25</v>
      </c>
      <c r="M118" s="69">
        <v>2.9999999999999997E-4</v>
      </c>
      <c r="N118" s="69">
        <v>6.7000000000000002E-3</v>
      </c>
      <c r="O118" s="82">
        <f t="shared" si="6"/>
        <v>63.985074626865668</v>
      </c>
      <c r="P118" s="17">
        <f t="shared" si="7"/>
        <v>2.5594029850746267</v>
      </c>
    </row>
    <row r="119" spans="1:16">
      <c r="A119" s="73" t="s">
        <v>1476</v>
      </c>
      <c r="B119" s="13" t="s">
        <v>1624</v>
      </c>
      <c r="C119" s="99">
        <v>20200511001</v>
      </c>
      <c r="D119" s="13" t="s">
        <v>1388</v>
      </c>
      <c r="G119" s="13" t="s">
        <v>1477</v>
      </c>
      <c r="H119" s="13">
        <v>0.57399999999999995</v>
      </c>
      <c r="I119" s="18">
        <v>2.8000000000000001E-2</v>
      </c>
      <c r="J119" s="13">
        <f t="shared" si="5"/>
        <v>0.54599999999999993</v>
      </c>
      <c r="K119" s="13">
        <v>50</v>
      </c>
      <c r="L119" s="13">
        <f t="shared" si="8"/>
        <v>1</v>
      </c>
      <c r="M119" s="69">
        <v>2.9999999999999997E-4</v>
      </c>
      <c r="N119" s="69">
        <v>6.7000000000000002E-3</v>
      </c>
      <c r="O119" s="82">
        <f t="shared" si="6"/>
        <v>81.447761194029837</v>
      </c>
      <c r="P119" s="17">
        <f t="shared" si="7"/>
        <v>81.447761194029837</v>
      </c>
    </row>
    <row r="120" spans="1:16">
      <c r="A120" s="73" t="s">
        <v>1476</v>
      </c>
      <c r="C120" s="99">
        <v>20200511002</v>
      </c>
      <c r="G120" s="13" t="s">
        <v>1478</v>
      </c>
      <c r="H120" s="13">
        <v>0.624</v>
      </c>
      <c r="I120" s="18">
        <v>2.8000000000000001E-2</v>
      </c>
      <c r="J120" s="13">
        <f t="shared" si="5"/>
        <v>0.59599999999999997</v>
      </c>
      <c r="K120" s="13">
        <v>50</v>
      </c>
      <c r="L120" s="13">
        <f t="shared" si="8"/>
        <v>1</v>
      </c>
      <c r="M120" s="69">
        <v>2.9999999999999997E-4</v>
      </c>
      <c r="N120" s="69">
        <v>6.7000000000000002E-3</v>
      </c>
      <c r="O120" s="82">
        <f t="shared" si="6"/>
        <v>88.910447761194021</v>
      </c>
      <c r="P120" s="17">
        <f t="shared" si="7"/>
        <v>88.910447761194021</v>
      </c>
    </row>
    <row r="121" spans="1:16">
      <c r="A121" s="73" t="s">
        <v>1476</v>
      </c>
      <c r="C121" s="99">
        <v>20200511003</v>
      </c>
      <c r="G121" s="13" t="s">
        <v>1479</v>
      </c>
      <c r="H121" s="13">
        <v>0.59199999999999997</v>
      </c>
      <c r="I121" s="18">
        <v>2.8000000000000001E-2</v>
      </c>
      <c r="J121" s="13">
        <f t="shared" si="5"/>
        <v>0.56399999999999995</v>
      </c>
      <c r="K121" s="13">
        <v>50</v>
      </c>
      <c r="L121" s="13">
        <f t="shared" si="8"/>
        <v>1</v>
      </c>
      <c r="M121" s="69">
        <v>2.9999999999999997E-4</v>
      </c>
      <c r="N121" s="69">
        <v>6.7000000000000002E-3</v>
      </c>
      <c r="O121" s="82">
        <f t="shared" si="6"/>
        <v>84.134328358208947</v>
      </c>
      <c r="P121" s="17">
        <f t="shared" si="7"/>
        <v>84.134328358208947</v>
      </c>
    </row>
    <row r="122" spans="1:16">
      <c r="A122" s="73" t="s">
        <v>1476</v>
      </c>
      <c r="C122" s="99">
        <v>20200511004</v>
      </c>
      <c r="G122" s="13" t="s">
        <v>1551</v>
      </c>
      <c r="H122" s="13">
        <v>0.10100000000000001</v>
      </c>
      <c r="I122" s="18">
        <v>2.8000000000000001E-2</v>
      </c>
      <c r="J122" s="13">
        <f t="shared" si="5"/>
        <v>7.3000000000000009E-2</v>
      </c>
      <c r="K122" s="13">
        <v>25</v>
      </c>
      <c r="L122" s="13">
        <f t="shared" si="8"/>
        <v>2</v>
      </c>
      <c r="M122" s="69">
        <v>2.9999999999999997E-4</v>
      </c>
      <c r="N122" s="69">
        <v>6.7000000000000002E-3</v>
      </c>
      <c r="O122" s="82">
        <f t="shared" si="6"/>
        <v>10.850746268656719</v>
      </c>
      <c r="P122" s="17">
        <f t="shared" si="7"/>
        <v>5.4253731343283595</v>
      </c>
    </row>
    <row r="123" spans="1:16">
      <c r="A123" s="73" t="s">
        <v>1476</v>
      </c>
      <c r="C123" s="99">
        <v>20200511005</v>
      </c>
      <c r="G123" s="13" t="s">
        <v>1552</v>
      </c>
      <c r="H123" s="13">
        <v>0.13900000000000001</v>
      </c>
      <c r="I123" s="18">
        <v>2.8000000000000001E-2</v>
      </c>
      <c r="J123" s="13">
        <f t="shared" si="5"/>
        <v>0.11100000000000002</v>
      </c>
      <c r="K123" s="13">
        <v>2</v>
      </c>
      <c r="L123" s="13">
        <f t="shared" si="8"/>
        <v>25</v>
      </c>
      <c r="M123" s="69">
        <v>2.9999999999999997E-4</v>
      </c>
      <c r="N123" s="69">
        <v>6.7000000000000002E-3</v>
      </c>
      <c r="O123" s="82">
        <f t="shared" si="6"/>
        <v>16.522388059701495</v>
      </c>
      <c r="P123" s="17">
        <f t="shared" si="7"/>
        <v>0.66089552238805982</v>
      </c>
    </row>
    <row r="124" spans="1:16">
      <c r="A124" s="73" t="s">
        <v>1476</v>
      </c>
      <c r="C124" s="99">
        <v>20200511006</v>
      </c>
      <c r="G124" s="13" t="s">
        <v>1553</v>
      </c>
      <c r="H124" s="13">
        <v>0.125</v>
      </c>
      <c r="I124" s="18">
        <v>2.8000000000000001E-2</v>
      </c>
      <c r="J124" s="13">
        <f t="shared" si="5"/>
        <v>9.7000000000000003E-2</v>
      </c>
      <c r="K124" s="13">
        <v>2</v>
      </c>
      <c r="L124" s="13">
        <f t="shared" si="8"/>
        <v>25</v>
      </c>
      <c r="M124" s="69">
        <v>2.9999999999999997E-4</v>
      </c>
      <c r="N124" s="69">
        <v>6.7000000000000002E-3</v>
      </c>
      <c r="O124" s="82">
        <f t="shared" si="6"/>
        <v>14.432835820895523</v>
      </c>
      <c r="P124" s="17">
        <f t="shared" si="7"/>
        <v>0.57731343283582093</v>
      </c>
    </row>
    <row r="125" spans="1:16">
      <c r="A125" s="73" t="s">
        <v>1476</v>
      </c>
      <c r="C125" s="99">
        <v>20200511007</v>
      </c>
      <c r="G125" s="13" t="s">
        <v>1554</v>
      </c>
      <c r="H125" s="13">
        <v>0.13</v>
      </c>
      <c r="I125" s="18">
        <v>2.8000000000000001E-2</v>
      </c>
      <c r="J125" s="13">
        <f t="shared" si="5"/>
        <v>0.10200000000000001</v>
      </c>
      <c r="K125" s="13">
        <v>2</v>
      </c>
      <c r="L125" s="13">
        <f t="shared" si="8"/>
        <v>25</v>
      </c>
      <c r="M125" s="69">
        <v>2.9999999999999997E-4</v>
      </c>
      <c r="N125" s="69">
        <v>6.7000000000000002E-3</v>
      </c>
      <c r="O125" s="82">
        <f t="shared" si="6"/>
        <v>15.179104477611942</v>
      </c>
      <c r="P125" s="17">
        <f t="shared" si="7"/>
        <v>0.60716417910447762</v>
      </c>
    </row>
    <row r="126" spans="1:16" ht="14.25" customHeight="1">
      <c r="A126" s="20" t="s">
        <v>1476</v>
      </c>
      <c r="C126" s="13" t="s">
        <v>1555</v>
      </c>
      <c r="D126" s="13" t="s">
        <v>1273</v>
      </c>
      <c r="G126" s="13" t="s">
        <v>1111</v>
      </c>
      <c r="H126" s="13">
        <v>0.13</v>
      </c>
      <c r="I126" s="18">
        <v>2.8000000000000001E-2</v>
      </c>
      <c r="J126" s="13">
        <f t="shared" si="5"/>
        <v>0.10200000000000001</v>
      </c>
      <c r="K126" s="13">
        <v>50</v>
      </c>
      <c r="L126" s="13">
        <f t="shared" si="8"/>
        <v>1</v>
      </c>
      <c r="M126" s="69">
        <v>2.9999999999999997E-4</v>
      </c>
      <c r="N126" s="69">
        <v>6.7000000000000002E-3</v>
      </c>
      <c r="O126" s="82">
        <f t="shared" si="6"/>
        <v>15.179104477611942</v>
      </c>
      <c r="P126" s="17">
        <f t="shared" si="7"/>
        <v>15.179104477611942</v>
      </c>
    </row>
    <row r="127" spans="1:16">
      <c r="A127" s="20" t="s">
        <v>1476</v>
      </c>
      <c r="C127" s="13" t="s">
        <v>1556</v>
      </c>
      <c r="G127" s="13" t="s">
        <v>1557</v>
      </c>
      <c r="H127" s="13">
        <v>0.14599999999999999</v>
      </c>
      <c r="I127" s="18">
        <v>2.8000000000000001E-2</v>
      </c>
      <c r="J127" s="13">
        <f t="shared" si="5"/>
        <v>0.11799999999999999</v>
      </c>
      <c r="K127" s="13">
        <v>2</v>
      </c>
      <c r="L127" s="13">
        <f t="shared" si="8"/>
        <v>25</v>
      </c>
      <c r="M127" s="69">
        <v>2.9999999999999997E-4</v>
      </c>
      <c r="N127" s="69">
        <v>6.7000000000000002E-3</v>
      </c>
      <c r="O127" s="82">
        <f t="shared" si="6"/>
        <v>17.567164179104477</v>
      </c>
      <c r="P127" s="17">
        <f t="shared" si="7"/>
        <v>0.7026865671641791</v>
      </c>
    </row>
    <row r="128" spans="1:16">
      <c r="A128" s="20" t="s">
        <v>1476</v>
      </c>
      <c r="C128" s="13" t="s">
        <v>1558</v>
      </c>
      <c r="G128" s="13" t="s">
        <v>1559</v>
      </c>
      <c r="H128" s="13">
        <v>0.13200000000000001</v>
      </c>
      <c r="I128" s="18">
        <v>2.8000000000000001E-2</v>
      </c>
      <c r="J128" s="13">
        <f t="shared" si="5"/>
        <v>0.10400000000000001</v>
      </c>
      <c r="K128" s="13">
        <v>10</v>
      </c>
      <c r="L128" s="13">
        <f t="shared" si="8"/>
        <v>5</v>
      </c>
      <c r="M128" s="69">
        <v>2.9999999999999997E-4</v>
      </c>
      <c r="N128" s="69">
        <v>6.7000000000000002E-3</v>
      </c>
      <c r="O128" s="82">
        <f t="shared" si="6"/>
        <v>15.477611940298509</v>
      </c>
      <c r="P128" s="17">
        <f t="shared" si="7"/>
        <v>3.0955223880597016</v>
      </c>
    </row>
    <row r="129" spans="1:16">
      <c r="A129" s="20" t="s">
        <v>1476</v>
      </c>
      <c r="C129" s="13" t="s">
        <v>1560</v>
      </c>
      <c r="G129" s="13" t="s">
        <v>1116</v>
      </c>
      <c r="H129" s="13">
        <v>0.21099999999999999</v>
      </c>
      <c r="I129" s="18">
        <v>2.8000000000000001E-2</v>
      </c>
      <c r="J129" s="13">
        <f t="shared" si="5"/>
        <v>0.183</v>
      </c>
      <c r="K129" s="13">
        <v>100</v>
      </c>
      <c r="L129" s="13">
        <f t="shared" si="8"/>
        <v>0.5</v>
      </c>
      <c r="M129" s="69">
        <v>2.9999999999999997E-4</v>
      </c>
      <c r="N129" s="69">
        <v>6.7000000000000002E-3</v>
      </c>
      <c r="O129" s="82">
        <f t="shared" si="6"/>
        <v>27.268656716417908</v>
      </c>
      <c r="P129" s="17">
        <f t="shared" si="7"/>
        <v>54.537313432835816</v>
      </c>
    </row>
    <row r="130" spans="1:16">
      <c r="A130" s="20" t="s">
        <v>1476</v>
      </c>
      <c r="C130" s="13" t="s">
        <v>1561</v>
      </c>
      <c r="G130" s="13" t="s">
        <v>1562</v>
      </c>
      <c r="H130" s="13">
        <v>0.19600000000000001</v>
      </c>
      <c r="I130" s="18">
        <v>2.8000000000000001E-2</v>
      </c>
      <c r="J130" s="13">
        <f t="shared" ref="J130:J193" si="9">H130-I130</f>
        <v>0.16800000000000001</v>
      </c>
      <c r="K130" s="13">
        <v>100</v>
      </c>
      <c r="L130" s="13">
        <f t="shared" si="8"/>
        <v>0.5</v>
      </c>
      <c r="M130" s="69">
        <v>2.9999999999999997E-4</v>
      </c>
      <c r="N130" s="69">
        <v>6.7000000000000002E-3</v>
      </c>
      <c r="O130" s="82">
        <f t="shared" ref="O130:O193" si="10">(J130-M130)/N130</f>
        <v>25.029850746268657</v>
      </c>
      <c r="P130" s="17">
        <f t="shared" ref="P130:P193" si="11">O130/L130</f>
        <v>50.059701492537314</v>
      </c>
    </row>
    <row r="131" spans="1:16">
      <c r="A131" s="20" t="s">
        <v>1476</v>
      </c>
      <c r="C131" s="13" t="s">
        <v>1563</v>
      </c>
      <c r="G131" s="13" t="s">
        <v>1564</v>
      </c>
      <c r="H131" s="13">
        <v>0.14099999999999999</v>
      </c>
      <c r="I131" s="18">
        <v>2.8000000000000001E-2</v>
      </c>
      <c r="J131" s="13">
        <f t="shared" si="9"/>
        <v>0.11299999999999999</v>
      </c>
      <c r="K131" s="13">
        <v>50</v>
      </c>
      <c r="L131" s="13">
        <f t="shared" si="8"/>
        <v>1</v>
      </c>
      <c r="M131" s="69">
        <v>2.9999999999999997E-4</v>
      </c>
      <c r="N131" s="69">
        <v>6.7000000000000002E-3</v>
      </c>
      <c r="O131" s="82">
        <f t="shared" si="10"/>
        <v>16.82089552238806</v>
      </c>
      <c r="P131" s="17">
        <f t="shared" si="11"/>
        <v>16.82089552238806</v>
      </c>
    </row>
    <row r="132" spans="1:16">
      <c r="A132" s="20" t="s">
        <v>1476</v>
      </c>
      <c r="C132" s="13" t="s">
        <v>1565</v>
      </c>
      <c r="G132" s="13" t="s">
        <v>1566</v>
      </c>
      <c r="H132" s="13">
        <v>0.26600000000000001</v>
      </c>
      <c r="I132" s="18">
        <v>2.8000000000000001E-2</v>
      </c>
      <c r="J132" s="13">
        <f t="shared" si="9"/>
        <v>0.23800000000000002</v>
      </c>
      <c r="K132" s="13">
        <v>50</v>
      </c>
      <c r="L132" s="13">
        <f t="shared" si="8"/>
        <v>1</v>
      </c>
      <c r="M132" s="69">
        <v>2.9999999999999997E-4</v>
      </c>
      <c r="N132" s="69">
        <v>6.7000000000000002E-3</v>
      </c>
      <c r="O132" s="82">
        <f t="shared" si="10"/>
        <v>35.477611940298509</v>
      </c>
      <c r="P132" s="17">
        <f t="shared" si="11"/>
        <v>35.477611940298509</v>
      </c>
    </row>
    <row r="133" spans="1:16">
      <c r="A133" s="20" t="s">
        <v>1476</v>
      </c>
      <c r="C133" s="13" t="s">
        <v>1567</v>
      </c>
      <c r="G133" s="13" t="s">
        <v>1568</v>
      </c>
      <c r="H133" s="13">
        <v>0.10199999999999999</v>
      </c>
      <c r="I133" s="18">
        <v>2.8000000000000001E-2</v>
      </c>
      <c r="J133" s="13">
        <f t="shared" si="9"/>
        <v>7.3999999999999996E-2</v>
      </c>
      <c r="K133" s="13">
        <v>50</v>
      </c>
      <c r="L133" s="13">
        <f t="shared" si="8"/>
        <v>1</v>
      </c>
      <c r="M133" s="69">
        <v>2.9999999999999997E-4</v>
      </c>
      <c r="N133" s="69">
        <v>6.7000000000000002E-3</v>
      </c>
      <c r="O133" s="82">
        <f t="shared" si="10"/>
        <v>11</v>
      </c>
      <c r="P133" s="17">
        <f t="shared" si="11"/>
        <v>11</v>
      </c>
    </row>
    <row r="134" spans="1:16">
      <c r="A134" s="73" t="s">
        <v>1476</v>
      </c>
      <c r="C134" s="13" t="s">
        <v>1569</v>
      </c>
      <c r="G134" s="13" t="s">
        <v>1570</v>
      </c>
      <c r="H134" s="13">
        <v>0.22800000000000001</v>
      </c>
      <c r="I134" s="18">
        <v>2.8000000000000001E-2</v>
      </c>
      <c r="J134" s="13">
        <f t="shared" si="9"/>
        <v>0.2</v>
      </c>
      <c r="K134" s="13">
        <v>5</v>
      </c>
      <c r="L134" s="13">
        <f t="shared" si="8"/>
        <v>10</v>
      </c>
      <c r="M134" s="69">
        <v>2.9999999999999997E-4</v>
      </c>
      <c r="N134" s="69">
        <v>6.7000000000000002E-3</v>
      </c>
      <c r="O134" s="82">
        <f t="shared" si="10"/>
        <v>29.805970149253731</v>
      </c>
      <c r="P134" s="17">
        <f t="shared" si="11"/>
        <v>2.9805970149253733</v>
      </c>
    </row>
    <row r="135" spans="1:16">
      <c r="A135" s="73" t="s">
        <v>1476</v>
      </c>
      <c r="C135" s="13" t="s">
        <v>1571</v>
      </c>
      <c r="G135" s="13" t="s">
        <v>1572</v>
      </c>
      <c r="H135" s="13">
        <v>0.113</v>
      </c>
      <c r="I135" s="18">
        <v>2.8000000000000001E-2</v>
      </c>
      <c r="J135" s="13">
        <f t="shared" si="9"/>
        <v>8.5000000000000006E-2</v>
      </c>
      <c r="K135" s="13">
        <v>50</v>
      </c>
      <c r="L135" s="13">
        <f t="shared" si="8"/>
        <v>1</v>
      </c>
      <c r="M135" s="69">
        <v>2.9999999999999997E-4</v>
      </c>
      <c r="N135" s="69">
        <v>6.7000000000000002E-3</v>
      </c>
      <c r="O135" s="82">
        <f t="shared" si="10"/>
        <v>12.64179104477612</v>
      </c>
      <c r="P135" s="17">
        <f t="shared" si="11"/>
        <v>12.64179104477612</v>
      </c>
    </row>
    <row r="136" spans="1:16">
      <c r="A136" s="73" t="s">
        <v>1476</v>
      </c>
      <c r="C136" s="13" t="s">
        <v>1573</v>
      </c>
      <c r="G136" s="13" t="s">
        <v>1574</v>
      </c>
      <c r="H136" s="13">
        <v>0.10100000000000001</v>
      </c>
      <c r="I136" s="18">
        <v>2.8000000000000001E-2</v>
      </c>
      <c r="J136" s="13">
        <f t="shared" si="9"/>
        <v>7.3000000000000009E-2</v>
      </c>
      <c r="K136" s="13">
        <v>50</v>
      </c>
      <c r="L136" s="13">
        <f t="shared" si="8"/>
        <v>1</v>
      </c>
      <c r="M136" s="69">
        <v>2.9999999999999997E-4</v>
      </c>
      <c r="N136" s="69">
        <v>6.7000000000000002E-3</v>
      </c>
      <c r="O136" s="82">
        <f t="shared" si="10"/>
        <v>10.850746268656719</v>
      </c>
      <c r="P136" s="17">
        <f t="shared" si="11"/>
        <v>10.850746268656719</v>
      </c>
    </row>
    <row r="137" spans="1:16">
      <c r="A137" s="20" t="s">
        <v>1607</v>
      </c>
      <c r="C137" s="13" t="s">
        <v>1575</v>
      </c>
      <c r="D137" s="13" t="s">
        <v>1576</v>
      </c>
      <c r="H137" s="13">
        <v>0.47599999999999998</v>
      </c>
      <c r="I137" s="18">
        <v>2.8000000000000001E-2</v>
      </c>
      <c r="J137" s="13">
        <f t="shared" si="9"/>
        <v>0.44799999999999995</v>
      </c>
      <c r="K137" s="13">
        <v>5</v>
      </c>
      <c r="L137" s="13">
        <f t="shared" si="8"/>
        <v>10</v>
      </c>
      <c r="M137" s="69">
        <v>2.9999999999999997E-4</v>
      </c>
      <c r="N137" s="69">
        <v>6.7000000000000002E-3</v>
      </c>
      <c r="O137" s="82">
        <f t="shared" si="10"/>
        <v>66.820895522388042</v>
      </c>
      <c r="P137" s="17">
        <f t="shared" si="11"/>
        <v>6.6820895522388044</v>
      </c>
    </row>
    <row r="138" spans="1:16">
      <c r="A138" s="20" t="s">
        <v>1607</v>
      </c>
      <c r="C138" s="13" t="s">
        <v>1577</v>
      </c>
      <c r="D138" s="13" t="s">
        <v>1578</v>
      </c>
      <c r="H138" s="13">
        <v>0.19400000000000001</v>
      </c>
      <c r="I138" s="18">
        <v>2.8000000000000001E-2</v>
      </c>
      <c r="J138" s="13">
        <f t="shared" si="9"/>
        <v>0.16600000000000001</v>
      </c>
      <c r="K138" s="13">
        <v>2</v>
      </c>
      <c r="L138" s="13">
        <f t="shared" si="8"/>
        <v>25</v>
      </c>
      <c r="M138" s="69">
        <v>2.9999999999999997E-4</v>
      </c>
      <c r="N138" s="69">
        <v>6.7000000000000002E-3</v>
      </c>
      <c r="O138" s="82">
        <f t="shared" si="10"/>
        <v>24.731343283582092</v>
      </c>
      <c r="P138" s="17">
        <f t="shared" si="11"/>
        <v>0.98925373134328365</v>
      </c>
    </row>
    <row r="139" spans="1:16">
      <c r="A139" s="20" t="s">
        <v>1607</v>
      </c>
      <c r="C139" s="13" t="s">
        <v>1579</v>
      </c>
      <c r="D139" s="13" t="s">
        <v>1580</v>
      </c>
      <c r="H139" s="13">
        <v>0.38900000000000001</v>
      </c>
      <c r="I139" s="18">
        <v>2.8000000000000001E-2</v>
      </c>
      <c r="J139" s="13">
        <f t="shared" si="9"/>
        <v>0.36099999999999999</v>
      </c>
      <c r="K139" s="13">
        <v>2</v>
      </c>
      <c r="L139" s="13">
        <f t="shared" si="8"/>
        <v>25</v>
      </c>
      <c r="M139" s="69">
        <v>2.9999999999999997E-4</v>
      </c>
      <c r="N139" s="69">
        <v>6.7000000000000002E-3</v>
      </c>
      <c r="O139" s="82">
        <f t="shared" si="10"/>
        <v>53.835820895522382</v>
      </c>
      <c r="P139" s="17">
        <f t="shared" si="11"/>
        <v>2.1534328358208952</v>
      </c>
    </row>
    <row r="140" spans="1:16">
      <c r="A140" s="20" t="s">
        <v>1607</v>
      </c>
      <c r="C140" s="13" t="s">
        <v>1581</v>
      </c>
      <c r="D140" s="13" t="s">
        <v>1582</v>
      </c>
      <c r="H140" s="13">
        <v>0.13300000000000001</v>
      </c>
      <c r="I140" s="18">
        <v>2.8000000000000001E-2</v>
      </c>
      <c r="J140" s="13">
        <f t="shared" si="9"/>
        <v>0.10500000000000001</v>
      </c>
      <c r="K140" s="13">
        <v>2</v>
      </c>
      <c r="L140" s="13">
        <f t="shared" si="8"/>
        <v>25</v>
      </c>
      <c r="M140" s="69">
        <v>2.9999999999999997E-4</v>
      </c>
      <c r="N140" s="69">
        <v>6.7000000000000002E-3</v>
      </c>
      <c r="O140" s="82">
        <f t="shared" si="10"/>
        <v>15.626865671641793</v>
      </c>
      <c r="P140" s="17">
        <f t="shared" si="11"/>
        <v>0.62507462686567172</v>
      </c>
    </row>
    <row r="141" spans="1:16">
      <c r="A141" s="20" t="s">
        <v>1607</v>
      </c>
      <c r="C141" s="13" t="s">
        <v>1583</v>
      </c>
      <c r="D141" s="13" t="s">
        <v>1584</v>
      </c>
      <c r="H141" s="13">
        <v>0.24299999999999999</v>
      </c>
      <c r="I141" s="18">
        <v>2.8000000000000001E-2</v>
      </c>
      <c r="J141" s="13">
        <f t="shared" si="9"/>
        <v>0.215</v>
      </c>
      <c r="K141" s="13">
        <v>1</v>
      </c>
      <c r="L141" s="13">
        <f t="shared" si="8"/>
        <v>50</v>
      </c>
      <c r="M141" s="69">
        <v>2.9999999999999997E-4</v>
      </c>
      <c r="N141" s="69">
        <v>6.7000000000000002E-3</v>
      </c>
      <c r="O141" s="82">
        <f t="shared" si="10"/>
        <v>32.044776119402982</v>
      </c>
      <c r="P141" s="17">
        <f t="shared" si="11"/>
        <v>0.64089552238805969</v>
      </c>
    </row>
    <row r="142" spans="1:16">
      <c r="A142" s="20" t="s">
        <v>1607</v>
      </c>
      <c r="C142" s="13" t="s">
        <v>1585</v>
      </c>
      <c r="D142" s="13" t="s">
        <v>1586</v>
      </c>
      <c r="H142" s="13">
        <v>0.318</v>
      </c>
      <c r="I142" s="18">
        <v>2.8000000000000001E-2</v>
      </c>
      <c r="J142" s="13">
        <f t="shared" si="9"/>
        <v>0.28999999999999998</v>
      </c>
      <c r="K142" s="13">
        <v>5</v>
      </c>
      <c r="L142" s="13">
        <f t="shared" si="8"/>
        <v>10</v>
      </c>
      <c r="M142" s="69">
        <v>2.9999999999999997E-4</v>
      </c>
      <c r="N142" s="69">
        <v>6.7000000000000002E-3</v>
      </c>
      <c r="O142" s="82">
        <f t="shared" si="10"/>
        <v>43.238805970149244</v>
      </c>
      <c r="P142" s="17">
        <f t="shared" si="11"/>
        <v>4.3238805970149246</v>
      </c>
    </row>
    <row r="143" spans="1:16">
      <c r="A143" s="20" t="s">
        <v>1607</v>
      </c>
      <c r="C143" s="13" t="s">
        <v>1587</v>
      </c>
      <c r="D143" s="13" t="s">
        <v>1588</v>
      </c>
      <c r="H143" s="13">
        <v>0.11799999999999999</v>
      </c>
      <c r="I143" s="18">
        <v>2.8000000000000001E-2</v>
      </c>
      <c r="J143" s="13">
        <f t="shared" si="9"/>
        <v>0.09</v>
      </c>
      <c r="K143" s="13">
        <v>5</v>
      </c>
      <c r="L143" s="13">
        <f t="shared" si="8"/>
        <v>10</v>
      </c>
      <c r="M143" s="69">
        <v>2.9999999999999997E-4</v>
      </c>
      <c r="N143" s="69">
        <v>6.7000000000000002E-3</v>
      </c>
      <c r="O143" s="82">
        <f t="shared" si="10"/>
        <v>13.388059701492537</v>
      </c>
      <c r="P143" s="17">
        <f t="shared" si="11"/>
        <v>1.3388059701492536</v>
      </c>
    </row>
    <row r="144" spans="1:16">
      <c r="A144" s="20" t="s">
        <v>1607</v>
      </c>
      <c r="C144" s="13" t="s">
        <v>1589</v>
      </c>
      <c r="D144" s="13" t="s">
        <v>1472</v>
      </c>
      <c r="H144" s="13">
        <v>0.124</v>
      </c>
      <c r="I144" s="18">
        <v>2.8000000000000001E-2</v>
      </c>
      <c r="J144" s="13">
        <f t="shared" si="9"/>
        <v>9.6000000000000002E-2</v>
      </c>
      <c r="K144" s="13">
        <v>2</v>
      </c>
      <c r="L144" s="13">
        <f t="shared" si="8"/>
        <v>25</v>
      </c>
      <c r="M144" s="69">
        <v>2.9999999999999997E-4</v>
      </c>
      <c r="N144" s="69">
        <v>6.7000000000000002E-3</v>
      </c>
      <c r="O144" s="82">
        <f t="shared" si="10"/>
        <v>14.28358208955224</v>
      </c>
      <c r="P144" s="17">
        <f t="shared" si="11"/>
        <v>0.57134328358208963</v>
      </c>
    </row>
    <row r="145" spans="1:16">
      <c r="A145" s="20" t="s">
        <v>1607</v>
      </c>
      <c r="C145" s="13" t="s">
        <v>1590</v>
      </c>
      <c r="D145" s="13" t="s">
        <v>1591</v>
      </c>
      <c r="H145" s="13">
        <v>0.16400000000000001</v>
      </c>
      <c r="I145" s="18">
        <v>2.8000000000000001E-2</v>
      </c>
      <c r="J145" s="13">
        <f t="shared" si="9"/>
        <v>0.13600000000000001</v>
      </c>
      <c r="K145" s="13">
        <v>1</v>
      </c>
      <c r="L145" s="13">
        <f t="shared" si="8"/>
        <v>50</v>
      </c>
      <c r="M145" s="69">
        <v>2.9999999999999997E-4</v>
      </c>
      <c r="N145" s="69">
        <v>6.7000000000000002E-3</v>
      </c>
      <c r="O145" s="82">
        <f t="shared" si="10"/>
        <v>20.253731343283583</v>
      </c>
      <c r="P145" s="17">
        <f t="shared" si="11"/>
        <v>0.40507462686567164</v>
      </c>
    </row>
    <row r="146" spans="1:16">
      <c r="A146" s="20" t="s">
        <v>1607</v>
      </c>
      <c r="C146" s="13" t="s">
        <v>1592</v>
      </c>
      <c r="D146" s="13" t="s">
        <v>1593</v>
      </c>
      <c r="H146" s="13">
        <v>0.106</v>
      </c>
      <c r="I146" s="18">
        <v>2.8000000000000001E-2</v>
      </c>
      <c r="J146" s="13">
        <f t="shared" si="9"/>
        <v>7.8E-2</v>
      </c>
      <c r="K146" s="13">
        <v>1</v>
      </c>
      <c r="L146" s="13">
        <f t="shared" si="8"/>
        <v>50</v>
      </c>
      <c r="M146" s="69">
        <v>2.9999999999999997E-4</v>
      </c>
      <c r="N146" s="69">
        <v>6.7000000000000002E-3</v>
      </c>
      <c r="O146" s="82">
        <f t="shared" si="10"/>
        <v>11.597014925373134</v>
      </c>
      <c r="P146" s="17">
        <f t="shared" si="11"/>
        <v>0.23194029850746267</v>
      </c>
    </row>
    <row r="147" spans="1:16">
      <c r="A147" s="20" t="s">
        <v>1607</v>
      </c>
      <c r="C147" s="13" t="s">
        <v>1594</v>
      </c>
      <c r="D147" s="13" t="s">
        <v>1595</v>
      </c>
      <c r="H147" s="13">
        <v>0.111</v>
      </c>
      <c r="I147" s="18">
        <v>2.8000000000000001E-2</v>
      </c>
      <c r="J147" s="13">
        <f t="shared" si="9"/>
        <v>8.3000000000000004E-2</v>
      </c>
      <c r="K147" s="13">
        <v>1</v>
      </c>
      <c r="L147" s="13">
        <f t="shared" si="8"/>
        <v>50</v>
      </c>
      <c r="M147" s="69">
        <v>2.9999999999999997E-4</v>
      </c>
      <c r="N147" s="69">
        <v>6.7000000000000002E-3</v>
      </c>
      <c r="O147" s="82">
        <f t="shared" si="10"/>
        <v>12.343283582089553</v>
      </c>
      <c r="P147" s="17">
        <f t="shared" si="11"/>
        <v>0.24686567164179107</v>
      </c>
    </row>
    <row r="148" spans="1:16">
      <c r="A148" s="20" t="s">
        <v>1607</v>
      </c>
      <c r="C148" s="13" t="s">
        <v>1596</v>
      </c>
      <c r="D148" s="13" t="s">
        <v>1597</v>
      </c>
      <c r="H148" s="13">
        <v>0.41699999999999998</v>
      </c>
      <c r="I148" s="18">
        <v>2.8000000000000001E-2</v>
      </c>
      <c r="J148" s="13">
        <f t="shared" si="9"/>
        <v>0.38899999999999996</v>
      </c>
      <c r="K148" s="13">
        <v>1</v>
      </c>
      <c r="L148" s="13">
        <f t="shared" si="8"/>
        <v>50</v>
      </c>
      <c r="M148" s="69">
        <v>2.9999999999999997E-4</v>
      </c>
      <c r="N148" s="69">
        <v>6.7000000000000002E-3</v>
      </c>
      <c r="O148" s="82">
        <f t="shared" si="10"/>
        <v>58.014925373134318</v>
      </c>
      <c r="P148" s="17">
        <f t="shared" si="11"/>
        <v>1.1602985074626864</v>
      </c>
    </row>
    <row r="149" spans="1:16">
      <c r="A149" s="20" t="s">
        <v>1607</v>
      </c>
      <c r="C149" s="13" t="s">
        <v>1598</v>
      </c>
      <c r="D149" s="13" t="s">
        <v>1599</v>
      </c>
      <c r="H149" s="13">
        <v>0.127</v>
      </c>
      <c r="I149" s="18">
        <v>2.8000000000000001E-2</v>
      </c>
      <c r="J149" s="13">
        <f t="shared" si="9"/>
        <v>9.9000000000000005E-2</v>
      </c>
      <c r="K149" s="13">
        <v>1</v>
      </c>
      <c r="L149" s="13">
        <f t="shared" si="8"/>
        <v>50</v>
      </c>
      <c r="M149" s="69">
        <v>2.9999999999999997E-4</v>
      </c>
      <c r="N149" s="69">
        <v>6.7000000000000002E-3</v>
      </c>
      <c r="O149" s="82">
        <f t="shared" si="10"/>
        <v>14.73134328358209</v>
      </c>
      <c r="P149" s="17">
        <f t="shared" si="11"/>
        <v>0.29462686567164181</v>
      </c>
    </row>
    <row r="150" spans="1:16">
      <c r="A150" s="20"/>
      <c r="C150" s="13" t="s">
        <v>1600</v>
      </c>
      <c r="D150" s="13" t="s">
        <v>1601</v>
      </c>
      <c r="H150" s="13">
        <v>0.41499999999999998</v>
      </c>
      <c r="I150" s="18">
        <v>2.8000000000000001E-2</v>
      </c>
      <c r="J150" s="13">
        <f t="shared" si="9"/>
        <v>0.38699999999999996</v>
      </c>
      <c r="K150" s="13">
        <v>2</v>
      </c>
      <c r="L150" s="13">
        <f t="shared" si="8"/>
        <v>25</v>
      </c>
      <c r="M150" s="69">
        <v>2.9999999999999997E-4</v>
      </c>
      <c r="N150" s="69">
        <v>6.7000000000000002E-3</v>
      </c>
      <c r="O150" s="82">
        <f t="shared" si="10"/>
        <v>57.716417910447753</v>
      </c>
      <c r="P150" s="17">
        <f t="shared" si="11"/>
        <v>2.3086567164179099</v>
      </c>
    </row>
    <row r="151" spans="1:16">
      <c r="A151" s="20"/>
      <c r="C151" s="13" t="s">
        <v>1602</v>
      </c>
      <c r="D151" s="13" t="s">
        <v>1014</v>
      </c>
      <c r="H151" s="13">
        <v>0.29399999999999998</v>
      </c>
      <c r="I151" s="18">
        <v>2.8000000000000001E-2</v>
      </c>
      <c r="J151" s="13">
        <f t="shared" si="9"/>
        <v>0.26599999999999996</v>
      </c>
      <c r="K151" s="13">
        <v>2</v>
      </c>
      <c r="L151" s="13">
        <f t="shared" si="8"/>
        <v>25</v>
      </c>
      <c r="M151" s="69">
        <v>2.9999999999999997E-4</v>
      </c>
      <c r="N151" s="69">
        <v>6.7000000000000002E-3</v>
      </c>
      <c r="O151" s="82">
        <f t="shared" si="10"/>
        <v>39.656716417910438</v>
      </c>
      <c r="P151" s="17">
        <f t="shared" si="11"/>
        <v>1.5862686567164175</v>
      </c>
    </row>
    <row r="152" spans="1:16">
      <c r="A152" s="20"/>
      <c r="C152" s="13" t="s">
        <v>1603</v>
      </c>
      <c r="D152" s="13" t="s">
        <v>1006</v>
      </c>
      <c r="H152" s="13">
        <v>0.39400000000000002</v>
      </c>
      <c r="I152" s="18">
        <v>2.8000000000000001E-2</v>
      </c>
      <c r="J152" s="13">
        <f t="shared" si="9"/>
        <v>0.36599999999999999</v>
      </c>
      <c r="K152" s="13">
        <v>2</v>
      </c>
      <c r="L152" s="13">
        <f t="shared" si="8"/>
        <v>25</v>
      </c>
      <c r="M152" s="69">
        <v>2.9999999999999997E-4</v>
      </c>
      <c r="N152" s="69">
        <v>6.7000000000000002E-3</v>
      </c>
      <c r="O152" s="82">
        <f t="shared" si="10"/>
        <v>54.582089552238799</v>
      </c>
      <c r="P152" s="17">
        <f t="shared" si="11"/>
        <v>2.183283582089552</v>
      </c>
    </row>
    <row r="153" spans="1:16">
      <c r="A153" s="20"/>
      <c r="C153" s="13" t="s">
        <v>1604</v>
      </c>
      <c r="D153" s="13" t="s">
        <v>1008</v>
      </c>
      <c r="H153" s="13">
        <v>0.36399999999999999</v>
      </c>
      <c r="I153" s="18">
        <v>2.8000000000000001E-2</v>
      </c>
      <c r="J153" s="13">
        <f t="shared" si="9"/>
        <v>0.33599999999999997</v>
      </c>
      <c r="K153" s="13">
        <v>10</v>
      </c>
      <c r="L153" s="13">
        <f t="shared" si="8"/>
        <v>5</v>
      </c>
      <c r="M153" s="69">
        <v>2.9999999999999997E-4</v>
      </c>
      <c r="N153" s="69">
        <v>6.7000000000000002E-3</v>
      </c>
      <c r="O153" s="82">
        <f t="shared" si="10"/>
        <v>50.10447761194029</v>
      </c>
      <c r="P153" s="17">
        <f t="shared" si="11"/>
        <v>10.020895522388058</v>
      </c>
    </row>
    <row r="154" spans="1:16">
      <c r="A154" s="20"/>
      <c r="C154" s="13" t="s">
        <v>1605</v>
      </c>
      <c r="D154" s="13" t="s">
        <v>1010</v>
      </c>
      <c r="H154" s="13">
        <v>0.33800000000000002</v>
      </c>
      <c r="I154" s="18">
        <v>2.8000000000000001E-2</v>
      </c>
      <c r="J154" s="13">
        <f t="shared" si="9"/>
        <v>0.31</v>
      </c>
      <c r="K154" s="13">
        <v>10</v>
      </c>
      <c r="L154" s="13">
        <f t="shared" si="8"/>
        <v>5</v>
      </c>
      <c r="M154" s="69">
        <v>2.9999999999999997E-4</v>
      </c>
      <c r="N154" s="69">
        <v>6.7000000000000002E-3</v>
      </c>
      <c r="O154" s="82">
        <f t="shared" si="10"/>
        <v>46.223880597014919</v>
      </c>
      <c r="P154" s="17">
        <f t="shared" si="11"/>
        <v>9.2447761194029834</v>
      </c>
    </row>
    <row r="155" spans="1:16">
      <c r="A155" s="20"/>
      <c r="C155" s="13" t="s">
        <v>1606</v>
      </c>
      <c r="D155" s="13" t="s">
        <v>1016</v>
      </c>
      <c r="H155" s="13">
        <v>0.379</v>
      </c>
      <c r="I155" s="18">
        <v>2.8000000000000001E-2</v>
      </c>
      <c r="J155" s="13">
        <f t="shared" si="9"/>
        <v>0.35099999999999998</v>
      </c>
      <c r="K155" s="13">
        <v>2</v>
      </c>
      <c r="L155" s="13">
        <f t="shared" si="8"/>
        <v>25</v>
      </c>
      <c r="M155" s="69">
        <v>2.9999999999999997E-4</v>
      </c>
      <c r="N155" s="69">
        <v>6.7000000000000002E-3</v>
      </c>
      <c r="O155" s="82">
        <f t="shared" si="10"/>
        <v>52.343283582089541</v>
      </c>
      <c r="P155" s="17">
        <f t="shared" si="11"/>
        <v>2.0937313432835816</v>
      </c>
    </row>
    <row r="156" spans="1:16" ht="15" customHeight="1">
      <c r="A156" s="73" t="s">
        <v>1476</v>
      </c>
      <c r="B156" s="15">
        <v>43963</v>
      </c>
      <c r="C156" s="13" t="s">
        <v>1609</v>
      </c>
      <c r="D156" s="13" t="s">
        <v>1472</v>
      </c>
      <c r="G156" s="13" t="s">
        <v>1477</v>
      </c>
      <c r="H156" s="13">
        <v>0.5</v>
      </c>
      <c r="I156" s="18">
        <v>2.8000000000000001E-2</v>
      </c>
      <c r="J156" s="13">
        <f t="shared" si="9"/>
        <v>0.47199999999999998</v>
      </c>
      <c r="K156" s="13">
        <v>50</v>
      </c>
      <c r="L156" s="13">
        <f t="shared" si="8"/>
        <v>1</v>
      </c>
      <c r="M156" s="69">
        <v>2.9999999999999997E-4</v>
      </c>
      <c r="N156" s="69">
        <v>6.7000000000000002E-3</v>
      </c>
      <c r="O156" s="82">
        <f t="shared" si="10"/>
        <v>70.402985074626855</v>
      </c>
      <c r="P156" s="17">
        <f t="shared" si="11"/>
        <v>70.402985074626855</v>
      </c>
    </row>
    <row r="157" spans="1:16">
      <c r="A157" s="73" t="s">
        <v>1476</v>
      </c>
      <c r="B157" s="13" t="s">
        <v>1635</v>
      </c>
      <c r="C157" s="13" t="s">
        <v>1610</v>
      </c>
      <c r="G157" s="13" t="s">
        <v>1611</v>
      </c>
      <c r="H157" s="13">
        <v>0.52800000000000002</v>
      </c>
      <c r="I157" s="18">
        <v>2.8000000000000001E-2</v>
      </c>
      <c r="J157" s="13">
        <f t="shared" si="9"/>
        <v>0.5</v>
      </c>
      <c r="K157" s="13">
        <v>50</v>
      </c>
      <c r="L157" s="13">
        <f t="shared" si="8"/>
        <v>1</v>
      </c>
      <c r="M157" s="69">
        <v>2.9999999999999997E-4</v>
      </c>
      <c r="N157" s="69">
        <v>6.7000000000000002E-3</v>
      </c>
      <c r="O157" s="82">
        <f t="shared" si="10"/>
        <v>74.582089552238799</v>
      </c>
      <c r="P157" s="17">
        <f t="shared" si="11"/>
        <v>74.582089552238799</v>
      </c>
    </row>
    <row r="158" spans="1:16">
      <c r="A158" s="73" t="s">
        <v>1476</v>
      </c>
      <c r="C158" s="13" t="s">
        <v>1612</v>
      </c>
      <c r="G158" s="13" t="s">
        <v>1613</v>
      </c>
      <c r="H158" s="13">
        <v>0.56000000000000005</v>
      </c>
      <c r="I158" s="18">
        <v>2.8000000000000001E-2</v>
      </c>
      <c r="J158" s="13">
        <f t="shared" si="9"/>
        <v>0.53200000000000003</v>
      </c>
      <c r="K158" s="13">
        <v>50</v>
      </c>
      <c r="L158" s="13">
        <f t="shared" si="8"/>
        <v>1</v>
      </c>
      <c r="M158" s="69">
        <v>2.9999999999999997E-4</v>
      </c>
      <c r="N158" s="69">
        <v>6.7000000000000002E-3</v>
      </c>
      <c r="O158" s="82">
        <f t="shared" si="10"/>
        <v>79.358208955223887</v>
      </c>
      <c r="P158" s="17">
        <f t="shared" si="11"/>
        <v>79.358208955223887</v>
      </c>
    </row>
    <row r="159" spans="1:16">
      <c r="A159" s="73" t="s">
        <v>1476</v>
      </c>
      <c r="C159" s="13" t="s">
        <v>1614</v>
      </c>
      <c r="G159" s="13" t="s">
        <v>1615</v>
      </c>
      <c r="H159" s="13">
        <v>0.29600000000000004</v>
      </c>
      <c r="I159" s="18">
        <v>2.8000000000000001E-2</v>
      </c>
      <c r="J159" s="13">
        <f t="shared" si="9"/>
        <v>0.26800000000000002</v>
      </c>
      <c r="K159" s="13">
        <v>5</v>
      </c>
      <c r="L159" s="13">
        <f t="shared" si="8"/>
        <v>10</v>
      </c>
      <c r="M159" s="69">
        <v>2.9999999999999997E-4</v>
      </c>
      <c r="N159" s="69">
        <v>6.7000000000000002E-3</v>
      </c>
      <c r="O159" s="82">
        <f t="shared" si="10"/>
        <v>39.955223880597011</v>
      </c>
      <c r="P159" s="17">
        <f t="shared" si="11"/>
        <v>3.9955223880597011</v>
      </c>
    </row>
    <row r="160" spans="1:16">
      <c r="A160" s="73" t="s">
        <v>1476</v>
      </c>
      <c r="C160" s="13" t="s">
        <v>1616</v>
      </c>
      <c r="G160" s="13" t="s">
        <v>1617</v>
      </c>
      <c r="H160" s="13">
        <v>0.14400000000000002</v>
      </c>
      <c r="I160" s="18">
        <v>2.8000000000000001E-2</v>
      </c>
      <c r="J160" s="13">
        <f t="shared" si="9"/>
        <v>0.11600000000000002</v>
      </c>
      <c r="K160" s="13">
        <v>2</v>
      </c>
      <c r="L160" s="13">
        <f t="shared" si="8"/>
        <v>25</v>
      </c>
      <c r="M160" s="69">
        <v>2.9999999999999997E-4</v>
      </c>
      <c r="N160" s="69">
        <v>6.7000000000000002E-3</v>
      </c>
      <c r="O160" s="82">
        <f t="shared" si="10"/>
        <v>17.268656716417915</v>
      </c>
      <c r="P160" s="17">
        <f t="shared" si="11"/>
        <v>0.69074626865671662</v>
      </c>
    </row>
    <row r="161" spans="1:19">
      <c r="A161" s="73" t="s">
        <v>1476</v>
      </c>
      <c r="C161" s="13" t="s">
        <v>1618</v>
      </c>
      <c r="G161" s="13" t="s">
        <v>1619</v>
      </c>
      <c r="H161" s="13">
        <v>0.15600000000000003</v>
      </c>
      <c r="I161" s="18">
        <v>2.8000000000000001E-2</v>
      </c>
      <c r="J161" s="13">
        <f t="shared" si="9"/>
        <v>0.12800000000000003</v>
      </c>
      <c r="K161" s="13">
        <v>2</v>
      </c>
      <c r="L161" s="13">
        <f t="shared" si="8"/>
        <v>25</v>
      </c>
      <c r="M161" s="69">
        <v>2.9999999999999997E-4</v>
      </c>
      <c r="N161" s="69">
        <v>6.7000000000000002E-3</v>
      </c>
      <c r="O161" s="82">
        <f t="shared" si="10"/>
        <v>19.059701492537318</v>
      </c>
      <c r="P161" s="17">
        <f t="shared" si="11"/>
        <v>0.7623880597014927</v>
      </c>
    </row>
    <row r="162" spans="1:19">
      <c r="A162" s="73" t="s">
        <v>1476</v>
      </c>
      <c r="C162" s="13" t="s">
        <v>1620</v>
      </c>
      <c r="G162" s="13" t="s">
        <v>1621</v>
      </c>
      <c r="H162" s="13">
        <v>0.17199999999999999</v>
      </c>
      <c r="I162" s="18">
        <v>2.8000000000000001E-2</v>
      </c>
      <c r="J162" s="13">
        <f t="shared" si="9"/>
        <v>0.14399999999999999</v>
      </c>
      <c r="K162" s="13">
        <v>2</v>
      </c>
      <c r="L162" s="13">
        <f t="shared" si="8"/>
        <v>25</v>
      </c>
      <c r="M162" s="69">
        <v>2.9999999999999997E-4</v>
      </c>
      <c r="N162" s="69">
        <v>6.7000000000000002E-3</v>
      </c>
      <c r="O162" s="82">
        <f t="shared" si="10"/>
        <v>21.447761194029848</v>
      </c>
      <c r="P162" s="17">
        <f t="shared" si="11"/>
        <v>0.85791044776119396</v>
      </c>
    </row>
    <row r="163" spans="1:19">
      <c r="A163" s="73" t="s">
        <v>1476</v>
      </c>
      <c r="C163" s="13" t="s">
        <v>1622</v>
      </c>
      <c r="G163" s="13" t="s">
        <v>1623</v>
      </c>
      <c r="H163" s="13">
        <v>0.10900000000000001</v>
      </c>
      <c r="I163" s="18">
        <v>2.8000000000000001E-2</v>
      </c>
      <c r="J163" s="13">
        <f t="shared" si="9"/>
        <v>8.1000000000000016E-2</v>
      </c>
      <c r="K163" s="13">
        <v>2</v>
      </c>
      <c r="L163" s="13">
        <f t="shared" si="8"/>
        <v>25</v>
      </c>
      <c r="M163" s="69">
        <v>2.9999999999999997E-4</v>
      </c>
      <c r="N163" s="69">
        <v>6.7000000000000002E-3</v>
      </c>
      <c r="O163" s="82">
        <f t="shared" si="10"/>
        <v>12.044776119402988</v>
      </c>
      <c r="P163" s="17">
        <f t="shared" si="11"/>
        <v>0.4817910447761195</v>
      </c>
    </row>
    <row r="164" spans="1:19">
      <c r="A164" s="20" t="s">
        <v>1607</v>
      </c>
      <c r="C164" s="13" t="s">
        <v>1625</v>
      </c>
      <c r="D164" s="13" t="s">
        <v>1626</v>
      </c>
      <c r="H164" s="13">
        <v>0.189</v>
      </c>
      <c r="I164" s="18">
        <v>2.8000000000000001E-2</v>
      </c>
      <c r="J164" s="13">
        <f t="shared" si="9"/>
        <v>0.161</v>
      </c>
      <c r="K164" s="13">
        <v>2</v>
      </c>
      <c r="L164" s="13">
        <f t="shared" si="8"/>
        <v>25</v>
      </c>
      <c r="M164" s="69">
        <v>2.9999999999999997E-4</v>
      </c>
      <c r="N164" s="69">
        <v>6.7000000000000002E-3</v>
      </c>
      <c r="O164" s="82">
        <f t="shared" si="10"/>
        <v>23.985074626865671</v>
      </c>
      <c r="P164" s="17">
        <f t="shared" si="11"/>
        <v>0.95940298507462685</v>
      </c>
    </row>
    <row r="165" spans="1:19">
      <c r="A165" s="20" t="s">
        <v>1607</v>
      </c>
      <c r="C165" s="13" t="s">
        <v>1627</v>
      </c>
      <c r="D165" s="13" t="s">
        <v>1628</v>
      </c>
      <c r="H165" s="13">
        <v>0.20300000000000001</v>
      </c>
      <c r="I165" s="18">
        <v>2.8000000000000001E-2</v>
      </c>
      <c r="J165" s="13">
        <f t="shared" si="9"/>
        <v>0.17500000000000002</v>
      </c>
      <c r="K165" s="13">
        <v>1</v>
      </c>
      <c r="L165" s="13">
        <f t="shared" si="8"/>
        <v>50</v>
      </c>
      <c r="M165" s="69">
        <v>2.9999999999999997E-4</v>
      </c>
      <c r="N165" s="69">
        <v>6.7000000000000002E-3</v>
      </c>
      <c r="O165" s="82">
        <f t="shared" si="10"/>
        <v>26.074626865671643</v>
      </c>
      <c r="P165" s="17">
        <f t="shared" si="11"/>
        <v>0.52149253731343281</v>
      </c>
    </row>
    <row r="166" spans="1:19">
      <c r="A166" s="20"/>
      <c r="C166" s="13" t="s">
        <v>1629</v>
      </c>
      <c r="D166" s="13" t="s">
        <v>1012</v>
      </c>
      <c r="H166" s="13">
        <v>0.33500000000000002</v>
      </c>
      <c r="I166" s="18">
        <v>2.8000000000000001E-2</v>
      </c>
      <c r="J166" s="13">
        <f t="shared" si="9"/>
        <v>0.307</v>
      </c>
      <c r="K166" s="13">
        <v>2</v>
      </c>
      <c r="L166" s="13">
        <f t="shared" si="8"/>
        <v>25</v>
      </c>
      <c r="M166" s="69">
        <v>2.9999999999999997E-4</v>
      </c>
      <c r="N166" s="69">
        <v>6.7000000000000002E-3</v>
      </c>
      <c r="O166" s="82">
        <f t="shared" si="10"/>
        <v>45.776119402985067</v>
      </c>
      <c r="P166" s="17">
        <f t="shared" si="11"/>
        <v>1.8310447761194026</v>
      </c>
    </row>
    <row r="167" spans="1:19">
      <c r="A167" s="20"/>
      <c r="C167" s="13" t="s">
        <v>1630</v>
      </c>
      <c r="D167" s="13" t="s">
        <v>1014</v>
      </c>
      <c r="H167" s="13">
        <v>0.41599999999999998</v>
      </c>
      <c r="I167" s="18">
        <v>2.8000000000000001E-2</v>
      </c>
      <c r="J167" s="13">
        <f t="shared" si="9"/>
        <v>0.38799999999999996</v>
      </c>
      <c r="K167" s="13">
        <v>2</v>
      </c>
      <c r="L167" s="13">
        <f t="shared" si="8"/>
        <v>25</v>
      </c>
      <c r="M167" s="69">
        <v>2.9999999999999997E-4</v>
      </c>
      <c r="N167" s="69">
        <v>6.7000000000000002E-3</v>
      </c>
      <c r="O167" s="82">
        <f t="shared" si="10"/>
        <v>57.865671641791032</v>
      </c>
      <c r="P167" s="17">
        <f t="shared" si="11"/>
        <v>2.3146268656716411</v>
      </c>
    </row>
    <row r="168" spans="1:19">
      <c r="A168" s="20"/>
      <c r="C168" s="13" t="s">
        <v>1631</v>
      </c>
      <c r="D168" s="13" t="s">
        <v>1006</v>
      </c>
      <c r="H168" s="13">
        <v>0.432</v>
      </c>
      <c r="I168" s="18">
        <v>2.8000000000000001E-2</v>
      </c>
      <c r="J168" s="13">
        <f t="shared" si="9"/>
        <v>0.40399999999999997</v>
      </c>
      <c r="K168" s="13">
        <v>2</v>
      </c>
      <c r="L168" s="13">
        <f t="shared" si="8"/>
        <v>25</v>
      </c>
      <c r="M168" s="69">
        <v>2.9999999999999997E-4</v>
      </c>
      <c r="N168" s="69">
        <v>6.7000000000000002E-3</v>
      </c>
      <c r="O168" s="82">
        <f t="shared" si="10"/>
        <v>60.253731343283569</v>
      </c>
      <c r="P168" s="17">
        <f t="shared" si="11"/>
        <v>2.4101492537313427</v>
      </c>
    </row>
    <row r="169" spans="1:19">
      <c r="A169" s="20"/>
      <c r="C169" s="13" t="s">
        <v>1632</v>
      </c>
      <c r="D169" s="13" t="s">
        <v>1008</v>
      </c>
      <c r="H169" s="13">
        <v>0.316</v>
      </c>
      <c r="I169" s="18">
        <v>2.8000000000000001E-2</v>
      </c>
      <c r="J169" s="13">
        <f t="shared" si="9"/>
        <v>0.28799999999999998</v>
      </c>
      <c r="K169" s="13">
        <v>10</v>
      </c>
      <c r="L169" s="13">
        <f t="shared" si="8"/>
        <v>5</v>
      </c>
      <c r="M169" s="69">
        <v>2.9999999999999997E-4</v>
      </c>
      <c r="N169" s="69">
        <v>6.7000000000000002E-3</v>
      </c>
      <c r="O169" s="82">
        <f t="shared" si="10"/>
        <v>42.940298507462678</v>
      </c>
      <c r="P169" s="17">
        <f t="shared" si="11"/>
        <v>8.5880597014925364</v>
      </c>
    </row>
    <row r="170" spans="1:19">
      <c r="A170" s="20"/>
      <c r="C170" s="13" t="s">
        <v>1633</v>
      </c>
      <c r="D170" s="13" t="s">
        <v>1010</v>
      </c>
      <c r="H170" s="13">
        <v>0.34699999999999998</v>
      </c>
      <c r="I170" s="18">
        <v>2.8000000000000001E-2</v>
      </c>
      <c r="J170" s="13">
        <f t="shared" si="9"/>
        <v>0.31899999999999995</v>
      </c>
      <c r="K170" s="13">
        <v>10</v>
      </c>
      <c r="L170" s="13">
        <f t="shared" si="8"/>
        <v>5</v>
      </c>
      <c r="M170" s="69">
        <v>2.9999999999999997E-4</v>
      </c>
      <c r="N170" s="69">
        <v>6.7000000000000002E-3</v>
      </c>
      <c r="O170" s="82">
        <f t="shared" si="10"/>
        <v>47.567164179104466</v>
      </c>
      <c r="P170" s="17">
        <f t="shared" si="11"/>
        <v>9.5134328358208933</v>
      </c>
    </row>
    <row r="171" spans="1:19">
      <c r="A171" s="20"/>
      <c r="C171" s="13" t="s">
        <v>1634</v>
      </c>
      <c r="D171" s="13" t="s">
        <v>1016</v>
      </c>
      <c r="H171" s="13">
        <v>0.46100000000000002</v>
      </c>
      <c r="I171" s="18">
        <v>2.8000000000000001E-2</v>
      </c>
      <c r="J171" s="13">
        <f t="shared" si="9"/>
        <v>0.433</v>
      </c>
      <c r="K171" s="13">
        <v>2</v>
      </c>
      <c r="L171" s="13">
        <f t="shared" si="8"/>
        <v>25</v>
      </c>
      <c r="M171" s="69">
        <v>2.9999999999999997E-4</v>
      </c>
      <c r="N171" s="69">
        <v>6.7000000000000002E-3</v>
      </c>
      <c r="O171" s="82">
        <f t="shared" si="10"/>
        <v>64.582089552238799</v>
      </c>
      <c r="P171" s="17">
        <f t="shared" si="11"/>
        <v>2.5832835820895519</v>
      </c>
    </row>
    <row r="172" spans="1:19" ht="14.25" customHeight="1">
      <c r="A172" s="20" t="s">
        <v>1677</v>
      </c>
      <c r="B172" s="15">
        <v>43964</v>
      </c>
      <c r="C172" s="13" t="s">
        <v>1760</v>
      </c>
      <c r="D172" s="13" t="s">
        <v>1636</v>
      </c>
      <c r="H172" s="13">
        <v>0.11600000000000001</v>
      </c>
      <c r="I172" s="18">
        <v>2.5000000000000001E-2</v>
      </c>
      <c r="J172" s="13">
        <f t="shared" si="9"/>
        <v>9.0999999999999998E-2</v>
      </c>
      <c r="K172" s="13">
        <v>2</v>
      </c>
      <c r="L172" s="13">
        <f t="shared" si="8"/>
        <v>25</v>
      </c>
      <c r="M172" s="69">
        <v>2.9999999999999997E-4</v>
      </c>
      <c r="N172" s="69">
        <v>6.7000000000000002E-3</v>
      </c>
      <c r="O172" s="82">
        <f t="shared" si="10"/>
        <v>13.537313432835822</v>
      </c>
      <c r="P172" s="17">
        <f t="shared" si="11"/>
        <v>0.54149253731343283</v>
      </c>
    </row>
    <row r="173" spans="1:19" ht="14.25" customHeight="1">
      <c r="A173" s="20" t="s">
        <v>1677</v>
      </c>
      <c r="B173" s="13" t="s">
        <v>1680</v>
      </c>
      <c r="C173" s="13" t="s">
        <v>1761</v>
      </c>
      <c r="H173" s="13">
        <v>0.11700000000000001</v>
      </c>
      <c r="I173" s="18">
        <v>2.5000000000000001E-2</v>
      </c>
      <c r="J173" s="13">
        <f t="shared" si="9"/>
        <v>9.1999999999999998E-2</v>
      </c>
      <c r="K173" s="13">
        <v>2</v>
      </c>
      <c r="L173" s="13">
        <f t="shared" si="8"/>
        <v>25</v>
      </c>
      <c r="M173" s="69">
        <v>2.9999999999999997E-4</v>
      </c>
      <c r="N173" s="69">
        <v>6.7000000000000002E-3</v>
      </c>
      <c r="O173" s="82">
        <f t="shared" si="10"/>
        <v>13.686567164179104</v>
      </c>
      <c r="P173" s="17">
        <f t="shared" si="11"/>
        <v>0.54746268656716413</v>
      </c>
      <c r="S173" s="61"/>
    </row>
    <row r="174" spans="1:19">
      <c r="A174" s="20"/>
      <c r="C174" s="35" t="s">
        <v>1148</v>
      </c>
      <c r="D174" s="88"/>
      <c r="E174" s="35"/>
      <c r="F174" s="35"/>
      <c r="G174" s="35"/>
      <c r="H174" s="46">
        <v>0.125</v>
      </c>
      <c r="I174" s="46">
        <v>2.5000000000000001E-2</v>
      </c>
      <c r="J174" s="36">
        <f t="shared" si="9"/>
        <v>0.1</v>
      </c>
      <c r="K174" s="37">
        <v>1</v>
      </c>
      <c r="L174" s="34">
        <f t="shared" si="8"/>
        <v>50</v>
      </c>
      <c r="M174" s="40">
        <v>2.9999999999999997E-4</v>
      </c>
      <c r="N174" s="34">
        <v>6.7000000000000002E-3</v>
      </c>
      <c r="O174" s="35">
        <f t="shared" si="10"/>
        <v>14.880597014925375</v>
      </c>
      <c r="P174" s="35">
        <f t="shared" si="11"/>
        <v>0.29761194029850752</v>
      </c>
      <c r="Q174" s="13" t="s">
        <v>1172</v>
      </c>
      <c r="S174" s="39" t="s">
        <v>1150</v>
      </c>
    </row>
    <row r="175" spans="1:19">
      <c r="A175" s="20"/>
      <c r="C175" s="35" t="s">
        <v>1149</v>
      </c>
      <c r="D175" s="88"/>
      <c r="E175" s="35"/>
      <c r="F175" s="35"/>
      <c r="G175" s="35"/>
      <c r="H175" s="46">
        <v>0.126</v>
      </c>
      <c r="I175" s="46">
        <v>2.5000000000000001E-2</v>
      </c>
      <c r="J175" s="36">
        <f t="shared" si="9"/>
        <v>0.10100000000000001</v>
      </c>
      <c r="K175" s="37">
        <v>1</v>
      </c>
      <c r="L175" s="34">
        <f t="shared" si="8"/>
        <v>50</v>
      </c>
      <c r="M175" s="40">
        <v>2.9999999999999997E-4</v>
      </c>
      <c r="N175" s="34">
        <v>6.7000000000000002E-3</v>
      </c>
      <c r="O175" s="35">
        <f t="shared" si="10"/>
        <v>15.029850746268657</v>
      </c>
      <c r="P175" s="35">
        <f t="shared" si="11"/>
        <v>0.30059701492537316</v>
      </c>
      <c r="S175" s="39" t="s">
        <v>1027</v>
      </c>
    </row>
    <row r="176" spans="1:19">
      <c r="A176" s="20" t="s">
        <v>1678</v>
      </c>
      <c r="C176" s="13" t="s">
        <v>1637</v>
      </c>
      <c r="D176" s="13" t="s">
        <v>1638</v>
      </c>
      <c r="H176" s="13">
        <v>0.13800000000000001</v>
      </c>
      <c r="I176" s="18">
        <v>2.5000000000000001E-2</v>
      </c>
      <c r="J176" s="13">
        <f t="shared" si="9"/>
        <v>0.11300000000000002</v>
      </c>
      <c r="K176" s="13">
        <v>1</v>
      </c>
      <c r="L176" s="13">
        <f t="shared" si="8"/>
        <v>50</v>
      </c>
      <c r="M176" s="69">
        <v>2.9999999999999997E-4</v>
      </c>
      <c r="N176" s="69">
        <v>6.7000000000000002E-3</v>
      </c>
      <c r="O176" s="82">
        <f t="shared" si="10"/>
        <v>16.820895522388064</v>
      </c>
      <c r="P176" s="17">
        <f t="shared" si="11"/>
        <v>0.33641791044776126</v>
      </c>
    </row>
    <row r="177" spans="1:17">
      <c r="A177" s="20" t="s">
        <v>1679</v>
      </c>
      <c r="C177" s="13" t="s">
        <v>1912</v>
      </c>
      <c r="D177" s="13" t="s">
        <v>1639</v>
      </c>
      <c r="F177" s="13" t="s">
        <v>1675</v>
      </c>
      <c r="G177" s="13" t="s">
        <v>1663</v>
      </c>
      <c r="H177" s="76">
        <v>0.121</v>
      </c>
      <c r="I177" s="51">
        <v>2.5000000000000001E-2</v>
      </c>
      <c r="J177" s="13">
        <f t="shared" si="9"/>
        <v>9.6000000000000002E-2</v>
      </c>
      <c r="K177" s="13">
        <v>1</v>
      </c>
      <c r="L177" s="13">
        <f t="shared" si="8"/>
        <v>50</v>
      </c>
      <c r="M177" s="69">
        <v>2.9999999999999997E-4</v>
      </c>
      <c r="N177" s="69">
        <v>6.7000000000000002E-3</v>
      </c>
      <c r="O177" s="82">
        <f t="shared" si="10"/>
        <v>14.28358208955224</v>
      </c>
      <c r="P177" s="17">
        <f t="shared" si="11"/>
        <v>0.28567164179104482</v>
      </c>
    </row>
    <row r="178" spans="1:17">
      <c r="A178" s="20" t="s">
        <v>1679</v>
      </c>
      <c r="C178" s="13" t="s">
        <v>1913</v>
      </c>
      <c r="H178" s="76">
        <v>0.121</v>
      </c>
      <c r="I178" s="51">
        <v>2.5000000000000001E-2</v>
      </c>
      <c r="J178" s="13">
        <f t="shared" si="9"/>
        <v>9.6000000000000002E-2</v>
      </c>
      <c r="K178" s="13">
        <v>1</v>
      </c>
      <c r="L178" s="13">
        <f t="shared" si="8"/>
        <v>50</v>
      </c>
      <c r="M178" s="69">
        <v>2.9999999999999997E-4</v>
      </c>
      <c r="N178" s="69">
        <v>6.7000000000000002E-3</v>
      </c>
      <c r="O178" s="82">
        <f t="shared" si="10"/>
        <v>14.28358208955224</v>
      </c>
      <c r="P178" s="17">
        <f t="shared" si="11"/>
        <v>0.28567164179104482</v>
      </c>
    </row>
    <row r="179" spans="1:17">
      <c r="A179" s="20" t="s">
        <v>1679</v>
      </c>
      <c r="C179" s="13" t="s">
        <v>1640</v>
      </c>
      <c r="G179" s="13" t="s">
        <v>1664</v>
      </c>
      <c r="H179" s="76">
        <v>0.23300000000000001</v>
      </c>
      <c r="I179" s="51">
        <v>2.5000000000000001E-2</v>
      </c>
      <c r="J179" s="13">
        <f t="shared" si="9"/>
        <v>0.20800000000000002</v>
      </c>
      <c r="K179" s="13">
        <v>1</v>
      </c>
      <c r="L179" s="13">
        <f t="shared" si="8"/>
        <v>50</v>
      </c>
      <c r="M179" s="69">
        <v>2.9999999999999997E-4</v>
      </c>
      <c r="N179" s="69">
        <v>6.7000000000000002E-3</v>
      </c>
      <c r="O179" s="82">
        <f t="shared" si="10"/>
        <v>31.000000000000004</v>
      </c>
      <c r="P179" s="17">
        <f t="shared" si="11"/>
        <v>0.62000000000000011</v>
      </c>
    </row>
    <row r="180" spans="1:17">
      <c r="A180" s="20" t="s">
        <v>1679</v>
      </c>
      <c r="C180" s="13" t="s">
        <v>1641</v>
      </c>
      <c r="G180" s="13" t="s">
        <v>1665</v>
      </c>
      <c r="H180" s="41">
        <v>0.16400000000000001</v>
      </c>
      <c r="I180" s="51">
        <v>2.5000000000000001E-2</v>
      </c>
      <c r="J180" s="13">
        <f t="shared" si="9"/>
        <v>0.13900000000000001</v>
      </c>
      <c r="K180" s="13">
        <v>1</v>
      </c>
      <c r="L180" s="13">
        <f t="shared" ref="L180:L243" si="12">50/K180</f>
        <v>50</v>
      </c>
      <c r="M180" s="69">
        <v>2.9999999999999997E-4</v>
      </c>
      <c r="N180" s="69">
        <v>6.7000000000000002E-3</v>
      </c>
      <c r="O180" s="82">
        <f t="shared" si="10"/>
        <v>20.701492537313435</v>
      </c>
      <c r="P180" s="17">
        <f t="shared" si="11"/>
        <v>0.41402985074626869</v>
      </c>
    </row>
    <row r="181" spans="1:17">
      <c r="A181" s="20" t="s">
        <v>1679</v>
      </c>
      <c r="C181" s="13" t="s">
        <v>1642</v>
      </c>
      <c r="G181" s="13" t="s">
        <v>1666</v>
      </c>
      <c r="H181" s="13">
        <v>0.22500000000000001</v>
      </c>
      <c r="I181" s="18">
        <v>2.5000000000000001E-2</v>
      </c>
      <c r="J181" s="13">
        <f t="shared" si="9"/>
        <v>0.2</v>
      </c>
      <c r="K181" s="13">
        <v>1</v>
      </c>
      <c r="L181" s="13">
        <f t="shared" si="12"/>
        <v>50</v>
      </c>
      <c r="M181" s="69">
        <v>2.9999999999999997E-4</v>
      </c>
      <c r="N181" s="69">
        <v>6.7000000000000002E-3</v>
      </c>
      <c r="O181" s="82">
        <f t="shared" si="10"/>
        <v>29.805970149253731</v>
      </c>
      <c r="P181" s="17">
        <f t="shared" si="11"/>
        <v>0.5961194029850746</v>
      </c>
      <c r="Q181" s="13">
        <v>0.90700000000000003</v>
      </c>
    </row>
    <row r="182" spans="1:17">
      <c r="A182" s="20" t="s">
        <v>1679</v>
      </c>
      <c r="C182" s="13" t="s">
        <v>1643</v>
      </c>
      <c r="G182" s="13" t="s">
        <v>1667</v>
      </c>
      <c r="H182" s="13">
        <v>0.218</v>
      </c>
      <c r="I182" s="18">
        <v>2.5000000000000001E-2</v>
      </c>
      <c r="J182" s="13">
        <f t="shared" si="9"/>
        <v>0.193</v>
      </c>
      <c r="K182" s="13">
        <v>1</v>
      </c>
      <c r="L182" s="13">
        <f t="shared" si="12"/>
        <v>50</v>
      </c>
      <c r="M182" s="69">
        <v>2.9999999999999997E-4</v>
      </c>
      <c r="N182" s="69">
        <v>6.7000000000000002E-3</v>
      </c>
      <c r="O182" s="82">
        <f t="shared" si="10"/>
        <v>28.761194029850746</v>
      </c>
      <c r="P182" s="17">
        <f t="shared" si="11"/>
        <v>0.5752238805970149</v>
      </c>
      <c r="Q182" s="13">
        <v>0.95099999999999996</v>
      </c>
    </row>
    <row r="183" spans="1:17">
      <c r="A183" s="20" t="s">
        <v>1679</v>
      </c>
      <c r="C183" s="13" t="s">
        <v>1644</v>
      </c>
      <c r="G183" s="13" t="s">
        <v>1668</v>
      </c>
      <c r="H183" s="13">
        <v>0.20699999999999999</v>
      </c>
      <c r="I183" s="18">
        <v>2.5000000000000001E-2</v>
      </c>
      <c r="J183" s="13">
        <f t="shared" si="9"/>
        <v>0.182</v>
      </c>
      <c r="K183" s="13">
        <v>1</v>
      </c>
      <c r="L183" s="13">
        <f t="shared" si="12"/>
        <v>50</v>
      </c>
      <c r="M183" s="69">
        <v>2.9999999999999997E-4</v>
      </c>
      <c r="N183" s="69">
        <v>6.7000000000000002E-3</v>
      </c>
      <c r="O183" s="82">
        <f t="shared" si="10"/>
        <v>27.119402985074625</v>
      </c>
      <c r="P183" s="17">
        <f t="shared" si="11"/>
        <v>0.54238805970149251</v>
      </c>
      <c r="Q183" s="13">
        <v>1.18</v>
      </c>
    </row>
    <row r="184" spans="1:17">
      <c r="A184" s="20" t="s">
        <v>1679</v>
      </c>
      <c r="C184" s="13" t="s">
        <v>1645</v>
      </c>
      <c r="G184" s="13" t="s">
        <v>1669</v>
      </c>
      <c r="H184" s="13">
        <v>8.7999999999999995E-2</v>
      </c>
      <c r="I184" s="18">
        <v>2.5000000000000001E-2</v>
      </c>
      <c r="J184" s="13">
        <f t="shared" si="9"/>
        <v>6.3E-2</v>
      </c>
      <c r="K184" s="13">
        <v>1</v>
      </c>
      <c r="L184" s="13">
        <f t="shared" si="12"/>
        <v>50</v>
      </c>
      <c r="M184" s="69">
        <v>2.9999999999999997E-4</v>
      </c>
      <c r="N184" s="69">
        <v>6.7000000000000002E-3</v>
      </c>
      <c r="O184" s="82">
        <f t="shared" si="10"/>
        <v>9.3582089552238816</v>
      </c>
      <c r="P184" s="17">
        <f t="shared" si="11"/>
        <v>0.18716417910447763</v>
      </c>
    </row>
    <row r="185" spans="1:17">
      <c r="A185" s="20" t="s">
        <v>1679</v>
      </c>
      <c r="C185" s="13" t="s">
        <v>1646</v>
      </c>
      <c r="G185" s="13" t="s">
        <v>1670</v>
      </c>
      <c r="H185" s="13">
        <v>0.11</v>
      </c>
      <c r="I185" s="18">
        <v>2.5000000000000001E-2</v>
      </c>
      <c r="J185" s="13">
        <f t="shared" si="9"/>
        <v>8.4999999999999992E-2</v>
      </c>
      <c r="K185" s="13">
        <v>1</v>
      </c>
      <c r="L185" s="13">
        <f t="shared" si="12"/>
        <v>50</v>
      </c>
      <c r="M185" s="69">
        <v>2.9999999999999997E-4</v>
      </c>
      <c r="N185" s="69">
        <v>6.7000000000000002E-3</v>
      </c>
      <c r="O185" s="82">
        <f t="shared" si="10"/>
        <v>12.641791044776118</v>
      </c>
      <c r="P185" s="17">
        <f t="shared" si="11"/>
        <v>0.25283582089552237</v>
      </c>
    </row>
    <row r="186" spans="1:17">
      <c r="A186" s="20" t="s">
        <v>1679</v>
      </c>
      <c r="C186" s="13" t="s">
        <v>1647</v>
      </c>
      <c r="G186" s="13" t="s">
        <v>1671</v>
      </c>
      <c r="H186" s="13">
        <v>0.114</v>
      </c>
      <c r="I186" s="18">
        <v>2.5000000000000001E-2</v>
      </c>
      <c r="J186" s="13">
        <f t="shared" si="9"/>
        <v>8.8999999999999996E-2</v>
      </c>
      <c r="K186" s="13">
        <v>1</v>
      </c>
      <c r="L186" s="13">
        <f t="shared" si="12"/>
        <v>50</v>
      </c>
      <c r="M186" s="69">
        <v>2.9999999999999997E-4</v>
      </c>
      <c r="N186" s="69">
        <v>6.7000000000000002E-3</v>
      </c>
      <c r="O186" s="82">
        <f t="shared" si="10"/>
        <v>13.238805970149253</v>
      </c>
      <c r="P186" s="17">
        <f t="shared" si="11"/>
        <v>0.26477611940298507</v>
      </c>
    </row>
    <row r="187" spans="1:17">
      <c r="A187" s="20" t="s">
        <v>1679</v>
      </c>
      <c r="C187" s="13" t="s">
        <v>1648</v>
      </c>
      <c r="G187" s="13" t="s">
        <v>1672</v>
      </c>
      <c r="H187" s="13">
        <v>0.10199999999999999</v>
      </c>
      <c r="I187" s="18">
        <v>2.5000000000000001E-2</v>
      </c>
      <c r="J187" s="13">
        <f t="shared" si="9"/>
        <v>7.6999999999999985E-2</v>
      </c>
      <c r="K187" s="13">
        <v>1</v>
      </c>
      <c r="L187" s="13">
        <f t="shared" si="12"/>
        <v>50</v>
      </c>
      <c r="M187" s="69">
        <v>2.9999999999999997E-4</v>
      </c>
      <c r="N187" s="69">
        <v>6.7000000000000002E-3</v>
      </c>
      <c r="O187" s="82">
        <f t="shared" si="10"/>
        <v>11.447761194029848</v>
      </c>
      <c r="P187" s="17">
        <f t="shared" si="11"/>
        <v>0.22895522388059697</v>
      </c>
    </row>
    <row r="188" spans="1:17">
      <c r="A188" s="20" t="s">
        <v>1679</v>
      </c>
      <c r="C188" s="13" t="s">
        <v>1649</v>
      </c>
      <c r="G188" s="13" t="s">
        <v>1673</v>
      </c>
      <c r="H188" s="13">
        <v>9.1999999999999998E-2</v>
      </c>
      <c r="I188" s="18">
        <v>2.5000000000000001E-2</v>
      </c>
      <c r="J188" s="13">
        <f t="shared" si="9"/>
        <v>6.7000000000000004E-2</v>
      </c>
      <c r="K188" s="13">
        <v>1</v>
      </c>
      <c r="L188" s="13">
        <f t="shared" si="12"/>
        <v>50</v>
      </c>
      <c r="M188" s="69">
        <v>2.9999999999999997E-4</v>
      </c>
      <c r="N188" s="69">
        <v>6.7000000000000002E-3</v>
      </c>
      <c r="O188" s="82">
        <f t="shared" si="10"/>
        <v>9.9552238805970159</v>
      </c>
      <c r="P188" s="17">
        <f t="shared" si="11"/>
        <v>0.19910447761194031</v>
      </c>
    </row>
    <row r="189" spans="1:17">
      <c r="A189" s="20" t="s">
        <v>1679</v>
      </c>
      <c r="C189" s="13" t="s">
        <v>1650</v>
      </c>
      <c r="G189" s="13" t="s">
        <v>1674</v>
      </c>
      <c r="H189" s="13">
        <v>0.104</v>
      </c>
      <c r="I189" s="18">
        <v>2.5000000000000001E-2</v>
      </c>
      <c r="J189" s="13">
        <f t="shared" si="9"/>
        <v>7.8999999999999987E-2</v>
      </c>
      <c r="K189" s="13">
        <v>1</v>
      </c>
      <c r="L189" s="13">
        <f t="shared" si="12"/>
        <v>50</v>
      </c>
      <c r="M189" s="69">
        <v>2.9999999999999997E-4</v>
      </c>
      <c r="N189" s="69">
        <v>6.7000000000000002E-3</v>
      </c>
      <c r="O189" s="82">
        <f t="shared" si="10"/>
        <v>11.746268656716417</v>
      </c>
      <c r="P189" s="17">
        <f t="shared" si="11"/>
        <v>0.23492537313432835</v>
      </c>
    </row>
    <row r="190" spans="1:17">
      <c r="A190" s="20" t="s">
        <v>1679</v>
      </c>
      <c r="C190" s="13" t="s">
        <v>1651</v>
      </c>
      <c r="F190" s="13" t="s">
        <v>1676</v>
      </c>
      <c r="G190" s="13" t="s">
        <v>1663</v>
      </c>
      <c r="H190" s="13">
        <v>5.0999999999999997E-2</v>
      </c>
      <c r="I190" s="18">
        <v>2.5000000000000001E-2</v>
      </c>
      <c r="J190" s="13">
        <f t="shared" si="9"/>
        <v>2.5999999999999995E-2</v>
      </c>
      <c r="K190" s="13">
        <v>1</v>
      </c>
      <c r="L190" s="13">
        <f t="shared" si="12"/>
        <v>50</v>
      </c>
      <c r="M190" s="69">
        <v>2.9999999999999997E-4</v>
      </c>
      <c r="N190" s="69">
        <v>6.7000000000000002E-3</v>
      </c>
      <c r="O190" s="82">
        <f t="shared" si="10"/>
        <v>3.8358208955223869</v>
      </c>
      <c r="P190" s="17">
        <f t="shared" si="11"/>
        <v>7.671641791044774E-2</v>
      </c>
    </row>
    <row r="191" spans="1:17">
      <c r="A191" s="20" t="s">
        <v>1679</v>
      </c>
      <c r="C191" s="13" t="s">
        <v>1652</v>
      </c>
      <c r="G191" s="13" t="s">
        <v>1664</v>
      </c>
      <c r="H191" s="13">
        <v>7.2999999999999995E-2</v>
      </c>
      <c r="I191" s="18">
        <v>2.5000000000000001E-2</v>
      </c>
      <c r="J191" s="13">
        <f t="shared" si="9"/>
        <v>4.7999999999999994E-2</v>
      </c>
      <c r="K191" s="13">
        <v>1</v>
      </c>
      <c r="L191" s="13">
        <f t="shared" si="12"/>
        <v>50</v>
      </c>
      <c r="M191" s="69">
        <v>2.9999999999999997E-4</v>
      </c>
      <c r="N191" s="69">
        <v>6.7000000000000002E-3</v>
      </c>
      <c r="O191" s="82">
        <f t="shared" si="10"/>
        <v>7.1194029850746254</v>
      </c>
      <c r="P191" s="17">
        <f t="shared" si="11"/>
        <v>0.14238805970149251</v>
      </c>
    </row>
    <row r="192" spans="1:17">
      <c r="A192" s="20" t="s">
        <v>1679</v>
      </c>
      <c r="C192" s="13" t="s">
        <v>1653</v>
      </c>
      <c r="G192" s="13" t="s">
        <v>1665</v>
      </c>
      <c r="H192" s="13">
        <v>9.0999999999999998E-2</v>
      </c>
      <c r="I192" s="18">
        <v>2.5000000000000001E-2</v>
      </c>
      <c r="J192" s="13">
        <f t="shared" si="9"/>
        <v>6.6000000000000003E-2</v>
      </c>
      <c r="K192" s="13">
        <v>1</v>
      </c>
      <c r="L192" s="13">
        <f t="shared" si="12"/>
        <v>50</v>
      </c>
      <c r="M192" s="69">
        <v>2.9999999999999997E-4</v>
      </c>
      <c r="N192" s="69">
        <v>6.7000000000000002E-3</v>
      </c>
      <c r="O192" s="82">
        <f t="shared" si="10"/>
        <v>9.8059701492537314</v>
      </c>
      <c r="P192" s="17">
        <f t="shared" si="11"/>
        <v>0.19611940298507463</v>
      </c>
    </row>
    <row r="193" spans="1:16">
      <c r="A193" s="20" t="s">
        <v>1679</v>
      </c>
      <c r="C193" s="13" t="s">
        <v>1654</v>
      </c>
      <c r="G193" s="13" t="s">
        <v>1666</v>
      </c>
      <c r="H193" s="13">
        <v>8.3000000000000004E-2</v>
      </c>
      <c r="I193" s="18">
        <v>2.5000000000000001E-2</v>
      </c>
      <c r="J193" s="13">
        <f t="shared" si="9"/>
        <v>5.8000000000000003E-2</v>
      </c>
      <c r="K193" s="13">
        <v>1</v>
      </c>
      <c r="L193" s="13">
        <f t="shared" si="12"/>
        <v>50</v>
      </c>
      <c r="M193" s="69">
        <v>2.9999999999999997E-4</v>
      </c>
      <c r="N193" s="69">
        <v>6.7000000000000002E-3</v>
      </c>
      <c r="O193" s="82">
        <f t="shared" si="10"/>
        <v>8.6119402985074629</v>
      </c>
      <c r="P193" s="17">
        <f t="shared" si="11"/>
        <v>0.17223880597014926</v>
      </c>
    </row>
    <row r="194" spans="1:16">
      <c r="A194" s="20" t="s">
        <v>1679</v>
      </c>
      <c r="C194" s="13" t="s">
        <v>1655</v>
      </c>
      <c r="G194" s="13" t="s">
        <v>1662</v>
      </c>
      <c r="H194" s="13">
        <v>4.7E-2</v>
      </c>
      <c r="I194" s="18">
        <v>2.5000000000000001E-2</v>
      </c>
      <c r="J194" s="13">
        <f t="shared" ref="J194:J257" si="13">H194-I194</f>
        <v>2.1999999999999999E-2</v>
      </c>
      <c r="K194" s="13">
        <v>1</v>
      </c>
      <c r="L194" s="13">
        <f t="shared" si="12"/>
        <v>50</v>
      </c>
      <c r="M194" s="69">
        <v>2.9999999999999997E-4</v>
      </c>
      <c r="N194" s="69">
        <v>6.7000000000000002E-3</v>
      </c>
      <c r="O194" s="82">
        <f t="shared" ref="O194:O257" si="14">(J194-M194)/N194</f>
        <v>3.2388059701492531</v>
      </c>
      <c r="P194" s="17">
        <f t="shared" ref="P194:P257" si="15">O194/L194</f>
        <v>6.4776119402985055E-2</v>
      </c>
    </row>
    <row r="195" spans="1:16">
      <c r="A195" s="20" t="s">
        <v>1766</v>
      </c>
      <c r="C195" s="13" t="s">
        <v>1765</v>
      </c>
      <c r="D195" s="13" t="s">
        <v>1787</v>
      </c>
      <c r="H195" s="13">
        <v>0.30599999999999999</v>
      </c>
      <c r="I195" s="18">
        <v>2.5000000000000001E-2</v>
      </c>
      <c r="J195" s="13">
        <f t="shared" si="13"/>
        <v>0.28099999999999997</v>
      </c>
      <c r="K195" s="13">
        <v>2</v>
      </c>
      <c r="L195" s="13">
        <f t="shared" si="12"/>
        <v>25</v>
      </c>
      <c r="M195" s="69">
        <v>2.9999999999999997E-4</v>
      </c>
      <c r="N195" s="69">
        <v>6.7000000000000002E-3</v>
      </c>
      <c r="O195" s="82">
        <f t="shared" si="14"/>
        <v>41.895522388059696</v>
      </c>
      <c r="P195" s="17">
        <f t="shared" si="15"/>
        <v>1.6758208955223879</v>
      </c>
    </row>
    <row r="196" spans="1:16">
      <c r="A196" s="20"/>
      <c r="C196" s="13" t="s">
        <v>1656</v>
      </c>
      <c r="D196" s="13" t="s">
        <v>1012</v>
      </c>
      <c r="H196" s="13">
        <v>0.32200000000000001</v>
      </c>
      <c r="I196" s="18">
        <v>2.5000000000000001E-2</v>
      </c>
      <c r="J196" s="13">
        <f t="shared" si="13"/>
        <v>0.29699999999999999</v>
      </c>
      <c r="K196" s="13">
        <v>2</v>
      </c>
      <c r="L196" s="13">
        <f t="shared" si="12"/>
        <v>25</v>
      </c>
      <c r="M196" s="69">
        <v>2.9999999999999997E-4</v>
      </c>
      <c r="N196" s="69">
        <v>6.7000000000000002E-3</v>
      </c>
      <c r="O196" s="82">
        <f t="shared" si="14"/>
        <v>44.283582089552233</v>
      </c>
      <c r="P196" s="17">
        <f t="shared" si="15"/>
        <v>1.7713432835820893</v>
      </c>
    </row>
    <row r="197" spans="1:16">
      <c r="A197" s="20"/>
      <c r="C197" s="13" t="s">
        <v>1657</v>
      </c>
      <c r="D197" s="13" t="s">
        <v>1006</v>
      </c>
      <c r="H197" s="13">
        <v>0.40899999999999997</v>
      </c>
      <c r="I197" s="18">
        <v>2.5000000000000001E-2</v>
      </c>
      <c r="J197" s="13">
        <f t="shared" si="13"/>
        <v>0.38399999999999995</v>
      </c>
      <c r="K197" s="13">
        <v>2</v>
      </c>
      <c r="L197" s="13">
        <f t="shared" si="12"/>
        <v>25</v>
      </c>
      <c r="M197" s="69">
        <v>2.9999999999999997E-4</v>
      </c>
      <c r="N197" s="69">
        <v>6.7000000000000002E-3</v>
      </c>
      <c r="O197" s="82">
        <f t="shared" si="14"/>
        <v>57.268656716417901</v>
      </c>
      <c r="P197" s="17">
        <f t="shared" si="15"/>
        <v>2.2907462686567159</v>
      </c>
    </row>
    <row r="198" spans="1:16">
      <c r="A198" s="20"/>
      <c r="C198" s="13" t="s">
        <v>1658</v>
      </c>
      <c r="D198" s="13" t="s">
        <v>1014</v>
      </c>
      <c r="H198" s="13">
        <v>0.41099999999999998</v>
      </c>
      <c r="I198" s="18">
        <v>2.5000000000000001E-2</v>
      </c>
      <c r="J198" s="13">
        <f t="shared" si="13"/>
        <v>0.38599999999999995</v>
      </c>
      <c r="K198" s="13">
        <v>2</v>
      </c>
      <c r="L198" s="13">
        <f t="shared" si="12"/>
        <v>25</v>
      </c>
      <c r="M198" s="69">
        <v>2.9999999999999997E-4</v>
      </c>
      <c r="N198" s="69">
        <v>6.7000000000000002E-3</v>
      </c>
      <c r="O198" s="82">
        <f t="shared" si="14"/>
        <v>57.567164179104466</v>
      </c>
      <c r="P198" s="17">
        <f t="shared" si="15"/>
        <v>2.3026865671641787</v>
      </c>
    </row>
    <row r="199" spans="1:16">
      <c r="A199" s="20"/>
      <c r="C199" s="13" t="s">
        <v>1659</v>
      </c>
      <c r="D199" s="13" t="s">
        <v>1008</v>
      </c>
      <c r="H199" s="13">
        <v>0.33300000000000002</v>
      </c>
      <c r="I199" s="18">
        <v>2.5000000000000001E-2</v>
      </c>
      <c r="J199" s="13">
        <f t="shared" si="13"/>
        <v>0.308</v>
      </c>
      <c r="K199" s="13">
        <v>10</v>
      </c>
      <c r="L199" s="13">
        <f t="shared" si="12"/>
        <v>5</v>
      </c>
      <c r="M199" s="69">
        <v>2.9999999999999997E-4</v>
      </c>
      <c r="N199" s="69">
        <v>6.7000000000000002E-3</v>
      </c>
      <c r="O199" s="82">
        <f t="shared" si="14"/>
        <v>45.925373134328353</v>
      </c>
      <c r="P199" s="17">
        <f t="shared" si="15"/>
        <v>9.1850746268656707</v>
      </c>
    </row>
    <row r="200" spans="1:16">
      <c r="A200" s="20"/>
      <c r="C200" s="13" t="s">
        <v>1660</v>
      </c>
      <c r="D200" s="13" t="s">
        <v>1010</v>
      </c>
      <c r="H200" s="13">
        <v>0.29699999999999999</v>
      </c>
      <c r="I200" s="18">
        <v>2.5000000000000001E-2</v>
      </c>
      <c r="J200" s="13">
        <f t="shared" si="13"/>
        <v>0.27199999999999996</v>
      </c>
      <c r="K200" s="13">
        <v>10</v>
      </c>
      <c r="L200" s="13">
        <f t="shared" si="12"/>
        <v>5</v>
      </c>
      <c r="M200" s="69">
        <v>2.9999999999999997E-4</v>
      </c>
      <c r="N200" s="69">
        <v>6.7000000000000002E-3</v>
      </c>
      <c r="O200" s="82">
        <f t="shared" si="14"/>
        <v>40.552238805970141</v>
      </c>
      <c r="P200" s="17">
        <f t="shared" si="15"/>
        <v>8.1104477611940275</v>
      </c>
    </row>
    <row r="201" spans="1:16">
      <c r="A201" s="20"/>
      <c r="C201" s="13" t="s">
        <v>1661</v>
      </c>
      <c r="D201" s="13" t="s">
        <v>1016</v>
      </c>
      <c r="H201" s="13">
        <v>0.42699999999999999</v>
      </c>
      <c r="I201" s="18">
        <v>2.5000000000000001E-2</v>
      </c>
      <c r="J201" s="13">
        <f t="shared" si="13"/>
        <v>0.40199999999999997</v>
      </c>
      <c r="K201" s="13">
        <v>2</v>
      </c>
      <c r="L201" s="13">
        <f t="shared" si="12"/>
        <v>25</v>
      </c>
      <c r="M201" s="69">
        <v>2.9999999999999997E-4</v>
      </c>
      <c r="N201" s="69">
        <v>6.7000000000000002E-3</v>
      </c>
      <c r="O201" s="82">
        <f t="shared" si="14"/>
        <v>59.955223880597003</v>
      </c>
      <c r="P201" s="17">
        <f t="shared" si="15"/>
        <v>2.3982089552238803</v>
      </c>
    </row>
    <row r="202" spans="1:16">
      <c r="A202" s="20" t="s">
        <v>1745</v>
      </c>
      <c r="B202" s="15">
        <v>43965</v>
      </c>
      <c r="C202" s="13" t="s">
        <v>1681</v>
      </c>
      <c r="D202" s="13" t="s">
        <v>1682</v>
      </c>
      <c r="H202" s="13">
        <v>0.50700000000000001</v>
      </c>
      <c r="I202" s="18">
        <v>2.1999999999999999E-2</v>
      </c>
      <c r="J202" s="13">
        <f t="shared" si="13"/>
        <v>0.48499999999999999</v>
      </c>
      <c r="K202" s="13">
        <v>10</v>
      </c>
      <c r="L202" s="13">
        <f t="shared" si="12"/>
        <v>5</v>
      </c>
      <c r="M202" s="69">
        <v>2.9999999999999997E-4</v>
      </c>
      <c r="N202" s="69">
        <v>6.7000000000000002E-3</v>
      </c>
      <c r="O202" s="82">
        <f t="shared" si="14"/>
        <v>72.343283582089541</v>
      </c>
      <c r="P202" s="17">
        <f t="shared" si="15"/>
        <v>14.468656716417907</v>
      </c>
    </row>
    <row r="203" spans="1:16">
      <c r="A203" s="20" t="s">
        <v>1678</v>
      </c>
      <c r="B203" s="13" t="s">
        <v>1762</v>
      </c>
      <c r="C203" s="13" t="s">
        <v>1831</v>
      </c>
      <c r="D203" s="13" t="s">
        <v>1683</v>
      </c>
      <c r="G203" s="13" t="s">
        <v>1763</v>
      </c>
      <c r="H203" s="60">
        <v>0.28599999999999998</v>
      </c>
      <c r="I203" s="60">
        <v>2.1999999999999999E-2</v>
      </c>
      <c r="J203" s="13">
        <f t="shared" si="13"/>
        <v>0.26399999999999996</v>
      </c>
      <c r="K203" s="68">
        <v>100</v>
      </c>
      <c r="L203" s="68">
        <f t="shared" si="12"/>
        <v>0.5</v>
      </c>
      <c r="M203" s="69">
        <v>2.9999999999999997E-4</v>
      </c>
      <c r="N203" s="69">
        <v>6.7000000000000002E-3</v>
      </c>
      <c r="O203" s="82">
        <f t="shared" si="14"/>
        <v>39.358208955223873</v>
      </c>
      <c r="P203" s="17">
        <f t="shared" si="15"/>
        <v>78.716417910447745</v>
      </c>
    </row>
    <row r="204" spans="1:16">
      <c r="A204" s="20" t="s">
        <v>1678</v>
      </c>
      <c r="C204" s="13" t="s">
        <v>1832</v>
      </c>
      <c r="H204" s="60">
        <v>0.28499999999999998</v>
      </c>
      <c r="I204" s="60">
        <v>2.1999999999999999E-2</v>
      </c>
      <c r="J204" s="13">
        <f t="shared" si="13"/>
        <v>0.26299999999999996</v>
      </c>
      <c r="K204" s="68">
        <v>100</v>
      </c>
      <c r="L204" s="68">
        <f t="shared" si="12"/>
        <v>0.5</v>
      </c>
      <c r="M204" s="69">
        <v>2.9999999999999997E-4</v>
      </c>
      <c r="N204" s="69">
        <v>6.7000000000000002E-3</v>
      </c>
      <c r="O204" s="82">
        <f t="shared" si="14"/>
        <v>39.208955223880587</v>
      </c>
      <c r="P204" s="17">
        <f t="shared" si="15"/>
        <v>78.417910447761173</v>
      </c>
    </row>
    <row r="205" spans="1:16">
      <c r="A205" s="20" t="s">
        <v>1746</v>
      </c>
      <c r="C205" s="13" t="s">
        <v>1684</v>
      </c>
      <c r="D205" s="13" t="s">
        <v>1683</v>
      </c>
      <c r="G205" s="13" t="s">
        <v>1764</v>
      </c>
      <c r="H205" s="13">
        <v>0.03</v>
      </c>
      <c r="I205" s="18">
        <v>2.1999999999999999E-2</v>
      </c>
      <c r="J205" s="13">
        <f t="shared" si="13"/>
        <v>8.0000000000000002E-3</v>
      </c>
      <c r="K205" s="13">
        <v>2</v>
      </c>
      <c r="L205" s="13">
        <f t="shared" si="12"/>
        <v>25</v>
      </c>
      <c r="M205" s="69">
        <v>2.9999999999999997E-4</v>
      </c>
      <c r="N205" s="69">
        <v>6.7000000000000002E-3</v>
      </c>
      <c r="O205" s="82">
        <f t="shared" si="14"/>
        <v>1.1492537313432836</v>
      </c>
      <c r="P205" s="17">
        <f t="shared" si="15"/>
        <v>4.5970149253731343E-2</v>
      </c>
    </row>
    <row r="206" spans="1:16">
      <c r="A206" s="20" t="s">
        <v>1679</v>
      </c>
      <c r="C206" s="13" t="s">
        <v>1914</v>
      </c>
      <c r="D206" s="13" t="s">
        <v>1639</v>
      </c>
      <c r="F206" s="13" t="s">
        <v>1675</v>
      </c>
      <c r="G206" s="13" t="s">
        <v>1663</v>
      </c>
      <c r="H206" s="76">
        <v>0.11799999999999999</v>
      </c>
      <c r="I206" s="51">
        <v>2.1999999999999999E-2</v>
      </c>
      <c r="J206" s="13">
        <f t="shared" si="13"/>
        <v>9.6000000000000002E-2</v>
      </c>
      <c r="K206" s="13">
        <v>1</v>
      </c>
      <c r="L206" s="13">
        <f t="shared" si="12"/>
        <v>50</v>
      </c>
      <c r="M206" s="69">
        <v>2.9999999999999997E-4</v>
      </c>
      <c r="N206" s="69">
        <v>6.7000000000000002E-3</v>
      </c>
      <c r="O206" s="82">
        <f t="shared" si="14"/>
        <v>14.28358208955224</v>
      </c>
      <c r="P206" s="17">
        <f t="shared" si="15"/>
        <v>0.28567164179104482</v>
      </c>
    </row>
    <row r="207" spans="1:16">
      <c r="A207" s="20"/>
      <c r="C207" s="13" t="s">
        <v>1915</v>
      </c>
      <c r="H207" s="76">
        <v>0.11899999999999999</v>
      </c>
      <c r="I207" s="51">
        <v>2.1999999999999999E-2</v>
      </c>
      <c r="J207" s="13">
        <f t="shared" si="13"/>
        <v>9.7000000000000003E-2</v>
      </c>
      <c r="K207" s="13">
        <v>1</v>
      </c>
      <c r="L207" s="13">
        <f t="shared" si="12"/>
        <v>50</v>
      </c>
      <c r="M207" s="69">
        <v>2.9999999999999997E-4</v>
      </c>
      <c r="N207" s="69">
        <v>6.7000000000000002E-3</v>
      </c>
      <c r="O207" s="82">
        <f t="shared" si="14"/>
        <v>14.432835820895523</v>
      </c>
      <c r="P207" s="17">
        <f t="shared" si="15"/>
        <v>0.28865671641791046</v>
      </c>
    </row>
    <row r="208" spans="1:16">
      <c r="A208" s="20" t="s">
        <v>1679</v>
      </c>
      <c r="C208" s="13" t="s">
        <v>1685</v>
      </c>
      <c r="G208" s="13" t="s">
        <v>1664</v>
      </c>
      <c r="H208" s="76">
        <v>0.22700000000000001</v>
      </c>
      <c r="I208" s="51">
        <v>2.1999999999999999E-2</v>
      </c>
      <c r="J208" s="13">
        <f t="shared" si="13"/>
        <v>0.20500000000000002</v>
      </c>
      <c r="K208" s="13">
        <v>1</v>
      </c>
      <c r="L208" s="13">
        <f t="shared" si="12"/>
        <v>50</v>
      </c>
      <c r="M208" s="69">
        <v>2.9999999999999997E-4</v>
      </c>
      <c r="N208" s="69">
        <v>6.7000000000000002E-3</v>
      </c>
      <c r="O208" s="82">
        <f t="shared" si="14"/>
        <v>30.552238805970152</v>
      </c>
      <c r="P208" s="17">
        <f t="shared" si="15"/>
        <v>0.611044776119403</v>
      </c>
    </row>
    <row r="209" spans="1:16">
      <c r="A209" s="20" t="s">
        <v>1679</v>
      </c>
      <c r="C209" s="13" t="s">
        <v>1686</v>
      </c>
      <c r="G209" s="13" t="s">
        <v>1665</v>
      </c>
      <c r="H209" s="76">
        <v>0.16600000000000001</v>
      </c>
      <c r="I209" s="51">
        <v>2.1999999999999999E-2</v>
      </c>
      <c r="J209" s="13">
        <f t="shared" si="13"/>
        <v>0.14400000000000002</v>
      </c>
      <c r="K209" s="13">
        <v>1</v>
      </c>
      <c r="L209" s="13">
        <f t="shared" si="12"/>
        <v>50</v>
      </c>
      <c r="M209" s="69">
        <v>2.9999999999999997E-4</v>
      </c>
      <c r="N209" s="69">
        <v>6.7000000000000002E-3</v>
      </c>
      <c r="O209" s="82">
        <f t="shared" si="14"/>
        <v>21.447761194029852</v>
      </c>
      <c r="P209" s="17">
        <f t="shared" si="15"/>
        <v>0.42895522388059704</v>
      </c>
    </row>
    <row r="210" spans="1:16">
      <c r="A210" s="20" t="s">
        <v>1679</v>
      </c>
      <c r="C210" s="13" t="s">
        <v>1687</v>
      </c>
      <c r="G210" s="13" t="s">
        <v>1666</v>
      </c>
      <c r="H210" s="76">
        <v>0.217</v>
      </c>
      <c r="I210" s="18">
        <v>2.1999999999999999E-2</v>
      </c>
      <c r="J210" s="13">
        <f t="shared" si="13"/>
        <v>0.19500000000000001</v>
      </c>
      <c r="K210" s="13">
        <v>1</v>
      </c>
      <c r="L210" s="13">
        <f t="shared" si="12"/>
        <v>50</v>
      </c>
      <c r="M210" s="69">
        <v>2.9999999999999997E-4</v>
      </c>
      <c r="N210" s="69">
        <v>6.7000000000000002E-3</v>
      </c>
      <c r="O210" s="82">
        <f t="shared" si="14"/>
        <v>29.059701492537314</v>
      </c>
      <c r="P210" s="17">
        <f t="shared" si="15"/>
        <v>0.58119402985074631</v>
      </c>
    </row>
    <row r="211" spans="1:16">
      <c r="A211" s="20" t="s">
        <v>1679</v>
      </c>
      <c r="C211" s="13" t="s">
        <v>1688</v>
      </c>
      <c r="G211" s="13" t="s">
        <v>1667</v>
      </c>
      <c r="H211" s="76">
        <v>0.20899999999999999</v>
      </c>
      <c r="I211" s="18">
        <v>2.1999999999999999E-2</v>
      </c>
      <c r="J211" s="13">
        <f t="shared" si="13"/>
        <v>0.187</v>
      </c>
      <c r="K211" s="13">
        <v>1</v>
      </c>
      <c r="L211" s="13">
        <f t="shared" si="12"/>
        <v>50</v>
      </c>
      <c r="M211" s="69">
        <v>2.9999999999999997E-4</v>
      </c>
      <c r="N211" s="69">
        <v>6.7000000000000002E-3</v>
      </c>
      <c r="O211" s="82">
        <f t="shared" si="14"/>
        <v>27.865671641791046</v>
      </c>
      <c r="P211" s="17">
        <f t="shared" si="15"/>
        <v>0.55731343283582091</v>
      </c>
    </row>
    <row r="212" spans="1:16">
      <c r="A212" s="20" t="s">
        <v>1679</v>
      </c>
      <c r="C212" s="13" t="s">
        <v>1689</v>
      </c>
      <c r="G212" s="13" t="s">
        <v>1668</v>
      </c>
      <c r="H212" s="76">
        <v>0.21099999999999999</v>
      </c>
      <c r="I212" s="18">
        <v>2.1999999999999999E-2</v>
      </c>
      <c r="J212" s="13">
        <f t="shared" si="13"/>
        <v>0.189</v>
      </c>
      <c r="K212" s="13">
        <v>1</v>
      </c>
      <c r="L212" s="13">
        <f t="shared" si="12"/>
        <v>50</v>
      </c>
      <c r="M212" s="69">
        <v>2.9999999999999997E-4</v>
      </c>
      <c r="N212" s="69">
        <v>6.7000000000000002E-3</v>
      </c>
      <c r="O212" s="82">
        <f t="shared" si="14"/>
        <v>28.164179104477611</v>
      </c>
      <c r="P212" s="17">
        <f t="shared" si="15"/>
        <v>0.5632835820895522</v>
      </c>
    </row>
    <row r="213" spans="1:16">
      <c r="A213" s="20" t="s">
        <v>1679</v>
      </c>
      <c r="C213" s="13" t="s">
        <v>1690</v>
      </c>
      <c r="G213" s="13" t="s">
        <v>1669</v>
      </c>
      <c r="H213" s="76">
        <v>9.4E-2</v>
      </c>
      <c r="I213" s="18">
        <v>2.1999999999999999E-2</v>
      </c>
      <c r="J213" s="13">
        <f t="shared" si="13"/>
        <v>7.2000000000000008E-2</v>
      </c>
      <c r="K213" s="13">
        <v>1</v>
      </c>
      <c r="L213" s="13">
        <f t="shared" si="12"/>
        <v>50</v>
      </c>
      <c r="M213" s="69">
        <v>2.9999999999999997E-4</v>
      </c>
      <c r="N213" s="69">
        <v>6.7000000000000002E-3</v>
      </c>
      <c r="O213" s="82">
        <f t="shared" si="14"/>
        <v>10.701492537313435</v>
      </c>
      <c r="P213" s="17">
        <f t="shared" si="15"/>
        <v>0.21402985074626868</v>
      </c>
    </row>
    <row r="214" spans="1:16">
      <c r="A214" s="20" t="s">
        <v>1679</v>
      </c>
      <c r="C214" s="13" t="s">
        <v>1691</v>
      </c>
      <c r="G214" s="13" t="s">
        <v>1670</v>
      </c>
      <c r="H214" s="76">
        <v>0.112</v>
      </c>
      <c r="I214" s="18">
        <v>2.1999999999999999E-2</v>
      </c>
      <c r="J214" s="13">
        <f t="shared" si="13"/>
        <v>0.09</v>
      </c>
      <c r="K214" s="13">
        <v>1</v>
      </c>
      <c r="L214" s="13">
        <f t="shared" si="12"/>
        <v>50</v>
      </c>
      <c r="M214" s="69">
        <v>2.9999999999999997E-4</v>
      </c>
      <c r="N214" s="69">
        <v>6.7000000000000002E-3</v>
      </c>
      <c r="O214" s="82">
        <f t="shared" si="14"/>
        <v>13.388059701492537</v>
      </c>
      <c r="P214" s="17">
        <f t="shared" si="15"/>
        <v>0.26776119402985077</v>
      </c>
    </row>
    <row r="215" spans="1:16">
      <c r="A215" s="20" t="s">
        <v>1679</v>
      </c>
      <c r="C215" s="13" t="s">
        <v>1692</v>
      </c>
      <c r="G215" s="13" t="s">
        <v>1671</v>
      </c>
      <c r="H215" s="13">
        <v>0.124</v>
      </c>
      <c r="I215" s="18">
        <v>2.1999999999999999E-2</v>
      </c>
      <c r="J215" s="13">
        <f t="shared" si="13"/>
        <v>0.10200000000000001</v>
      </c>
      <c r="K215" s="13">
        <v>1</v>
      </c>
      <c r="L215" s="13">
        <f t="shared" si="12"/>
        <v>50</v>
      </c>
      <c r="M215" s="69">
        <v>2.9999999999999997E-4</v>
      </c>
      <c r="N215" s="69">
        <v>6.7000000000000002E-3</v>
      </c>
      <c r="O215" s="82">
        <f t="shared" si="14"/>
        <v>15.179104477611942</v>
      </c>
      <c r="P215" s="17">
        <f t="shared" si="15"/>
        <v>0.30358208955223881</v>
      </c>
    </row>
    <row r="216" spans="1:16">
      <c r="A216" s="20" t="s">
        <v>1679</v>
      </c>
      <c r="C216" s="13" t="s">
        <v>1693</v>
      </c>
      <c r="G216" s="13" t="s">
        <v>1672</v>
      </c>
      <c r="H216" s="13">
        <v>0.11700000000000001</v>
      </c>
      <c r="I216" s="18">
        <v>2.1999999999999999E-2</v>
      </c>
      <c r="J216" s="13">
        <f t="shared" si="13"/>
        <v>9.5000000000000001E-2</v>
      </c>
      <c r="K216" s="13">
        <v>1</v>
      </c>
      <c r="L216" s="13">
        <f t="shared" si="12"/>
        <v>50</v>
      </c>
      <c r="M216" s="69">
        <v>2.9999999999999997E-4</v>
      </c>
      <c r="N216" s="69">
        <v>6.7000000000000002E-3</v>
      </c>
      <c r="O216" s="82">
        <f t="shared" si="14"/>
        <v>14.134328358208956</v>
      </c>
      <c r="P216" s="17">
        <f t="shared" si="15"/>
        <v>0.28268656716417911</v>
      </c>
    </row>
    <row r="217" spans="1:16">
      <c r="A217" s="20" t="s">
        <v>1679</v>
      </c>
      <c r="C217" s="13" t="s">
        <v>1694</v>
      </c>
      <c r="G217" s="13" t="s">
        <v>1673</v>
      </c>
      <c r="H217" s="13">
        <v>9.9000000000000005E-2</v>
      </c>
      <c r="I217" s="18">
        <v>2.1999999999999999E-2</v>
      </c>
      <c r="J217" s="13">
        <f t="shared" si="13"/>
        <v>7.7000000000000013E-2</v>
      </c>
      <c r="K217" s="13">
        <v>1</v>
      </c>
      <c r="L217" s="13">
        <f t="shared" si="12"/>
        <v>50</v>
      </c>
      <c r="M217" s="69">
        <v>2.9999999999999997E-4</v>
      </c>
      <c r="N217" s="69">
        <v>6.7000000000000002E-3</v>
      </c>
      <c r="O217" s="82">
        <f t="shared" si="14"/>
        <v>11.447761194029853</v>
      </c>
      <c r="P217" s="17">
        <f t="shared" si="15"/>
        <v>0.22895522388059708</v>
      </c>
    </row>
    <row r="218" spans="1:16">
      <c r="A218" s="20" t="s">
        <v>1679</v>
      </c>
      <c r="C218" s="13" t="s">
        <v>1695</v>
      </c>
      <c r="G218" s="13" t="s">
        <v>1674</v>
      </c>
      <c r="H218" s="13">
        <v>0.11</v>
      </c>
      <c r="I218" s="18">
        <v>2.1999999999999999E-2</v>
      </c>
      <c r="J218" s="13">
        <f t="shared" si="13"/>
        <v>8.7999999999999995E-2</v>
      </c>
      <c r="K218" s="13">
        <v>1</v>
      </c>
      <c r="L218" s="13">
        <f t="shared" si="12"/>
        <v>50</v>
      </c>
      <c r="M218" s="69">
        <v>2.9999999999999997E-4</v>
      </c>
      <c r="N218" s="69">
        <v>6.7000000000000002E-3</v>
      </c>
      <c r="O218" s="82">
        <f t="shared" si="14"/>
        <v>13.08955223880597</v>
      </c>
      <c r="P218" s="17">
        <f t="shared" si="15"/>
        <v>0.26179104477611942</v>
      </c>
    </row>
    <row r="219" spans="1:16">
      <c r="A219" s="20" t="s">
        <v>1679</v>
      </c>
      <c r="C219" s="13" t="s">
        <v>1696</v>
      </c>
      <c r="F219" s="13" t="s">
        <v>1676</v>
      </c>
      <c r="G219" s="13" t="s">
        <v>1663</v>
      </c>
      <c r="H219" s="13">
        <v>6.7000000000000004E-2</v>
      </c>
      <c r="I219" s="18">
        <v>2.1999999999999999E-2</v>
      </c>
      <c r="J219" s="13">
        <f t="shared" si="13"/>
        <v>4.5000000000000005E-2</v>
      </c>
      <c r="K219" s="13">
        <v>1</v>
      </c>
      <c r="L219" s="13">
        <f t="shared" si="12"/>
        <v>50</v>
      </c>
      <c r="M219" s="69">
        <v>2.9999999999999997E-4</v>
      </c>
      <c r="N219" s="69">
        <v>6.7000000000000002E-3</v>
      </c>
      <c r="O219" s="82">
        <f t="shared" si="14"/>
        <v>6.6716417910447765</v>
      </c>
      <c r="P219" s="17">
        <f t="shared" si="15"/>
        <v>0.13343283582089552</v>
      </c>
    </row>
    <row r="220" spans="1:16">
      <c r="A220" s="20" t="s">
        <v>1679</v>
      </c>
      <c r="C220" s="13" t="s">
        <v>1697</v>
      </c>
      <c r="G220" s="13" t="s">
        <v>1664</v>
      </c>
      <c r="H220" s="13">
        <v>7.6999999999999999E-2</v>
      </c>
      <c r="I220" s="18">
        <v>2.1999999999999999E-2</v>
      </c>
      <c r="J220" s="13">
        <f t="shared" si="13"/>
        <v>5.5E-2</v>
      </c>
      <c r="K220" s="13">
        <v>1</v>
      </c>
      <c r="L220" s="13">
        <f t="shared" si="12"/>
        <v>50</v>
      </c>
      <c r="M220" s="69">
        <v>2.9999999999999997E-4</v>
      </c>
      <c r="N220" s="69">
        <v>6.7000000000000002E-3</v>
      </c>
      <c r="O220" s="82">
        <f t="shared" si="14"/>
        <v>8.1641791044776113</v>
      </c>
      <c r="P220" s="17">
        <f t="shared" si="15"/>
        <v>0.16328358208955224</v>
      </c>
    </row>
    <row r="221" spans="1:16">
      <c r="A221" s="20" t="s">
        <v>1679</v>
      </c>
      <c r="C221" s="13" t="s">
        <v>1698</v>
      </c>
      <c r="G221" s="13" t="s">
        <v>1665</v>
      </c>
      <c r="H221" s="13">
        <v>8.5000000000000006E-2</v>
      </c>
      <c r="I221" s="18">
        <v>2.1999999999999999E-2</v>
      </c>
      <c r="J221" s="13">
        <f t="shared" si="13"/>
        <v>6.3E-2</v>
      </c>
      <c r="K221" s="13">
        <v>1</v>
      </c>
      <c r="L221" s="13">
        <f t="shared" si="12"/>
        <v>50</v>
      </c>
      <c r="M221" s="69">
        <v>2.9999999999999997E-4</v>
      </c>
      <c r="N221" s="69">
        <v>6.7000000000000002E-3</v>
      </c>
      <c r="O221" s="82">
        <f t="shared" si="14"/>
        <v>9.3582089552238816</v>
      </c>
      <c r="P221" s="17">
        <f t="shared" si="15"/>
        <v>0.18716417910447763</v>
      </c>
    </row>
    <row r="222" spans="1:16">
      <c r="A222" s="20" t="s">
        <v>1679</v>
      </c>
      <c r="C222" s="13" t="s">
        <v>1699</v>
      </c>
      <c r="G222" s="13" t="s">
        <v>1666</v>
      </c>
      <c r="H222" s="13">
        <v>8.8999999999999996E-2</v>
      </c>
      <c r="I222" s="18">
        <v>2.1999999999999999E-2</v>
      </c>
      <c r="J222" s="13">
        <f t="shared" si="13"/>
        <v>6.7000000000000004E-2</v>
      </c>
      <c r="K222" s="13">
        <v>1</v>
      </c>
      <c r="L222" s="13">
        <f t="shared" si="12"/>
        <v>50</v>
      </c>
      <c r="M222" s="69">
        <v>2.9999999999999997E-4</v>
      </c>
      <c r="N222" s="69">
        <v>6.7000000000000002E-3</v>
      </c>
      <c r="O222" s="82">
        <f t="shared" si="14"/>
        <v>9.9552238805970159</v>
      </c>
      <c r="P222" s="17">
        <f t="shared" si="15"/>
        <v>0.19910447761194031</v>
      </c>
    </row>
    <row r="223" spans="1:16">
      <c r="A223" s="20" t="s">
        <v>1679</v>
      </c>
      <c r="C223" s="13" t="s">
        <v>1700</v>
      </c>
      <c r="G223" s="13" t="s">
        <v>1662</v>
      </c>
      <c r="H223" s="13">
        <v>5.6000000000000001E-2</v>
      </c>
      <c r="I223" s="18">
        <v>2.1999999999999999E-2</v>
      </c>
      <c r="J223" s="13">
        <f t="shared" si="13"/>
        <v>3.4000000000000002E-2</v>
      </c>
      <c r="K223" s="13">
        <v>1</v>
      </c>
      <c r="L223" s="13">
        <f t="shared" si="12"/>
        <v>50</v>
      </c>
      <c r="M223" s="69">
        <v>2.9999999999999997E-4</v>
      </c>
      <c r="N223" s="69">
        <v>6.7000000000000002E-3</v>
      </c>
      <c r="O223" s="82">
        <f t="shared" si="14"/>
        <v>5.0298507462686564</v>
      </c>
      <c r="P223" s="17">
        <f t="shared" si="15"/>
        <v>0.10059701492537312</v>
      </c>
    </row>
    <row r="224" spans="1:16">
      <c r="A224" s="20"/>
      <c r="C224" s="13" t="s">
        <v>1701</v>
      </c>
      <c r="D224" s="13" t="s">
        <v>1012</v>
      </c>
      <c r="H224" s="13">
        <v>0.35299999999999998</v>
      </c>
      <c r="I224" s="18">
        <v>2.1999999999999999E-2</v>
      </c>
      <c r="J224" s="13">
        <f t="shared" si="13"/>
        <v>0.33099999999999996</v>
      </c>
      <c r="K224" s="13">
        <v>2</v>
      </c>
      <c r="L224" s="13">
        <f t="shared" si="12"/>
        <v>25</v>
      </c>
      <c r="M224" s="69">
        <v>2.9999999999999997E-4</v>
      </c>
      <c r="N224" s="69">
        <v>6.7000000000000002E-3</v>
      </c>
      <c r="O224" s="82">
        <f t="shared" si="14"/>
        <v>49.358208955223873</v>
      </c>
      <c r="P224" s="17">
        <f t="shared" si="15"/>
        <v>1.9743283582089548</v>
      </c>
    </row>
    <row r="225" spans="1:19">
      <c r="A225" s="20"/>
      <c r="C225" s="13" t="s">
        <v>1702</v>
      </c>
      <c r="D225" s="13" t="s">
        <v>1014</v>
      </c>
      <c r="H225" s="13">
        <v>0.39500000000000002</v>
      </c>
      <c r="I225" s="18">
        <v>2.1999999999999999E-2</v>
      </c>
      <c r="J225" s="13">
        <f t="shared" si="13"/>
        <v>0.373</v>
      </c>
      <c r="K225" s="13">
        <v>2</v>
      </c>
      <c r="L225" s="13">
        <f t="shared" si="12"/>
        <v>25</v>
      </c>
      <c r="M225" s="69">
        <v>2.9999999999999997E-4</v>
      </c>
      <c r="N225" s="69">
        <v>6.7000000000000002E-3</v>
      </c>
      <c r="O225" s="82">
        <f t="shared" si="14"/>
        <v>55.626865671641788</v>
      </c>
      <c r="P225" s="17">
        <f t="shared" si="15"/>
        <v>2.2250746268656716</v>
      </c>
    </row>
    <row r="226" spans="1:19">
      <c r="A226" s="20"/>
      <c r="C226" s="13" t="s">
        <v>1703</v>
      </c>
      <c r="D226" s="13" t="s">
        <v>1006</v>
      </c>
      <c r="H226" s="13">
        <v>0.40600000000000003</v>
      </c>
      <c r="I226" s="18">
        <v>2.1999999999999999E-2</v>
      </c>
      <c r="J226" s="13">
        <f t="shared" si="13"/>
        <v>0.38400000000000001</v>
      </c>
      <c r="K226" s="13">
        <v>2</v>
      </c>
      <c r="L226" s="13">
        <f t="shared" si="12"/>
        <v>25</v>
      </c>
      <c r="M226" s="69">
        <v>2.9999999999999997E-4</v>
      </c>
      <c r="N226" s="69">
        <v>6.7000000000000002E-3</v>
      </c>
      <c r="O226" s="82">
        <f t="shared" si="14"/>
        <v>57.268656716417908</v>
      </c>
      <c r="P226" s="17">
        <f t="shared" si="15"/>
        <v>2.2907462686567164</v>
      </c>
    </row>
    <row r="227" spans="1:19">
      <c r="A227" s="20"/>
      <c r="C227" s="13" t="s">
        <v>1704</v>
      </c>
      <c r="D227" s="13" t="s">
        <v>1008</v>
      </c>
      <c r="H227" s="13">
        <v>0.35199999999999998</v>
      </c>
      <c r="I227" s="18">
        <v>2.1999999999999999E-2</v>
      </c>
      <c r="J227" s="13">
        <f t="shared" si="13"/>
        <v>0.32999999999999996</v>
      </c>
      <c r="K227" s="13">
        <v>10</v>
      </c>
      <c r="L227" s="13">
        <f t="shared" si="12"/>
        <v>5</v>
      </c>
      <c r="M227" s="69">
        <v>2.9999999999999997E-4</v>
      </c>
      <c r="N227" s="69">
        <v>6.7000000000000002E-3</v>
      </c>
      <c r="O227" s="82">
        <f t="shared" si="14"/>
        <v>49.208955223880587</v>
      </c>
      <c r="P227" s="17">
        <f t="shared" si="15"/>
        <v>9.8417910447761177</v>
      </c>
    </row>
    <row r="228" spans="1:19">
      <c r="A228" s="20"/>
      <c r="C228" s="13" t="s">
        <v>1705</v>
      </c>
      <c r="D228" s="13" t="s">
        <v>1010</v>
      </c>
      <c r="H228" s="13">
        <v>0.30599999999999999</v>
      </c>
      <c r="I228" s="18">
        <v>2.1999999999999999E-2</v>
      </c>
      <c r="J228" s="13">
        <f t="shared" si="13"/>
        <v>0.28399999999999997</v>
      </c>
      <c r="K228" s="13">
        <v>10</v>
      </c>
      <c r="L228" s="13">
        <f t="shared" si="12"/>
        <v>5</v>
      </c>
      <c r="M228" s="69">
        <v>2.9999999999999997E-4</v>
      </c>
      <c r="N228" s="69">
        <v>6.7000000000000002E-3</v>
      </c>
      <c r="O228" s="82">
        <f t="shared" si="14"/>
        <v>42.343283582089541</v>
      </c>
      <c r="P228" s="17">
        <f t="shared" si="15"/>
        <v>8.4686567164179074</v>
      </c>
    </row>
    <row r="229" spans="1:19">
      <c r="A229" s="20"/>
      <c r="C229" s="13" t="s">
        <v>1706</v>
      </c>
      <c r="D229" s="13" t="s">
        <v>1016</v>
      </c>
      <c r="H229" s="13">
        <v>0.436</v>
      </c>
      <c r="I229" s="18">
        <v>2.1999999999999999E-2</v>
      </c>
      <c r="J229" s="13">
        <f t="shared" si="13"/>
        <v>0.41399999999999998</v>
      </c>
      <c r="K229" s="13">
        <v>2</v>
      </c>
      <c r="L229" s="13">
        <f t="shared" si="12"/>
        <v>25</v>
      </c>
      <c r="M229" s="69">
        <v>2.9999999999999997E-4</v>
      </c>
      <c r="N229" s="69">
        <v>6.7000000000000002E-3</v>
      </c>
      <c r="O229" s="82">
        <f t="shared" si="14"/>
        <v>61.74626865671641</v>
      </c>
      <c r="P229" s="17">
        <f t="shared" si="15"/>
        <v>2.4698507462686563</v>
      </c>
    </row>
    <row r="230" spans="1:19">
      <c r="A230" s="20" t="s">
        <v>1678</v>
      </c>
      <c r="C230" s="13" t="s">
        <v>1707</v>
      </c>
      <c r="D230" s="13" t="s">
        <v>1708</v>
      </c>
      <c r="H230" s="13">
        <v>0.14299999999999999</v>
      </c>
      <c r="I230" s="18">
        <v>2.1999999999999999E-2</v>
      </c>
      <c r="J230" s="13">
        <f t="shared" si="13"/>
        <v>0.121</v>
      </c>
      <c r="K230" s="13">
        <v>1</v>
      </c>
      <c r="L230" s="13">
        <f t="shared" si="12"/>
        <v>50</v>
      </c>
      <c r="M230" s="69">
        <v>2.9999999999999997E-4</v>
      </c>
      <c r="N230" s="69">
        <v>6.7000000000000002E-3</v>
      </c>
      <c r="O230" s="82">
        <f t="shared" si="14"/>
        <v>18.014925373134329</v>
      </c>
      <c r="P230" s="17">
        <f t="shared" si="15"/>
        <v>0.36029850746268655</v>
      </c>
    </row>
    <row r="231" spans="1:19">
      <c r="A231" s="20"/>
      <c r="B231" s="15">
        <v>43966</v>
      </c>
      <c r="C231" s="35" t="s">
        <v>1785</v>
      </c>
      <c r="D231" s="88"/>
      <c r="E231" s="35"/>
      <c r="F231" s="35"/>
      <c r="G231" s="35"/>
      <c r="H231" s="46">
        <v>0.19400000000000001</v>
      </c>
      <c r="I231" s="46">
        <v>2.5999999999999999E-2</v>
      </c>
      <c r="J231" s="36">
        <f t="shared" si="13"/>
        <v>0.16800000000000001</v>
      </c>
      <c r="K231" s="37">
        <v>5</v>
      </c>
      <c r="L231" s="34">
        <f t="shared" si="12"/>
        <v>10</v>
      </c>
      <c r="M231" s="40">
        <v>-2.5999999999999999E-3</v>
      </c>
      <c r="N231" s="34">
        <v>7.1000000000000004E-3</v>
      </c>
      <c r="O231" s="35">
        <f t="shared" si="14"/>
        <v>24.028169014084504</v>
      </c>
      <c r="P231" s="35">
        <f t="shared" si="15"/>
        <v>2.4028169014084506</v>
      </c>
      <c r="Q231" s="13" t="s">
        <v>1788</v>
      </c>
      <c r="S231" s="79" t="s">
        <v>1783</v>
      </c>
    </row>
    <row r="232" spans="1:19">
      <c r="A232" s="20"/>
      <c r="B232" s="13" t="s">
        <v>1790</v>
      </c>
      <c r="C232" s="35" t="s">
        <v>1786</v>
      </c>
      <c r="D232" s="88"/>
      <c r="E232" s="35"/>
      <c r="F232" s="35"/>
      <c r="G232" s="35"/>
      <c r="H232" s="46">
        <v>0.193</v>
      </c>
      <c r="I232" s="46">
        <v>2.5999999999999999E-2</v>
      </c>
      <c r="J232" s="36">
        <f t="shared" si="13"/>
        <v>0.16700000000000001</v>
      </c>
      <c r="K232" s="37">
        <v>5</v>
      </c>
      <c r="L232" s="34">
        <f t="shared" si="12"/>
        <v>10</v>
      </c>
      <c r="M232" s="40">
        <v>-2.5999999999999999E-3</v>
      </c>
      <c r="N232" s="34">
        <v>7.1000000000000004E-3</v>
      </c>
      <c r="O232" s="35">
        <f t="shared" si="14"/>
        <v>23.887323943661972</v>
      </c>
      <c r="P232" s="35">
        <f t="shared" si="15"/>
        <v>2.3887323943661971</v>
      </c>
      <c r="S232" s="79" t="s">
        <v>1784</v>
      </c>
    </row>
    <row r="233" spans="1:19">
      <c r="A233" s="20" t="s">
        <v>1679</v>
      </c>
      <c r="C233" s="13" t="s">
        <v>1709</v>
      </c>
      <c r="D233" s="13" t="s">
        <v>1639</v>
      </c>
      <c r="F233" s="13" t="s">
        <v>1675</v>
      </c>
      <c r="G233" s="13" t="s">
        <v>1663</v>
      </c>
      <c r="H233" s="76">
        <v>0.129</v>
      </c>
      <c r="I233" s="51">
        <v>2.5999999999999999E-2</v>
      </c>
      <c r="J233" s="13">
        <f t="shared" si="13"/>
        <v>0.10300000000000001</v>
      </c>
      <c r="K233" s="13">
        <v>1</v>
      </c>
      <c r="L233" s="13">
        <f t="shared" si="12"/>
        <v>50</v>
      </c>
      <c r="M233" s="69">
        <v>-2.5999999999999999E-3</v>
      </c>
      <c r="N233" s="69">
        <v>7.1000000000000004E-3</v>
      </c>
      <c r="O233" s="82">
        <f t="shared" si="14"/>
        <v>14.87323943661972</v>
      </c>
      <c r="P233" s="17">
        <f t="shared" si="15"/>
        <v>0.2974647887323944</v>
      </c>
    </row>
    <row r="234" spans="1:19">
      <c r="A234" s="20" t="s">
        <v>1679</v>
      </c>
      <c r="C234" s="13" t="s">
        <v>1710</v>
      </c>
      <c r="G234" s="13" t="s">
        <v>1664</v>
      </c>
      <c r="H234" s="76">
        <v>0.222</v>
      </c>
      <c r="I234" s="51">
        <v>2.5999999999999999E-2</v>
      </c>
      <c r="J234" s="13">
        <f t="shared" si="13"/>
        <v>0.19600000000000001</v>
      </c>
      <c r="K234" s="13">
        <v>1</v>
      </c>
      <c r="L234" s="13">
        <f t="shared" si="12"/>
        <v>50</v>
      </c>
      <c r="M234" s="69">
        <v>-2.5999999999999999E-3</v>
      </c>
      <c r="N234" s="69">
        <v>7.1000000000000004E-3</v>
      </c>
      <c r="O234" s="82">
        <f t="shared" si="14"/>
        <v>27.971830985915492</v>
      </c>
      <c r="P234" s="17">
        <f t="shared" si="15"/>
        <v>0.55943661971830982</v>
      </c>
    </row>
    <row r="235" spans="1:19">
      <c r="A235" s="20" t="s">
        <v>1679</v>
      </c>
      <c r="C235" s="13" t="s">
        <v>1711</v>
      </c>
      <c r="G235" s="13" t="s">
        <v>1665</v>
      </c>
      <c r="H235" s="41">
        <v>0.17699999999999999</v>
      </c>
      <c r="I235" s="51">
        <v>2.5999999999999999E-2</v>
      </c>
      <c r="J235" s="13">
        <f t="shared" si="13"/>
        <v>0.151</v>
      </c>
      <c r="K235" s="13">
        <v>1</v>
      </c>
      <c r="L235" s="13">
        <f t="shared" si="12"/>
        <v>50</v>
      </c>
      <c r="M235" s="69">
        <v>-2.5999999999999999E-3</v>
      </c>
      <c r="N235" s="69">
        <v>7.1000000000000004E-3</v>
      </c>
      <c r="O235" s="82">
        <f t="shared" si="14"/>
        <v>21.633802816901404</v>
      </c>
      <c r="P235" s="17">
        <f t="shared" si="15"/>
        <v>0.43267605633802808</v>
      </c>
    </row>
    <row r="236" spans="1:19">
      <c r="A236" s="20" t="s">
        <v>1679</v>
      </c>
      <c r="C236" s="13" t="s">
        <v>1712</v>
      </c>
      <c r="G236" s="13" t="s">
        <v>1666</v>
      </c>
      <c r="H236" s="13">
        <v>0.218</v>
      </c>
      <c r="I236" s="18">
        <v>2.5999999999999999E-2</v>
      </c>
      <c r="J236" s="13">
        <f t="shared" si="13"/>
        <v>0.192</v>
      </c>
      <c r="K236" s="13">
        <v>1</v>
      </c>
      <c r="L236" s="13">
        <f t="shared" si="12"/>
        <v>50</v>
      </c>
      <c r="M236" s="69">
        <v>-2.5999999999999999E-3</v>
      </c>
      <c r="N236" s="69">
        <v>7.1000000000000004E-3</v>
      </c>
      <c r="O236" s="82">
        <f t="shared" si="14"/>
        <v>27.408450704225348</v>
      </c>
      <c r="P236" s="17">
        <f t="shared" si="15"/>
        <v>0.54816901408450702</v>
      </c>
    </row>
    <row r="237" spans="1:19">
      <c r="A237" s="20" t="s">
        <v>1679</v>
      </c>
      <c r="C237" s="13" t="s">
        <v>1713</v>
      </c>
      <c r="G237" s="13" t="s">
        <v>1667</v>
      </c>
      <c r="H237" s="13">
        <v>0.22</v>
      </c>
      <c r="I237" s="18">
        <v>2.5999999999999999E-2</v>
      </c>
      <c r="J237" s="13">
        <f t="shared" si="13"/>
        <v>0.19400000000000001</v>
      </c>
      <c r="K237" s="13">
        <v>1</v>
      </c>
      <c r="L237" s="13">
        <f t="shared" si="12"/>
        <v>50</v>
      </c>
      <c r="M237" s="69">
        <v>-2.5999999999999999E-3</v>
      </c>
      <c r="N237" s="69">
        <v>7.1000000000000004E-3</v>
      </c>
      <c r="O237" s="82">
        <f t="shared" si="14"/>
        <v>27.69014084507042</v>
      </c>
      <c r="P237" s="17">
        <f t="shared" si="15"/>
        <v>0.55380281690140842</v>
      </c>
    </row>
    <row r="238" spans="1:19">
      <c r="A238" s="20" t="s">
        <v>1679</v>
      </c>
      <c r="C238" s="13" t="s">
        <v>1714</v>
      </c>
      <c r="G238" s="13" t="s">
        <v>1668</v>
      </c>
      <c r="H238" s="13">
        <v>0.216</v>
      </c>
      <c r="I238" s="18">
        <v>2.5999999999999999E-2</v>
      </c>
      <c r="J238" s="13">
        <f t="shared" si="13"/>
        <v>0.19</v>
      </c>
      <c r="K238" s="13">
        <v>1</v>
      </c>
      <c r="L238" s="13">
        <f t="shared" si="12"/>
        <v>50</v>
      </c>
      <c r="M238" s="69">
        <v>-2.5999999999999999E-3</v>
      </c>
      <c r="N238" s="69">
        <v>7.1000000000000004E-3</v>
      </c>
      <c r="O238" s="82">
        <f t="shared" si="14"/>
        <v>27.12676056338028</v>
      </c>
      <c r="P238" s="17">
        <f t="shared" si="15"/>
        <v>0.54253521126760562</v>
      </c>
    </row>
    <row r="239" spans="1:19">
      <c r="A239" s="20" t="s">
        <v>1679</v>
      </c>
      <c r="C239" s="13" t="s">
        <v>1715</v>
      </c>
      <c r="G239" s="13" t="s">
        <v>1669</v>
      </c>
      <c r="H239" s="13">
        <v>9.7000000000000003E-2</v>
      </c>
      <c r="I239" s="18">
        <v>2.5999999999999999E-2</v>
      </c>
      <c r="J239" s="13">
        <f t="shared" si="13"/>
        <v>7.1000000000000008E-2</v>
      </c>
      <c r="K239" s="13">
        <v>1</v>
      </c>
      <c r="L239" s="13">
        <f t="shared" si="12"/>
        <v>50</v>
      </c>
      <c r="M239" s="69">
        <v>-2.5999999999999999E-3</v>
      </c>
      <c r="N239" s="69">
        <v>7.1000000000000004E-3</v>
      </c>
      <c r="O239" s="82">
        <f t="shared" si="14"/>
        <v>10.366197183098592</v>
      </c>
      <c r="P239" s="17">
        <f t="shared" si="15"/>
        <v>0.20732394366197185</v>
      </c>
    </row>
    <row r="240" spans="1:19">
      <c r="A240" s="20" t="s">
        <v>1679</v>
      </c>
      <c r="C240" s="13" t="s">
        <v>1716</v>
      </c>
      <c r="G240" s="13" t="s">
        <v>1670</v>
      </c>
      <c r="H240" s="13">
        <v>0.11799999999999999</v>
      </c>
      <c r="I240" s="18">
        <v>2.5999999999999999E-2</v>
      </c>
      <c r="J240" s="13">
        <f t="shared" si="13"/>
        <v>9.1999999999999998E-2</v>
      </c>
      <c r="K240" s="13">
        <v>1</v>
      </c>
      <c r="L240" s="13">
        <f t="shared" si="12"/>
        <v>50</v>
      </c>
      <c r="M240" s="69">
        <v>-2.5999999999999999E-3</v>
      </c>
      <c r="N240" s="69">
        <v>7.1000000000000004E-3</v>
      </c>
      <c r="O240" s="82">
        <f t="shared" si="14"/>
        <v>13.32394366197183</v>
      </c>
      <c r="P240" s="17">
        <f t="shared" si="15"/>
        <v>0.26647887323943659</v>
      </c>
    </row>
    <row r="241" spans="1:16">
      <c r="A241" s="20" t="s">
        <v>1679</v>
      </c>
      <c r="C241" s="13" t="s">
        <v>1717</v>
      </c>
      <c r="G241" s="13" t="s">
        <v>1671</v>
      </c>
      <c r="H241" s="13">
        <v>0.123</v>
      </c>
      <c r="I241" s="18">
        <v>2.5999999999999999E-2</v>
      </c>
      <c r="J241" s="13">
        <f t="shared" si="13"/>
        <v>9.7000000000000003E-2</v>
      </c>
      <c r="K241" s="13">
        <v>1</v>
      </c>
      <c r="L241" s="13">
        <f t="shared" si="12"/>
        <v>50</v>
      </c>
      <c r="M241" s="69">
        <v>-2.5999999999999999E-3</v>
      </c>
      <c r="N241" s="69">
        <v>7.1000000000000004E-3</v>
      </c>
      <c r="O241" s="82">
        <f t="shared" si="14"/>
        <v>14.028169014084508</v>
      </c>
      <c r="P241" s="17">
        <f t="shared" si="15"/>
        <v>0.28056338028169014</v>
      </c>
    </row>
    <row r="242" spans="1:16">
      <c r="A242" s="20" t="s">
        <v>1679</v>
      </c>
      <c r="C242" s="13" t="s">
        <v>1718</v>
      </c>
      <c r="G242" s="13" t="s">
        <v>1672</v>
      </c>
      <c r="H242" s="13">
        <v>0.114</v>
      </c>
      <c r="I242" s="18">
        <v>2.5999999999999999E-2</v>
      </c>
      <c r="J242" s="13">
        <f t="shared" si="13"/>
        <v>8.8000000000000009E-2</v>
      </c>
      <c r="K242" s="13">
        <v>1</v>
      </c>
      <c r="L242" s="13">
        <f t="shared" si="12"/>
        <v>50</v>
      </c>
      <c r="M242" s="69">
        <v>-2.5999999999999999E-3</v>
      </c>
      <c r="N242" s="69">
        <v>7.1000000000000004E-3</v>
      </c>
      <c r="O242" s="82">
        <f t="shared" si="14"/>
        <v>12.760563380281692</v>
      </c>
      <c r="P242" s="17">
        <f t="shared" si="15"/>
        <v>0.25521126760563384</v>
      </c>
    </row>
    <row r="243" spans="1:16">
      <c r="A243" s="20" t="s">
        <v>1679</v>
      </c>
      <c r="C243" s="13" t="s">
        <v>1719</v>
      </c>
      <c r="G243" s="13" t="s">
        <v>1673</v>
      </c>
      <c r="H243" s="13">
        <v>0.108</v>
      </c>
      <c r="I243" s="18">
        <v>2.5999999999999999E-2</v>
      </c>
      <c r="J243" s="13">
        <f t="shared" si="13"/>
        <v>8.2000000000000003E-2</v>
      </c>
      <c r="K243" s="13">
        <v>1</v>
      </c>
      <c r="L243" s="13">
        <f t="shared" si="12"/>
        <v>50</v>
      </c>
      <c r="M243" s="69">
        <v>-2.5999999999999999E-3</v>
      </c>
      <c r="N243" s="69">
        <v>7.1000000000000004E-3</v>
      </c>
      <c r="O243" s="82">
        <f t="shared" si="14"/>
        <v>11.91549295774648</v>
      </c>
      <c r="P243" s="17">
        <f t="shared" si="15"/>
        <v>0.23830985915492961</v>
      </c>
    </row>
    <row r="244" spans="1:16">
      <c r="A244" s="20" t="s">
        <v>1679</v>
      </c>
      <c r="C244" s="13" t="s">
        <v>1720</v>
      </c>
      <c r="G244" s="13" t="s">
        <v>1674</v>
      </c>
      <c r="H244" s="13">
        <v>0.115</v>
      </c>
      <c r="I244" s="18">
        <v>2.5999999999999999E-2</v>
      </c>
      <c r="J244" s="13">
        <f t="shared" si="13"/>
        <v>8.900000000000001E-2</v>
      </c>
      <c r="K244" s="13">
        <v>1</v>
      </c>
      <c r="L244" s="13">
        <f t="shared" ref="L244:L307" si="16">50/K244</f>
        <v>50</v>
      </c>
      <c r="M244" s="69">
        <v>-2.5999999999999999E-3</v>
      </c>
      <c r="N244" s="69">
        <v>7.1000000000000004E-3</v>
      </c>
      <c r="O244" s="82">
        <f t="shared" si="14"/>
        <v>12.901408450704226</v>
      </c>
      <c r="P244" s="17">
        <f t="shared" si="15"/>
        <v>0.25802816901408454</v>
      </c>
    </row>
    <row r="245" spans="1:16">
      <c r="A245" s="20" t="s">
        <v>1679</v>
      </c>
      <c r="C245" s="13" t="s">
        <v>1721</v>
      </c>
      <c r="F245" s="13" t="s">
        <v>1676</v>
      </c>
      <c r="G245" s="13" t="s">
        <v>1663</v>
      </c>
      <c r="H245" s="13">
        <v>7.0999999999999994E-2</v>
      </c>
      <c r="I245" s="18">
        <v>2.5999999999999999E-2</v>
      </c>
      <c r="J245" s="13">
        <f t="shared" si="13"/>
        <v>4.4999999999999998E-2</v>
      </c>
      <c r="K245" s="13">
        <v>1</v>
      </c>
      <c r="L245" s="13">
        <f t="shared" si="16"/>
        <v>50</v>
      </c>
      <c r="M245" s="69">
        <v>-2.5999999999999999E-3</v>
      </c>
      <c r="N245" s="69">
        <v>7.1000000000000004E-3</v>
      </c>
      <c r="O245" s="82">
        <f t="shared" si="14"/>
        <v>6.7042253521126751</v>
      </c>
      <c r="P245" s="17">
        <f t="shared" si="15"/>
        <v>0.1340845070422535</v>
      </c>
    </row>
    <row r="246" spans="1:16">
      <c r="A246" s="20" t="s">
        <v>1679</v>
      </c>
      <c r="C246" s="13" t="s">
        <v>1722</v>
      </c>
      <c r="G246" s="13" t="s">
        <v>1664</v>
      </c>
      <c r="H246" s="13">
        <v>6.8000000000000005E-2</v>
      </c>
      <c r="I246" s="18">
        <v>2.5999999999999999E-2</v>
      </c>
      <c r="J246" s="13">
        <f t="shared" si="13"/>
        <v>4.200000000000001E-2</v>
      </c>
      <c r="K246" s="13">
        <v>1</v>
      </c>
      <c r="L246" s="13">
        <f t="shared" si="16"/>
        <v>50</v>
      </c>
      <c r="M246" s="69">
        <v>-2.5999999999999999E-3</v>
      </c>
      <c r="N246" s="69">
        <v>7.1000000000000004E-3</v>
      </c>
      <c r="O246" s="82">
        <f t="shared" si="14"/>
        <v>6.2816901408450709</v>
      </c>
      <c r="P246" s="17">
        <f t="shared" si="15"/>
        <v>0.12563380281690142</v>
      </c>
    </row>
    <row r="247" spans="1:16">
      <c r="A247" s="20" t="s">
        <v>1679</v>
      </c>
      <c r="C247" s="13" t="s">
        <v>1723</v>
      </c>
      <c r="G247" s="13" t="s">
        <v>1665</v>
      </c>
      <c r="H247" s="13">
        <v>9.9000000000000005E-2</v>
      </c>
      <c r="I247" s="18">
        <v>2.5999999999999999E-2</v>
      </c>
      <c r="J247" s="13">
        <f t="shared" si="13"/>
        <v>7.3000000000000009E-2</v>
      </c>
      <c r="K247" s="13">
        <v>1</v>
      </c>
      <c r="L247" s="13">
        <f t="shared" si="16"/>
        <v>50</v>
      </c>
      <c r="M247" s="69">
        <v>-2.5999999999999999E-3</v>
      </c>
      <c r="N247" s="69">
        <v>7.1000000000000004E-3</v>
      </c>
      <c r="O247" s="82">
        <f t="shared" si="14"/>
        <v>10.647887323943664</v>
      </c>
      <c r="P247" s="17">
        <f t="shared" si="15"/>
        <v>0.21295774647887328</v>
      </c>
    </row>
    <row r="248" spans="1:16">
      <c r="A248" s="20" t="s">
        <v>1679</v>
      </c>
      <c r="C248" s="13" t="s">
        <v>1724</v>
      </c>
      <c r="G248" s="13" t="s">
        <v>1666</v>
      </c>
      <c r="H248" s="13">
        <v>8.7999999999999995E-2</v>
      </c>
      <c r="I248" s="18">
        <v>2.5999999999999999E-2</v>
      </c>
      <c r="J248" s="13">
        <f t="shared" si="13"/>
        <v>6.2E-2</v>
      </c>
      <c r="K248" s="13">
        <v>1</v>
      </c>
      <c r="L248" s="13">
        <f t="shared" si="16"/>
        <v>50</v>
      </c>
      <c r="M248" s="69">
        <v>-2.5999999999999999E-3</v>
      </c>
      <c r="N248" s="69">
        <v>7.1000000000000004E-3</v>
      </c>
      <c r="O248" s="82">
        <f t="shared" si="14"/>
        <v>9.0985915492957741</v>
      </c>
      <c r="P248" s="17">
        <f t="shared" si="15"/>
        <v>0.18197183098591549</v>
      </c>
    </row>
    <row r="249" spans="1:16">
      <c r="A249" s="20" t="s">
        <v>1679</v>
      </c>
      <c r="C249" s="13" t="s">
        <v>1916</v>
      </c>
      <c r="G249" s="13" t="s">
        <v>1662</v>
      </c>
      <c r="H249" s="13">
        <v>5.3999999999999999E-2</v>
      </c>
      <c r="I249" s="18">
        <v>2.5999999999999999E-2</v>
      </c>
      <c r="J249" s="13">
        <f t="shared" si="13"/>
        <v>2.8000000000000001E-2</v>
      </c>
      <c r="K249" s="13">
        <v>1</v>
      </c>
      <c r="L249" s="13">
        <f t="shared" si="16"/>
        <v>50</v>
      </c>
      <c r="M249" s="69">
        <v>-2.5999999999999999E-3</v>
      </c>
      <c r="N249" s="69">
        <v>7.1000000000000004E-3</v>
      </c>
      <c r="O249" s="82">
        <f t="shared" si="14"/>
        <v>4.3098591549295779</v>
      </c>
      <c r="P249" s="17">
        <f t="shared" si="15"/>
        <v>8.6197183098591562E-2</v>
      </c>
    </row>
    <row r="250" spans="1:16">
      <c r="A250" s="20"/>
      <c r="C250" s="13" t="s">
        <v>1917</v>
      </c>
      <c r="H250" s="13">
        <v>5.5E-2</v>
      </c>
      <c r="I250" s="18">
        <v>2.5999999999999999E-2</v>
      </c>
      <c r="J250" s="13">
        <f t="shared" si="13"/>
        <v>2.9000000000000001E-2</v>
      </c>
      <c r="K250" s="13">
        <v>1</v>
      </c>
      <c r="L250" s="13">
        <f t="shared" si="16"/>
        <v>50</v>
      </c>
      <c r="M250" s="69">
        <v>-2.5999999999999999E-3</v>
      </c>
      <c r="N250" s="69">
        <v>7.1000000000000004E-3</v>
      </c>
      <c r="O250" s="82">
        <f t="shared" si="14"/>
        <v>4.450704225352113</v>
      </c>
      <c r="P250" s="17">
        <f t="shared" si="15"/>
        <v>8.9014084507042263E-2</v>
      </c>
    </row>
    <row r="251" spans="1:16">
      <c r="A251" s="20" t="s">
        <v>1476</v>
      </c>
      <c r="C251" s="13" t="s">
        <v>1791</v>
      </c>
      <c r="D251" s="13" t="s">
        <v>1273</v>
      </c>
      <c r="F251" s="13" t="s">
        <v>1747</v>
      </c>
      <c r="H251" s="13">
        <v>0.14000000000000001</v>
      </c>
      <c r="I251" s="18">
        <v>2.5999999999999999E-2</v>
      </c>
      <c r="J251" s="13">
        <f t="shared" si="13"/>
        <v>0.11400000000000002</v>
      </c>
      <c r="K251" s="13">
        <v>2</v>
      </c>
      <c r="L251" s="13">
        <f t="shared" si="16"/>
        <v>25</v>
      </c>
      <c r="M251" s="69">
        <v>-2.5999999999999999E-3</v>
      </c>
      <c r="N251" s="69">
        <v>7.1000000000000004E-3</v>
      </c>
      <c r="O251" s="82">
        <f t="shared" si="14"/>
        <v>16.422535211267608</v>
      </c>
      <c r="P251" s="17">
        <f t="shared" si="15"/>
        <v>0.65690140845070433</v>
      </c>
    </row>
    <row r="252" spans="1:16">
      <c r="A252" s="20" t="s">
        <v>1476</v>
      </c>
      <c r="C252" s="13" t="s">
        <v>1792</v>
      </c>
      <c r="H252" s="13">
        <v>0.14099999999999999</v>
      </c>
      <c r="I252" s="18">
        <v>2.5999999999999999E-2</v>
      </c>
      <c r="J252" s="13">
        <f t="shared" si="13"/>
        <v>0.11499999999999999</v>
      </c>
      <c r="K252" s="13">
        <v>2</v>
      </c>
      <c r="L252" s="13">
        <f t="shared" si="16"/>
        <v>25</v>
      </c>
      <c r="M252" s="69">
        <v>-2.5999999999999999E-3</v>
      </c>
      <c r="N252" s="69">
        <v>7.1000000000000004E-3</v>
      </c>
      <c r="O252" s="82">
        <f t="shared" si="14"/>
        <v>16.56338028169014</v>
      </c>
      <c r="P252" s="17">
        <f t="shared" si="15"/>
        <v>0.66253521126760562</v>
      </c>
    </row>
    <row r="253" spans="1:16">
      <c r="A253" s="20" t="s">
        <v>1476</v>
      </c>
      <c r="C253" s="13" t="s">
        <v>1725</v>
      </c>
      <c r="F253" s="13" t="s">
        <v>1748</v>
      </c>
      <c r="H253" s="13">
        <v>0.17</v>
      </c>
      <c r="I253" s="18">
        <v>2.5999999999999999E-2</v>
      </c>
      <c r="J253" s="13">
        <f t="shared" si="13"/>
        <v>0.14400000000000002</v>
      </c>
      <c r="K253" s="13">
        <v>1</v>
      </c>
      <c r="L253" s="13">
        <f t="shared" si="16"/>
        <v>50</v>
      </c>
      <c r="M253" s="69">
        <v>-2.5999999999999999E-3</v>
      </c>
      <c r="N253" s="69">
        <v>7.1000000000000004E-3</v>
      </c>
      <c r="O253" s="82">
        <f t="shared" si="14"/>
        <v>20.64788732394366</v>
      </c>
      <c r="P253" s="17">
        <f t="shared" si="15"/>
        <v>0.41295774647887318</v>
      </c>
    </row>
    <row r="254" spans="1:16">
      <c r="A254" s="20" t="s">
        <v>1476</v>
      </c>
      <c r="C254" s="13" t="s">
        <v>1726</v>
      </c>
      <c r="F254" s="13" t="s">
        <v>1749</v>
      </c>
      <c r="H254" s="13">
        <v>0.251</v>
      </c>
      <c r="I254" s="18">
        <v>2.5999999999999999E-2</v>
      </c>
      <c r="J254" s="13">
        <f t="shared" si="13"/>
        <v>0.22500000000000001</v>
      </c>
      <c r="K254" s="13">
        <v>5</v>
      </c>
      <c r="L254" s="13">
        <f t="shared" si="16"/>
        <v>10</v>
      </c>
      <c r="M254" s="69">
        <v>-2.5999999999999999E-3</v>
      </c>
      <c r="N254" s="69">
        <v>7.1000000000000004E-3</v>
      </c>
      <c r="O254" s="82">
        <f t="shared" si="14"/>
        <v>32.056338028169009</v>
      </c>
      <c r="P254" s="17">
        <f t="shared" si="15"/>
        <v>3.2056338028169007</v>
      </c>
    </row>
    <row r="255" spans="1:16">
      <c r="A255" s="20" t="s">
        <v>1476</v>
      </c>
      <c r="C255" s="13" t="s">
        <v>1727</v>
      </c>
      <c r="F255" s="13" t="s">
        <v>1750</v>
      </c>
      <c r="H255" s="13">
        <v>0.13800000000000001</v>
      </c>
      <c r="I255" s="18">
        <v>2.5999999999999999E-2</v>
      </c>
      <c r="J255" s="13">
        <f t="shared" si="13"/>
        <v>0.11200000000000002</v>
      </c>
      <c r="K255" s="13">
        <v>10</v>
      </c>
      <c r="L255" s="13">
        <f t="shared" si="16"/>
        <v>5</v>
      </c>
      <c r="M255" s="69">
        <v>-2.5999999999999999E-3</v>
      </c>
      <c r="N255" s="69">
        <v>7.1000000000000004E-3</v>
      </c>
      <c r="O255" s="82">
        <f t="shared" si="14"/>
        <v>16.140845070422536</v>
      </c>
      <c r="P255" s="17">
        <f t="shared" si="15"/>
        <v>3.2281690140845072</v>
      </c>
    </row>
    <row r="256" spans="1:16">
      <c r="A256" s="20" t="s">
        <v>1476</v>
      </c>
      <c r="C256" s="13" t="s">
        <v>1728</v>
      </c>
      <c r="F256" s="13" t="s">
        <v>1751</v>
      </c>
      <c r="H256" s="13">
        <v>0.14399999999999999</v>
      </c>
      <c r="I256" s="18">
        <v>2.5999999999999999E-2</v>
      </c>
      <c r="J256" s="13">
        <f t="shared" si="13"/>
        <v>0.11799999999999999</v>
      </c>
      <c r="K256" s="13">
        <v>25</v>
      </c>
      <c r="L256" s="13">
        <f t="shared" si="16"/>
        <v>2</v>
      </c>
      <c r="M256" s="69">
        <v>-2.5999999999999999E-3</v>
      </c>
      <c r="N256" s="69">
        <v>7.1000000000000004E-3</v>
      </c>
      <c r="O256" s="82">
        <f t="shared" si="14"/>
        <v>16.985915492957744</v>
      </c>
      <c r="P256" s="17">
        <f t="shared" si="15"/>
        <v>8.4929577464788721</v>
      </c>
    </row>
    <row r="257" spans="1:16">
      <c r="A257" s="20" t="s">
        <v>1476</v>
      </c>
      <c r="C257" s="13" t="s">
        <v>1729</v>
      </c>
      <c r="F257" s="13" t="s">
        <v>1752</v>
      </c>
      <c r="H257" s="13">
        <v>6.9000000000000006E-2</v>
      </c>
      <c r="I257" s="18">
        <v>2.5999999999999999E-2</v>
      </c>
      <c r="J257" s="13">
        <f t="shared" si="13"/>
        <v>4.300000000000001E-2</v>
      </c>
      <c r="K257" s="13">
        <v>1</v>
      </c>
      <c r="L257" s="13">
        <f t="shared" si="16"/>
        <v>50</v>
      </c>
      <c r="M257" s="69">
        <v>-2.5999999999999999E-3</v>
      </c>
      <c r="N257" s="69">
        <v>7.1000000000000004E-3</v>
      </c>
      <c r="O257" s="82">
        <f t="shared" si="14"/>
        <v>6.4225352112676068</v>
      </c>
      <c r="P257" s="17">
        <f t="shared" si="15"/>
        <v>0.12845070422535212</v>
      </c>
    </row>
    <row r="258" spans="1:16">
      <c r="A258" s="20" t="s">
        <v>1476</v>
      </c>
      <c r="C258" s="13" t="s">
        <v>1730</v>
      </c>
      <c r="F258" s="13" t="s">
        <v>1753</v>
      </c>
      <c r="H258" s="13">
        <v>0.16</v>
      </c>
      <c r="I258" s="18">
        <v>2.5999999999999999E-2</v>
      </c>
      <c r="J258" s="13">
        <f t="shared" ref="J258:J321" si="17">H258-I258</f>
        <v>0.13400000000000001</v>
      </c>
      <c r="K258" s="13">
        <v>100</v>
      </c>
      <c r="L258" s="13">
        <f t="shared" si="16"/>
        <v>0.5</v>
      </c>
      <c r="M258" s="69">
        <v>-2.5999999999999999E-3</v>
      </c>
      <c r="N258" s="69">
        <v>7.1000000000000004E-3</v>
      </c>
      <c r="O258" s="82">
        <f t="shared" ref="O258:O321" si="18">(J258-M258)/N258</f>
        <v>19.239436619718308</v>
      </c>
      <c r="P258" s="17">
        <f t="shared" ref="P258:P321" si="19">O258/L258</f>
        <v>38.478873239436616</v>
      </c>
    </row>
    <row r="259" spans="1:16">
      <c r="A259" s="20" t="s">
        <v>1476</v>
      </c>
      <c r="C259" s="13" t="s">
        <v>1731</v>
      </c>
      <c r="F259" s="13" t="s">
        <v>1754</v>
      </c>
      <c r="H259" s="13">
        <v>0.17199999999999999</v>
      </c>
      <c r="I259" s="18">
        <v>2.5999999999999999E-2</v>
      </c>
      <c r="J259" s="13">
        <f t="shared" si="17"/>
        <v>0.14599999999999999</v>
      </c>
      <c r="K259" s="13">
        <v>25</v>
      </c>
      <c r="L259" s="13">
        <f t="shared" si="16"/>
        <v>2</v>
      </c>
      <c r="M259" s="69">
        <v>-2.5999999999999999E-3</v>
      </c>
      <c r="N259" s="69">
        <v>7.1000000000000004E-3</v>
      </c>
      <c r="O259" s="82">
        <f t="shared" si="18"/>
        <v>20.929577464788728</v>
      </c>
      <c r="P259" s="17">
        <f t="shared" si="19"/>
        <v>10.464788732394364</v>
      </c>
    </row>
    <row r="260" spans="1:16">
      <c r="A260" s="20" t="s">
        <v>1476</v>
      </c>
      <c r="C260" s="13" t="s">
        <v>1732</v>
      </c>
      <c r="F260" s="13" t="s">
        <v>1755</v>
      </c>
      <c r="H260" s="13">
        <v>0.06</v>
      </c>
      <c r="I260" s="18">
        <v>2.5999999999999999E-2</v>
      </c>
      <c r="J260" s="13">
        <f t="shared" si="17"/>
        <v>3.4000000000000002E-2</v>
      </c>
      <c r="K260" s="13">
        <v>1</v>
      </c>
      <c r="L260" s="13">
        <f t="shared" si="16"/>
        <v>50</v>
      </c>
      <c r="M260" s="69">
        <v>-2.5999999999999999E-3</v>
      </c>
      <c r="N260" s="69">
        <v>7.1000000000000004E-3</v>
      </c>
      <c r="O260" s="82">
        <f t="shared" si="18"/>
        <v>5.1549295774647881</v>
      </c>
      <c r="P260" s="17">
        <f t="shared" si="19"/>
        <v>0.10309859154929576</v>
      </c>
    </row>
    <row r="261" spans="1:16">
      <c r="A261" s="20" t="s">
        <v>1476</v>
      </c>
      <c r="C261" s="13" t="s">
        <v>1733</v>
      </c>
      <c r="F261" s="13" t="s">
        <v>1756</v>
      </c>
      <c r="H261" s="13">
        <v>0.153</v>
      </c>
      <c r="I261" s="18">
        <v>2.5999999999999999E-2</v>
      </c>
      <c r="J261" s="13">
        <f t="shared" si="17"/>
        <v>0.127</v>
      </c>
      <c r="K261" s="13">
        <v>1</v>
      </c>
      <c r="L261" s="13">
        <f t="shared" si="16"/>
        <v>50</v>
      </c>
      <c r="M261" s="69">
        <v>-2.5999999999999999E-3</v>
      </c>
      <c r="N261" s="69">
        <v>7.1000000000000004E-3</v>
      </c>
      <c r="O261" s="82">
        <f t="shared" si="18"/>
        <v>18.25352112676056</v>
      </c>
      <c r="P261" s="17">
        <f t="shared" si="19"/>
        <v>0.36507042253521121</v>
      </c>
    </row>
    <row r="262" spans="1:16">
      <c r="A262" s="20" t="s">
        <v>1476</v>
      </c>
      <c r="C262" s="13" t="s">
        <v>1734</v>
      </c>
      <c r="F262" s="13" t="s">
        <v>1757</v>
      </c>
      <c r="H262" s="13">
        <v>0.108</v>
      </c>
      <c r="I262" s="18">
        <v>2.5999999999999999E-2</v>
      </c>
      <c r="J262" s="13">
        <f t="shared" si="17"/>
        <v>8.2000000000000003E-2</v>
      </c>
      <c r="K262" s="13">
        <v>1</v>
      </c>
      <c r="L262" s="13">
        <f t="shared" si="16"/>
        <v>50</v>
      </c>
      <c r="M262" s="69">
        <v>-2.5999999999999999E-3</v>
      </c>
      <c r="N262" s="69">
        <v>7.1000000000000004E-3</v>
      </c>
      <c r="O262" s="82">
        <f t="shared" si="18"/>
        <v>11.91549295774648</v>
      </c>
      <c r="P262" s="17">
        <f t="shared" si="19"/>
        <v>0.23830985915492961</v>
      </c>
    </row>
    <row r="263" spans="1:16">
      <c r="A263" s="20" t="s">
        <v>1476</v>
      </c>
      <c r="C263" s="13" t="s">
        <v>1735</v>
      </c>
      <c r="F263" s="13" t="s">
        <v>1758</v>
      </c>
      <c r="H263" s="13">
        <v>0.20100000000000001</v>
      </c>
      <c r="I263" s="18">
        <v>2.5999999999999999E-2</v>
      </c>
      <c r="J263" s="13">
        <f t="shared" si="17"/>
        <v>0.17500000000000002</v>
      </c>
      <c r="K263" s="13">
        <v>2</v>
      </c>
      <c r="L263" s="13">
        <f t="shared" si="16"/>
        <v>25</v>
      </c>
      <c r="M263" s="69">
        <v>-2.5999999999999999E-3</v>
      </c>
      <c r="N263" s="69">
        <v>7.1000000000000004E-3</v>
      </c>
      <c r="O263" s="82">
        <f t="shared" si="18"/>
        <v>25.014084507042252</v>
      </c>
      <c r="P263" s="17">
        <f t="shared" si="19"/>
        <v>1.00056338028169</v>
      </c>
    </row>
    <row r="264" spans="1:16">
      <c r="A264" s="20" t="s">
        <v>1476</v>
      </c>
      <c r="C264" s="13" t="s">
        <v>1736</v>
      </c>
      <c r="F264" s="13" t="s">
        <v>1759</v>
      </c>
      <c r="H264" s="13">
        <v>0.16700000000000001</v>
      </c>
      <c r="I264" s="18">
        <v>2.5999999999999999E-2</v>
      </c>
      <c r="J264" s="13">
        <f t="shared" si="17"/>
        <v>0.14100000000000001</v>
      </c>
      <c r="K264" s="13">
        <v>1</v>
      </c>
      <c r="L264" s="13">
        <f t="shared" si="16"/>
        <v>50</v>
      </c>
      <c r="M264" s="69">
        <v>-2.5999999999999999E-3</v>
      </c>
      <c r="N264" s="69">
        <v>7.1000000000000004E-3</v>
      </c>
      <c r="O264" s="82">
        <f t="shared" si="18"/>
        <v>20.225352112676056</v>
      </c>
      <c r="P264" s="17">
        <f t="shared" si="19"/>
        <v>0.40450704225352113</v>
      </c>
    </row>
    <row r="265" spans="1:16">
      <c r="A265" s="20" t="s">
        <v>1678</v>
      </c>
      <c r="C265" s="13" t="s">
        <v>1767</v>
      </c>
      <c r="D265" s="13" t="s">
        <v>1768</v>
      </c>
      <c r="H265" s="13">
        <v>9.2999999999999999E-2</v>
      </c>
      <c r="I265" s="18">
        <v>2.5999999999999999E-2</v>
      </c>
      <c r="J265" s="13">
        <f t="shared" si="17"/>
        <v>6.7000000000000004E-2</v>
      </c>
      <c r="K265" s="13">
        <v>1</v>
      </c>
      <c r="L265" s="13">
        <f t="shared" si="16"/>
        <v>50</v>
      </c>
      <c r="M265" s="69">
        <v>-2.5999999999999999E-3</v>
      </c>
      <c r="N265" s="69">
        <v>7.1000000000000004E-3</v>
      </c>
      <c r="O265" s="82">
        <f t="shared" si="18"/>
        <v>9.8028169014084519</v>
      </c>
      <c r="P265" s="17">
        <f t="shared" si="19"/>
        <v>0.19605633802816905</v>
      </c>
    </row>
    <row r="266" spans="1:16">
      <c r="A266" s="20"/>
      <c r="C266" s="13" t="s">
        <v>1795</v>
      </c>
      <c r="D266" s="13" t="s">
        <v>1012</v>
      </c>
      <c r="H266" s="13">
        <v>0.32200000000000001</v>
      </c>
      <c r="I266" s="18">
        <v>2.5999999999999999E-2</v>
      </c>
      <c r="J266" s="13">
        <f t="shared" si="17"/>
        <v>0.29599999999999999</v>
      </c>
      <c r="K266" s="13">
        <v>2</v>
      </c>
      <c r="L266" s="13">
        <f t="shared" si="16"/>
        <v>25</v>
      </c>
      <c r="M266" s="69">
        <v>-2.5999999999999999E-3</v>
      </c>
      <c r="N266" s="69">
        <v>7.1000000000000004E-3</v>
      </c>
      <c r="O266" s="82">
        <f t="shared" si="18"/>
        <v>42.056338028169009</v>
      </c>
      <c r="P266" s="17">
        <f t="shared" si="19"/>
        <v>1.6822535211267604</v>
      </c>
    </row>
    <row r="267" spans="1:16">
      <c r="A267" s="20"/>
      <c r="C267" s="13" t="s">
        <v>1796</v>
      </c>
      <c r="D267" s="13" t="s">
        <v>1014</v>
      </c>
      <c r="H267" s="13">
        <v>0.371</v>
      </c>
      <c r="I267" s="18">
        <v>2.5999999999999999E-2</v>
      </c>
      <c r="J267" s="13">
        <f t="shared" si="17"/>
        <v>0.34499999999999997</v>
      </c>
      <c r="K267" s="13">
        <v>2</v>
      </c>
      <c r="L267" s="13">
        <f t="shared" si="16"/>
        <v>25</v>
      </c>
      <c r="M267" s="69">
        <v>-2.5999999999999999E-3</v>
      </c>
      <c r="N267" s="69">
        <v>7.1000000000000004E-3</v>
      </c>
      <c r="O267" s="82">
        <f t="shared" si="18"/>
        <v>48.957746478873233</v>
      </c>
      <c r="P267" s="17">
        <f t="shared" si="19"/>
        <v>1.9583098591549293</v>
      </c>
    </row>
    <row r="268" spans="1:16">
      <c r="A268" s="20"/>
      <c r="C268" s="13" t="s">
        <v>1797</v>
      </c>
      <c r="D268" s="13" t="s">
        <v>1006</v>
      </c>
      <c r="H268" s="13">
        <v>0.379</v>
      </c>
      <c r="I268" s="18">
        <v>2.5999999999999999E-2</v>
      </c>
      <c r="J268" s="13">
        <f t="shared" si="17"/>
        <v>0.35299999999999998</v>
      </c>
      <c r="K268" s="13">
        <v>2</v>
      </c>
      <c r="L268" s="13">
        <f t="shared" si="16"/>
        <v>25</v>
      </c>
      <c r="M268" s="69">
        <v>-2.5999999999999999E-3</v>
      </c>
      <c r="N268" s="69">
        <v>7.1000000000000004E-3</v>
      </c>
      <c r="O268" s="82">
        <f t="shared" si="18"/>
        <v>50.084507042253513</v>
      </c>
      <c r="P268" s="17">
        <f t="shared" si="19"/>
        <v>2.0033802816901405</v>
      </c>
    </row>
    <row r="269" spans="1:16">
      <c r="A269" s="20"/>
      <c r="C269" s="13" t="s">
        <v>1798</v>
      </c>
      <c r="D269" s="13" t="s">
        <v>1008</v>
      </c>
      <c r="H269" s="13">
        <v>0.33500000000000002</v>
      </c>
      <c r="I269" s="18">
        <v>2.5999999999999999E-2</v>
      </c>
      <c r="J269" s="13">
        <f t="shared" si="17"/>
        <v>0.309</v>
      </c>
      <c r="K269" s="13">
        <v>10</v>
      </c>
      <c r="L269" s="13">
        <f t="shared" si="16"/>
        <v>5</v>
      </c>
      <c r="M269" s="69">
        <v>-2.5999999999999999E-3</v>
      </c>
      <c r="N269" s="69">
        <v>7.1000000000000004E-3</v>
      </c>
      <c r="O269" s="82">
        <f t="shared" si="18"/>
        <v>43.887323943661968</v>
      </c>
      <c r="P269" s="17">
        <f t="shared" si="19"/>
        <v>8.7774647887323933</v>
      </c>
    </row>
    <row r="270" spans="1:16">
      <c r="A270" s="20"/>
      <c r="C270" s="13" t="s">
        <v>1799</v>
      </c>
      <c r="D270" s="13" t="s">
        <v>1010</v>
      </c>
      <c r="H270" s="13">
        <v>0.35399999999999998</v>
      </c>
      <c r="I270" s="18">
        <v>2.5999999999999999E-2</v>
      </c>
      <c r="J270" s="13">
        <f t="shared" si="17"/>
        <v>0.32799999999999996</v>
      </c>
      <c r="K270" s="13">
        <v>10</v>
      </c>
      <c r="L270" s="13">
        <f t="shared" si="16"/>
        <v>5</v>
      </c>
      <c r="M270" s="69">
        <v>-2.5999999999999999E-3</v>
      </c>
      <c r="N270" s="69">
        <v>7.1000000000000004E-3</v>
      </c>
      <c r="O270" s="82">
        <f t="shared" si="18"/>
        <v>46.563380281690129</v>
      </c>
      <c r="P270" s="17">
        <f t="shared" si="19"/>
        <v>9.3126760563380255</v>
      </c>
    </row>
    <row r="271" spans="1:16">
      <c r="A271" s="20"/>
      <c r="C271" s="13" t="s">
        <v>1800</v>
      </c>
      <c r="D271" s="13" t="s">
        <v>1016</v>
      </c>
      <c r="H271" s="13">
        <v>0.48199999999999998</v>
      </c>
      <c r="I271" s="18">
        <v>2.5999999999999999E-2</v>
      </c>
      <c r="J271" s="13">
        <f t="shared" si="17"/>
        <v>0.45599999999999996</v>
      </c>
      <c r="K271" s="13">
        <v>2</v>
      </c>
      <c r="L271" s="13">
        <f t="shared" si="16"/>
        <v>25</v>
      </c>
      <c r="M271" s="69">
        <v>-2.5999999999999999E-3</v>
      </c>
      <c r="N271" s="69">
        <v>7.1000000000000004E-3</v>
      </c>
      <c r="O271" s="82">
        <f t="shared" si="18"/>
        <v>64.591549295774641</v>
      </c>
      <c r="P271" s="17">
        <f t="shared" si="19"/>
        <v>2.5836619718309857</v>
      </c>
    </row>
    <row r="272" spans="1:16">
      <c r="A272" s="20"/>
      <c r="B272" s="15">
        <v>43969</v>
      </c>
      <c r="C272" s="13" t="s">
        <v>1769</v>
      </c>
      <c r="D272" s="13" t="s">
        <v>1012</v>
      </c>
      <c r="H272" s="13">
        <v>0.33400000000000002</v>
      </c>
      <c r="I272" s="18">
        <v>2.5000000000000001E-2</v>
      </c>
      <c r="J272" s="13">
        <f t="shared" si="17"/>
        <v>0.309</v>
      </c>
      <c r="K272" s="13">
        <v>2</v>
      </c>
      <c r="L272" s="13">
        <f t="shared" si="16"/>
        <v>25</v>
      </c>
      <c r="M272" s="69">
        <v>-2.5999999999999999E-3</v>
      </c>
      <c r="N272" s="69">
        <v>7.1000000000000004E-3</v>
      </c>
      <c r="O272" s="82">
        <f t="shared" si="18"/>
        <v>43.887323943661968</v>
      </c>
      <c r="P272" s="17">
        <f t="shared" si="19"/>
        <v>1.7554929577464788</v>
      </c>
    </row>
    <row r="273" spans="1:16">
      <c r="A273" s="20"/>
      <c r="B273" s="13" t="s">
        <v>1789</v>
      </c>
      <c r="C273" s="13" t="s">
        <v>1770</v>
      </c>
      <c r="D273" s="13" t="s">
        <v>1014</v>
      </c>
      <c r="H273" s="13">
        <v>0.38800000000000001</v>
      </c>
      <c r="I273" s="18">
        <v>2.5000000000000001E-2</v>
      </c>
      <c r="J273" s="13">
        <f t="shared" si="17"/>
        <v>0.36299999999999999</v>
      </c>
      <c r="K273" s="13">
        <v>2</v>
      </c>
      <c r="L273" s="13">
        <f t="shared" si="16"/>
        <v>25</v>
      </c>
      <c r="M273" s="69">
        <v>-2.5999999999999999E-3</v>
      </c>
      <c r="N273" s="69">
        <v>7.1000000000000004E-3</v>
      </c>
      <c r="O273" s="82">
        <f t="shared" si="18"/>
        <v>51.492957746478865</v>
      </c>
      <c r="P273" s="17">
        <f t="shared" si="19"/>
        <v>2.0597183098591545</v>
      </c>
    </row>
    <row r="274" spans="1:16">
      <c r="A274" s="20"/>
      <c r="C274" s="13" t="s">
        <v>1771</v>
      </c>
      <c r="D274" s="13" t="s">
        <v>1006</v>
      </c>
      <c r="H274" s="13">
        <v>0.41499999999999998</v>
      </c>
      <c r="I274" s="18">
        <v>2.5000000000000001E-2</v>
      </c>
      <c r="J274" s="13">
        <f t="shared" si="17"/>
        <v>0.38999999999999996</v>
      </c>
      <c r="K274" s="13">
        <v>2</v>
      </c>
      <c r="L274" s="13">
        <f t="shared" si="16"/>
        <v>25</v>
      </c>
      <c r="M274" s="69">
        <v>-2.5999999999999999E-3</v>
      </c>
      <c r="N274" s="69">
        <v>7.1000000000000004E-3</v>
      </c>
      <c r="O274" s="82">
        <f t="shared" si="18"/>
        <v>55.295774647887313</v>
      </c>
      <c r="P274" s="17">
        <f t="shared" si="19"/>
        <v>2.2118309859154923</v>
      </c>
    </row>
    <row r="275" spans="1:16">
      <c r="A275" s="20"/>
      <c r="C275" s="13" t="s">
        <v>1772</v>
      </c>
      <c r="D275" s="13" t="s">
        <v>1008</v>
      </c>
      <c r="H275" s="13">
        <v>0.36799999999999999</v>
      </c>
      <c r="I275" s="18">
        <v>2.5000000000000001E-2</v>
      </c>
      <c r="J275" s="13">
        <f t="shared" si="17"/>
        <v>0.34299999999999997</v>
      </c>
      <c r="K275" s="13">
        <v>10</v>
      </c>
      <c r="L275" s="13">
        <f t="shared" si="16"/>
        <v>5</v>
      </c>
      <c r="M275" s="69">
        <v>-2.5999999999999999E-3</v>
      </c>
      <c r="N275" s="69">
        <v>7.1000000000000004E-3</v>
      </c>
      <c r="O275" s="82">
        <f t="shared" si="18"/>
        <v>48.676056338028161</v>
      </c>
      <c r="P275" s="17">
        <f t="shared" si="19"/>
        <v>9.7352112676056315</v>
      </c>
    </row>
    <row r="276" spans="1:16">
      <c r="A276" s="20"/>
      <c r="C276" s="13" t="s">
        <v>1773</v>
      </c>
      <c r="D276" s="13" t="s">
        <v>1010</v>
      </c>
      <c r="H276" s="13">
        <v>0.317</v>
      </c>
      <c r="I276" s="18">
        <v>2.5000000000000001E-2</v>
      </c>
      <c r="J276" s="13">
        <f t="shared" si="17"/>
        <v>0.29199999999999998</v>
      </c>
      <c r="K276" s="13">
        <v>10</v>
      </c>
      <c r="L276" s="13">
        <f t="shared" si="16"/>
        <v>5</v>
      </c>
      <c r="M276" s="69">
        <v>-2.5999999999999999E-3</v>
      </c>
      <c r="N276" s="69">
        <v>7.1000000000000004E-3</v>
      </c>
      <c r="O276" s="82">
        <f t="shared" si="18"/>
        <v>41.492957746478865</v>
      </c>
      <c r="P276" s="17">
        <f t="shared" si="19"/>
        <v>8.2985915492957734</v>
      </c>
    </row>
    <row r="277" spans="1:16">
      <c r="A277" s="20"/>
      <c r="C277" s="13" t="s">
        <v>1774</v>
      </c>
      <c r="D277" s="13" t="s">
        <v>1016</v>
      </c>
      <c r="H277" s="13">
        <v>0.41199999999999998</v>
      </c>
      <c r="I277" s="18">
        <v>2.5000000000000001E-2</v>
      </c>
      <c r="J277" s="13">
        <f t="shared" si="17"/>
        <v>0.38699999999999996</v>
      </c>
      <c r="K277" s="13">
        <v>2</v>
      </c>
      <c r="L277" s="13">
        <f t="shared" si="16"/>
        <v>25</v>
      </c>
      <c r="M277" s="69">
        <v>-2.5999999999999999E-3</v>
      </c>
      <c r="N277" s="69">
        <v>7.1000000000000004E-3</v>
      </c>
      <c r="O277" s="82">
        <f t="shared" si="18"/>
        <v>54.873239436619706</v>
      </c>
      <c r="P277" s="17">
        <f t="shared" si="19"/>
        <v>2.1949295774647881</v>
      </c>
    </row>
    <row r="278" spans="1:16">
      <c r="A278" s="20" t="s">
        <v>1546</v>
      </c>
      <c r="C278" s="13" t="s">
        <v>1793</v>
      </c>
      <c r="D278" s="13" t="s">
        <v>1737</v>
      </c>
      <c r="H278" s="13">
        <v>0.374</v>
      </c>
      <c r="I278" s="18">
        <v>2.5000000000000001E-2</v>
      </c>
      <c r="J278" s="13">
        <f t="shared" si="17"/>
        <v>0.34899999999999998</v>
      </c>
      <c r="K278" s="13">
        <v>10</v>
      </c>
      <c r="L278" s="13">
        <f t="shared" si="16"/>
        <v>5</v>
      </c>
      <c r="M278" s="69">
        <v>-2.5999999999999999E-3</v>
      </c>
      <c r="N278" s="69">
        <v>7.1000000000000004E-3</v>
      </c>
      <c r="O278" s="82">
        <f t="shared" si="18"/>
        <v>49.521126760563376</v>
      </c>
      <c r="P278" s="17">
        <f t="shared" si="19"/>
        <v>9.9042253521126753</v>
      </c>
    </row>
    <row r="279" spans="1:16">
      <c r="A279" s="20" t="s">
        <v>1546</v>
      </c>
      <c r="C279" s="13" t="s">
        <v>1794</v>
      </c>
      <c r="H279" s="13">
        <v>0.373</v>
      </c>
      <c r="I279" s="18">
        <v>2.5000000000000001E-2</v>
      </c>
      <c r="J279" s="13">
        <f t="shared" si="17"/>
        <v>0.34799999999999998</v>
      </c>
      <c r="K279" s="13">
        <v>10</v>
      </c>
      <c r="L279" s="13">
        <f t="shared" si="16"/>
        <v>5</v>
      </c>
      <c r="M279" s="69">
        <v>-2.5999999999999999E-3</v>
      </c>
      <c r="N279" s="69">
        <v>7.1000000000000004E-3</v>
      </c>
      <c r="O279" s="82">
        <f t="shared" si="18"/>
        <v>49.380281690140841</v>
      </c>
      <c r="P279" s="17">
        <f t="shared" si="19"/>
        <v>9.8760563380281674</v>
      </c>
    </row>
    <row r="280" spans="1:16">
      <c r="A280" s="20" t="s">
        <v>1546</v>
      </c>
      <c r="C280" s="13" t="s">
        <v>1738</v>
      </c>
      <c r="H280" s="13">
        <v>0.374</v>
      </c>
      <c r="I280" s="18">
        <v>2.5000000000000001E-2</v>
      </c>
      <c r="J280" s="13">
        <f t="shared" si="17"/>
        <v>0.34899999999999998</v>
      </c>
      <c r="K280" s="13">
        <v>10</v>
      </c>
      <c r="L280" s="13">
        <f t="shared" si="16"/>
        <v>5</v>
      </c>
      <c r="M280" s="69">
        <v>-2.5999999999999999E-3</v>
      </c>
      <c r="N280" s="69">
        <v>7.1000000000000004E-3</v>
      </c>
      <c r="O280" s="82">
        <f t="shared" si="18"/>
        <v>49.521126760563376</v>
      </c>
      <c r="P280" s="17">
        <f t="shared" si="19"/>
        <v>9.9042253521126753</v>
      </c>
    </row>
    <row r="281" spans="1:16">
      <c r="A281" s="20" t="s">
        <v>1546</v>
      </c>
      <c r="C281" s="13" t="s">
        <v>1739</v>
      </c>
      <c r="H281" s="13">
        <v>0.379</v>
      </c>
      <c r="I281" s="18">
        <v>2.5000000000000001E-2</v>
      </c>
      <c r="J281" s="13">
        <f t="shared" si="17"/>
        <v>0.35399999999999998</v>
      </c>
      <c r="K281" s="13">
        <v>10</v>
      </c>
      <c r="L281" s="13">
        <f t="shared" si="16"/>
        <v>5</v>
      </c>
      <c r="M281" s="69">
        <v>-2.5999999999999999E-3</v>
      </c>
      <c r="N281" s="69">
        <v>7.1000000000000004E-3</v>
      </c>
      <c r="O281" s="82">
        <f t="shared" si="18"/>
        <v>50.225352112676049</v>
      </c>
      <c r="P281" s="17">
        <f t="shared" si="19"/>
        <v>10.045070422535209</v>
      </c>
    </row>
    <row r="282" spans="1:16">
      <c r="A282" s="20" t="s">
        <v>1546</v>
      </c>
      <c r="C282" s="13" t="s">
        <v>1740</v>
      </c>
      <c r="H282" s="13">
        <v>0.377</v>
      </c>
      <c r="I282" s="18">
        <v>2.5000000000000001E-2</v>
      </c>
      <c r="J282" s="13">
        <f t="shared" si="17"/>
        <v>0.35199999999999998</v>
      </c>
      <c r="K282" s="13">
        <v>10</v>
      </c>
      <c r="L282" s="13">
        <f t="shared" si="16"/>
        <v>5</v>
      </c>
      <c r="M282" s="69">
        <v>-2.5999999999999999E-3</v>
      </c>
      <c r="N282" s="69">
        <v>7.1000000000000004E-3</v>
      </c>
      <c r="O282" s="82">
        <f t="shared" si="18"/>
        <v>49.943661971830977</v>
      </c>
      <c r="P282" s="17">
        <f t="shared" si="19"/>
        <v>9.9887323943661954</v>
      </c>
    </row>
    <row r="283" spans="1:16">
      <c r="A283" s="20"/>
      <c r="C283" s="13" t="s">
        <v>1775</v>
      </c>
      <c r="D283" s="13" t="s">
        <v>1016</v>
      </c>
      <c r="H283" s="13">
        <v>0.42499999999999999</v>
      </c>
      <c r="I283" s="18">
        <v>2.5000000000000001E-2</v>
      </c>
      <c r="J283" s="13">
        <f t="shared" si="17"/>
        <v>0.39999999999999997</v>
      </c>
      <c r="K283" s="13">
        <v>2</v>
      </c>
      <c r="L283" s="13">
        <f t="shared" si="16"/>
        <v>25</v>
      </c>
      <c r="M283" s="69">
        <v>-2.5999999999999999E-3</v>
      </c>
      <c r="N283" s="69">
        <v>7.1000000000000004E-3</v>
      </c>
      <c r="O283" s="82">
        <f t="shared" si="18"/>
        <v>56.704225352112665</v>
      </c>
      <c r="P283" s="17">
        <f t="shared" si="19"/>
        <v>2.2681690140845068</v>
      </c>
    </row>
    <row r="284" spans="1:16">
      <c r="A284" s="20" t="s">
        <v>1546</v>
      </c>
      <c r="C284" s="13" t="s">
        <v>1741</v>
      </c>
      <c r="D284" s="13" t="s">
        <v>1737</v>
      </c>
      <c r="H284" s="13">
        <v>0.371</v>
      </c>
      <c r="I284" s="18">
        <v>2.5000000000000001E-2</v>
      </c>
      <c r="J284" s="13">
        <f t="shared" si="17"/>
        <v>0.34599999999999997</v>
      </c>
      <c r="K284" s="13">
        <v>10</v>
      </c>
      <c r="L284" s="13">
        <f t="shared" si="16"/>
        <v>5</v>
      </c>
      <c r="M284" s="69">
        <v>-2.5999999999999999E-3</v>
      </c>
      <c r="N284" s="69">
        <v>7.1000000000000004E-3</v>
      </c>
      <c r="O284" s="82">
        <f t="shared" si="18"/>
        <v>49.098591549295769</v>
      </c>
      <c r="P284" s="17">
        <f t="shared" si="19"/>
        <v>9.8197183098591534</v>
      </c>
    </row>
    <row r="285" spans="1:16">
      <c r="A285" s="20" t="s">
        <v>1546</v>
      </c>
      <c r="C285" s="13" t="s">
        <v>1742</v>
      </c>
      <c r="H285" s="13">
        <v>0.36699999999999999</v>
      </c>
      <c r="I285" s="18">
        <v>2.5000000000000001E-2</v>
      </c>
      <c r="J285" s="13">
        <f t="shared" si="17"/>
        <v>0.34199999999999997</v>
      </c>
      <c r="K285" s="13">
        <v>10</v>
      </c>
      <c r="L285" s="13">
        <f t="shared" si="16"/>
        <v>5</v>
      </c>
      <c r="M285" s="69">
        <v>-2.5999999999999999E-3</v>
      </c>
      <c r="N285" s="69">
        <v>7.1000000000000004E-3</v>
      </c>
      <c r="O285" s="82">
        <f t="shared" si="18"/>
        <v>48.535211267605625</v>
      </c>
      <c r="P285" s="17">
        <f t="shared" si="19"/>
        <v>9.7070422535211254</v>
      </c>
    </row>
    <row r="286" spans="1:16">
      <c r="A286" s="20" t="s">
        <v>1546</v>
      </c>
      <c r="C286" s="13" t="s">
        <v>1743</v>
      </c>
      <c r="H286" s="13">
        <v>0.36799999999999999</v>
      </c>
      <c r="I286" s="18">
        <v>2.5000000000000001E-2</v>
      </c>
      <c r="J286" s="13">
        <f t="shared" si="17"/>
        <v>0.34299999999999997</v>
      </c>
      <c r="K286" s="13">
        <v>10</v>
      </c>
      <c r="L286" s="13">
        <f t="shared" si="16"/>
        <v>5</v>
      </c>
      <c r="M286" s="69">
        <v>-2.5999999999999999E-3</v>
      </c>
      <c r="N286" s="69">
        <v>7.1000000000000004E-3</v>
      </c>
      <c r="O286" s="82">
        <f t="shared" si="18"/>
        <v>48.676056338028161</v>
      </c>
      <c r="P286" s="17">
        <f t="shared" si="19"/>
        <v>9.7352112676056315</v>
      </c>
    </row>
    <row r="287" spans="1:16">
      <c r="A287" s="20" t="s">
        <v>1546</v>
      </c>
      <c r="C287" s="13" t="s">
        <v>1744</v>
      </c>
      <c r="H287" s="13">
        <v>0.36899999999999999</v>
      </c>
      <c r="I287" s="18">
        <v>2.5000000000000001E-2</v>
      </c>
      <c r="J287" s="13">
        <f t="shared" si="17"/>
        <v>0.34399999999999997</v>
      </c>
      <c r="K287" s="13">
        <v>10</v>
      </c>
      <c r="L287" s="13">
        <f t="shared" si="16"/>
        <v>5</v>
      </c>
      <c r="M287" s="69">
        <v>-2.5999999999999999E-3</v>
      </c>
      <c r="N287" s="69">
        <v>7.1000000000000004E-3</v>
      </c>
      <c r="O287" s="82">
        <f t="shared" si="18"/>
        <v>48.816901408450697</v>
      </c>
      <c r="P287" s="17">
        <f t="shared" si="19"/>
        <v>9.7633802816901394</v>
      </c>
    </row>
    <row r="288" spans="1:16">
      <c r="A288" s="20"/>
      <c r="C288" s="13" t="s">
        <v>1776</v>
      </c>
      <c r="D288" s="13" t="s">
        <v>1012</v>
      </c>
      <c r="H288" s="13">
        <v>0.35699999999999998</v>
      </c>
      <c r="I288" s="18">
        <v>2.5000000000000001E-2</v>
      </c>
      <c r="J288" s="13">
        <f t="shared" si="17"/>
        <v>0.33199999999999996</v>
      </c>
      <c r="K288" s="13">
        <v>2</v>
      </c>
      <c r="L288" s="13">
        <f t="shared" si="16"/>
        <v>25</v>
      </c>
      <c r="M288" s="69">
        <v>-2.5999999999999999E-3</v>
      </c>
      <c r="N288" s="69">
        <v>7.1000000000000004E-3</v>
      </c>
      <c r="O288" s="82">
        <f t="shared" si="18"/>
        <v>47.126760563380273</v>
      </c>
      <c r="P288" s="17">
        <f t="shared" si="19"/>
        <v>1.8850704225352108</v>
      </c>
    </row>
    <row r="289" spans="1:19">
      <c r="A289" s="20"/>
      <c r="C289" s="13" t="s">
        <v>1777</v>
      </c>
      <c r="D289" s="13" t="s">
        <v>1014</v>
      </c>
      <c r="H289" s="13">
        <v>0.39200000000000002</v>
      </c>
      <c r="I289" s="18">
        <v>2.5000000000000001E-2</v>
      </c>
      <c r="J289" s="13">
        <f t="shared" si="17"/>
        <v>0.36699999999999999</v>
      </c>
      <c r="K289" s="13">
        <v>2</v>
      </c>
      <c r="L289" s="13">
        <f t="shared" si="16"/>
        <v>25</v>
      </c>
      <c r="M289" s="69">
        <v>-2.5999999999999999E-3</v>
      </c>
      <c r="N289" s="69">
        <v>7.1000000000000004E-3</v>
      </c>
      <c r="O289" s="82">
        <f t="shared" si="18"/>
        <v>52.056338028169009</v>
      </c>
      <c r="P289" s="17">
        <f t="shared" si="19"/>
        <v>2.0822535211267605</v>
      </c>
    </row>
    <row r="290" spans="1:19">
      <c r="A290" s="20"/>
      <c r="C290" s="13" t="s">
        <v>1778</v>
      </c>
      <c r="D290" s="13" t="s">
        <v>1006</v>
      </c>
      <c r="H290" s="13">
        <v>0.38600000000000001</v>
      </c>
      <c r="I290" s="18">
        <v>2.5000000000000001E-2</v>
      </c>
      <c r="J290" s="13">
        <f t="shared" si="17"/>
        <v>0.36099999999999999</v>
      </c>
      <c r="K290" s="13">
        <v>2</v>
      </c>
      <c r="L290" s="13">
        <f t="shared" si="16"/>
        <v>25</v>
      </c>
      <c r="M290" s="69">
        <v>-2.5999999999999999E-3</v>
      </c>
      <c r="N290" s="69">
        <v>7.1000000000000004E-3</v>
      </c>
      <c r="O290" s="82">
        <f t="shared" si="18"/>
        <v>51.2112676056338</v>
      </c>
      <c r="P290" s="17">
        <f t="shared" si="19"/>
        <v>2.0484507042253521</v>
      </c>
    </row>
    <row r="291" spans="1:19">
      <c r="A291" s="20"/>
      <c r="C291" s="13" t="s">
        <v>1779</v>
      </c>
      <c r="D291" s="13" t="s">
        <v>1008</v>
      </c>
      <c r="H291" s="13">
        <v>0.379</v>
      </c>
      <c r="I291" s="18">
        <v>2.5000000000000001E-2</v>
      </c>
      <c r="J291" s="13">
        <f t="shared" si="17"/>
        <v>0.35399999999999998</v>
      </c>
      <c r="K291" s="13">
        <v>10</v>
      </c>
      <c r="L291" s="13">
        <f t="shared" si="16"/>
        <v>5</v>
      </c>
      <c r="M291" s="69">
        <v>-2.5999999999999999E-3</v>
      </c>
      <c r="N291" s="69">
        <v>7.1000000000000004E-3</v>
      </c>
      <c r="O291" s="82">
        <f t="shared" si="18"/>
        <v>50.225352112676049</v>
      </c>
      <c r="P291" s="17">
        <f t="shared" si="19"/>
        <v>10.045070422535209</v>
      </c>
    </row>
    <row r="292" spans="1:19">
      <c r="A292" s="20"/>
      <c r="C292" s="13" t="s">
        <v>1780</v>
      </c>
      <c r="D292" s="13" t="s">
        <v>1010</v>
      </c>
      <c r="H292" s="13">
        <v>0.315</v>
      </c>
      <c r="I292" s="18">
        <v>2.5000000000000001E-2</v>
      </c>
      <c r="J292" s="13">
        <f t="shared" si="17"/>
        <v>0.28999999999999998</v>
      </c>
      <c r="K292" s="13">
        <v>10</v>
      </c>
      <c r="L292" s="13">
        <f t="shared" si="16"/>
        <v>5</v>
      </c>
      <c r="M292" s="69">
        <v>-2.5999999999999999E-3</v>
      </c>
      <c r="N292" s="69">
        <v>7.1000000000000004E-3</v>
      </c>
      <c r="O292" s="82">
        <f t="shared" si="18"/>
        <v>41.211267605633793</v>
      </c>
      <c r="P292" s="17">
        <f t="shared" si="19"/>
        <v>8.2422535211267594</v>
      </c>
    </row>
    <row r="293" spans="1:19">
      <c r="A293" s="20"/>
      <c r="C293" s="13" t="s">
        <v>1781</v>
      </c>
      <c r="D293" s="13" t="s">
        <v>1016</v>
      </c>
      <c r="H293" s="13">
        <v>0.38400000000000001</v>
      </c>
      <c r="I293" s="18">
        <v>2.5000000000000001E-2</v>
      </c>
      <c r="J293" s="13">
        <f t="shared" si="17"/>
        <v>0.35899999999999999</v>
      </c>
      <c r="K293" s="13">
        <v>2</v>
      </c>
      <c r="L293" s="13">
        <f t="shared" si="16"/>
        <v>25</v>
      </c>
      <c r="M293" s="69">
        <v>-2.5999999999999999E-3</v>
      </c>
      <c r="N293" s="69">
        <v>7.1000000000000004E-3</v>
      </c>
      <c r="O293" s="82">
        <f t="shared" si="18"/>
        <v>50.929577464788728</v>
      </c>
      <c r="P293" s="17">
        <f t="shared" si="19"/>
        <v>2.0371830985915493</v>
      </c>
    </row>
    <row r="294" spans="1:19">
      <c r="A294" s="20" t="s">
        <v>1678</v>
      </c>
      <c r="C294" s="13" t="s">
        <v>1782</v>
      </c>
      <c r="D294" s="13" t="s">
        <v>1595</v>
      </c>
      <c r="H294" s="13">
        <v>0.158</v>
      </c>
      <c r="I294" s="18">
        <v>2.5000000000000001E-2</v>
      </c>
      <c r="J294" s="13">
        <f t="shared" si="17"/>
        <v>0.13300000000000001</v>
      </c>
      <c r="K294" s="13">
        <v>1</v>
      </c>
      <c r="L294" s="13">
        <f t="shared" si="16"/>
        <v>50</v>
      </c>
      <c r="M294" s="69">
        <v>-2.5999999999999999E-3</v>
      </c>
      <c r="N294" s="69">
        <v>7.1000000000000004E-3</v>
      </c>
      <c r="O294" s="82">
        <f t="shared" si="18"/>
        <v>19.098591549295772</v>
      </c>
      <c r="P294" s="17">
        <f t="shared" si="19"/>
        <v>0.38197183098591547</v>
      </c>
    </row>
    <row r="295" spans="1:19">
      <c r="A295" s="20"/>
      <c r="B295" s="15">
        <v>43970</v>
      </c>
      <c r="C295" s="13" t="s">
        <v>1801</v>
      </c>
      <c r="D295" s="13" t="s">
        <v>1012</v>
      </c>
      <c r="H295" s="13">
        <v>0.36099999999999999</v>
      </c>
      <c r="I295" s="18">
        <v>2.1000000000000001E-2</v>
      </c>
      <c r="J295" s="13">
        <f t="shared" si="17"/>
        <v>0.33999999999999997</v>
      </c>
      <c r="K295" s="13">
        <v>2</v>
      </c>
      <c r="L295" s="13">
        <f t="shared" si="16"/>
        <v>25</v>
      </c>
      <c r="M295" s="69">
        <v>-2.5999999999999999E-3</v>
      </c>
      <c r="N295" s="69">
        <v>7.1000000000000004E-3</v>
      </c>
      <c r="O295" s="82">
        <f t="shared" si="18"/>
        <v>48.253521126760553</v>
      </c>
      <c r="P295" s="17">
        <f t="shared" si="19"/>
        <v>1.9301408450704221</v>
      </c>
    </row>
    <row r="296" spans="1:19">
      <c r="A296" s="20"/>
      <c r="B296" s="13" t="s">
        <v>1807</v>
      </c>
      <c r="C296" s="13" t="s">
        <v>1802</v>
      </c>
      <c r="D296" s="13" t="s">
        <v>1014</v>
      </c>
      <c r="H296" s="13">
        <v>0.34699999999999998</v>
      </c>
      <c r="I296" s="18">
        <v>2.1000000000000001E-2</v>
      </c>
      <c r="J296" s="13">
        <f t="shared" si="17"/>
        <v>0.32599999999999996</v>
      </c>
      <c r="K296" s="13">
        <v>2</v>
      </c>
      <c r="L296" s="13">
        <f t="shared" si="16"/>
        <v>25</v>
      </c>
      <c r="M296" s="69">
        <v>-2.5999999999999999E-3</v>
      </c>
      <c r="N296" s="69">
        <v>7.1000000000000004E-3</v>
      </c>
      <c r="O296" s="82">
        <f t="shared" si="18"/>
        <v>46.281690140845058</v>
      </c>
      <c r="P296" s="17">
        <f t="shared" si="19"/>
        <v>1.8512676056338022</v>
      </c>
    </row>
    <row r="297" spans="1:19">
      <c r="A297" s="20"/>
      <c r="C297" s="13" t="s">
        <v>1803</v>
      </c>
      <c r="D297" s="13" t="s">
        <v>1006</v>
      </c>
      <c r="H297" s="13">
        <v>0.39100000000000001</v>
      </c>
      <c r="I297" s="18">
        <v>2.1000000000000001E-2</v>
      </c>
      <c r="J297" s="13">
        <f t="shared" si="17"/>
        <v>0.37</v>
      </c>
      <c r="K297" s="13">
        <v>2</v>
      </c>
      <c r="L297" s="13">
        <f t="shared" si="16"/>
        <v>25</v>
      </c>
      <c r="M297" s="69">
        <v>-2.5999999999999999E-3</v>
      </c>
      <c r="N297" s="69">
        <v>7.1000000000000004E-3</v>
      </c>
      <c r="O297" s="82">
        <f t="shared" si="18"/>
        <v>52.478873239436616</v>
      </c>
      <c r="P297" s="17">
        <f t="shared" si="19"/>
        <v>2.0991549295774647</v>
      </c>
    </row>
    <row r="298" spans="1:19">
      <c r="A298" s="20"/>
      <c r="C298" s="13" t="s">
        <v>1804</v>
      </c>
      <c r="D298" s="13" t="s">
        <v>1008</v>
      </c>
      <c r="H298" s="13">
        <v>0.36799999999999999</v>
      </c>
      <c r="I298" s="18">
        <v>2.1000000000000001E-2</v>
      </c>
      <c r="J298" s="13">
        <f t="shared" si="17"/>
        <v>0.34699999999999998</v>
      </c>
      <c r="K298" s="13">
        <v>10</v>
      </c>
      <c r="L298" s="13">
        <f t="shared" si="16"/>
        <v>5</v>
      </c>
      <c r="M298" s="69">
        <v>-2.5999999999999999E-3</v>
      </c>
      <c r="N298" s="69">
        <v>7.1000000000000004E-3</v>
      </c>
      <c r="O298" s="82">
        <f t="shared" si="18"/>
        <v>49.239436619718305</v>
      </c>
      <c r="P298" s="17">
        <f t="shared" si="19"/>
        <v>9.8478873239436613</v>
      </c>
    </row>
    <row r="299" spans="1:19">
      <c r="A299" s="20"/>
      <c r="C299" s="13" t="s">
        <v>1805</v>
      </c>
      <c r="D299" s="13" t="s">
        <v>1010</v>
      </c>
      <c r="H299" s="13">
        <v>0.32700000000000001</v>
      </c>
      <c r="I299" s="18">
        <v>2.1000000000000001E-2</v>
      </c>
      <c r="J299" s="13">
        <f t="shared" si="17"/>
        <v>0.30599999999999999</v>
      </c>
      <c r="K299" s="13">
        <v>10</v>
      </c>
      <c r="L299" s="13">
        <f t="shared" si="16"/>
        <v>5</v>
      </c>
      <c r="M299" s="69">
        <v>-2.5999999999999999E-3</v>
      </c>
      <c r="N299" s="69">
        <v>7.1000000000000004E-3</v>
      </c>
      <c r="O299" s="82">
        <f t="shared" si="18"/>
        <v>43.464788732394361</v>
      </c>
      <c r="P299" s="17">
        <f t="shared" si="19"/>
        <v>8.6929577464788714</v>
      </c>
    </row>
    <row r="300" spans="1:19">
      <c r="A300" s="20"/>
      <c r="C300" s="13" t="s">
        <v>1806</v>
      </c>
      <c r="D300" s="13" t="s">
        <v>1016</v>
      </c>
      <c r="H300" s="13">
        <v>0.38900000000000001</v>
      </c>
      <c r="I300" s="18">
        <v>2.1000000000000001E-2</v>
      </c>
      <c r="J300" s="13">
        <f t="shared" si="17"/>
        <v>0.36799999999999999</v>
      </c>
      <c r="K300" s="13">
        <v>2</v>
      </c>
      <c r="L300" s="13">
        <f t="shared" si="16"/>
        <v>25</v>
      </c>
      <c r="M300" s="69">
        <v>-2.5999999999999999E-3</v>
      </c>
      <c r="N300" s="69">
        <v>7.1000000000000004E-3</v>
      </c>
      <c r="O300" s="82">
        <f t="shared" si="18"/>
        <v>52.197183098591545</v>
      </c>
      <c r="P300" s="17">
        <f t="shared" si="19"/>
        <v>2.0878873239436619</v>
      </c>
      <c r="R300" s="13">
        <v>0.9</v>
      </c>
      <c r="S300" s="13">
        <v>1.1000000000000001</v>
      </c>
    </row>
    <row r="301" spans="1:19">
      <c r="A301" s="20" t="s">
        <v>1678</v>
      </c>
      <c r="C301" s="13" t="s">
        <v>1829</v>
      </c>
      <c r="D301" s="13" t="s">
        <v>1808</v>
      </c>
      <c r="F301" s="13" t="s">
        <v>1827</v>
      </c>
      <c r="H301" s="13">
        <v>3.3000000000000002E-2</v>
      </c>
      <c r="I301" s="18">
        <v>2.1000000000000001E-2</v>
      </c>
      <c r="J301" s="13">
        <f t="shared" si="17"/>
        <v>1.2E-2</v>
      </c>
      <c r="K301" s="13">
        <v>1</v>
      </c>
      <c r="L301" s="13">
        <f t="shared" si="16"/>
        <v>50</v>
      </c>
      <c r="M301" s="69">
        <v>-2.5999999999999999E-3</v>
      </c>
      <c r="N301" s="69">
        <v>7.1000000000000004E-3</v>
      </c>
      <c r="O301" s="82">
        <f t="shared" si="18"/>
        <v>2.056338028169014</v>
      </c>
      <c r="P301" s="17">
        <f t="shared" si="19"/>
        <v>4.1126760563380278E-2</v>
      </c>
      <c r="Q301" s="13">
        <v>0.04</v>
      </c>
      <c r="R301" s="13">
        <f>Q301*0.9</f>
        <v>3.6000000000000004E-2</v>
      </c>
      <c r="S301" s="13">
        <f>Q301*1.1</f>
        <v>4.4000000000000004E-2</v>
      </c>
    </row>
    <row r="302" spans="1:19">
      <c r="A302" s="20" t="s">
        <v>1678</v>
      </c>
      <c r="C302" s="13" t="s">
        <v>1830</v>
      </c>
      <c r="H302" s="13">
        <v>3.3000000000000002E-2</v>
      </c>
      <c r="I302" s="18">
        <v>2.1000000000000001E-2</v>
      </c>
      <c r="J302" s="13">
        <f t="shared" si="17"/>
        <v>1.2E-2</v>
      </c>
      <c r="K302" s="13">
        <v>1</v>
      </c>
      <c r="L302" s="13">
        <f t="shared" si="16"/>
        <v>50</v>
      </c>
      <c r="M302" s="69">
        <v>-2.5999999999999999E-3</v>
      </c>
      <c r="N302" s="69">
        <v>7.1000000000000004E-3</v>
      </c>
      <c r="O302" s="82">
        <f t="shared" si="18"/>
        <v>2.056338028169014</v>
      </c>
      <c r="P302" s="17">
        <f t="shared" si="19"/>
        <v>4.1126760563380278E-2</v>
      </c>
    </row>
    <row r="303" spans="1:19">
      <c r="A303" s="20" t="s">
        <v>1678</v>
      </c>
      <c r="C303" s="13" t="s">
        <v>1809</v>
      </c>
      <c r="H303" s="13">
        <v>2.5999999999999999E-2</v>
      </c>
      <c r="I303" s="18">
        <v>2.1000000000000001E-2</v>
      </c>
      <c r="J303" s="13">
        <f t="shared" si="17"/>
        <v>4.9999999999999975E-3</v>
      </c>
      <c r="K303" s="13">
        <v>1</v>
      </c>
      <c r="L303" s="13">
        <f t="shared" si="16"/>
        <v>50</v>
      </c>
      <c r="M303" s="69">
        <v>-2.5999999999999999E-3</v>
      </c>
      <c r="N303" s="69">
        <v>7.1000000000000004E-3</v>
      </c>
      <c r="O303" s="82">
        <f t="shared" si="18"/>
        <v>1.0704225352112671</v>
      </c>
      <c r="P303" s="17">
        <f t="shared" si="19"/>
        <v>2.140845070422534E-2</v>
      </c>
      <c r="Q303" s="13">
        <v>0.02</v>
      </c>
      <c r="R303" s="13">
        <f>Q303*0.9</f>
        <v>1.8000000000000002E-2</v>
      </c>
      <c r="S303" s="13">
        <f>Q303*1.1</f>
        <v>2.2000000000000002E-2</v>
      </c>
    </row>
    <row r="304" spans="1:19">
      <c r="A304" s="20" t="s">
        <v>1678</v>
      </c>
      <c r="C304" s="13" t="s">
        <v>1810</v>
      </c>
      <c r="H304" s="13">
        <v>5.8000000000000003E-2</v>
      </c>
      <c r="I304" s="18">
        <v>2.1000000000000001E-2</v>
      </c>
      <c r="J304" s="13">
        <f t="shared" si="17"/>
        <v>3.7000000000000005E-2</v>
      </c>
      <c r="K304" s="13">
        <v>1</v>
      </c>
      <c r="L304" s="13">
        <f t="shared" si="16"/>
        <v>50</v>
      </c>
      <c r="M304" s="69">
        <v>-2.5999999999999999E-3</v>
      </c>
      <c r="N304" s="69">
        <v>7.1000000000000004E-3</v>
      </c>
      <c r="O304" s="82">
        <f t="shared" si="18"/>
        <v>5.5774647887323949</v>
      </c>
      <c r="P304" s="17">
        <f t="shared" si="19"/>
        <v>0.11154929577464789</v>
      </c>
      <c r="Q304" s="13">
        <v>0.11</v>
      </c>
      <c r="R304" s="13">
        <f>Q304*0.9</f>
        <v>9.9000000000000005E-2</v>
      </c>
      <c r="S304" s="13">
        <f>Q304*1.1</f>
        <v>0.12100000000000001</v>
      </c>
    </row>
    <row r="305" spans="1:19">
      <c r="A305" s="20"/>
      <c r="B305" s="15"/>
      <c r="C305" s="35" t="s">
        <v>1785</v>
      </c>
      <c r="D305" s="88"/>
      <c r="E305" s="35"/>
      <c r="F305" s="35"/>
      <c r="G305" s="35"/>
      <c r="H305" s="46">
        <v>0.188</v>
      </c>
      <c r="I305" s="46">
        <v>2.1000000000000001E-2</v>
      </c>
      <c r="J305" s="36">
        <f t="shared" si="17"/>
        <v>0.16700000000000001</v>
      </c>
      <c r="K305" s="37">
        <v>5</v>
      </c>
      <c r="L305" s="34">
        <f t="shared" si="16"/>
        <v>10</v>
      </c>
      <c r="M305" s="40">
        <v>-2.5999999999999999E-3</v>
      </c>
      <c r="N305" s="34">
        <v>7.1000000000000004E-3</v>
      </c>
      <c r="O305" s="35">
        <f t="shared" si="18"/>
        <v>23.887323943661972</v>
      </c>
      <c r="P305" s="35">
        <f t="shared" si="19"/>
        <v>2.3887323943661971</v>
      </c>
      <c r="Q305" s="13" t="s">
        <v>1788</v>
      </c>
      <c r="S305" s="79" t="s">
        <v>1783</v>
      </c>
    </row>
    <row r="306" spans="1:19">
      <c r="A306" s="20"/>
      <c r="C306" s="35" t="s">
        <v>1786</v>
      </c>
      <c r="D306" s="88"/>
      <c r="E306" s="35"/>
      <c r="F306" s="35"/>
      <c r="G306" s="35"/>
      <c r="H306" s="46">
        <v>0.187</v>
      </c>
      <c r="I306" s="46">
        <v>2.1000000000000001E-2</v>
      </c>
      <c r="J306" s="36">
        <f t="shared" si="17"/>
        <v>0.16600000000000001</v>
      </c>
      <c r="K306" s="37">
        <v>5</v>
      </c>
      <c r="L306" s="34">
        <f t="shared" si="16"/>
        <v>10</v>
      </c>
      <c r="M306" s="40">
        <v>-2.5999999999999999E-3</v>
      </c>
      <c r="N306" s="34">
        <v>7.1000000000000004E-3</v>
      </c>
      <c r="O306" s="35">
        <f t="shared" si="18"/>
        <v>23.746478873239436</v>
      </c>
      <c r="P306" s="35">
        <f t="shared" si="19"/>
        <v>2.3746478873239436</v>
      </c>
      <c r="S306" s="79" t="s">
        <v>1784</v>
      </c>
    </row>
    <row r="307" spans="1:19" ht="15" customHeight="1">
      <c r="A307" s="20" t="s">
        <v>1678</v>
      </c>
      <c r="B307" s="15">
        <v>43971</v>
      </c>
      <c r="C307" s="13" t="s">
        <v>1811</v>
      </c>
      <c r="D307" s="13" t="s">
        <v>1808</v>
      </c>
      <c r="F307" s="13" t="s">
        <v>1828</v>
      </c>
      <c r="H307" s="13">
        <v>0.105</v>
      </c>
      <c r="I307" s="18">
        <v>2.5999999999999999E-2</v>
      </c>
      <c r="J307" s="13">
        <f t="shared" si="17"/>
        <v>7.9000000000000001E-2</v>
      </c>
      <c r="K307" s="13">
        <v>1</v>
      </c>
      <c r="L307" s="13">
        <f t="shared" si="16"/>
        <v>50</v>
      </c>
      <c r="M307" s="69">
        <v>-2.5999999999999999E-3</v>
      </c>
      <c r="N307" s="69">
        <v>7.1000000000000004E-3</v>
      </c>
      <c r="O307" s="82">
        <f t="shared" si="18"/>
        <v>11.492957746478874</v>
      </c>
      <c r="P307" s="17">
        <f t="shared" si="19"/>
        <v>0.22985915492957748</v>
      </c>
      <c r="Q307" s="13">
        <v>0.315</v>
      </c>
      <c r="R307" s="13">
        <f>Q307*0.9</f>
        <v>0.28350000000000003</v>
      </c>
      <c r="S307" s="13">
        <f>Q307*1.1</f>
        <v>0.34650000000000003</v>
      </c>
    </row>
    <row r="308" spans="1:19">
      <c r="A308" s="20" t="s">
        <v>1678</v>
      </c>
      <c r="B308" s="13" t="s">
        <v>1823</v>
      </c>
      <c r="C308" s="13" t="s">
        <v>1812</v>
      </c>
      <c r="H308" s="13">
        <v>6.0999999999999999E-2</v>
      </c>
      <c r="I308" s="18">
        <v>2.5999999999999999E-2</v>
      </c>
      <c r="J308" s="13">
        <f t="shared" si="17"/>
        <v>3.5000000000000003E-2</v>
      </c>
      <c r="K308" s="13">
        <v>1</v>
      </c>
      <c r="L308" s="13">
        <f t="shared" ref="L308:L371" si="20">50/K308</f>
        <v>50</v>
      </c>
      <c r="M308" s="69">
        <v>-2.5999999999999999E-3</v>
      </c>
      <c r="N308" s="69">
        <v>7.1000000000000004E-3</v>
      </c>
      <c r="O308" s="82">
        <f t="shared" si="18"/>
        <v>5.295774647887324</v>
      </c>
      <c r="P308" s="17">
        <f t="shared" si="19"/>
        <v>0.10591549295774648</v>
      </c>
      <c r="Q308" s="13">
        <v>7.1999999999999995E-2</v>
      </c>
      <c r="R308" s="13">
        <f>Q308*0.9</f>
        <v>6.4799999999999996E-2</v>
      </c>
      <c r="S308" s="13">
        <f>Q308*1.1</f>
        <v>7.9200000000000007E-2</v>
      </c>
    </row>
    <row r="309" spans="1:19">
      <c r="A309" s="20" t="s">
        <v>1678</v>
      </c>
      <c r="C309" s="13" t="s">
        <v>1813</v>
      </c>
      <c r="H309" s="13">
        <v>7.4999999999999997E-2</v>
      </c>
      <c r="I309" s="18">
        <v>2.5999999999999999E-2</v>
      </c>
      <c r="J309" s="13">
        <f t="shared" si="17"/>
        <v>4.9000000000000002E-2</v>
      </c>
      <c r="K309" s="13">
        <v>1</v>
      </c>
      <c r="L309" s="13">
        <f t="shared" si="20"/>
        <v>50</v>
      </c>
      <c r="M309" s="69">
        <v>-2.5999999999999999E-3</v>
      </c>
      <c r="N309" s="69">
        <v>7.1000000000000004E-3</v>
      </c>
      <c r="O309" s="82">
        <f t="shared" si="18"/>
        <v>7.2676056338028161</v>
      </c>
      <c r="P309" s="17">
        <f t="shared" si="19"/>
        <v>0.14535211267605633</v>
      </c>
      <c r="Q309" s="13">
        <v>0.14899999999999999</v>
      </c>
      <c r="R309" s="13">
        <f>Q309*0.9</f>
        <v>0.1341</v>
      </c>
      <c r="S309" s="13">
        <f>Q309*1.1</f>
        <v>0.16390000000000002</v>
      </c>
    </row>
    <row r="310" spans="1:19">
      <c r="A310" s="20"/>
      <c r="C310" s="99">
        <v>20200520008</v>
      </c>
      <c r="D310" s="13" t="s">
        <v>1012</v>
      </c>
      <c r="H310" s="13">
        <v>0.34399999999999997</v>
      </c>
      <c r="I310" s="18">
        <v>2.5999999999999999E-2</v>
      </c>
      <c r="J310" s="13">
        <f t="shared" si="17"/>
        <v>0.31799999999999995</v>
      </c>
      <c r="K310" s="13">
        <v>2</v>
      </c>
      <c r="L310" s="13">
        <f t="shared" si="20"/>
        <v>25</v>
      </c>
      <c r="M310" s="69">
        <v>-2.5999999999999999E-3</v>
      </c>
      <c r="N310" s="69">
        <v>7.1000000000000004E-3</v>
      </c>
      <c r="O310" s="82">
        <f t="shared" si="18"/>
        <v>45.154929577464777</v>
      </c>
      <c r="P310" s="17">
        <f t="shared" si="19"/>
        <v>1.806197183098591</v>
      </c>
    </row>
    <row r="311" spans="1:19">
      <c r="A311" s="20"/>
      <c r="C311" s="99">
        <v>20200520009</v>
      </c>
      <c r="D311" s="13" t="s">
        <v>1006</v>
      </c>
      <c r="H311" s="13">
        <v>0.45700000000000002</v>
      </c>
      <c r="I311" s="18">
        <v>2.5999999999999999E-2</v>
      </c>
      <c r="J311" s="13">
        <f t="shared" si="17"/>
        <v>0.43099999999999999</v>
      </c>
      <c r="K311" s="13">
        <v>2</v>
      </c>
      <c r="L311" s="13">
        <f t="shared" si="20"/>
        <v>25</v>
      </c>
      <c r="M311" s="69">
        <v>-2.5999999999999999E-3</v>
      </c>
      <c r="N311" s="69">
        <v>7.1000000000000004E-3</v>
      </c>
      <c r="O311" s="82">
        <f t="shared" si="18"/>
        <v>61.070422535211264</v>
      </c>
      <c r="P311" s="17">
        <f t="shared" si="19"/>
        <v>2.4428169014084506</v>
      </c>
    </row>
    <row r="312" spans="1:19">
      <c r="A312" s="20"/>
      <c r="C312" s="99">
        <v>20200520010</v>
      </c>
      <c r="D312" s="13" t="s">
        <v>1014</v>
      </c>
      <c r="H312" s="13">
        <v>0.31900000000000001</v>
      </c>
      <c r="I312" s="18">
        <v>2.5999999999999999E-2</v>
      </c>
      <c r="J312" s="13">
        <f t="shared" si="17"/>
        <v>0.29299999999999998</v>
      </c>
      <c r="K312" s="13">
        <v>2</v>
      </c>
      <c r="L312" s="13">
        <f t="shared" si="20"/>
        <v>25</v>
      </c>
      <c r="M312" s="69">
        <v>-2.5999999999999999E-3</v>
      </c>
      <c r="N312" s="69">
        <v>7.1000000000000004E-3</v>
      </c>
      <c r="O312" s="82">
        <f t="shared" si="18"/>
        <v>41.633802816901401</v>
      </c>
      <c r="P312" s="17">
        <f t="shared" si="19"/>
        <v>1.665352112676056</v>
      </c>
    </row>
    <row r="313" spans="1:19">
      <c r="A313" s="20"/>
      <c r="C313" s="99">
        <v>20200520011</v>
      </c>
      <c r="D313" s="13" t="s">
        <v>1008</v>
      </c>
      <c r="H313" s="13">
        <v>0.26400000000000001</v>
      </c>
      <c r="I313" s="18">
        <v>2.5999999999999999E-2</v>
      </c>
      <c r="J313" s="13">
        <f t="shared" si="17"/>
        <v>0.23800000000000002</v>
      </c>
      <c r="K313" s="13">
        <v>10</v>
      </c>
      <c r="L313" s="13">
        <f t="shared" si="20"/>
        <v>5</v>
      </c>
      <c r="M313" s="69">
        <v>-2.5999999999999999E-3</v>
      </c>
      <c r="N313" s="69">
        <v>7.1000000000000004E-3</v>
      </c>
      <c r="O313" s="82">
        <f t="shared" si="18"/>
        <v>33.887323943661968</v>
      </c>
      <c r="P313" s="17">
        <f t="shared" si="19"/>
        <v>6.7774647887323933</v>
      </c>
    </row>
    <row r="314" spans="1:19">
      <c r="A314" s="20"/>
      <c r="C314" s="99">
        <v>20200520012</v>
      </c>
      <c r="D314" s="13" t="s">
        <v>1010</v>
      </c>
      <c r="H314" s="13">
        <v>0.13900000000000001</v>
      </c>
      <c r="I314" s="18">
        <v>2.5999999999999999E-2</v>
      </c>
      <c r="J314" s="13">
        <f t="shared" si="17"/>
        <v>0.11300000000000002</v>
      </c>
      <c r="K314" s="13">
        <v>10</v>
      </c>
      <c r="L314" s="13">
        <f t="shared" si="20"/>
        <v>5</v>
      </c>
      <c r="M314" s="69">
        <v>-2.5999999999999999E-3</v>
      </c>
      <c r="N314" s="69">
        <v>7.1000000000000004E-3</v>
      </c>
      <c r="O314" s="82">
        <f t="shared" si="18"/>
        <v>16.281690140845072</v>
      </c>
      <c r="P314" s="17">
        <f t="shared" si="19"/>
        <v>3.2563380281690142</v>
      </c>
    </row>
    <row r="315" spans="1:19">
      <c r="A315" s="20"/>
      <c r="C315" s="99">
        <v>20200520013</v>
      </c>
      <c r="D315" s="13" t="s">
        <v>1016</v>
      </c>
      <c r="H315" s="13">
        <v>0.47699999999999998</v>
      </c>
      <c r="I315" s="18">
        <v>2.5999999999999999E-2</v>
      </c>
      <c r="J315" s="13">
        <f t="shared" si="17"/>
        <v>0.45099999999999996</v>
      </c>
      <c r="K315" s="13">
        <v>2</v>
      </c>
      <c r="L315" s="13">
        <f t="shared" si="20"/>
        <v>25</v>
      </c>
      <c r="M315" s="69">
        <v>-2.5999999999999999E-3</v>
      </c>
      <c r="N315" s="69">
        <v>7.1000000000000004E-3</v>
      </c>
      <c r="O315" s="82">
        <f t="shared" si="18"/>
        <v>63.887323943661961</v>
      </c>
      <c r="P315" s="17">
        <f t="shared" si="19"/>
        <v>2.5554929577464787</v>
      </c>
    </row>
    <row r="316" spans="1:19">
      <c r="A316" s="73" t="s">
        <v>1476</v>
      </c>
      <c r="B316" s="15">
        <v>43972</v>
      </c>
      <c r="C316" s="13" t="s">
        <v>1815</v>
      </c>
      <c r="D316" s="13" t="s">
        <v>1814</v>
      </c>
      <c r="H316" s="13">
        <v>0.72099999999999997</v>
      </c>
      <c r="I316" s="18">
        <v>2.5999999999999999E-2</v>
      </c>
      <c r="J316" s="13">
        <f t="shared" si="17"/>
        <v>0.69499999999999995</v>
      </c>
      <c r="K316" s="13">
        <v>10</v>
      </c>
      <c r="L316" s="13">
        <f t="shared" si="20"/>
        <v>5</v>
      </c>
      <c r="M316" s="69">
        <v>-2.5999999999999999E-3</v>
      </c>
      <c r="N316" s="69">
        <v>7.1000000000000004E-3</v>
      </c>
      <c r="O316" s="82">
        <f t="shared" si="18"/>
        <v>98.25352112676056</v>
      </c>
      <c r="P316" s="17">
        <f t="shared" si="19"/>
        <v>19.650704225352111</v>
      </c>
    </row>
    <row r="317" spans="1:19" ht="14.25" customHeight="1">
      <c r="A317" s="20"/>
      <c r="B317" s="13" t="s">
        <v>1824</v>
      </c>
      <c r="C317" s="99" t="s">
        <v>1816</v>
      </c>
      <c r="D317" s="99" t="s">
        <v>992</v>
      </c>
      <c r="H317" s="13">
        <v>0.32200000000000001</v>
      </c>
      <c r="I317" s="18">
        <v>2.8000000000000001E-2</v>
      </c>
      <c r="J317" s="13">
        <f t="shared" si="17"/>
        <v>0.29399999999999998</v>
      </c>
      <c r="K317" s="13">
        <v>2</v>
      </c>
      <c r="L317" s="13">
        <f t="shared" si="20"/>
        <v>25</v>
      </c>
      <c r="M317" s="69">
        <v>-2.5999999999999999E-3</v>
      </c>
      <c r="N317" s="69">
        <v>7.1000000000000004E-3</v>
      </c>
      <c r="O317" s="82">
        <f t="shared" si="18"/>
        <v>41.774647887323937</v>
      </c>
      <c r="P317" s="17">
        <f t="shared" si="19"/>
        <v>1.6709859154929574</v>
      </c>
    </row>
    <row r="318" spans="1:19">
      <c r="A318" s="20"/>
      <c r="C318" s="99" t="s">
        <v>1817</v>
      </c>
      <c r="D318" s="99" t="s">
        <v>994</v>
      </c>
      <c r="H318" s="13">
        <v>0.42799999999999999</v>
      </c>
      <c r="I318" s="18">
        <v>2.8000000000000001E-2</v>
      </c>
      <c r="J318" s="13">
        <f t="shared" si="17"/>
        <v>0.39999999999999997</v>
      </c>
      <c r="K318" s="13">
        <v>2</v>
      </c>
      <c r="L318" s="13">
        <f t="shared" si="20"/>
        <v>25</v>
      </c>
      <c r="M318" s="69">
        <v>-2.5999999999999999E-3</v>
      </c>
      <c r="N318" s="69">
        <v>7.1000000000000004E-3</v>
      </c>
      <c r="O318" s="82">
        <f t="shared" si="18"/>
        <v>56.704225352112665</v>
      </c>
      <c r="P318" s="17">
        <f t="shared" si="19"/>
        <v>2.2681690140845068</v>
      </c>
    </row>
    <row r="319" spans="1:19">
      <c r="A319" s="20"/>
      <c r="C319" s="99" t="s">
        <v>1818</v>
      </c>
      <c r="D319" s="99" t="s">
        <v>1</v>
      </c>
      <c r="H319" s="13">
        <v>0.46600000000000003</v>
      </c>
      <c r="I319" s="18">
        <v>2.8000000000000001E-2</v>
      </c>
      <c r="J319" s="13">
        <f t="shared" si="17"/>
        <v>0.438</v>
      </c>
      <c r="K319" s="13">
        <v>2</v>
      </c>
      <c r="L319" s="13">
        <f t="shared" si="20"/>
        <v>25</v>
      </c>
      <c r="M319" s="69">
        <v>-2.5999999999999999E-3</v>
      </c>
      <c r="N319" s="69">
        <v>7.1000000000000004E-3</v>
      </c>
      <c r="O319" s="82">
        <f t="shared" si="18"/>
        <v>62.056338028169009</v>
      </c>
      <c r="P319" s="17">
        <f t="shared" si="19"/>
        <v>2.4822535211267605</v>
      </c>
    </row>
    <row r="320" spans="1:19">
      <c r="A320" s="20"/>
      <c r="C320" s="99" t="s">
        <v>1819</v>
      </c>
      <c r="D320" s="99" t="s">
        <v>3</v>
      </c>
      <c r="H320" s="13">
        <v>0.25900000000000001</v>
      </c>
      <c r="I320" s="18">
        <v>2.8000000000000001E-2</v>
      </c>
      <c r="J320" s="13">
        <f t="shared" si="17"/>
        <v>0.23100000000000001</v>
      </c>
      <c r="K320" s="13">
        <v>10</v>
      </c>
      <c r="L320" s="13">
        <f t="shared" si="20"/>
        <v>5</v>
      </c>
      <c r="M320" s="69">
        <v>-2.5999999999999999E-3</v>
      </c>
      <c r="N320" s="69">
        <v>7.1000000000000004E-3</v>
      </c>
      <c r="O320" s="82">
        <f t="shared" si="18"/>
        <v>32.901408450704224</v>
      </c>
      <c r="P320" s="17">
        <f t="shared" si="19"/>
        <v>6.5802816901408452</v>
      </c>
    </row>
    <row r="321" spans="1:16">
      <c r="A321" s="20"/>
      <c r="C321" s="99" t="s">
        <v>1820</v>
      </c>
      <c r="D321" s="99" t="s">
        <v>5</v>
      </c>
      <c r="H321" s="13">
        <v>0.14599999999999999</v>
      </c>
      <c r="I321" s="18">
        <v>2.8000000000000001E-2</v>
      </c>
      <c r="J321" s="13">
        <f t="shared" si="17"/>
        <v>0.11799999999999999</v>
      </c>
      <c r="K321" s="13">
        <v>10</v>
      </c>
      <c r="L321" s="13">
        <f t="shared" si="20"/>
        <v>5</v>
      </c>
      <c r="M321" s="69">
        <v>-2.5999999999999999E-3</v>
      </c>
      <c r="N321" s="69">
        <v>7.1000000000000004E-3</v>
      </c>
      <c r="O321" s="82">
        <f t="shared" si="18"/>
        <v>16.985915492957744</v>
      </c>
      <c r="P321" s="17">
        <f t="shared" si="19"/>
        <v>3.3971830985915488</v>
      </c>
    </row>
    <row r="322" spans="1:16">
      <c r="A322" s="20"/>
      <c r="C322" s="99" t="s">
        <v>1821</v>
      </c>
      <c r="D322" s="99" t="s">
        <v>7</v>
      </c>
      <c r="H322" s="13">
        <v>0.48199999999999998</v>
      </c>
      <c r="I322" s="18">
        <v>2.8000000000000001E-2</v>
      </c>
      <c r="J322" s="13">
        <f t="shared" ref="J322:J385" si="21">H322-I322</f>
        <v>0.45399999999999996</v>
      </c>
      <c r="K322" s="13">
        <v>2</v>
      </c>
      <c r="L322" s="13">
        <f t="shared" si="20"/>
        <v>25</v>
      </c>
      <c r="M322" s="69">
        <v>-2.5999999999999999E-3</v>
      </c>
      <c r="N322" s="69">
        <v>7.1000000000000004E-3</v>
      </c>
      <c r="O322" s="82">
        <f t="shared" ref="O322:O385" si="22">(J322-M322)/N322</f>
        <v>64.309859154929569</v>
      </c>
      <c r="P322" s="17">
        <f t="shared" ref="P322:P385" si="23">O322/L322</f>
        <v>2.5723943661971829</v>
      </c>
    </row>
    <row r="323" spans="1:16">
      <c r="A323" s="20" t="s">
        <v>1476</v>
      </c>
      <c r="C323" s="99" t="s">
        <v>1825</v>
      </c>
      <c r="D323" s="99" t="s">
        <v>1822</v>
      </c>
      <c r="H323" s="13">
        <v>0.26300000000000001</v>
      </c>
      <c r="I323" s="18">
        <v>2.8000000000000001E-2</v>
      </c>
      <c r="J323" s="13">
        <f t="shared" si="21"/>
        <v>0.23500000000000001</v>
      </c>
      <c r="K323" s="13">
        <v>10</v>
      </c>
      <c r="L323" s="13">
        <f t="shared" si="20"/>
        <v>5</v>
      </c>
      <c r="M323" s="69">
        <v>-2.5999999999999999E-3</v>
      </c>
      <c r="N323" s="69">
        <v>7.1000000000000004E-3</v>
      </c>
      <c r="O323" s="82">
        <f t="shared" si="22"/>
        <v>33.464788732394368</v>
      </c>
      <c r="P323" s="17">
        <f t="shared" si="23"/>
        <v>6.6929577464788732</v>
      </c>
    </row>
    <row r="324" spans="1:16">
      <c r="A324" s="20" t="s">
        <v>1476</v>
      </c>
      <c r="C324" s="99" t="s">
        <v>1826</v>
      </c>
      <c r="H324" s="13">
        <v>0.26200000000000001</v>
      </c>
      <c r="I324" s="18">
        <v>2.8000000000000001E-2</v>
      </c>
      <c r="J324" s="13">
        <f t="shared" si="21"/>
        <v>0.23400000000000001</v>
      </c>
      <c r="K324" s="13">
        <v>10</v>
      </c>
      <c r="L324" s="13">
        <f t="shared" si="20"/>
        <v>5</v>
      </c>
      <c r="M324" s="69">
        <v>-2.5999999999999999E-3</v>
      </c>
      <c r="N324" s="69">
        <v>7.1000000000000004E-3</v>
      </c>
      <c r="O324" s="82">
        <f t="shared" si="22"/>
        <v>33.323943661971832</v>
      </c>
      <c r="P324" s="17">
        <f t="shared" si="23"/>
        <v>6.6647887323943662</v>
      </c>
    </row>
    <row r="325" spans="1:16">
      <c r="A325" s="100" t="s">
        <v>852</v>
      </c>
      <c r="B325" s="15">
        <v>43973</v>
      </c>
      <c r="C325" s="99" t="s">
        <v>1833</v>
      </c>
      <c r="D325" s="99" t="s">
        <v>1834</v>
      </c>
      <c r="F325" s="99"/>
      <c r="G325" s="99"/>
      <c r="H325" s="13">
        <v>0.11</v>
      </c>
      <c r="I325" s="18">
        <v>2.5999999999999999E-2</v>
      </c>
      <c r="J325" s="13">
        <f t="shared" si="21"/>
        <v>8.4000000000000005E-2</v>
      </c>
      <c r="K325" s="13">
        <v>50</v>
      </c>
      <c r="L325" s="13">
        <f t="shared" si="20"/>
        <v>1</v>
      </c>
      <c r="M325" s="69">
        <v>-2.5999999999999999E-3</v>
      </c>
      <c r="N325" s="69">
        <v>7.1000000000000004E-3</v>
      </c>
      <c r="O325" s="82">
        <f t="shared" si="22"/>
        <v>12.19718309859155</v>
      </c>
      <c r="P325" s="17">
        <f t="shared" si="23"/>
        <v>12.19718309859155</v>
      </c>
    </row>
    <row r="326" spans="1:16">
      <c r="A326" s="100" t="s">
        <v>852</v>
      </c>
      <c r="B326" s="13" t="s">
        <v>1861</v>
      </c>
      <c r="C326" s="99" t="s">
        <v>1835</v>
      </c>
      <c r="D326" s="99" t="s">
        <v>1867</v>
      </c>
      <c r="F326" s="99"/>
      <c r="G326" s="99"/>
      <c r="H326" s="13">
        <v>0.13</v>
      </c>
      <c r="I326" s="18">
        <v>2.5999999999999999E-2</v>
      </c>
      <c r="J326" s="13">
        <f t="shared" si="21"/>
        <v>0.10400000000000001</v>
      </c>
      <c r="K326" s="13">
        <v>50</v>
      </c>
      <c r="L326" s="13">
        <f t="shared" si="20"/>
        <v>1</v>
      </c>
      <c r="M326" s="69">
        <v>-2.5999999999999999E-3</v>
      </c>
      <c r="N326" s="69">
        <v>7.1000000000000004E-3</v>
      </c>
      <c r="O326" s="82">
        <f t="shared" si="22"/>
        <v>15.014084507042254</v>
      </c>
      <c r="P326" s="17">
        <f t="shared" si="23"/>
        <v>15.014084507042254</v>
      </c>
    </row>
    <row r="327" spans="1:16">
      <c r="A327" s="20" t="s">
        <v>1864</v>
      </c>
      <c r="C327" s="99" t="s">
        <v>1836</v>
      </c>
      <c r="D327" s="99" t="s">
        <v>1866</v>
      </c>
      <c r="F327" s="99"/>
      <c r="G327" s="99"/>
      <c r="H327" s="13">
        <v>0.20100000000000001</v>
      </c>
      <c r="I327" s="18">
        <v>2.5999999999999999E-2</v>
      </c>
      <c r="J327" s="13">
        <f t="shared" si="21"/>
        <v>0.17500000000000002</v>
      </c>
      <c r="K327" s="13">
        <v>5</v>
      </c>
      <c r="L327" s="13">
        <f t="shared" si="20"/>
        <v>10</v>
      </c>
      <c r="M327" s="69">
        <v>-2.5999999999999999E-3</v>
      </c>
      <c r="N327" s="69">
        <v>7.1000000000000004E-3</v>
      </c>
      <c r="O327" s="82">
        <f t="shared" si="22"/>
        <v>25.014084507042252</v>
      </c>
      <c r="P327" s="17">
        <f t="shared" si="23"/>
        <v>2.5014084507042251</v>
      </c>
    </row>
    <row r="328" spans="1:16">
      <c r="A328" s="100"/>
      <c r="C328" s="99" t="s">
        <v>1837</v>
      </c>
      <c r="D328" s="99" t="s">
        <v>992</v>
      </c>
      <c r="F328" s="99"/>
      <c r="G328" s="99"/>
      <c r="H328" s="13">
        <v>0.33800000000000002</v>
      </c>
      <c r="I328" s="18">
        <v>2.5999999999999999E-2</v>
      </c>
      <c r="J328" s="13">
        <f t="shared" si="21"/>
        <v>0.312</v>
      </c>
      <c r="K328" s="13">
        <v>5</v>
      </c>
      <c r="L328" s="13">
        <f t="shared" si="20"/>
        <v>10</v>
      </c>
      <c r="M328" s="69">
        <v>-2.5999999999999999E-3</v>
      </c>
      <c r="N328" s="69">
        <v>7.1000000000000004E-3</v>
      </c>
      <c r="O328" s="82">
        <f t="shared" si="22"/>
        <v>44.309859154929576</v>
      </c>
      <c r="P328" s="17">
        <f t="shared" si="23"/>
        <v>4.4309859154929576</v>
      </c>
    </row>
    <row r="329" spans="1:16">
      <c r="A329" s="100"/>
      <c r="C329" s="99" t="s">
        <v>1838</v>
      </c>
      <c r="D329" s="99" t="s">
        <v>994</v>
      </c>
      <c r="F329" s="99"/>
      <c r="G329" s="99"/>
      <c r="H329" s="13">
        <v>0.41199999999999998</v>
      </c>
      <c r="I329" s="18">
        <v>2.5999999999999999E-2</v>
      </c>
      <c r="J329" s="13">
        <f t="shared" si="21"/>
        <v>0.38599999999999995</v>
      </c>
      <c r="K329" s="13">
        <v>2</v>
      </c>
      <c r="L329" s="13">
        <f t="shared" si="20"/>
        <v>25</v>
      </c>
      <c r="M329" s="69">
        <v>-2.5999999999999999E-3</v>
      </c>
      <c r="N329" s="69">
        <v>7.1000000000000004E-3</v>
      </c>
      <c r="O329" s="82">
        <f t="shared" si="22"/>
        <v>54.73239436619717</v>
      </c>
      <c r="P329" s="17">
        <f t="shared" si="23"/>
        <v>2.1892957746478867</v>
      </c>
    </row>
    <row r="330" spans="1:16">
      <c r="A330" s="100"/>
      <c r="C330" s="99" t="s">
        <v>1839</v>
      </c>
      <c r="D330" s="99" t="s">
        <v>1</v>
      </c>
      <c r="F330" s="99"/>
      <c r="G330" s="99"/>
      <c r="H330" s="13">
        <v>0.42499999999999999</v>
      </c>
      <c r="I330" s="18">
        <v>2.5999999999999999E-2</v>
      </c>
      <c r="J330" s="13">
        <f t="shared" si="21"/>
        <v>0.39899999999999997</v>
      </c>
      <c r="K330" s="13">
        <v>2</v>
      </c>
      <c r="L330" s="13">
        <f t="shared" si="20"/>
        <v>25</v>
      </c>
      <c r="M330" s="69">
        <v>-2.5999999999999999E-3</v>
      </c>
      <c r="N330" s="69">
        <v>7.1000000000000004E-3</v>
      </c>
      <c r="O330" s="82">
        <f t="shared" si="22"/>
        <v>56.563380281690129</v>
      </c>
      <c r="P330" s="17">
        <f t="shared" si="23"/>
        <v>2.2625352112676054</v>
      </c>
    </row>
    <row r="331" spans="1:16">
      <c r="A331" s="100"/>
      <c r="C331" s="99" t="s">
        <v>1840</v>
      </c>
      <c r="D331" s="99" t="s">
        <v>3</v>
      </c>
      <c r="F331" s="99"/>
      <c r="G331" s="99"/>
      <c r="H331" s="13">
        <v>0.26900000000000002</v>
      </c>
      <c r="I331" s="18">
        <v>2.5999999999999999E-2</v>
      </c>
      <c r="J331" s="13">
        <f t="shared" si="21"/>
        <v>0.24300000000000002</v>
      </c>
      <c r="K331" s="13">
        <v>10</v>
      </c>
      <c r="L331" s="13">
        <f t="shared" si="20"/>
        <v>5</v>
      </c>
      <c r="M331" s="69">
        <v>-2.5999999999999999E-3</v>
      </c>
      <c r="N331" s="69">
        <v>7.1000000000000004E-3</v>
      </c>
      <c r="O331" s="82">
        <f t="shared" si="22"/>
        <v>34.591549295774648</v>
      </c>
      <c r="P331" s="17">
        <f t="shared" si="23"/>
        <v>6.9183098591549292</v>
      </c>
    </row>
    <row r="332" spans="1:16">
      <c r="A332" s="100"/>
      <c r="C332" s="99" t="s">
        <v>1841</v>
      </c>
      <c r="D332" s="99" t="s">
        <v>5</v>
      </c>
      <c r="F332" s="99"/>
      <c r="G332" s="99"/>
      <c r="H332" s="13">
        <v>0.155</v>
      </c>
      <c r="I332" s="18">
        <v>2.5999999999999999E-2</v>
      </c>
      <c r="J332" s="13">
        <f t="shared" si="21"/>
        <v>0.129</v>
      </c>
      <c r="K332" s="13">
        <v>10</v>
      </c>
      <c r="L332" s="13">
        <f t="shared" si="20"/>
        <v>5</v>
      </c>
      <c r="M332" s="69">
        <v>-2.5999999999999999E-3</v>
      </c>
      <c r="N332" s="69">
        <v>7.1000000000000004E-3</v>
      </c>
      <c r="O332" s="82">
        <f t="shared" si="22"/>
        <v>18.535211267605632</v>
      </c>
      <c r="P332" s="17">
        <f t="shared" si="23"/>
        <v>3.7070422535211263</v>
      </c>
    </row>
    <row r="333" spans="1:16">
      <c r="A333" s="100"/>
      <c r="C333" s="99" t="s">
        <v>1842</v>
      </c>
      <c r="D333" s="99" t="s">
        <v>7</v>
      </c>
      <c r="F333" s="99"/>
      <c r="G333" s="99"/>
      <c r="H333" s="13">
        <v>0.42299999999999999</v>
      </c>
      <c r="I333" s="18">
        <v>2.5999999999999999E-2</v>
      </c>
      <c r="J333" s="13">
        <f t="shared" si="21"/>
        <v>0.39699999999999996</v>
      </c>
      <c r="K333" s="13">
        <v>2</v>
      </c>
      <c r="L333" s="13">
        <f t="shared" si="20"/>
        <v>25</v>
      </c>
      <c r="M333" s="69">
        <v>-2.5999999999999999E-3</v>
      </c>
      <c r="N333" s="69">
        <v>7.1000000000000004E-3</v>
      </c>
      <c r="O333" s="82">
        <f t="shared" si="22"/>
        <v>56.281690140845058</v>
      </c>
      <c r="P333" s="17">
        <f t="shared" si="23"/>
        <v>2.2512676056338021</v>
      </c>
    </row>
    <row r="334" spans="1:16">
      <c r="A334" s="100"/>
      <c r="B334" s="15">
        <v>43976</v>
      </c>
      <c r="C334" s="99" t="s">
        <v>1843</v>
      </c>
      <c r="D334" s="99" t="s">
        <v>992</v>
      </c>
      <c r="F334" s="99"/>
      <c r="G334" s="99"/>
      <c r="H334" s="13">
        <v>0.38700000000000001</v>
      </c>
      <c r="I334" s="18">
        <v>2.7E-2</v>
      </c>
      <c r="J334" s="13">
        <f t="shared" si="21"/>
        <v>0.36</v>
      </c>
      <c r="K334" s="13">
        <v>2</v>
      </c>
      <c r="L334" s="13">
        <f t="shared" si="20"/>
        <v>25</v>
      </c>
      <c r="M334" s="69">
        <v>-2.5999999999999999E-3</v>
      </c>
      <c r="N334" s="69">
        <v>7.1000000000000004E-3</v>
      </c>
      <c r="O334" s="82">
        <f t="shared" si="22"/>
        <v>51.070422535211264</v>
      </c>
      <c r="P334" s="17">
        <f t="shared" si="23"/>
        <v>2.0428169014084507</v>
      </c>
    </row>
    <row r="335" spans="1:16">
      <c r="A335" s="100"/>
      <c r="B335" s="13" t="s">
        <v>1862</v>
      </c>
      <c r="C335" s="99" t="s">
        <v>1844</v>
      </c>
      <c r="D335" s="99" t="s">
        <v>994</v>
      </c>
      <c r="F335" s="99"/>
      <c r="G335" s="99"/>
      <c r="H335" s="13">
        <v>0.40799999999999997</v>
      </c>
      <c r="I335" s="18">
        <v>2.7E-2</v>
      </c>
      <c r="J335" s="13">
        <f t="shared" si="21"/>
        <v>0.38099999999999995</v>
      </c>
      <c r="K335" s="13">
        <v>2</v>
      </c>
      <c r="L335" s="13">
        <f t="shared" si="20"/>
        <v>25</v>
      </c>
      <c r="M335" s="69">
        <v>-2.5999999999999999E-3</v>
      </c>
      <c r="N335" s="69">
        <v>7.1000000000000004E-3</v>
      </c>
      <c r="O335" s="82">
        <f t="shared" si="22"/>
        <v>54.028169014084497</v>
      </c>
      <c r="P335" s="17">
        <f t="shared" si="23"/>
        <v>2.1611267605633797</v>
      </c>
    </row>
    <row r="336" spans="1:16">
      <c r="A336" s="100"/>
      <c r="C336" s="99" t="s">
        <v>1845</v>
      </c>
      <c r="D336" s="99" t="s">
        <v>1</v>
      </c>
      <c r="F336" s="99"/>
      <c r="G336" s="99"/>
      <c r="H336" s="13">
        <v>0.44400000000000001</v>
      </c>
      <c r="I336" s="18">
        <v>2.7E-2</v>
      </c>
      <c r="J336" s="13">
        <f t="shared" si="21"/>
        <v>0.41699999999999998</v>
      </c>
      <c r="K336" s="13">
        <v>2</v>
      </c>
      <c r="L336" s="13">
        <f t="shared" si="20"/>
        <v>25</v>
      </c>
      <c r="M336" s="69">
        <v>-2.5999999999999999E-3</v>
      </c>
      <c r="N336" s="69">
        <v>7.1000000000000004E-3</v>
      </c>
      <c r="O336" s="82">
        <f t="shared" si="22"/>
        <v>59.098591549295769</v>
      </c>
      <c r="P336" s="17">
        <f t="shared" si="23"/>
        <v>2.3639436619718306</v>
      </c>
    </row>
    <row r="337" spans="1:16">
      <c r="A337" s="100"/>
      <c r="C337" s="99" t="s">
        <v>1846</v>
      </c>
      <c r="D337" s="99" t="s">
        <v>3</v>
      </c>
      <c r="F337" s="99"/>
      <c r="G337" s="99"/>
      <c r="H337" s="13">
        <v>0.28499999999999998</v>
      </c>
      <c r="I337" s="18">
        <v>2.7E-2</v>
      </c>
      <c r="J337" s="13">
        <f t="shared" si="21"/>
        <v>0.25799999999999995</v>
      </c>
      <c r="K337" s="13">
        <v>10</v>
      </c>
      <c r="L337" s="13">
        <f t="shared" si="20"/>
        <v>5</v>
      </c>
      <c r="M337" s="69">
        <v>-2.5999999999999999E-3</v>
      </c>
      <c r="N337" s="69">
        <v>7.1000000000000004E-3</v>
      </c>
      <c r="O337" s="82">
        <f t="shared" si="22"/>
        <v>36.704225352112665</v>
      </c>
      <c r="P337" s="17">
        <f t="shared" si="23"/>
        <v>7.3408450704225334</v>
      </c>
    </row>
    <row r="338" spans="1:16">
      <c r="A338" s="100"/>
      <c r="C338" s="99" t="s">
        <v>1847</v>
      </c>
      <c r="D338" s="99" t="s">
        <v>5</v>
      </c>
      <c r="F338" s="99"/>
      <c r="G338" s="99"/>
      <c r="H338" s="13">
        <v>0.16800000000000001</v>
      </c>
      <c r="I338" s="18">
        <v>2.7E-2</v>
      </c>
      <c r="J338" s="13">
        <f t="shared" si="21"/>
        <v>0.14100000000000001</v>
      </c>
      <c r="K338" s="13">
        <v>10</v>
      </c>
      <c r="L338" s="13">
        <f t="shared" si="20"/>
        <v>5</v>
      </c>
      <c r="M338" s="69">
        <v>-2.5999999999999999E-3</v>
      </c>
      <c r="N338" s="69">
        <v>7.1000000000000004E-3</v>
      </c>
      <c r="O338" s="82">
        <f t="shared" si="22"/>
        <v>20.225352112676056</v>
      </c>
      <c r="P338" s="17">
        <f t="shared" si="23"/>
        <v>4.0450704225352112</v>
      </c>
    </row>
    <row r="339" spans="1:16">
      <c r="A339" s="100"/>
      <c r="C339" s="99" t="s">
        <v>1848</v>
      </c>
      <c r="D339" s="99" t="s">
        <v>7</v>
      </c>
      <c r="F339" s="99"/>
      <c r="G339" s="99"/>
      <c r="H339" s="13">
        <v>0.47699999999999998</v>
      </c>
      <c r="I339" s="18">
        <v>2.7E-2</v>
      </c>
      <c r="J339" s="13">
        <f t="shared" si="21"/>
        <v>0.44999999999999996</v>
      </c>
      <c r="K339" s="13">
        <v>2</v>
      </c>
      <c r="L339" s="13">
        <f t="shared" si="20"/>
        <v>25</v>
      </c>
      <c r="M339" s="69">
        <v>-2.5999999999999999E-3</v>
      </c>
      <c r="N339" s="69">
        <v>7.1000000000000004E-3</v>
      </c>
      <c r="O339" s="82">
        <f t="shared" si="22"/>
        <v>63.746478873239425</v>
      </c>
      <c r="P339" s="17">
        <f t="shared" si="23"/>
        <v>2.5498591549295768</v>
      </c>
    </row>
    <row r="340" spans="1:16">
      <c r="A340" s="100"/>
      <c r="C340" s="99" t="s">
        <v>1849</v>
      </c>
      <c r="D340" s="99" t="s">
        <v>7</v>
      </c>
      <c r="F340" s="99"/>
      <c r="G340" s="99"/>
      <c r="H340" s="13">
        <v>0.48099999999999998</v>
      </c>
      <c r="I340" s="18">
        <v>2.7E-2</v>
      </c>
      <c r="J340" s="13">
        <f t="shared" si="21"/>
        <v>0.45399999999999996</v>
      </c>
      <c r="K340" s="13">
        <v>2</v>
      </c>
      <c r="L340" s="13">
        <f t="shared" si="20"/>
        <v>25</v>
      </c>
      <c r="M340" s="69">
        <v>-2.5999999999999999E-3</v>
      </c>
      <c r="N340" s="69">
        <v>7.1000000000000004E-3</v>
      </c>
      <c r="O340" s="82">
        <f t="shared" si="22"/>
        <v>64.309859154929569</v>
      </c>
      <c r="P340" s="17">
        <f t="shared" si="23"/>
        <v>2.5723943661971829</v>
      </c>
    </row>
    <row r="341" spans="1:16">
      <c r="A341" s="100"/>
      <c r="C341" s="99" t="s">
        <v>1850</v>
      </c>
      <c r="D341" s="99" t="s">
        <v>992</v>
      </c>
      <c r="F341" s="99"/>
      <c r="G341" s="99"/>
      <c r="H341" s="13">
        <v>0.36299999999999999</v>
      </c>
      <c r="I341" s="18">
        <v>2.7E-2</v>
      </c>
      <c r="J341" s="13">
        <f t="shared" si="21"/>
        <v>0.33599999999999997</v>
      </c>
      <c r="K341" s="13">
        <v>2</v>
      </c>
      <c r="L341" s="13">
        <f t="shared" si="20"/>
        <v>25</v>
      </c>
      <c r="M341" s="69">
        <v>-2.5999999999999999E-3</v>
      </c>
      <c r="N341" s="69">
        <v>7.1000000000000004E-3</v>
      </c>
      <c r="O341" s="82">
        <f t="shared" si="22"/>
        <v>47.690140845070417</v>
      </c>
      <c r="P341" s="17">
        <f t="shared" si="23"/>
        <v>1.9076056338028167</v>
      </c>
    </row>
    <row r="342" spans="1:16">
      <c r="A342" s="100"/>
      <c r="C342" s="99" t="s">
        <v>1851</v>
      </c>
      <c r="D342" s="99" t="s">
        <v>994</v>
      </c>
      <c r="F342" s="99"/>
      <c r="G342" s="99"/>
      <c r="H342" s="13">
        <v>0.38900000000000001</v>
      </c>
      <c r="I342" s="18">
        <v>2.7E-2</v>
      </c>
      <c r="J342" s="13">
        <f t="shared" si="21"/>
        <v>0.36199999999999999</v>
      </c>
      <c r="K342" s="13">
        <v>2</v>
      </c>
      <c r="L342" s="13">
        <f t="shared" si="20"/>
        <v>25</v>
      </c>
      <c r="M342" s="69">
        <v>-2.5999999999999999E-3</v>
      </c>
      <c r="N342" s="69">
        <v>7.1000000000000004E-3</v>
      </c>
      <c r="O342" s="82">
        <f t="shared" si="22"/>
        <v>51.352112676056329</v>
      </c>
      <c r="P342" s="17">
        <f t="shared" si="23"/>
        <v>2.0540845070422531</v>
      </c>
    </row>
    <row r="343" spans="1:16">
      <c r="A343" s="100"/>
      <c r="C343" s="99" t="s">
        <v>1852</v>
      </c>
      <c r="D343" s="99" t="s">
        <v>1</v>
      </c>
      <c r="F343" s="99"/>
      <c r="G343" s="99"/>
      <c r="H343" s="13">
        <v>0.434</v>
      </c>
      <c r="I343" s="18">
        <v>2.7E-2</v>
      </c>
      <c r="J343" s="13">
        <f t="shared" si="21"/>
        <v>0.40699999999999997</v>
      </c>
      <c r="K343" s="13">
        <v>2</v>
      </c>
      <c r="L343" s="13">
        <f t="shared" si="20"/>
        <v>25</v>
      </c>
      <c r="M343" s="69">
        <v>-2.5999999999999999E-3</v>
      </c>
      <c r="N343" s="69">
        <v>7.1000000000000004E-3</v>
      </c>
      <c r="O343" s="82">
        <f t="shared" si="22"/>
        <v>57.690140845070417</v>
      </c>
      <c r="P343" s="17">
        <f t="shared" si="23"/>
        <v>2.3076056338028166</v>
      </c>
    </row>
    <row r="344" spans="1:16">
      <c r="A344" s="100"/>
      <c r="C344" s="99" t="s">
        <v>1853</v>
      </c>
      <c r="D344" s="99" t="s">
        <v>3</v>
      </c>
      <c r="F344" s="99"/>
      <c r="G344" s="99"/>
      <c r="H344" s="13">
        <v>0.27600000000000002</v>
      </c>
      <c r="I344" s="18">
        <v>2.7E-2</v>
      </c>
      <c r="J344" s="13">
        <f t="shared" si="21"/>
        <v>0.24900000000000003</v>
      </c>
      <c r="K344" s="13">
        <v>10</v>
      </c>
      <c r="L344" s="13">
        <f t="shared" si="20"/>
        <v>5</v>
      </c>
      <c r="M344" s="69">
        <v>-2.5999999999999999E-3</v>
      </c>
      <c r="N344" s="69">
        <v>7.1000000000000004E-3</v>
      </c>
      <c r="O344" s="82">
        <f t="shared" si="22"/>
        <v>35.436619718309863</v>
      </c>
      <c r="P344" s="17">
        <f t="shared" si="23"/>
        <v>7.087323943661973</v>
      </c>
    </row>
    <row r="345" spans="1:16">
      <c r="A345" s="100"/>
      <c r="C345" s="99" t="s">
        <v>1854</v>
      </c>
      <c r="D345" s="99" t="s">
        <v>5</v>
      </c>
      <c r="F345" s="99"/>
      <c r="G345" s="99"/>
      <c r="H345" s="13">
        <v>0.193</v>
      </c>
      <c r="I345" s="18">
        <v>2.7E-2</v>
      </c>
      <c r="J345" s="13">
        <f t="shared" si="21"/>
        <v>0.16600000000000001</v>
      </c>
      <c r="K345" s="13">
        <v>10</v>
      </c>
      <c r="L345" s="13">
        <f t="shared" si="20"/>
        <v>5</v>
      </c>
      <c r="M345" s="69">
        <v>-2.5999999999999999E-3</v>
      </c>
      <c r="N345" s="69">
        <v>7.1000000000000004E-3</v>
      </c>
      <c r="O345" s="82">
        <f t="shared" si="22"/>
        <v>23.746478873239436</v>
      </c>
      <c r="P345" s="17">
        <f t="shared" si="23"/>
        <v>4.7492957746478872</v>
      </c>
    </row>
    <row r="346" spans="1:16">
      <c r="A346" s="100"/>
      <c r="C346" s="99" t="s">
        <v>1855</v>
      </c>
      <c r="D346" s="99" t="s">
        <v>7</v>
      </c>
      <c r="F346" s="99"/>
      <c r="G346" s="99"/>
      <c r="H346" s="13">
        <v>0.46100000000000002</v>
      </c>
      <c r="I346" s="18">
        <v>2.7E-2</v>
      </c>
      <c r="J346" s="13">
        <f t="shared" si="21"/>
        <v>0.434</v>
      </c>
      <c r="K346" s="13">
        <v>2</v>
      </c>
      <c r="L346" s="13">
        <f t="shared" si="20"/>
        <v>25</v>
      </c>
      <c r="M346" s="69">
        <v>-2.5999999999999999E-3</v>
      </c>
      <c r="N346" s="69">
        <v>7.1000000000000004E-3</v>
      </c>
      <c r="O346" s="82">
        <f t="shared" si="22"/>
        <v>61.492957746478865</v>
      </c>
      <c r="P346" s="17">
        <f t="shared" si="23"/>
        <v>2.4597183098591544</v>
      </c>
    </row>
    <row r="347" spans="1:16">
      <c r="A347" s="20" t="s">
        <v>1864</v>
      </c>
      <c r="C347" s="99" t="s">
        <v>1863</v>
      </c>
      <c r="D347" s="99" t="s">
        <v>1865</v>
      </c>
      <c r="E347" s="99"/>
      <c r="F347" s="99"/>
      <c r="G347" s="99"/>
      <c r="H347" s="13">
        <v>0.158</v>
      </c>
      <c r="I347" s="18">
        <v>2.7E-2</v>
      </c>
      <c r="J347" s="13">
        <f t="shared" si="21"/>
        <v>0.13100000000000001</v>
      </c>
      <c r="K347" s="13">
        <v>2</v>
      </c>
      <c r="L347" s="13">
        <f t="shared" si="20"/>
        <v>25</v>
      </c>
      <c r="M347" s="69">
        <v>-2.5999999999999999E-3</v>
      </c>
      <c r="N347" s="69">
        <v>7.1000000000000004E-3</v>
      </c>
      <c r="O347" s="82">
        <f t="shared" si="22"/>
        <v>18.816901408450704</v>
      </c>
      <c r="P347" s="17">
        <f t="shared" si="23"/>
        <v>0.75267605633802814</v>
      </c>
    </row>
    <row r="348" spans="1:16">
      <c r="A348" s="100" t="s">
        <v>852</v>
      </c>
      <c r="C348" s="99" t="s">
        <v>1856</v>
      </c>
      <c r="D348" s="99" t="s">
        <v>206</v>
      </c>
      <c r="F348" s="99"/>
      <c r="G348" s="99"/>
      <c r="H348" s="13">
        <v>0.111</v>
      </c>
      <c r="I348" s="18">
        <v>2.7E-2</v>
      </c>
      <c r="J348" s="13">
        <f t="shared" si="21"/>
        <v>8.4000000000000005E-2</v>
      </c>
      <c r="K348" s="13">
        <v>1</v>
      </c>
      <c r="L348" s="13">
        <f t="shared" si="20"/>
        <v>50</v>
      </c>
      <c r="M348" s="69">
        <v>-2.5999999999999999E-3</v>
      </c>
      <c r="N348" s="69">
        <v>7.1000000000000004E-3</v>
      </c>
      <c r="O348" s="82">
        <f t="shared" si="22"/>
        <v>12.19718309859155</v>
      </c>
      <c r="P348" s="17">
        <f t="shared" si="23"/>
        <v>0.24394366197183101</v>
      </c>
    </row>
    <row r="349" spans="1:16">
      <c r="A349" s="100" t="s">
        <v>852</v>
      </c>
      <c r="C349" s="99" t="s">
        <v>1857</v>
      </c>
      <c r="D349" s="99" t="s">
        <v>1858</v>
      </c>
      <c r="F349" s="99"/>
      <c r="G349" s="99"/>
      <c r="H349" s="13">
        <v>0.115</v>
      </c>
      <c r="I349" s="18">
        <v>2.7E-2</v>
      </c>
      <c r="J349" s="13">
        <f t="shared" si="21"/>
        <v>8.8000000000000009E-2</v>
      </c>
      <c r="K349" s="13">
        <v>1</v>
      </c>
      <c r="L349" s="13">
        <f t="shared" si="20"/>
        <v>50</v>
      </c>
      <c r="M349" s="69">
        <v>-2.5999999999999999E-3</v>
      </c>
      <c r="N349" s="69">
        <v>7.1000000000000004E-3</v>
      </c>
      <c r="O349" s="82">
        <f t="shared" si="22"/>
        <v>12.760563380281692</v>
      </c>
      <c r="P349" s="17">
        <f t="shared" si="23"/>
        <v>0.25521126760563384</v>
      </c>
    </row>
    <row r="350" spans="1:16">
      <c r="A350" s="100" t="s">
        <v>852</v>
      </c>
      <c r="C350" s="99" t="s">
        <v>1859</v>
      </c>
      <c r="D350" s="99" t="s">
        <v>1860</v>
      </c>
      <c r="F350" s="99"/>
      <c r="G350" s="99"/>
      <c r="H350" s="13">
        <v>0.13</v>
      </c>
      <c r="I350" s="18">
        <v>2.7E-2</v>
      </c>
      <c r="J350" s="13">
        <f t="shared" si="21"/>
        <v>0.10300000000000001</v>
      </c>
      <c r="K350" s="13">
        <v>50</v>
      </c>
      <c r="L350" s="13">
        <f t="shared" si="20"/>
        <v>1</v>
      </c>
      <c r="M350" s="69">
        <v>-2.5999999999999999E-3</v>
      </c>
      <c r="N350" s="69">
        <v>7.1000000000000004E-3</v>
      </c>
      <c r="O350" s="82">
        <f t="shared" si="22"/>
        <v>14.87323943661972</v>
      </c>
      <c r="P350" s="17">
        <f t="shared" si="23"/>
        <v>14.87323943661972</v>
      </c>
    </row>
    <row r="351" spans="1:16">
      <c r="A351" s="20"/>
      <c r="B351" s="15">
        <v>43978</v>
      </c>
      <c r="C351" s="99" t="s">
        <v>1868</v>
      </c>
      <c r="D351" s="99" t="s">
        <v>992</v>
      </c>
      <c r="E351" s="99"/>
      <c r="F351" s="99"/>
      <c r="G351" s="99"/>
      <c r="H351" s="13">
        <v>0.35799999999999998</v>
      </c>
      <c r="I351" s="18">
        <v>2.3E-2</v>
      </c>
      <c r="J351" s="13">
        <f t="shared" si="21"/>
        <v>0.33499999999999996</v>
      </c>
      <c r="K351" s="13">
        <v>2</v>
      </c>
      <c r="L351" s="13">
        <f t="shared" si="20"/>
        <v>25</v>
      </c>
      <c r="M351" s="69">
        <v>-2.5999999999999999E-3</v>
      </c>
      <c r="N351" s="69">
        <v>7.1000000000000004E-3</v>
      </c>
      <c r="O351" s="82">
        <f t="shared" si="22"/>
        <v>47.549295774647881</v>
      </c>
      <c r="P351" s="17">
        <f t="shared" si="23"/>
        <v>1.9019718309859153</v>
      </c>
    </row>
    <row r="352" spans="1:16">
      <c r="A352" s="20"/>
      <c r="B352" s="13" t="s">
        <v>1893</v>
      </c>
      <c r="C352" s="99" t="s">
        <v>1869</v>
      </c>
      <c r="D352" s="99" t="s">
        <v>994</v>
      </c>
      <c r="E352" s="99"/>
      <c r="F352" s="99"/>
      <c r="G352" s="99"/>
      <c r="H352" s="13">
        <v>0.376</v>
      </c>
      <c r="I352" s="18">
        <v>2.3E-2</v>
      </c>
      <c r="J352" s="13">
        <f t="shared" si="21"/>
        <v>0.35299999999999998</v>
      </c>
      <c r="K352" s="13">
        <v>2</v>
      </c>
      <c r="L352" s="13">
        <f t="shared" si="20"/>
        <v>25</v>
      </c>
      <c r="M352" s="69">
        <v>-2.5999999999999999E-3</v>
      </c>
      <c r="N352" s="69">
        <v>7.1000000000000004E-3</v>
      </c>
      <c r="O352" s="82">
        <f t="shared" si="22"/>
        <v>50.084507042253513</v>
      </c>
      <c r="P352" s="17">
        <f t="shared" si="23"/>
        <v>2.0033802816901405</v>
      </c>
    </row>
    <row r="353" spans="1:16">
      <c r="A353" s="20"/>
      <c r="C353" s="99" t="s">
        <v>1870</v>
      </c>
      <c r="D353" s="99" t="s">
        <v>1</v>
      </c>
      <c r="E353" s="99"/>
      <c r="F353" s="99"/>
      <c r="G353" s="99"/>
      <c r="H353" s="13">
        <v>0.41699999999999998</v>
      </c>
      <c r="I353" s="18">
        <v>2.3E-2</v>
      </c>
      <c r="J353" s="13">
        <f t="shared" si="21"/>
        <v>0.39399999999999996</v>
      </c>
      <c r="K353" s="13">
        <v>2</v>
      </c>
      <c r="L353" s="13">
        <f t="shared" si="20"/>
        <v>25</v>
      </c>
      <c r="M353" s="69">
        <v>-2.5999999999999999E-3</v>
      </c>
      <c r="N353" s="69">
        <v>7.1000000000000004E-3</v>
      </c>
      <c r="O353" s="82">
        <f t="shared" si="22"/>
        <v>55.859154929577457</v>
      </c>
      <c r="P353" s="17">
        <f t="shared" si="23"/>
        <v>2.2343661971830984</v>
      </c>
    </row>
    <row r="354" spans="1:16">
      <c r="A354" s="20"/>
      <c r="C354" s="99" t="s">
        <v>1871</v>
      </c>
      <c r="D354" s="99" t="s">
        <v>3</v>
      </c>
      <c r="E354" s="99"/>
      <c r="F354" s="99"/>
      <c r="G354" s="99"/>
      <c r="H354" s="13">
        <v>0.318</v>
      </c>
      <c r="I354" s="18">
        <v>2.3E-2</v>
      </c>
      <c r="J354" s="13">
        <f t="shared" si="21"/>
        <v>0.29499999999999998</v>
      </c>
      <c r="K354" s="13">
        <v>10</v>
      </c>
      <c r="L354" s="13">
        <f t="shared" si="20"/>
        <v>5</v>
      </c>
      <c r="M354" s="69">
        <v>-2.5999999999999999E-3</v>
      </c>
      <c r="N354" s="69">
        <v>7.1000000000000004E-3</v>
      </c>
      <c r="O354" s="82">
        <f t="shared" si="22"/>
        <v>41.915492957746473</v>
      </c>
      <c r="P354" s="17">
        <f t="shared" si="23"/>
        <v>8.3830985915492953</v>
      </c>
    </row>
    <row r="355" spans="1:16">
      <c r="A355" s="20"/>
      <c r="C355" s="99" t="s">
        <v>1872</v>
      </c>
      <c r="D355" s="99" t="s">
        <v>5</v>
      </c>
      <c r="E355" s="99"/>
      <c r="F355" s="99"/>
      <c r="G355" s="99"/>
      <c r="H355" s="13">
        <v>0.20499999999999999</v>
      </c>
      <c r="I355" s="18">
        <v>2.3E-2</v>
      </c>
      <c r="J355" s="13">
        <f t="shared" si="21"/>
        <v>0.182</v>
      </c>
      <c r="K355" s="13">
        <v>10</v>
      </c>
      <c r="L355" s="13">
        <f t="shared" si="20"/>
        <v>5</v>
      </c>
      <c r="M355" s="69">
        <v>-2.5999999999999999E-3</v>
      </c>
      <c r="N355" s="69">
        <v>7.1000000000000004E-3</v>
      </c>
      <c r="O355" s="82">
        <f t="shared" si="22"/>
        <v>25.999999999999996</v>
      </c>
      <c r="P355" s="17">
        <f t="shared" si="23"/>
        <v>5.1999999999999993</v>
      </c>
    </row>
    <row r="356" spans="1:16">
      <c r="A356" s="20"/>
      <c r="C356" s="99" t="s">
        <v>1873</v>
      </c>
      <c r="D356" s="99" t="s">
        <v>7</v>
      </c>
      <c r="E356" s="99"/>
      <c r="F356" s="99"/>
      <c r="G356" s="99"/>
      <c r="H356" s="13">
        <v>0.44700000000000001</v>
      </c>
      <c r="I356" s="18">
        <v>2.3E-2</v>
      </c>
      <c r="J356" s="13">
        <f t="shared" si="21"/>
        <v>0.42399999999999999</v>
      </c>
      <c r="K356" s="13">
        <v>2</v>
      </c>
      <c r="L356" s="13">
        <f t="shared" si="20"/>
        <v>25</v>
      </c>
      <c r="M356" s="69">
        <v>-2.5999999999999999E-3</v>
      </c>
      <c r="N356" s="69">
        <v>7.1000000000000004E-3</v>
      </c>
      <c r="O356" s="82">
        <f t="shared" si="22"/>
        <v>60.084507042253513</v>
      </c>
      <c r="P356" s="17">
        <f t="shared" si="23"/>
        <v>2.4033802816901404</v>
      </c>
    </row>
    <row r="357" spans="1:16">
      <c r="A357" s="20"/>
      <c r="C357" s="99" t="s">
        <v>1874</v>
      </c>
      <c r="D357" s="99" t="s">
        <v>1</v>
      </c>
      <c r="E357" s="99"/>
      <c r="H357" s="13">
        <v>0.379</v>
      </c>
      <c r="I357" s="18">
        <v>2.3E-2</v>
      </c>
      <c r="J357" s="13">
        <f t="shared" si="21"/>
        <v>0.35599999999999998</v>
      </c>
      <c r="K357" s="13">
        <v>2</v>
      </c>
      <c r="L357" s="13">
        <f t="shared" si="20"/>
        <v>25</v>
      </c>
      <c r="M357" s="69">
        <v>-2.5999999999999999E-3</v>
      </c>
      <c r="N357" s="69">
        <v>7.1000000000000004E-3</v>
      </c>
      <c r="O357" s="82">
        <f t="shared" si="22"/>
        <v>50.507042253521121</v>
      </c>
      <c r="P357" s="17">
        <f t="shared" si="23"/>
        <v>2.0202816901408447</v>
      </c>
    </row>
    <row r="358" spans="1:16">
      <c r="A358" s="20"/>
      <c r="C358" s="99" t="s">
        <v>1875</v>
      </c>
      <c r="D358" s="99" t="s">
        <v>3</v>
      </c>
      <c r="E358" s="99"/>
      <c r="H358" s="13">
        <v>0.33500000000000002</v>
      </c>
      <c r="I358" s="18">
        <v>2.3E-2</v>
      </c>
      <c r="J358" s="13">
        <f t="shared" si="21"/>
        <v>0.312</v>
      </c>
      <c r="K358" s="13">
        <v>10</v>
      </c>
      <c r="L358" s="13">
        <f t="shared" si="20"/>
        <v>5</v>
      </c>
      <c r="M358" s="69">
        <v>-2.5999999999999999E-3</v>
      </c>
      <c r="N358" s="69">
        <v>7.1000000000000004E-3</v>
      </c>
      <c r="O358" s="82">
        <f t="shared" si="22"/>
        <v>44.309859154929576</v>
      </c>
      <c r="P358" s="17">
        <f t="shared" si="23"/>
        <v>8.8619718309859152</v>
      </c>
    </row>
    <row r="359" spans="1:16">
      <c r="A359" s="20"/>
      <c r="C359" s="99" t="s">
        <v>1876</v>
      </c>
      <c r="D359" s="99" t="s">
        <v>5</v>
      </c>
      <c r="E359" s="99"/>
      <c r="H359" s="13">
        <v>0.218</v>
      </c>
      <c r="I359" s="18">
        <v>2.3E-2</v>
      </c>
      <c r="J359" s="13">
        <f t="shared" si="21"/>
        <v>0.19500000000000001</v>
      </c>
      <c r="K359" s="13">
        <v>10</v>
      </c>
      <c r="L359" s="13">
        <f t="shared" si="20"/>
        <v>5</v>
      </c>
      <c r="M359" s="69">
        <v>-2.5999999999999999E-3</v>
      </c>
      <c r="N359" s="69">
        <v>7.1000000000000004E-3</v>
      </c>
      <c r="O359" s="82">
        <f t="shared" si="22"/>
        <v>27.830985915492956</v>
      </c>
      <c r="P359" s="17">
        <f t="shared" si="23"/>
        <v>5.5661971830985912</v>
      </c>
    </row>
    <row r="360" spans="1:16">
      <c r="A360" s="20"/>
      <c r="C360" s="99" t="s">
        <v>1877</v>
      </c>
      <c r="D360" s="99" t="s">
        <v>992</v>
      </c>
      <c r="E360" s="99"/>
      <c r="H360" s="13">
        <v>0.39900000000000002</v>
      </c>
      <c r="I360" s="18">
        <v>2.3E-2</v>
      </c>
      <c r="J360" s="13">
        <f t="shared" si="21"/>
        <v>0.376</v>
      </c>
      <c r="K360" s="13">
        <v>2</v>
      </c>
      <c r="L360" s="13">
        <f t="shared" si="20"/>
        <v>25</v>
      </c>
      <c r="M360" s="69">
        <v>-2.5999999999999999E-3</v>
      </c>
      <c r="N360" s="69">
        <v>7.1000000000000004E-3</v>
      </c>
      <c r="O360" s="82">
        <f t="shared" si="22"/>
        <v>53.323943661971825</v>
      </c>
      <c r="P360" s="17">
        <f t="shared" si="23"/>
        <v>2.1329577464788732</v>
      </c>
    </row>
    <row r="361" spans="1:16">
      <c r="A361" s="20"/>
      <c r="C361" s="99" t="s">
        <v>1878</v>
      </c>
      <c r="D361" s="99" t="s">
        <v>994</v>
      </c>
      <c r="E361" s="99"/>
      <c r="H361" s="13">
        <v>0.372</v>
      </c>
      <c r="I361" s="18">
        <v>2.3E-2</v>
      </c>
      <c r="J361" s="13">
        <f t="shared" si="21"/>
        <v>0.34899999999999998</v>
      </c>
      <c r="K361" s="13">
        <v>2</v>
      </c>
      <c r="L361" s="13">
        <f t="shared" si="20"/>
        <v>25</v>
      </c>
      <c r="M361" s="69">
        <v>-2.5999999999999999E-3</v>
      </c>
      <c r="N361" s="69">
        <v>7.1000000000000004E-3</v>
      </c>
      <c r="O361" s="82">
        <f t="shared" si="22"/>
        <v>49.521126760563376</v>
      </c>
      <c r="P361" s="17">
        <f t="shared" si="23"/>
        <v>1.9808450704225351</v>
      </c>
    </row>
    <row r="362" spans="1:16">
      <c r="A362" s="20" t="s">
        <v>1892</v>
      </c>
      <c r="C362" s="99" t="s">
        <v>1879</v>
      </c>
      <c r="D362" s="99" t="s">
        <v>7</v>
      </c>
      <c r="E362" s="99"/>
      <c r="H362" s="13">
        <v>0.42799999999999999</v>
      </c>
      <c r="I362" s="18">
        <v>2.3E-2</v>
      </c>
      <c r="J362" s="13">
        <f t="shared" si="21"/>
        <v>0.40499999999999997</v>
      </c>
      <c r="K362" s="13">
        <v>2</v>
      </c>
      <c r="L362" s="13">
        <f t="shared" si="20"/>
        <v>25</v>
      </c>
      <c r="M362" s="69">
        <v>-2.5999999999999999E-3</v>
      </c>
      <c r="N362" s="69">
        <v>7.1000000000000004E-3</v>
      </c>
      <c r="O362" s="82">
        <f t="shared" si="22"/>
        <v>57.408450704225345</v>
      </c>
      <c r="P362" s="17">
        <f t="shared" si="23"/>
        <v>2.2963380281690138</v>
      </c>
    </row>
    <row r="363" spans="1:16">
      <c r="A363" s="20" t="s">
        <v>1892</v>
      </c>
      <c r="C363" s="99" t="s">
        <v>1880</v>
      </c>
      <c r="D363" s="99" t="s">
        <v>1881</v>
      </c>
      <c r="E363" s="99"/>
      <c r="H363" s="13">
        <v>0.14000000000000001</v>
      </c>
      <c r="I363" s="18">
        <v>2.3E-2</v>
      </c>
      <c r="J363" s="13">
        <f t="shared" si="21"/>
        <v>0.11700000000000002</v>
      </c>
      <c r="K363" s="13">
        <v>50</v>
      </c>
      <c r="L363" s="13">
        <f t="shared" si="20"/>
        <v>1</v>
      </c>
      <c r="M363" s="69">
        <v>-2.5999999999999999E-3</v>
      </c>
      <c r="N363" s="69">
        <v>7.1000000000000004E-3</v>
      </c>
      <c r="O363" s="82">
        <f t="shared" si="22"/>
        <v>16.845070422535215</v>
      </c>
      <c r="P363" s="17">
        <f t="shared" si="23"/>
        <v>16.845070422535215</v>
      </c>
    </row>
    <row r="364" spans="1:16">
      <c r="A364" s="20" t="s">
        <v>1891</v>
      </c>
      <c r="B364" s="15">
        <v>43980</v>
      </c>
      <c r="C364" s="99" t="s">
        <v>1883</v>
      </c>
      <c r="D364" s="99" t="s">
        <v>1882</v>
      </c>
      <c r="E364" s="99"/>
      <c r="H364" s="13">
        <v>0.35799999999999998</v>
      </c>
      <c r="I364" s="18">
        <v>2.1000000000000001E-2</v>
      </c>
      <c r="J364" s="13">
        <f t="shared" si="21"/>
        <v>0.33699999999999997</v>
      </c>
      <c r="K364" s="13">
        <v>10</v>
      </c>
      <c r="L364" s="13">
        <f t="shared" si="20"/>
        <v>5</v>
      </c>
      <c r="M364" s="69">
        <v>-2.5999999999999999E-3</v>
      </c>
      <c r="N364" s="69">
        <v>7.1000000000000004E-3</v>
      </c>
      <c r="O364" s="82">
        <f t="shared" si="22"/>
        <v>47.830985915492946</v>
      </c>
      <c r="P364" s="17">
        <f t="shared" si="23"/>
        <v>9.5661971830985895</v>
      </c>
    </row>
    <row r="365" spans="1:16">
      <c r="A365" s="20" t="s">
        <v>1891</v>
      </c>
      <c r="B365" s="13" t="s">
        <v>1894</v>
      </c>
      <c r="C365" s="99" t="s">
        <v>1885</v>
      </c>
      <c r="D365" s="99"/>
      <c r="E365" s="99"/>
      <c r="H365" s="13">
        <v>0.36099999999999999</v>
      </c>
      <c r="I365" s="18">
        <v>2.1000000000000001E-2</v>
      </c>
      <c r="J365" s="13">
        <f t="shared" si="21"/>
        <v>0.33999999999999997</v>
      </c>
      <c r="K365" s="13">
        <v>10</v>
      </c>
      <c r="L365" s="13">
        <f t="shared" si="20"/>
        <v>5</v>
      </c>
      <c r="M365" s="69">
        <v>-2.5999999999999999E-3</v>
      </c>
      <c r="N365" s="69">
        <v>7.1000000000000004E-3</v>
      </c>
      <c r="O365" s="82">
        <f t="shared" si="22"/>
        <v>48.253521126760553</v>
      </c>
      <c r="P365" s="17">
        <f t="shared" si="23"/>
        <v>9.6507042253521114</v>
      </c>
    </row>
    <row r="366" spans="1:16">
      <c r="A366" s="20" t="s">
        <v>1891</v>
      </c>
      <c r="C366" s="99" t="s">
        <v>1886</v>
      </c>
      <c r="D366" s="99"/>
      <c r="E366" s="99"/>
      <c r="H366" s="13">
        <v>0.36099999999999999</v>
      </c>
      <c r="I366" s="18">
        <v>2.1000000000000001E-2</v>
      </c>
      <c r="J366" s="13">
        <f t="shared" si="21"/>
        <v>0.33999999999999997</v>
      </c>
      <c r="K366" s="13">
        <v>10</v>
      </c>
      <c r="L366" s="13">
        <f t="shared" si="20"/>
        <v>5</v>
      </c>
      <c r="M366" s="69">
        <v>-2.5999999999999999E-3</v>
      </c>
      <c r="N366" s="69">
        <v>7.1000000000000004E-3</v>
      </c>
      <c r="O366" s="82">
        <f t="shared" si="22"/>
        <v>48.253521126760553</v>
      </c>
      <c r="P366" s="17">
        <f t="shared" si="23"/>
        <v>9.6507042253521114</v>
      </c>
    </row>
    <row r="367" spans="1:16">
      <c r="A367" s="20" t="s">
        <v>1891</v>
      </c>
      <c r="C367" s="99" t="s">
        <v>1887</v>
      </c>
      <c r="D367" s="99"/>
      <c r="E367" s="99"/>
      <c r="H367" s="13">
        <v>0.36199999999999999</v>
      </c>
      <c r="I367" s="18">
        <v>2.1000000000000001E-2</v>
      </c>
      <c r="J367" s="13">
        <f t="shared" si="21"/>
        <v>0.34099999999999997</v>
      </c>
      <c r="K367" s="13">
        <v>10</v>
      </c>
      <c r="L367" s="13">
        <f t="shared" si="20"/>
        <v>5</v>
      </c>
      <c r="M367" s="69">
        <v>-2.5999999999999999E-3</v>
      </c>
      <c r="N367" s="69">
        <v>7.1000000000000004E-3</v>
      </c>
      <c r="O367" s="82">
        <f t="shared" si="22"/>
        <v>48.394366197183089</v>
      </c>
      <c r="P367" s="17">
        <f t="shared" si="23"/>
        <v>9.6788732394366175</v>
      </c>
    </row>
    <row r="368" spans="1:16">
      <c r="A368" s="20" t="s">
        <v>1546</v>
      </c>
      <c r="C368" s="99" t="s">
        <v>1896</v>
      </c>
      <c r="D368" s="99" t="s">
        <v>1895</v>
      </c>
      <c r="H368" s="13">
        <v>0.443</v>
      </c>
      <c r="I368" s="18">
        <v>2.1000000000000001E-2</v>
      </c>
      <c r="J368" s="13">
        <f t="shared" si="21"/>
        <v>0.42199999999999999</v>
      </c>
      <c r="K368" s="13">
        <v>10</v>
      </c>
      <c r="L368" s="13">
        <f t="shared" si="20"/>
        <v>5</v>
      </c>
      <c r="M368" s="69">
        <v>-2.5999999999999999E-3</v>
      </c>
      <c r="N368" s="69">
        <v>7.1000000000000004E-3</v>
      </c>
      <c r="O368" s="82">
        <f t="shared" si="22"/>
        <v>59.802816901408441</v>
      </c>
      <c r="P368" s="17">
        <f t="shared" si="23"/>
        <v>11.960563380281688</v>
      </c>
    </row>
    <row r="369" spans="1:19">
      <c r="A369" s="20" t="s">
        <v>1546</v>
      </c>
      <c r="C369" s="99" t="s">
        <v>1897</v>
      </c>
      <c r="D369" s="99"/>
      <c r="H369" s="13">
        <v>0.44500000000000001</v>
      </c>
      <c r="I369" s="18">
        <v>2.1000000000000001E-2</v>
      </c>
      <c r="J369" s="13">
        <f t="shared" si="21"/>
        <v>0.42399999999999999</v>
      </c>
      <c r="K369" s="13">
        <v>10</v>
      </c>
      <c r="L369" s="13">
        <f t="shared" si="20"/>
        <v>5</v>
      </c>
      <c r="M369" s="69">
        <v>-2.5999999999999999E-3</v>
      </c>
      <c r="N369" s="69">
        <v>7.1000000000000004E-3</v>
      </c>
      <c r="O369" s="82">
        <f t="shared" si="22"/>
        <v>60.084507042253513</v>
      </c>
      <c r="P369" s="17">
        <f t="shared" si="23"/>
        <v>12.016901408450703</v>
      </c>
    </row>
    <row r="370" spans="1:19">
      <c r="A370" s="20" t="s">
        <v>1546</v>
      </c>
      <c r="C370" s="99" t="s">
        <v>1898</v>
      </c>
      <c r="D370" s="99"/>
      <c r="H370" s="13">
        <v>0.44400000000000001</v>
      </c>
      <c r="I370" s="18">
        <v>2.1000000000000001E-2</v>
      </c>
      <c r="J370" s="13">
        <f t="shared" si="21"/>
        <v>0.42299999999999999</v>
      </c>
      <c r="K370" s="13">
        <v>10</v>
      </c>
      <c r="L370" s="13">
        <f t="shared" si="20"/>
        <v>5</v>
      </c>
      <c r="M370" s="69">
        <v>-2.5999999999999999E-3</v>
      </c>
      <c r="N370" s="69">
        <v>7.1000000000000004E-3</v>
      </c>
      <c r="O370" s="82">
        <f t="shared" si="22"/>
        <v>59.943661971830977</v>
      </c>
      <c r="P370" s="17">
        <f t="shared" si="23"/>
        <v>11.988732394366195</v>
      </c>
    </row>
    <row r="371" spans="1:19">
      <c r="A371" s="20" t="s">
        <v>1546</v>
      </c>
      <c r="C371" s="99" t="s">
        <v>1899</v>
      </c>
      <c r="D371" s="99"/>
      <c r="H371" s="13">
        <v>0.44500000000000001</v>
      </c>
      <c r="I371" s="18">
        <v>2.1000000000000001E-2</v>
      </c>
      <c r="J371" s="13">
        <f t="shared" si="21"/>
        <v>0.42399999999999999</v>
      </c>
      <c r="K371" s="13">
        <v>10</v>
      </c>
      <c r="L371" s="13">
        <f t="shared" si="20"/>
        <v>5</v>
      </c>
      <c r="M371" s="69">
        <v>-2.5999999999999999E-3</v>
      </c>
      <c r="N371" s="69">
        <v>7.1000000000000004E-3</v>
      </c>
      <c r="O371" s="82">
        <f t="shared" si="22"/>
        <v>60.084507042253513</v>
      </c>
      <c r="P371" s="17">
        <f t="shared" si="23"/>
        <v>12.016901408450703</v>
      </c>
    </row>
    <row r="372" spans="1:19">
      <c r="A372" s="20"/>
      <c r="B372" s="15"/>
      <c r="C372" s="35" t="s">
        <v>1785</v>
      </c>
      <c r="D372" s="88"/>
      <c r="E372" s="35"/>
      <c r="F372" s="35"/>
      <c r="G372" s="35"/>
      <c r="H372" s="46">
        <v>0.191</v>
      </c>
      <c r="I372" s="46">
        <v>2.1000000000000001E-2</v>
      </c>
      <c r="J372" s="36">
        <f t="shared" si="21"/>
        <v>0.17</v>
      </c>
      <c r="K372" s="37">
        <v>5</v>
      </c>
      <c r="L372" s="34">
        <f t="shared" ref="L372:L402" si="24">50/K372</f>
        <v>10</v>
      </c>
      <c r="M372" s="40">
        <v>-2.5999999999999999E-3</v>
      </c>
      <c r="N372" s="34">
        <v>7.1000000000000004E-3</v>
      </c>
      <c r="O372" s="35">
        <f t="shared" si="22"/>
        <v>24.309859154929576</v>
      </c>
      <c r="P372" s="35">
        <f t="shared" si="23"/>
        <v>2.4309859154929576</v>
      </c>
      <c r="Q372" s="13" t="s">
        <v>1788</v>
      </c>
      <c r="S372" s="79" t="s">
        <v>1783</v>
      </c>
    </row>
    <row r="373" spans="1:19">
      <c r="A373" s="20"/>
      <c r="C373" s="35" t="s">
        <v>1786</v>
      </c>
      <c r="D373" s="88"/>
      <c r="E373" s="35"/>
      <c r="F373" s="35"/>
      <c r="G373" s="35"/>
      <c r="H373" s="46">
        <v>0.192</v>
      </c>
      <c r="I373" s="46">
        <v>2.1000000000000001E-2</v>
      </c>
      <c r="J373" s="36">
        <f t="shared" si="21"/>
        <v>0.17100000000000001</v>
      </c>
      <c r="K373" s="37">
        <v>5</v>
      </c>
      <c r="L373" s="34">
        <f t="shared" si="24"/>
        <v>10</v>
      </c>
      <c r="M373" s="40">
        <v>-2.5999999999999999E-3</v>
      </c>
      <c r="N373" s="34">
        <v>7.1000000000000004E-3</v>
      </c>
      <c r="O373" s="35">
        <f t="shared" si="22"/>
        <v>24.450704225352112</v>
      </c>
      <c r="P373" s="35">
        <f t="shared" si="23"/>
        <v>2.4450704225352111</v>
      </c>
      <c r="S373" s="79" t="s">
        <v>1784</v>
      </c>
    </row>
    <row r="374" spans="1:19">
      <c r="A374" s="20" t="s">
        <v>1905</v>
      </c>
      <c r="C374" s="99" t="s">
        <v>1904</v>
      </c>
      <c r="D374" s="13" t="s">
        <v>224</v>
      </c>
      <c r="H374" s="13">
        <v>0.33200000000000002</v>
      </c>
      <c r="I374" s="18">
        <v>2.1000000000000001E-2</v>
      </c>
      <c r="J374" s="13">
        <f t="shared" si="21"/>
        <v>0.311</v>
      </c>
      <c r="K374" s="13">
        <v>2</v>
      </c>
      <c r="L374" s="13">
        <f t="shared" si="24"/>
        <v>25</v>
      </c>
      <c r="M374" s="69">
        <v>-2.5999999999999999E-3</v>
      </c>
      <c r="N374" s="69">
        <v>7.1000000000000004E-3</v>
      </c>
      <c r="O374" s="82">
        <f t="shared" si="22"/>
        <v>44.16901408450704</v>
      </c>
      <c r="P374" s="17">
        <f t="shared" si="23"/>
        <v>1.7667605633802816</v>
      </c>
    </row>
    <row r="375" spans="1:19" ht="14.25" customHeight="1">
      <c r="A375" s="20"/>
      <c r="C375" s="99" t="s">
        <v>1906</v>
      </c>
      <c r="D375" s="99" t="s">
        <v>992</v>
      </c>
      <c r="E375" s="99"/>
      <c r="H375" s="13">
        <v>0.33900000000000002</v>
      </c>
      <c r="I375" s="18">
        <v>2.1000000000000001E-2</v>
      </c>
      <c r="J375" s="13">
        <f t="shared" si="21"/>
        <v>0.318</v>
      </c>
      <c r="K375" s="13">
        <v>2</v>
      </c>
      <c r="L375" s="13">
        <f t="shared" si="24"/>
        <v>25</v>
      </c>
      <c r="M375" s="69">
        <v>-2.5999999999999999E-3</v>
      </c>
      <c r="N375" s="69">
        <v>7.1000000000000004E-3</v>
      </c>
      <c r="O375" s="82">
        <f t="shared" si="22"/>
        <v>45.154929577464785</v>
      </c>
      <c r="P375" s="17">
        <f t="shared" si="23"/>
        <v>1.8061971830985915</v>
      </c>
    </row>
    <row r="376" spans="1:19">
      <c r="A376" s="20"/>
      <c r="C376" s="99" t="s">
        <v>1907</v>
      </c>
      <c r="D376" s="99" t="s">
        <v>994</v>
      </c>
      <c r="E376" s="99"/>
      <c r="H376" s="13">
        <v>0.36499999999999999</v>
      </c>
      <c r="I376" s="18">
        <v>2.1000000000000001E-2</v>
      </c>
      <c r="J376" s="13">
        <f t="shared" si="21"/>
        <v>0.34399999999999997</v>
      </c>
      <c r="K376" s="13">
        <v>2</v>
      </c>
      <c r="L376" s="13">
        <f t="shared" si="24"/>
        <v>25</v>
      </c>
      <c r="M376" s="69">
        <v>-2.5999999999999999E-3</v>
      </c>
      <c r="N376" s="69">
        <v>7.1000000000000004E-3</v>
      </c>
      <c r="O376" s="82">
        <f t="shared" si="22"/>
        <v>48.816901408450697</v>
      </c>
      <c r="P376" s="17">
        <f t="shared" si="23"/>
        <v>1.9526760563380279</v>
      </c>
    </row>
    <row r="377" spans="1:19">
      <c r="A377" s="20"/>
      <c r="C377" s="99" t="s">
        <v>1908</v>
      </c>
      <c r="D377" s="99" t="s">
        <v>1</v>
      </c>
      <c r="E377" s="99"/>
      <c r="H377" s="13">
        <v>0.42099999999999999</v>
      </c>
      <c r="I377" s="18">
        <v>2.1000000000000001E-2</v>
      </c>
      <c r="J377" s="13">
        <f t="shared" si="21"/>
        <v>0.39999999999999997</v>
      </c>
      <c r="K377" s="13">
        <v>2</v>
      </c>
      <c r="L377" s="13">
        <f t="shared" si="24"/>
        <v>25</v>
      </c>
      <c r="M377" s="69">
        <v>-2.5999999999999999E-3</v>
      </c>
      <c r="N377" s="69">
        <v>7.1000000000000004E-3</v>
      </c>
      <c r="O377" s="82">
        <f t="shared" si="22"/>
        <v>56.704225352112665</v>
      </c>
      <c r="P377" s="17">
        <f t="shared" si="23"/>
        <v>2.2681690140845068</v>
      </c>
    </row>
    <row r="378" spans="1:19">
      <c r="A378" s="20"/>
      <c r="C378" s="99" t="s">
        <v>1909</v>
      </c>
      <c r="D378" s="99" t="s">
        <v>3</v>
      </c>
      <c r="E378" s="99"/>
      <c r="H378" s="13">
        <v>0.32200000000000001</v>
      </c>
      <c r="I378" s="18">
        <v>2.1000000000000001E-2</v>
      </c>
      <c r="J378" s="13">
        <f t="shared" si="21"/>
        <v>0.30099999999999999</v>
      </c>
      <c r="K378" s="13">
        <v>10</v>
      </c>
      <c r="L378" s="13">
        <f t="shared" si="24"/>
        <v>5</v>
      </c>
      <c r="M378" s="69">
        <v>-2.5999999999999999E-3</v>
      </c>
      <c r="N378" s="69">
        <v>7.1000000000000004E-3</v>
      </c>
      <c r="O378" s="82">
        <f t="shared" si="22"/>
        <v>42.760563380281688</v>
      </c>
      <c r="P378" s="17">
        <f t="shared" si="23"/>
        <v>8.5521126760563373</v>
      </c>
    </row>
    <row r="379" spans="1:19">
      <c r="A379" s="20"/>
      <c r="C379" s="99" t="s">
        <v>1910</v>
      </c>
      <c r="D379" s="99" t="s">
        <v>5</v>
      </c>
      <c r="E379" s="99"/>
      <c r="H379" s="13">
        <v>0.21199999999999999</v>
      </c>
      <c r="I379" s="18">
        <v>2.1000000000000001E-2</v>
      </c>
      <c r="J379" s="13">
        <f t="shared" si="21"/>
        <v>0.191</v>
      </c>
      <c r="K379" s="13">
        <v>10</v>
      </c>
      <c r="L379" s="13">
        <f t="shared" si="24"/>
        <v>5</v>
      </c>
      <c r="M379" s="69">
        <v>-2.5999999999999999E-3</v>
      </c>
      <c r="N379" s="69">
        <v>7.1000000000000004E-3</v>
      </c>
      <c r="O379" s="82">
        <f t="shared" si="22"/>
        <v>27.267605633802816</v>
      </c>
      <c r="P379" s="17">
        <f t="shared" si="23"/>
        <v>5.4535211267605632</v>
      </c>
    </row>
    <row r="380" spans="1:19">
      <c r="A380" s="20"/>
      <c r="C380" s="99" t="s">
        <v>1911</v>
      </c>
      <c r="D380" s="99" t="s">
        <v>7</v>
      </c>
      <c r="E380" s="99"/>
      <c r="H380" s="13">
        <v>0.46600000000000003</v>
      </c>
      <c r="I380" s="18">
        <v>2.1000000000000001E-2</v>
      </c>
      <c r="J380" s="13">
        <f t="shared" si="21"/>
        <v>0.44500000000000001</v>
      </c>
      <c r="K380" s="13">
        <v>2</v>
      </c>
      <c r="L380" s="13">
        <f t="shared" si="24"/>
        <v>25</v>
      </c>
      <c r="M380" s="69">
        <v>-2.5999999999999999E-3</v>
      </c>
      <c r="N380" s="69">
        <v>7.1000000000000004E-3</v>
      </c>
      <c r="O380" s="82">
        <f t="shared" si="22"/>
        <v>63.04225352112676</v>
      </c>
      <c r="P380" s="17">
        <f t="shared" si="23"/>
        <v>2.5216901408450703</v>
      </c>
    </row>
    <row r="381" spans="1:19">
      <c r="A381" s="20" t="s">
        <v>1891</v>
      </c>
      <c r="C381" s="99" t="s">
        <v>1884</v>
      </c>
      <c r="D381" s="99" t="s">
        <v>1882</v>
      </c>
      <c r="E381" s="99"/>
      <c r="H381" s="13">
        <v>0.377</v>
      </c>
      <c r="I381" s="18">
        <v>2.1000000000000001E-2</v>
      </c>
      <c r="J381" s="13">
        <f t="shared" si="21"/>
        <v>0.35599999999999998</v>
      </c>
      <c r="K381" s="13">
        <v>10</v>
      </c>
      <c r="L381" s="13">
        <f t="shared" si="24"/>
        <v>5</v>
      </c>
      <c r="M381" s="69">
        <v>-2.5999999999999999E-3</v>
      </c>
      <c r="N381" s="69">
        <v>7.1000000000000004E-3</v>
      </c>
      <c r="O381" s="82">
        <f t="shared" si="22"/>
        <v>50.507042253521121</v>
      </c>
      <c r="P381" s="17">
        <f t="shared" si="23"/>
        <v>10.101408450704223</v>
      </c>
    </row>
    <row r="382" spans="1:19">
      <c r="A382" s="20" t="s">
        <v>1891</v>
      </c>
      <c r="C382" s="99" t="s">
        <v>1888</v>
      </c>
      <c r="D382" s="99"/>
      <c r="E382" s="99"/>
      <c r="H382" s="13">
        <v>0.371</v>
      </c>
      <c r="I382" s="18">
        <v>2.1000000000000001E-2</v>
      </c>
      <c r="J382" s="13">
        <f t="shared" si="21"/>
        <v>0.35</v>
      </c>
      <c r="K382" s="13">
        <v>10</v>
      </c>
      <c r="L382" s="13">
        <f t="shared" si="24"/>
        <v>5</v>
      </c>
      <c r="M382" s="69">
        <v>-2.5999999999999999E-3</v>
      </c>
      <c r="N382" s="69">
        <v>7.1000000000000004E-3</v>
      </c>
      <c r="O382" s="82">
        <f t="shared" si="22"/>
        <v>49.661971830985905</v>
      </c>
      <c r="P382" s="17">
        <f t="shared" si="23"/>
        <v>9.9323943661971814</v>
      </c>
    </row>
    <row r="383" spans="1:19">
      <c r="A383" s="20" t="s">
        <v>1891</v>
      </c>
      <c r="C383" s="99" t="s">
        <v>1889</v>
      </c>
      <c r="H383" s="13">
        <v>0.375</v>
      </c>
      <c r="I383" s="18">
        <v>2.1000000000000001E-2</v>
      </c>
      <c r="J383" s="13">
        <f t="shared" si="21"/>
        <v>0.35399999999999998</v>
      </c>
      <c r="K383" s="13">
        <v>10</v>
      </c>
      <c r="L383" s="13">
        <f t="shared" si="24"/>
        <v>5</v>
      </c>
      <c r="M383" s="69">
        <v>-2.5999999999999999E-3</v>
      </c>
      <c r="N383" s="69">
        <v>7.1000000000000004E-3</v>
      </c>
      <c r="O383" s="82">
        <f t="shared" si="22"/>
        <v>50.225352112676049</v>
      </c>
      <c r="P383" s="17">
        <f t="shared" si="23"/>
        <v>10.045070422535209</v>
      </c>
    </row>
    <row r="384" spans="1:19" ht="14.25" customHeight="1">
      <c r="A384" s="20" t="s">
        <v>1891</v>
      </c>
      <c r="C384" s="99" t="s">
        <v>1890</v>
      </c>
      <c r="H384" s="13">
        <v>0.374</v>
      </c>
      <c r="I384" s="18">
        <v>2.1000000000000001E-2</v>
      </c>
      <c r="J384" s="13">
        <f t="shared" si="21"/>
        <v>0.35299999999999998</v>
      </c>
      <c r="K384" s="13">
        <v>10</v>
      </c>
      <c r="L384" s="13">
        <f t="shared" si="24"/>
        <v>5</v>
      </c>
      <c r="M384" s="69">
        <v>-2.5999999999999999E-3</v>
      </c>
      <c r="N384" s="69">
        <v>7.1000000000000004E-3</v>
      </c>
      <c r="O384" s="82">
        <f t="shared" si="22"/>
        <v>50.084507042253513</v>
      </c>
      <c r="P384" s="17">
        <f t="shared" si="23"/>
        <v>10.016901408450703</v>
      </c>
    </row>
    <row r="385" spans="1:16">
      <c r="A385" s="20" t="s">
        <v>1546</v>
      </c>
      <c r="C385" s="99" t="s">
        <v>1900</v>
      </c>
      <c r="D385" s="99" t="s">
        <v>1895</v>
      </c>
      <c r="H385" s="13">
        <v>0.439</v>
      </c>
      <c r="I385" s="18">
        <v>2.1000000000000001E-2</v>
      </c>
      <c r="J385" s="13">
        <f t="shared" si="21"/>
        <v>0.41799999999999998</v>
      </c>
      <c r="K385" s="13">
        <v>10</v>
      </c>
      <c r="L385" s="13">
        <f t="shared" si="24"/>
        <v>5</v>
      </c>
      <c r="M385" s="69">
        <v>-2.5999999999999999E-3</v>
      </c>
      <c r="N385" s="69">
        <v>7.1000000000000004E-3</v>
      </c>
      <c r="O385" s="82">
        <f t="shared" si="22"/>
        <v>59.239436619718305</v>
      </c>
      <c r="P385" s="17">
        <f t="shared" si="23"/>
        <v>11.847887323943661</v>
      </c>
    </row>
    <row r="386" spans="1:16">
      <c r="A386" s="20" t="s">
        <v>1546</v>
      </c>
      <c r="C386" s="99" t="s">
        <v>1901</v>
      </c>
      <c r="H386" s="13">
        <v>0.438</v>
      </c>
      <c r="I386" s="18">
        <v>2.1000000000000001E-2</v>
      </c>
      <c r="J386" s="13">
        <f t="shared" ref="J386:J402" si="25">H386-I386</f>
        <v>0.41699999999999998</v>
      </c>
      <c r="K386" s="13">
        <v>10</v>
      </c>
      <c r="L386" s="13">
        <f t="shared" si="24"/>
        <v>5</v>
      </c>
      <c r="M386" s="69">
        <v>-2.5999999999999999E-3</v>
      </c>
      <c r="N386" s="69">
        <v>7.1000000000000004E-3</v>
      </c>
      <c r="O386" s="82">
        <f t="shared" ref="O386:O402" si="26">(J386-M386)/N386</f>
        <v>59.098591549295769</v>
      </c>
      <c r="P386" s="17">
        <f t="shared" ref="P386:P402" si="27">O386/L386</f>
        <v>11.819718309859153</v>
      </c>
    </row>
    <row r="387" spans="1:16">
      <c r="A387" s="20" t="s">
        <v>1546</v>
      </c>
      <c r="C387" s="99" t="s">
        <v>1902</v>
      </c>
      <c r="H387" s="13">
        <v>0.44</v>
      </c>
      <c r="I387" s="18">
        <v>2.1000000000000001E-2</v>
      </c>
      <c r="J387" s="13">
        <f t="shared" si="25"/>
        <v>0.41899999999999998</v>
      </c>
      <c r="K387" s="13">
        <v>10</v>
      </c>
      <c r="L387" s="13">
        <f t="shared" si="24"/>
        <v>5</v>
      </c>
      <c r="M387" s="69">
        <v>-2.5999999999999999E-3</v>
      </c>
      <c r="N387" s="69">
        <v>7.1000000000000004E-3</v>
      </c>
      <c r="O387" s="82">
        <f t="shared" si="26"/>
        <v>59.380281690140841</v>
      </c>
      <c r="P387" s="17">
        <f t="shared" si="27"/>
        <v>11.876056338028167</v>
      </c>
    </row>
    <row r="388" spans="1:16">
      <c r="A388" s="20" t="s">
        <v>1546</v>
      </c>
      <c r="C388" s="99" t="s">
        <v>1903</v>
      </c>
      <c r="H388" s="13">
        <v>0.441</v>
      </c>
      <c r="I388" s="18">
        <v>2.1000000000000001E-2</v>
      </c>
      <c r="J388" s="13">
        <f t="shared" si="25"/>
        <v>0.42</v>
      </c>
      <c r="K388" s="13">
        <v>10</v>
      </c>
      <c r="L388" s="13">
        <f t="shared" si="24"/>
        <v>5</v>
      </c>
      <c r="M388" s="69">
        <v>-2.5999999999999999E-3</v>
      </c>
      <c r="N388" s="69">
        <v>7.1000000000000004E-3</v>
      </c>
      <c r="O388" s="82">
        <f t="shared" si="26"/>
        <v>59.521126760563376</v>
      </c>
      <c r="P388" s="17">
        <f t="shared" si="27"/>
        <v>11.904225352112675</v>
      </c>
    </row>
    <row r="389" spans="1:16">
      <c r="A389" s="20"/>
      <c r="C389" s="99" t="s">
        <v>1918</v>
      </c>
      <c r="D389" s="99" t="s">
        <v>992</v>
      </c>
      <c r="E389" s="99"/>
      <c r="H389" s="13">
        <v>0.32700000000000001</v>
      </c>
      <c r="I389" s="18">
        <v>2.1000000000000001E-2</v>
      </c>
      <c r="J389" s="13">
        <f t="shared" si="25"/>
        <v>0.30599999999999999</v>
      </c>
      <c r="K389" s="13">
        <v>2</v>
      </c>
      <c r="L389" s="13">
        <f t="shared" si="24"/>
        <v>25</v>
      </c>
      <c r="M389" s="69">
        <v>-2.5999999999999999E-3</v>
      </c>
      <c r="N389" s="69">
        <v>7.1000000000000004E-3</v>
      </c>
      <c r="O389" s="82">
        <f t="shared" si="26"/>
        <v>43.464788732394361</v>
      </c>
      <c r="P389" s="17">
        <f t="shared" si="27"/>
        <v>1.7385915492957744</v>
      </c>
    </row>
    <row r="390" spans="1:16">
      <c r="A390" s="20"/>
      <c r="C390" s="99" t="s">
        <v>1919</v>
      </c>
      <c r="D390" s="99" t="s">
        <v>994</v>
      </c>
      <c r="E390" s="99"/>
      <c r="H390" s="13">
        <v>0.35499999999999998</v>
      </c>
      <c r="I390" s="18">
        <v>2.1000000000000001E-2</v>
      </c>
      <c r="J390" s="13">
        <f t="shared" si="25"/>
        <v>0.33399999999999996</v>
      </c>
      <c r="K390" s="13">
        <v>2</v>
      </c>
      <c r="L390" s="13">
        <f t="shared" si="24"/>
        <v>25</v>
      </c>
      <c r="M390" s="69">
        <v>-2.5999999999999999E-3</v>
      </c>
      <c r="N390" s="69">
        <v>7.1000000000000004E-3</v>
      </c>
      <c r="O390" s="82">
        <f t="shared" si="26"/>
        <v>47.408450704225345</v>
      </c>
      <c r="P390" s="17">
        <f t="shared" si="27"/>
        <v>1.8963380281690139</v>
      </c>
    </row>
    <row r="391" spans="1:16">
      <c r="A391" s="20"/>
      <c r="C391" s="99" t="s">
        <v>1920</v>
      </c>
      <c r="D391" s="99" t="s">
        <v>1</v>
      </c>
      <c r="E391" s="99"/>
      <c r="H391" s="13">
        <v>0.46600000000000003</v>
      </c>
      <c r="I391" s="18">
        <v>2.1000000000000001E-2</v>
      </c>
      <c r="J391" s="13">
        <f t="shared" si="25"/>
        <v>0.44500000000000001</v>
      </c>
      <c r="K391" s="13">
        <v>2</v>
      </c>
      <c r="L391" s="13">
        <f t="shared" si="24"/>
        <v>25</v>
      </c>
      <c r="M391" s="69">
        <v>-2.5999999999999999E-3</v>
      </c>
      <c r="N391" s="69">
        <v>7.1000000000000004E-3</v>
      </c>
      <c r="O391" s="82">
        <f t="shared" si="26"/>
        <v>63.04225352112676</v>
      </c>
      <c r="P391" s="17">
        <f t="shared" si="27"/>
        <v>2.5216901408450703</v>
      </c>
    </row>
    <row r="392" spans="1:16">
      <c r="A392" s="20"/>
      <c r="C392" s="99" t="s">
        <v>1921</v>
      </c>
      <c r="D392" s="99" t="s">
        <v>3</v>
      </c>
      <c r="E392" s="99"/>
      <c r="H392" s="13">
        <v>0.35199999999999998</v>
      </c>
      <c r="I392" s="18">
        <v>2.1000000000000001E-2</v>
      </c>
      <c r="J392" s="13">
        <f t="shared" si="25"/>
        <v>0.33099999999999996</v>
      </c>
      <c r="K392" s="13">
        <v>10</v>
      </c>
      <c r="L392" s="13">
        <f t="shared" si="24"/>
        <v>5</v>
      </c>
      <c r="M392" s="69">
        <v>-2.5999999999999999E-3</v>
      </c>
      <c r="N392" s="69">
        <v>7.1000000000000004E-3</v>
      </c>
      <c r="O392" s="82">
        <f t="shared" si="26"/>
        <v>46.985915492957737</v>
      </c>
      <c r="P392" s="17">
        <f t="shared" si="27"/>
        <v>9.3971830985915474</v>
      </c>
    </row>
    <row r="393" spans="1:16">
      <c r="A393" s="20"/>
      <c r="C393" s="99" t="s">
        <v>1922</v>
      </c>
      <c r="D393" s="99" t="s">
        <v>5</v>
      </c>
      <c r="E393" s="99"/>
      <c r="H393" s="13">
        <v>0.246</v>
      </c>
      <c r="I393" s="18">
        <v>2.1000000000000001E-2</v>
      </c>
      <c r="J393" s="13">
        <f t="shared" si="25"/>
        <v>0.22500000000000001</v>
      </c>
      <c r="K393" s="13">
        <v>10</v>
      </c>
      <c r="L393" s="13">
        <f t="shared" si="24"/>
        <v>5</v>
      </c>
      <c r="M393" s="69">
        <v>-2.5999999999999999E-3</v>
      </c>
      <c r="N393" s="69">
        <v>7.1000000000000004E-3</v>
      </c>
      <c r="O393" s="82">
        <f t="shared" si="26"/>
        <v>32.056338028169009</v>
      </c>
      <c r="P393" s="17">
        <f t="shared" si="27"/>
        <v>6.4112676056338014</v>
      </c>
    </row>
    <row r="394" spans="1:16">
      <c r="A394" s="20"/>
      <c r="C394" s="99" t="s">
        <v>1923</v>
      </c>
      <c r="D394" s="99" t="s">
        <v>7</v>
      </c>
      <c r="E394" s="99"/>
      <c r="H394" s="13">
        <v>0.42799999999999999</v>
      </c>
      <c r="I394" s="18">
        <v>2.1000000000000001E-2</v>
      </c>
      <c r="J394" s="13">
        <f t="shared" si="25"/>
        <v>0.40699999999999997</v>
      </c>
      <c r="K394" s="13">
        <v>2</v>
      </c>
      <c r="L394" s="13">
        <f t="shared" si="24"/>
        <v>25</v>
      </c>
      <c r="M394" s="69">
        <v>-2.5999999999999999E-3</v>
      </c>
      <c r="N394" s="69">
        <v>7.1000000000000004E-3</v>
      </c>
      <c r="O394" s="82">
        <f t="shared" si="26"/>
        <v>57.690140845070417</v>
      </c>
      <c r="P394" s="17">
        <f t="shared" si="27"/>
        <v>2.3076056338028166</v>
      </c>
    </row>
    <row r="395" spans="1:16">
      <c r="A395" s="20"/>
      <c r="B395" s="15">
        <v>43983</v>
      </c>
      <c r="C395" s="99" t="s">
        <v>1924</v>
      </c>
      <c r="D395" s="99" t="s">
        <v>992</v>
      </c>
      <c r="E395" s="99"/>
      <c r="H395" s="13">
        <v>0.33700000000000002</v>
      </c>
      <c r="I395" s="18">
        <v>2.3E-2</v>
      </c>
      <c r="J395" s="13">
        <f t="shared" si="25"/>
        <v>0.314</v>
      </c>
      <c r="K395" s="13">
        <v>2</v>
      </c>
      <c r="L395" s="13">
        <f t="shared" si="24"/>
        <v>25</v>
      </c>
      <c r="M395" s="69">
        <v>-2.5999999999999999E-3</v>
      </c>
      <c r="N395" s="69">
        <v>7.1000000000000004E-3</v>
      </c>
      <c r="O395" s="82">
        <f t="shared" si="26"/>
        <v>44.591549295774641</v>
      </c>
      <c r="P395" s="17">
        <f t="shared" si="27"/>
        <v>1.7836619718309856</v>
      </c>
    </row>
    <row r="396" spans="1:16">
      <c r="A396" s="20"/>
      <c r="B396" s="13" t="s">
        <v>1974</v>
      </c>
      <c r="C396" s="99" t="s">
        <v>1925</v>
      </c>
      <c r="D396" s="99" t="s">
        <v>994</v>
      </c>
      <c r="E396" s="99"/>
      <c r="H396" s="13">
        <v>0.36099999999999999</v>
      </c>
      <c r="I396" s="18">
        <v>2.3E-2</v>
      </c>
      <c r="J396" s="13">
        <f t="shared" si="25"/>
        <v>0.33799999999999997</v>
      </c>
      <c r="K396" s="13">
        <v>2</v>
      </c>
      <c r="L396" s="13">
        <f t="shared" si="24"/>
        <v>25</v>
      </c>
      <c r="M396" s="69">
        <v>-2.5999999999999999E-3</v>
      </c>
      <c r="N396" s="69">
        <v>7.1000000000000004E-3</v>
      </c>
      <c r="O396" s="82">
        <f t="shared" si="26"/>
        <v>47.971830985915481</v>
      </c>
      <c r="P396" s="17">
        <f t="shared" si="27"/>
        <v>1.9188732394366192</v>
      </c>
    </row>
    <row r="397" spans="1:16">
      <c r="A397" s="20"/>
      <c r="C397" s="99" t="s">
        <v>1926</v>
      </c>
      <c r="D397" s="99" t="s">
        <v>1</v>
      </c>
      <c r="E397" s="99"/>
      <c r="H397" s="13">
        <v>0.499</v>
      </c>
      <c r="I397" s="18">
        <v>2.3E-2</v>
      </c>
      <c r="J397" s="13">
        <f t="shared" si="25"/>
        <v>0.47599999999999998</v>
      </c>
      <c r="K397" s="13">
        <v>2</v>
      </c>
      <c r="L397" s="13">
        <f t="shared" si="24"/>
        <v>25</v>
      </c>
      <c r="M397" s="69">
        <v>-2.5999999999999999E-3</v>
      </c>
      <c r="N397" s="69">
        <v>7.1000000000000004E-3</v>
      </c>
      <c r="O397" s="82">
        <f t="shared" si="26"/>
        <v>67.408450704225345</v>
      </c>
      <c r="P397" s="17">
        <f t="shared" si="27"/>
        <v>2.6963380281690137</v>
      </c>
    </row>
    <row r="398" spans="1:16">
      <c r="A398" s="20"/>
      <c r="C398" s="99" t="s">
        <v>1927</v>
      </c>
      <c r="D398" s="99" t="s">
        <v>3</v>
      </c>
      <c r="E398" s="99"/>
      <c r="H398" s="13">
        <v>0.36699999999999999</v>
      </c>
      <c r="I398" s="18">
        <v>2.3E-2</v>
      </c>
      <c r="J398" s="13">
        <f t="shared" si="25"/>
        <v>0.34399999999999997</v>
      </c>
      <c r="K398" s="13">
        <v>10</v>
      </c>
      <c r="L398" s="13">
        <f t="shared" si="24"/>
        <v>5</v>
      </c>
      <c r="M398" s="69">
        <v>-2.5999999999999999E-3</v>
      </c>
      <c r="N398" s="69">
        <v>7.1000000000000004E-3</v>
      </c>
      <c r="O398" s="82">
        <f t="shared" si="26"/>
        <v>48.816901408450697</v>
      </c>
      <c r="P398" s="17">
        <f t="shared" si="27"/>
        <v>9.7633802816901394</v>
      </c>
    </row>
    <row r="399" spans="1:16">
      <c r="A399" s="20"/>
      <c r="C399" s="99" t="s">
        <v>1928</v>
      </c>
      <c r="D399" s="99" t="s">
        <v>5</v>
      </c>
      <c r="E399" s="99"/>
      <c r="H399" s="13">
        <v>0.255</v>
      </c>
      <c r="I399" s="18">
        <v>2.3E-2</v>
      </c>
      <c r="J399" s="13">
        <f t="shared" si="25"/>
        <v>0.23200000000000001</v>
      </c>
      <c r="K399" s="13">
        <v>10</v>
      </c>
      <c r="L399" s="13">
        <f t="shared" si="24"/>
        <v>5</v>
      </c>
      <c r="M399" s="69">
        <v>-2.5999999999999999E-3</v>
      </c>
      <c r="N399" s="69">
        <v>7.1000000000000004E-3</v>
      </c>
      <c r="O399" s="82">
        <f t="shared" si="26"/>
        <v>33.04225352112676</v>
      </c>
      <c r="P399" s="17">
        <f t="shared" si="27"/>
        <v>6.6084507042253522</v>
      </c>
    </row>
    <row r="400" spans="1:16">
      <c r="A400" s="20"/>
      <c r="C400" s="99" t="s">
        <v>1929</v>
      </c>
      <c r="D400" s="99" t="s">
        <v>7</v>
      </c>
      <c r="E400" s="99"/>
      <c r="H400" s="13">
        <v>0.43099999999999999</v>
      </c>
      <c r="I400" s="18">
        <v>2.3E-2</v>
      </c>
      <c r="J400" s="13">
        <f t="shared" si="25"/>
        <v>0.40799999999999997</v>
      </c>
      <c r="K400" s="13">
        <v>2</v>
      </c>
      <c r="L400" s="13">
        <f t="shared" si="24"/>
        <v>25</v>
      </c>
      <c r="M400" s="69">
        <v>-2.5999999999999999E-3</v>
      </c>
      <c r="N400" s="69">
        <v>7.1000000000000004E-3</v>
      </c>
      <c r="O400" s="82">
        <f t="shared" si="26"/>
        <v>57.830985915492953</v>
      </c>
      <c r="P400" s="17">
        <f t="shared" si="27"/>
        <v>2.313239436619718</v>
      </c>
    </row>
    <row r="401" spans="1:16">
      <c r="A401" s="20"/>
      <c r="C401" s="99" t="s">
        <v>1930</v>
      </c>
      <c r="D401" s="99" t="s">
        <v>7</v>
      </c>
      <c r="E401" s="99"/>
      <c r="H401" s="13">
        <v>0.41699999999999998</v>
      </c>
      <c r="I401" s="18">
        <v>2.3E-2</v>
      </c>
      <c r="J401" s="13">
        <f t="shared" si="25"/>
        <v>0.39399999999999996</v>
      </c>
      <c r="K401" s="13">
        <v>2</v>
      </c>
      <c r="L401" s="13">
        <f t="shared" si="24"/>
        <v>25</v>
      </c>
      <c r="M401" s="69">
        <v>-2.5999999999999999E-3</v>
      </c>
      <c r="N401" s="69">
        <v>7.1000000000000004E-3</v>
      </c>
      <c r="O401" s="82">
        <f t="shared" si="26"/>
        <v>55.859154929577457</v>
      </c>
      <c r="P401" s="17">
        <f t="shared" si="27"/>
        <v>2.2343661971830984</v>
      </c>
    </row>
    <row r="402" spans="1:16" ht="15.75" customHeight="1">
      <c r="A402" s="20" t="s">
        <v>2111</v>
      </c>
      <c r="B402" s="15"/>
      <c r="C402" s="99" t="s">
        <v>2110</v>
      </c>
      <c r="D402" s="99" t="s">
        <v>2112</v>
      </c>
      <c r="H402" s="13">
        <v>9.7000000000000003E-2</v>
      </c>
      <c r="I402" s="18">
        <v>2.3E-2</v>
      </c>
      <c r="J402" s="13">
        <f t="shared" si="25"/>
        <v>7.400000000000001E-2</v>
      </c>
      <c r="K402" s="13">
        <v>1</v>
      </c>
      <c r="L402" s="13">
        <f t="shared" si="24"/>
        <v>50</v>
      </c>
      <c r="M402" s="69">
        <v>-2.5999999999999999E-3</v>
      </c>
      <c r="N402" s="69">
        <v>7.1000000000000004E-3</v>
      </c>
      <c r="O402" s="82">
        <f t="shared" si="26"/>
        <v>10.788732394366198</v>
      </c>
      <c r="P402" s="17">
        <f t="shared" si="27"/>
        <v>0.21577464788732395</v>
      </c>
    </row>
    <row r="403" spans="1:16">
      <c r="A403" s="118" t="s">
        <v>2217</v>
      </c>
      <c r="C403" s="99" t="s">
        <v>2215</v>
      </c>
      <c r="D403" s="13" t="s">
        <v>2216</v>
      </c>
      <c r="H403" s="13">
        <v>0.314</v>
      </c>
      <c r="I403" s="18">
        <v>2.3E-2</v>
      </c>
      <c r="J403" s="13">
        <f t="shared" ref="J403" si="28">H403-I403</f>
        <v>0.29099999999999998</v>
      </c>
      <c r="K403" s="13">
        <v>5</v>
      </c>
      <c r="L403" s="13">
        <f t="shared" ref="L403" si="29">50/K403</f>
        <v>10</v>
      </c>
      <c r="M403" s="69">
        <v>-2.5999999999999999E-3</v>
      </c>
      <c r="N403" s="69">
        <v>7.1000000000000004E-3</v>
      </c>
      <c r="O403" s="82">
        <f t="shared" ref="O403" si="30">(J403-M403)/N403</f>
        <v>41.352112676056329</v>
      </c>
      <c r="P403" s="17">
        <f t="shared" ref="P403" si="31">O403/L403</f>
        <v>4.1352112676056327</v>
      </c>
    </row>
    <row r="404" spans="1:16">
      <c r="A404" s="118" t="s">
        <v>852</v>
      </c>
      <c r="C404" s="13" t="s">
        <v>2218</v>
      </c>
      <c r="D404" s="13" t="s">
        <v>222</v>
      </c>
    </row>
    <row r="405" spans="1:16">
      <c r="A405" s="118" t="s">
        <v>852</v>
      </c>
      <c r="C405" s="13" t="s">
        <v>2219</v>
      </c>
      <c r="D405" s="13" t="s">
        <v>202</v>
      </c>
    </row>
    <row r="406" spans="1:16">
      <c r="A406" s="118" t="s">
        <v>852</v>
      </c>
      <c r="C406" s="13" t="s">
        <v>2220</v>
      </c>
      <c r="D406" s="13" t="s">
        <v>753</v>
      </c>
    </row>
    <row r="407" spans="1:16">
      <c r="A407" s="118"/>
      <c r="C407" s="13" t="s">
        <v>2221</v>
      </c>
      <c r="D407" s="13" t="s">
        <v>753</v>
      </c>
    </row>
    <row r="408" spans="1:16">
      <c r="A408" s="118" t="s">
        <v>1099</v>
      </c>
      <c r="C408" s="13" t="s">
        <v>2222</v>
      </c>
      <c r="D408" s="13" t="s">
        <v>258</v>
      </c>
    </row>
    <row r="409" spans="1:16">
      <c r="A409" s="118"/>
      <c r="C409" s="13" t="s">
        <v>2223</v>
      </c>
      <c r="D409" s="13" t="s">
        <v>992</v>
      </c>
    </row>
    <row r="410" spans="1:16">
      <c r="A410" s="118"/>
      <c r="C410" s="13" t="s">
        <v>2224</v>
      </c>
      <c r="D410" s="13" t="s">
        <v>994</v>
      </c>
    </row>
    <row r="411" spans="1:16">
      <c r="A411" s="118"/>
      <c r="C411" s="13" t="s">
        <v>2225</v>
      </c>
      <c r="D411" s="13" t="s">
        <v>1</v>
      </c>
    </row>
    <row r="412" spans="1:16">
      <c r="A412" s="118"/>
      <c r="C412" s="13" t="s">
        <v>2226</v>
      </c>
      <c r="D412" s="13" t="s">
        <v>3</v>
      </c>
    </row>
    <row r="413" spans="1:16">
      <c r="A413" s="118"/>
      <c r="C413" s="13" t="s">
        <v>2227</v>
      </c>
      <c r="D413" s="13" t="s">
        <v>5</v>
      </c>
    </row>
    <row r="414" spans="1:16">
      <c r="A414" s="118"/>
      <c r="C414" s="13" t="s">
        <v>2228</v>
      </c>
      <c r="D414" s="13" t="s">
        <v>7</v>
      </c>
    </row>
    <row r="415" spans="1:16">
      <c r="A415" s="118" t="s">
        <v>1100</v>
      </c>
      <c r="C415" s="13" t="s">
        <v>2229</v>
      </c>
      <c r="D415" s="13" t="s">
        <v>2230</v>
      </c>
    </row>
    <row r="416" spans="1:16">
      <c r="A416" s="118" t="s">
        <v>2233</v>
      </c>
      <c r="C416" s="13" t="s">
        <v>2231</v>
      </c>
      <c r="D416" s="13" t="s">
        <v>2232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B257"/>
  <sheetViews>
    <sheetView zoomScaleNormal="100" workbookViewId="0">
      <pane ySplit="1" topLeftCell="A231" activePane="bottomLeft" state="frozen"/>
      <selection pane="bottomLeft" activeCell="A240" sqref="A240:A257"/>
    </sheetView>
  </sheetViews>
  <sheetFormatPr defaultRowHeight="13.5"/>
  <cols>
    <col min="1" max="1" width="9" style="101"/>
    <col min="2" max="2" width="7.875" style="13" customWidth="1"/>
    <col min="3" max="3" width="15.75" style="13" customWidth="1"/>
    <col min="4" max="4" width="19.375" style="13" customWidth="1"/>
    <col min="5" max="5" width="4" style="18" customWidth="1"/>
    <col min="6" max="7" width="9" style="13"/>
    <col min="8" max="8" width="9.75" style="18" bestFit="1" customWidth="1"/>
    <col min="9" max="9" width="9.75" style="47" bestFit="1" customWidth="1"/>
    <col min="10" max="10" width="7.25" style="18" customWidth="1"/>
    <col min="11" max="12" width="4.75" style="13" customWidth="1"/>
    <col min="13" max="13" width="10.75" style="13" bestFit="1" customWidth="1"/>
    <col min="14" max="14" width="9.75" style="13" bestFit="1" customWidth="1"/>
    <col min="15" max="15" width="15" style="105" customWidth="1"/>
    <col min="16" max="16" width="9.25" style="13" bestFit="1" customWidth="1"/>
    <col min="17" max="19" width="9" style="13"/>
    <col min="20" max="28" width="2.25" style="13" customWidth="1"/>
    <col min="29" max="16384" width="9" style="13"/>
  </cols>
  <sheetData>
    <row r="1" spans="1:19" s="12" customFormat="1" ht="40.5" customHeight="1">
      <c r="A1" s="103" t="s">
        <v>24</v>
      </c>
      <c r="B1" s="102" t="s">
        <v>25</v>
      </c>
      <c r="C1" s="3" t="s">
        <v>26</v>
      </c>
      <c r="D1" s="64" t="s">
        <v>27</v>
      </c>
      <c r="E1" s="5" t="s">
        <v>28</v>
      </c>
      <c r="F1" s="3" t="s">
        <v>29</v>
      </c>
      <c r="G1" s="3" t="s">
        <v>30</v>
      </c>
      <c r="H1" s="6" t="s">
        <v>31</v>
      </c>
      <c r="I1" s="6" t="s">
        <v>32</v>
      </c>
      <c r="J1" s="7" t="s">
        <v>33</v>
      </c>
      <c r="K1" s="8" t="s">
        <v>34</v>
      </c>
      <c r="L1" s="8" t="s">
        <v>35</v>
      </c>
      <c r="M1" s="9" t="s">
        <v>36</v>
      </c>
      <c r="N1" s="9" t="s">
        <v>37</v>
      </c>
      <c r="O1" s="104" t="s">
        <v>38</v>
      </c>
      <c r="P1" s="10" t="s">
        <v>39</v>
      </c>
      <c r="Q1" s="11" t="s">
        <v>40</v>
      </c>
      <c r="R1" s="11" t="s">
        <v>41</v>
      </c>
      <c r="S1" s="11" t="s">
        <v>42</v>
      </c>
    </row>
    <row r="2" spans="1:19">
      <c r="A2" s="74" t="s">
        <v>179</v>
      </c>
      <c r="B2" s="15">
        <v>43983</v>
      </c>
      <c r="C2" s="99" t="s">
        <v>1970</v>
      </c>
      <c r="D2" s="99" t="s">
        <v>103</v>
      </c>
      <c r="H2" s="18">
        <v>1.7999999999999999E-2</v>
      </c>
      <c r="I2" s="47">
        <v>0.01</v>
      </c>
      <c r="J2" s="18">
        <f t="shared" ref="J2" si="0">H2-I2</f>
        <v>7.9999999999999984E-3</v>
      </c>
      <c r="K2" s="13">
        <v>1</v>
      </c>
      <c r="L2" s="13">
        <v>50</v>
      </c>
      <c r="M2" s="80">
        <v>5.0000000000000001E-4</v>
      </c>
      <c r="N2" s="13">
        <v>5.4000000000000003E-3</v>
      </c>
      <c r="O2" s="105">
        <f t="shared" ref="O2" si="1">(J2-M2)/N2</f>
        <v>1.3888888888888884</v>
      </c>
      <c r="P2" s="13">
        <f t="shared" ref="P2" si="2">O2/L2</f>
        <v>2.7777777777777769E-2</v>
      </c>
      <c r="S2" s="79" t="s">
        <v>1968</v>
      </c>
    </row>
    <row r="3" spans="1:19">
      <c r="A3" s="74" t="s">
        <v>179</v>
      </c>
      <c r="B3" s="13" t="s">
        <v>1975</v>
      </c>
      <c r="C3" s="99" t="s">
        <v>1971</v>
      </c>
      <c r="D3" s="99"/>
      <c r="H3" s="18">
        <v>1.7999999999999999E-2</v>
      </c>
      <c r="I3" s="47">
        <v>0.01</v>
      </c>
      <c r="J3" s="18">
        <f t="shared" ref="J3:J5" si="3">H3-I3</f>
        <v>7.9999999999999984E-3</v>
      </c>
      <c r="K3" s="13">
        <v>1</v>
      </c>
      <c r="L3" s="13">
        <v>50</v>
      </c>
      <c r="M3" s="80">
        <v>5.0000000000000001E-4</v>
      </c>
      <c r="N3" s="13">
        <v>5.4000000000000003E-3</v>
      </c>
      <c r="O3" s="105">
        <f t="shared" ref="O3:O5" si="4">(J3-M3)/N3</f>
        <v>1.3888888888888884</v>
      </c>
      <c r="P3" s="13">
        <f t="shared" ref="P3:P5" si="5">O3/L3</f>
        <v>2.7777777777777769E-2</v>
      </c>
      <c r="S3" s="79" t="s">
        <v>1969</v>
      </c>
    </row>
    <row r="4" spans="1:19">
      <c r="A4" s="20"/>
      <c r="B4" s="15"/>
      <c r="C4" s="35" t="s">
        <v>1785</v>
      </c>
      <c r="D4" s="88"/>
      <c r="E4" s="34"/>
      <c r="F4" s="35"/>
      <c r="G4" s="35"/>
      <c r="H4" s="46">
        <v>0.14099999999999999</v>
      </c>
      <c r="I4" s="46">
        <v>0.01</v>
      </c>
      <c r="J4" s="108">
        <f t="shared" si="3"/>
        <v>0.13099999999999998</v>
      </c>
      <c r="K4" s="37">
        <v>5</v>
      </c>
      <c r="L4" s="34">
        <f t="shared" ref="L4:L5" si="6">50/K4</f>
        <v>10</v>
      </c>
      <c r="M4" s="40">
        <v>5.0000000000000001E-4</v>
      </c>
      <c r="N4" s="34">
        <v>5.4000000000000003E-3</v>
      </c>
      <c r="O4" s="106">
        <f t="shared" si="4"/>
        <v>24.166666666666661</v>
      </c>
      <c r="P4" s="35">
        <f t="shared" si="5"/>
        <v>2.4166666666666661</v>
      </c>
      <c r="Q4" s="13" t="s">
        <v>1788</v>
      </c>
      <c r="S4" s="79"/>
    </row>
    <row r="5" spans="1:19">
      <c r="A5" s="20"/>
      <c r="C5" s="35" t="s">
        <v>1786</v>
      </c>
      <c r="D5" s="88"/>
      <c r="E5" s="34"/>
      <c r="F5" s="35"/>
      <c r="G5" s="35"/>
      <c r="H5" s="46">
        <v>0.14199999999999999</v>
      </c>
      <c r="I5" s="46">
        <v>0.01</v>
      </c>
      <c r="J5" s="108">
        <f t="shared" si="3"/>
        <v>0.13199999999999998</v>
      </c>
      <c r="K5" s="37">
        <v>5</v>
      </c>
      <c r="L5" s="34">
        <f t="shared" si="6"/>
        <v>10</v>
      </c>
      <c r="M5" s="40">
        <v>5.0000000000000001E-4</v>
      </c>
      <c r="N5" s="34">
        <v>5.4000000000000003E-3</v>
      </c>
      <c r="O5" s="106">
        <f t="shared" si="4"/>
        <v>24.351851851851848</v>
      </c>
      <c r="P5" s="35">
        <f t="shared" si="5"/>
        <v>2.4351851851851847</v>
      </c>
      <c r="S5" s="79"/>
    </row>
    <row r="6" spans="1:19">
      <c r="A6" s="74" t="s">
        <v>179</v>
      </c>
      <c r="C6" s="99" t="s">
        <v>1931</v>
      </c>
      <c r="D6" s="99" t="s">
        <v>105</v>
      </c>
      <c r="H6" s="18">
        <v>1.7000000000000001E-2</v>
      </c>
      <c r="I6" s="47">
        <v>0.01</v>
      </c>
      <c r="J6" s="18">
        <f t="shared" ref="J6:J29" si="7">H6-I6</f>
        <v>7.000000000000001E-3</v>
      </c>
      <c r="K6" s="13">
        <v>1</v>
      </c>
      <c r="L6" s="13">
        <v>50</v>
      </c>
      <c r="M6" s="80">
        <v>5.0000000000000001E-4</v>
      </c>
      <c r="N6" s="13">
        <v>5.4000000000000003E-3</v>
      </c>
      <c r="O6" s="105">
        <f t="shared" ref="O6:O29" si="8">(J6-M6)/N6</f>
        <v>1.2037037037037037</v>
      </c>
      <c r="P6" s="13">
        <f t="shared" ref="P6:P29" si="9">O6/L6</f>
        <v>2.4074074074074074E-2</v>
      </c>
    </row>
    <row r="7" spans="1:19">
      <c r="A7" s="74" t="s">
        <v>1966</v>
      </c>
      <c r="C7" s="99" t="s">
        <v>1932</v>
      </c>
      <c r="D7" s="99" t="s">
        <v>107</v>
      </c>
      <c r="H7" s="18">
        <v>1.7000000000000001E-2</v>
      </c>
      <c r="I7" s="47">
        <v>0.01</v>
      </c>
      <c r="J7" s="18">
        <f t="shared" si="7"/>
        <v>7.000000000000001E-3</v>
      </c>
      <c r="K7" s="13">
        <v>1</v>
      </c>
      <c r="L7" s="13">
        <v>50</v>
      </c>
      <c r="M7" s="80">
        <v>5.0000000000000001E-4</v>
      </c>
      <c r="N7" s="13">
        <v>5.4000000000000003E-3</v>
      </c>
      <c r="O7" s="105">
        <f t="shared" si="8"/>
        <v>1.2037037037037037</v>
      </c>
      <c r="P7" s="13">
        <f t="shared" si="9"/>
        <v>2.4074074074074074E-2</v>
      </c>
    </row>
    <row r="8" spans="1:19">
      <c r="A8" s="74" t="s">
        <v>1966</v>
      </c>
      <c r="C8" s="99" t="s">
        <v>1933</v>
      </c>
      <c r="D8" s="99" t="s">
        <v>109</v>
      </c>
      <c r="H8" s="18">
        <v>1.7999999999999999E-2</v>
      </c>
      <c r="I8" s="47">
        <v>0.01</v>
      </c>
      <c r="J8" s="18">
        <f t="shared" si="7"/>
        <v>7.9999999999999984E-3</v>
      </c>
      <c r="K8" s="13">
        <v>1</v>
      </c>
      <c r="L8" s="13">
        <v>50</v>
      </c>
      <c r="M8" s="80">
        <v>5.0000000000000001E-4</v>
      </c>
      <c r="N8" s="13">
        <v>5.4000000000000003E-3</v>
      </c>
      <c r="O8" s="105">
        <f t="shared" si="8"/>
        <v>1.3888888888888884</v>
      </c>
      <c r="P8" s="13">
        <f t="shared" si="9"/>
        <v>2.7777777777777769E-2</v>
      </c>
    </row>
    <row r="9" spans="1:19">
      <c r="A9" s="74" t="s">
        <v>1966</v>
      </c>
      <c r="C9" s="99" t="s">
        <v>1934</v>
      </c>
      <c r="D9" s="99" t="s">
        <v>111</v>
      </c>
      <c r="H9" s="18">
        <v>1.9E-2</v>
      </c>
      <c r="I9" s="47">
        <v>0.01</v>
      </c>
      <c r="J9" s="18">
        <f t="shared" si="7"/>
        <v>8.9999999999999993E-3</v>
      </c>
      <c r="K9" s="13">
        <v>1</v>
      </c>
      <c r="L9" s="13">
        <v>50</v>
      </c>
      <c r="M9" s="80">
        <v>5.0000000000000001E-4</v>
      </c>
      <c r="N9" s="13">
        <v>5.4000000000000003E-3</v>
      </c>
      <c r="O9" s="105">
        <f t="shared" si="8"/>
        <v>1.5740740740740737</v>
      </c>
      <c r="P9" s="13">
        <f t="shared" si="9"/>
        <v>3.1481481481481471E-2</v>
      </c>
    </row>
    <row r="10" spans="1:19">
      <c r="A10" s="74" t="s">
        <v>1966</v>
      </c>
      <c r="C10" s="99" t="s">
        <v>1935</v>
      </c>
      <c r="D10" s="99" t="s">
        <v>113</v>
      </c>
      <c r="H10" s="18">
        <v>1.7000000000000001E-2</v>
      </c>
      <c r="I10" s="47">
        <v>0.01</v>
      </c>
      <c r="J10" s="18">
        <f t="shared" si="7"/>
        <v>7.000000000000001E-3</v>
      </c>
      <c r="K10" s="13">
        <v>1</v>
      </c>
      <c r="L10" s="13">
        <v>50</v>
      </c>
      <c r="M10" s="80">
        <v>5.0000000000000001E-4</v>
      </c>
      <c r="N10" s="13">
        <v>5.4000000000000003E-3</v>
      </c>
      <c r="O10" s="105">
        <f t="shared" si="8"/>
        <v>1.2037037037037037</v>
      </c>
      <c r="P10" s="13">
        <f t="shared" si="9"/>
        <v>2.4074074074074074E-2</v>
      </c>
    </row>
    <row r="11" spans="1:19">
      <c r="A11" s="74" t="s">
        <v>1966</v>
      </c>
      <c r="C11" s="99" t="s">
        <v>1936</v>
      </c>
      <c r="D11" s="99" t="s">
        <v>115</v>
      </c>
      <c r="H11" s="18">
        <v>1.6E-2</v>
      </c>
      <c r="I11" s="47">
        <v>0.01</v>
      </c>
      <c r="J11" s="18">
        <f t="shared" si="7"/>
        <v>6.0000000000000001E-3</v>
      </c>
      <c r="K11" s="13">
        <v>1</v>
      </c>
      <c r="L11" s="13">
        <v>50</v>
      </c>
      <c r="M11" s="80">
        <v>5.0000000000000001E-4</v>
      </c>
      <c r="N11" s="13">
        <v>5.4000000000000003E-3</v>
      </c>
      <c r="O11" s="105">
        <f t="shared" si="8"/>
        <v>1.0185185185185184</v>
      </c>
      <c r="P11" s="13">
        <f t="shared" si="9"/>
        <v>2.0370370370370369E-2</v>
      </c>
    </row>
    <row r="12" spans="1:19">
      <c r="A12" s="74" t="s">
        <v>1966</v>
      </c>
      <c r="C12" s="99" t="s">
        <v>1937</v>
      </c>
      <c r="D12" s="99" t="s">
        <v>117</v>
      </c>
      <c r="H12" s="18">
        <v>1.7999999999999999E-2</v>
      </c>
      <c r="I12" s="47">
        <v>0.01</v>
      </c>
      <c r="J12" s="18">
        <f t="shared" si="7"/>
        <v>7.9999999999999984E-3</v>
      </c>
      <c r="K12" s="13">
        <v>1</v>
      </c>
      <c r="L12" s="13">
        <v>50</v>
      </c>
      <c r="M12" s="80">
        <v>5.0000000000000001E-4</v>
      </c>
      <c r="N12" s="13">
        <v>5.4000000000000003E-3</v>
      </c>
      <c r="O12" s="105">
        <f t="shared" si="8"/>
        <v>1.3888888888888884</v>
      </c>
      <c r="P12" s="13">
        <f t="shared" si="9"/>
        <v>2.7777777777777769E-2</v>
      </c>
    </row>
    <row r="13" spans="1:19">
      <c r="A13" s="74" t="s">
        <v>1966</v>
      </c>
      <c r="C13" s="99" t="s">
        <v>1938</v>
      </c>
      <c r="D13" s="99" t="s">
        <v>119</v>
      </c>
      <c r="H13" s="18">
        <v>1.7000000000000001E-2</v>
      </c>
      <c r="I13" s="47">
        <v>0.01</v>
      </c>
      <c r="J13" s="18">
        <f t="shared" si="7"/>
        <v>7.000000000000001E-3</v>
      </c>
      <c r="K13" s="13">
        <v>1</v>
      </c>
      <c r="L13" s="13">
        <v>50</v>
      </c>
      <c r="M13" s="80">
        <v>5.0000000000000001E-4</v>
      </c>
      <c r="N13" s="13">
        <v>5.4000000000000003E-3</v>
      </c>
      <c r="O13" s="105">
        <f t="shared" si="8"/>
        <v>1.2037037037037037</v>
      </c>
      <c r="P13" s="13">
        <f t="shared" si="9"/>
        <v>2.4074074074074074E-2</v>
      </c>
    </row>
    <row r="14" spans="1:19">
      <c r="A14" s="74" t="s">
        <v>1966</v>
      </c>
      <c r="C14" s="99" t="s">
        <v>1939</v>
      </c>
      <c r="D14" s="99" t="s">
        <v>121</v>
      </c>
      <c r="H14" s="18">
        <v>1.7999999999999999E-2</v>
      </c>
      <c r="I14" s="47">
        <v>0.01</v>
      </c>
      <c r="J14" s="18">
        <f t="shared" si="7"/>
        <v>7.9999999999999984E-3</v>
      </c>
      <c r="K14" s="13">
        <v>1</v>
      </c>
      <c r="L14" s="13">
        <v>50</v>
      </c>
      <c r="M14" s="80">
        <v>5.0000000000000001E-4</v>
      </c>
      <c r="N14" s="13">
        <v>5.4000000000000003E-3</v>
      </c>
      <c r="O14" s="105">
        <f t="shared" si="8"/>
        <v>1.3888888888888884</v>
      </c>
      <c r="P14" s="13">
        <f t="shared" si="9"/>
        <v>2.7777777777777769E-2</v>
      </c>
    </row>
    <row r="15" spans="1:19">
      <c r="A15" s="74" t="s">
        <v>1966</v>
      </c>
      <c r="C15" s="99" t="s">
        <v>1972</v>
      </c>
      <c r="D15" s="99" t="s">
        <v>122</v>
      </c>
      <c r="H15" s="18">
        <v>1.9E-2</v>
      </c>
      <c r="I15" s="47">
        <v>0.01</v>
      </c>
      <c r="J15" s="18">
        <f t="shared" si="7"/>
        <v>8.9999999999999993E-3</v>
      </c>
      <c r="K15" s="13">
        <v>1</v>
      </c>
      <c r="L15" s="13">
        <v>50</v>
      </c>
      <c r="M15" s="80">
        <v>5.0000000000000001E-4</v>
      </c>
      <c r="N15" s="13">
        <v>5.4000000000000003E-3</v>
      </c>
      <c r="O15" s="105">
        <f t="shared" si="8"/>
        <v>1.5740740740740737</v>
      </c>
      <c r="P15" s="13">
        <f t="shared" si="9"/>
        <v>3.1481481481481471E-2</v>
      </c>
    </row>
    <row r="16" spans="1:19">
      <c r="A16" s="74" t="s">
        <v>179</v>
      </c>
      <c r="C16" s="99" t="s">
        <v>1973</v>
      </c>
      <c r="D16" s="99"/>
      <c r="H16" s="18">
        <v>1.7999999999999999E-2</v>
      </c>
      <c r="I16" s="47">
        <v>0.01</v>
      </c>
      <c r="J16" s="18">
        <f t="shared" ref="J16" si="10">H16-I16</f>
        <v>7.9999999999999984E-3</v>
      </c>
      <c r="K16" s="13">
        <v>1</v>
      </c>
      <c r="L16" s="13">
        <v>50</v>
      </c>
      <c r="M16" s="80">
        <v>5.0000000000000001E-4</v>
      </c>
      <c r="N16" s="13">
        <v>5.4000000000000003E-3</v>
      </c>
      <c r="O16" s="105">
        <f t="shared" ref="O16" si="11">(J16-M16)/N16</f>
        <v>1.3888888888888884</v>
      </c>
      <c r="P16" s="13">
        <f t="shared" ref="P16" si="12">O16/L16</f>
        <v>2.7777777777777769E-2</v>
      </c>
    </row>
    <row r="17" spans="1:16">
      <c r="A17" s="74" t="s">
        <v>1966</v>
      </c>
      <c r="C17" s="99" t="s">
        <v>1940</v>
      </c>
      <c r="D17" s="99" t="s">
        <v>124</v>
      </c>
      <c r="H17" s="18">
        <v>1.6E-2</v>
      </c>
      <c r="I17" s="47">
        <v>0.01</v>
      </c>
      <c r="J17" s="18">
        <f t="shared" si="7"/>
        <v>6.0000000000000001E-3</v>
      </c>
      <c r="K17" s="13">
        <v>1</v>
      </c>
      <c r="L17" s="13">
        <v>50</v>
      </c>
      <c r="M17" s="80">
        <v>5.0000000000000001E-4</v>
      </c>
      <c r="N17" s="13">
        <v>5.4000000000000003E-3</v>
      </c>
      <c r="O17" s="105">
        <f t="shared" si="8"/>
        <v>1.0185185185185184</v>
      </c>
      <c r="P17" s="13">
        <f t="shared" si="9"/>
        <v>2.0370370370370369E-2</v>
      </c>
    </row>
    <row r="18" spans="1:16">
      <c r="A18" s="74" t="s">
        <v>1966</v>
      </c>
      <c r="C18" s="99" t="s">
        <v>1941</v>
      </c>
      <c r="D18" s="99" t="s">
        <v>2176</v>
      </c>
      <c r="H18" s="18">
        <v>1.7000000000000001E-2</v>
      </c>
      <c r="I18" s="47">
        <v>0.01</v>
      </c>
      <c r="J18" s="18">
        <f t="shared" si="7"/>
        <v>7.000000000000001E-3</v>
      </c>
      <c r="K18" s="13">
        <v>1</v>
      </c>
      <c r="L18" s="13">
        <v>50</v>
      </c>
      <c r="M18" s="80">
        <v>5.0000000000000001E-4</v>
      </c>
      <c r="N18" s="13">
        <v>5.4000000000000003E-3</v>
      </c>
      <c r="O18" s="105">
        <f t="shared" si="8"/>
        <v>1.2037037037037037</v>
      </c>
      <c r="P18" s="13">
        <f t="shared" si="9"/>
        <v>2.4074074074074074E-2</v>
      </c>
    </row>
    <row r="19" spans="1:16">
      <c r="A19" s="74" t="s">
        <v>1966</v>
      </c>
      <c r="C19" s="99" t="s">
        <v>1942</v>
      </c>
      <c r="D19" s="99" t="s">
        <v>128</v>
      </c>
      <c r="H19" s="18">
        <v>1.9E-2</v>
      </c>
      <c r="I19" s="47">
        <v>0.01</v>
      </c>
      <c r="J19" s="18">
        <f t="shared" si="7"/>
        <v>8.9999999999999993E-3</v>
      </c>
      <c r="K19" s="13">
        <v>1</v>
      </c>
      <c r="L19" s="13">
        <v>50</v>
      </c>
      <c r="M19" s="80">
        <v>5.0000000000000001E-4</v>
      </c>
      <c r="N19" s="13">
        <v>5.4000000000000003E-3</v>
      </c>
      <c r="O19" s="105">
        <f t="shared" si="8"/>
        <v>1.5740740740740737</v>
      </c>
      <c r="P19" s="13">
        <f t="shared" si="9"/>
        <v>3.1481481481481471E-2</v>
      </c>
    </row>
    <row r="20" spans="1:16">
      <c r="A20" s="74" t="s">
        <v>1966</v>
      </c>
      <c r="C20" s="99" t="s">
        <v>1943</v>
      </c>
      <c r="D20" s="99" t="s">
        <v>130</v>
      </c>
      <c r="H20" s="18">
        <v>1.7999999999999999E-2</v>
      </c>
      <c r="I20" s="47">
        <v>0.01</v>
      </c>
      <c r="J20" s="18">
        <f t="shared" si="7"/>
        <v>7.9999999999999984E-3</v>
      </c>
      <c r="K20" s="13">
        <v>1</v>
      </c>
      <c r="L20" s="13">
        <v>50</v>
      </c>
      <c r="M20" s="80">
        <v>5.0000000000000001E-4</v>
      </c>
      <c r="N20" s="13">
        <v>5.4000000000000003E-3</v>
      </c>
      <c r="O20" s="105">
        <f t="shared" si="8"/>
        <v>1.3888888888888884</v>
      </c>
      <c r="P20" s="13">
        <f t="shared" si="9"/>
        <v>2.7777777777777769E-2</v>
      </c>
    </row>
    <row r="21" spans="1:16">
      <c r="A21" s="74" t="s">
        <v>1966</v>
      </c>
      <c r="C21" s="99" t="s">
        <v>1944</v>
      </c>
      <c r="D21" s="99" t="s">
        <v>132</v>
      </c>
      <c r="H21" s="18">
        <v>1.7999999999999999E-2</v>
      </c>
      <c r="I21" s="47">
        <v>0.01</v>
      </c>
      <c r="J21" s="18">
        <f t="shared" si="7"/>
        <v>7.9999999999999984E-3</v>
      </c>
      <c r="K21" s="13">
        <v>1</v>
      </c>
      <c r="L21" s="13">
        <v>50</v>
      </c>
      <c r="M21" s="80">
        <v>5.0000000000000001E-4</v>
      </c>
      <c r="N21" s="13">
        <v>5.4000000000000003E-3</v>
      </c>
      <c r="O21" s="105">
        <f t="shared" si="8"/>
        <v>1.3888888888888884</v>
      </c>
      <c r="P21" s="13">
        <f t="shared" si="9"/>
        <v>2.7777777777777769E-2</v>
      </c>
    </row>
    <row r="22" spans="1:16">
      <c r="A22" s="74" t="s">
        <v>1966</v>
      </c>
      <c r="C22" s="99" t="s">
        <v>1945</v>
      </c>
      <c r="D22" s="99" t="s">
        <v>134</v>
      </c>
      <c r="H22" s="18">
        <v>1.7000000000000001E-2</v>
      </c>
      <c r="I22" s="47">
        <v>0.01</v>
      </c>
      <c r="J22" s="18">
        <f t="shared" si="7"/>
        <v>7.000000000000001E-3</v>
      </c>
      <c r="K22" s="13">
        <v>1</v>
      </c>
      <c r="L22" s="13">
        <v>50</v>
      </c>
      <c r="M22" s="80">
        <v>5.0000000000000001E-4</v>
      </c>
      <c r="N22" s="13">
        <v>5.4000000000000003E-3</v>
      </c>
      <c r="O22" s="105">
        <f t="shared" si="8"/>
        <v>1.2037037037037037</v>
      </c>
      <c r="P22" s="13">
        <f t="shared" si="9"/>
        <v>2.4074074074074074E-2</v>
      </c>
    </row>
    <row r="23" spans="1:16">
      <c r="A23" s="74" t="s">
        <v>1966</v>
      </c>
      <c r="C23" s="99" t="s">
        <v>1946</v>
      </c>
      <c r="D23" s="99" t="s">
        <v>136</v>
      </c>
      <c r="H23" s="18">
        <v>1.7000000000000001E-2</v>
      </c>
      <c r="I23" s="47">
        <v>0.01</v>
      </c>
      <c r="J23" s="18">
        <f t="shared" si="7"/>
        <v>7.000000000000001E-3</v>
      </c>
      <c r="K23" s="13">
        <v>1</v>
      </c>
      <c r="L23" s="13">
        <v>50</v>
      </c>
      <c r="M23" s="80">
        <v>5.0000000000000001E-4</v>
      </c>
      <c r="N23" s="13">
        <v>5.4000000000000003E-3</v>
      </c>
      <c r="O23" s="105">
        <f t="shared" si="8"/>
        <v>1.2037037037037037</v>
      </c>
      <c r="P23" s="13">
        <f t="shared" si="9"/>
        <v>2.4074074074074074E-2</v>
      </c>
    </row>
    <row r="24" spans="1:16">
      <c r="A24" s="74" t="s">
        <v>1966</v>
      </c>
      <c r="C24" s="99" t="s">
        <v>1947</v>
      </c>
      <c r="D24" s="99" t="s">
        <v>138</v>
      </c>
      <c r="H24" s="18">
        <v>1.7000000000000001E-2</v>
      </c>
      <c r="I24" s="47">
        <v>0.01</v>
      </c>
      <c r="J24" s="18">
        <f t="shared" si="7"/>
        <v>7.000000000000001E-3</v>
      </c>
      <c r="K24" s="13">
        <v>1</v>
      </c>
      <c r="L24" s="13">
        <v>50</v>
      </c>
      <c r="M24" s="80">
        <v>5.0000000000000001E-4</v>
      </c>
      <c r="N24" s="13">
        <v>5.4000000000000003E-3</v>
      </c>
      <c r="O24" s="105">
        <f t="shared" si="8"/>
        <v>1.2037037037037037</v>
      </c>
      <c r="P24" s="13">
        <f t="shared" si="9"/>
        <v>2.4074074074074074E-2</v>
      </c>
    </row>
    <row r="25" spans="1:16">
      <c r="A25" s="74" t="s">
        <v>1966</v>
      </c>
      <c r="C25" s="99" t="s">
        <v>1948</v>
      </c>
      <c r="D25" s="99" t="s">
        <v>140</v>
      </c>
      <c r="H25" s="18">
        <v>1.6E-2</v>
      </c>
      <c r="I25" s="47">
        <v>0.01</v>
      </c>
      <c r="J25" s="18">
        <f t="shared" si="7"/>
        <v>6.0000000000000001E-3</v>
      </c>
      <c r="K25" s="13">
        <v>1</v>
      </c>
      <c r="L25" s="13">
        <v>50</v>
      </c>
      <c r="M25" s="80">
        <v>5.0000000000000001E-4</v>
      </c>
      <c r="N25" s="13">
        <v>5.4000000000000003E-3</v>
      </c>
      <c r="O25" s="105">
        <f t="shared" si="8"/>
        <v>1.0185185185185184</v>
      </c>
      <c r="P25" s="13">
        <f t="shared" si="9"/>
        <v>2.0370370370370369E-2</v>
      </c>
    </row>
    <row r="26" spans="1:16">
      <c r="A26" s="74" t="s">
        <v>1966</v>
      </c>
      <c r="C26" s="99" t="s">
        <v>1949</v>
      </c>
      <c r="D26" s="99" t="s">
        <v>142</v>
      </c>
      <c r="H26" s="18">
        <v>1.7999999999999999E-2</v>
      </c>
      <c r="I26" s="47">
        <v>0.01</v>
      </c>
      <c r="J26" s="18">
        <f t="shared" si="7"/>
        <v>7.9999999999999984E-3</v>
      </c>
      <c r="K26" s="13">
        <v>1</v>
      </c>
      <c r="L26" s="13">
        <v>50</v>
      </c>
      <c r="M26" s="80">
        <v>5.0000000000000001E-4</v>
      </c>
      <c r="N26" s="13">
        <v>5.4000000000000003E-3</v>
      </c>
      <c r="O26" s="105">
        <f t="shared" si="8"/>
        <v>1.3888888888888884</v>
      </c>
      <c r="P26" s="13">
        <f t="shared" si="9"/>
        <v>2.7777777777777769E-2</v>
      </c>
    </row>
    <row r="27" spans="1:16">
      <c r="A27" s="74" t="s">
        <v>1966</v>
      </c>
      <c r="C27" s="99" t="s">
        <v>1950</v>
      </c>
      <c r="D27" s="99" t="s">
        <v>144</v>
      </c>
      <c r="H27" s="18">
        <v>1.7999999999999999E-2</v>
      </c>
      <c r="I27" s="47">
        <v>0.01</v>
      </c>
      <c r="J27" s="18">
        <f t="shared" si="7"/>
        <v>7.9999999999999984E-3</v>
      </c>
      <c r="K27" s="13">
        <v>1</v>
      </c>
      <c r="L27" s="13">
        <v>50</v>
      </c>
      <c r="M27" s="80">
        <v>5.0000000000000001E-4</v>
      </c>
      <c r="N27" s="13">
        <v>5.4000000000000003E-3</v>
      </c>
      <c r="O27" s="105">
        <f t="shared" si="8"/>
        <v>1.3888888888888884</v>
      </c>
      <c r="P27" s="13">
        <f t="shared" si="9"/>
        <v>2.7777777777777769E-2</v>
      </c>
    </row>
    <row r="28" spans="1:16">
      <c r="A28" s="74" t="s">
        <v>1966</v>
      </c>
      <c r="C28" s="99" t="s">
        <v>1951</v>
      </c>
      <c r="D28" s="99" t="s">
        <v>146</v>
      </c>
      <c r="H28" s="18">
        <v>1.7000000000000001E-2</v>
      </c>
      <c r="I28" s="47">
        <v>0.01</v>
      </c>
      <c r="J28" s="18">
        <f t="shared" si="7"/>
        <v>7.000000000000001E-3</v>
      </c>
      <c r="K28" s="13">
        <v>1</v>
      </c>
      <c r="L28" s="13">
        <v>50</v>
      </c>
      <c r="M28" s="80">
        <v>5.0000000000000001E-4</v>
      </c>
      <c r="N28" s="13">
        <v>5.4000000000000003E-3</v>
      </c>
      <c r="O28" s="105">
        <f t="shared" si="8"/>
        <v>1.2037037037037037</v>
      </c>
      <c r="P28" s="13">
        <f t="shared" si="9"/>
        <v>2.4074074074074074E-2</v>
      </c>
    </row>
    <row r="29" spans="1:16">
      <c r="A29" s="74"/>
      <c r="C29" s="99" t="s">
        <v>1952</v>
      </c>
      <c r="D29" s="99" t="s">
        <v>7</v>
      </c>
      <c r="F29" s="72"/>
      <c r="G29" s="72"/>
      <c r="H29" s="18">
        <v>0.436</v>
      </c>
      <c r="I29" s="18">
        <v>2.5000000000000001E-2</v>
      </c>
      <c r="J29" s="18">
        <f t="shared" si="7"/>
        <v>0.41099999999999998</v>
      </c>
      <c r="K29" s="13">
        <v>2</v>
      </c>
      <c r="L29" s="13">
        <f t="shared" ref="L29" si="13">50/K29</f>
        <v>25</v>
      </c>
      <c r="M29" s="69">
        <v>-2.5999999999999999E-3</v>
      </c>
      <c r="N29" s="69">
        <v>7.1000000000000004E-3</v>
      </c>
      <c r="O29" s="107">
        <f t="shared" si="8"/>
        <v>58.253521126760553</v>
      </c>
      <c r="P29" s="17">
        <f t="shared" si="9"/>
        <v>2.3301408450704222</v>
      </c>
    </row>
    <row r="30" spans="1:16">
      <c r="A30" s="74" t="s">
        <v>1965</v>
      </c>
      <c r="C30" s="99" t="s">
        <v>1953</v>
      </c>
      <c r="D30" s="99" t="s">
        <v>710</v>
      </c>
      <c r="F30" s="72"/>
      <c r="G30" s="72"/>
      <c r="H30" s="18">
        <v>0.39500000000000002</v>
      </c>
      <c r="I30" s="18">
        <v>2.5000000000000001E-2</v>
      </c>
      <c r="J30" s="18">
        <f t="shared" ref="J30:J32" si="14">H30-I30</f>
        <v>0.37</v>
      </c>
      <c r="K30" s="13">
        <v>2</v>
      </c>
      <c r="L30" s="13">
        <f t="shared" ref="L30:L32" si="15">50/K30</f>
        <v>25</v>
      </c>
      <c r="M30" s="69">
        <v>-2.5999999999999999E-3</v>
      </c>
      <c r="N30" s="69">
        <v>7.1000000000000004E-3</v>
      </c>
      <c r="O30" s="107">
        <f t="shared" ref="O30:O32" si="16">(J30-M30)/N30</f>
        <v>52.478873239436616</v>
      </c>
      <c r="P30" s="17">
        <f t="shared" ref="P30:P32" si="17">O30/L30</f>
        <v>2.0991549295774647</v>
      </c>
    </row>
    <row r="31" spans="1:16">
      <c r="A31" s="74" t="s">
        <v>852</v>
      </c>
      <c r="C31" s="99" t="s">
        <v>1954</v>
      </c>
      <c r="D31" s="99" t="s">
        <v>8</v>
      </c>
      <c r="F31" s="72"/>
      <c r="G31" s="72"/>
      <c r="H31" s="18">
        <v>0.17899999999999999</v>
      </c>
      <c r="I31" s="18">
        <v>2.5000000000000001E-2</v>
      </c>
      <c r="J31" s="18">
        <f t="shared" si="14"/>
        <v>0.154</v>
      </c>
      <c r="K31" s="13">
        <v>2</v>
      </c>
      <c r="L31" s="13">
        <f t="shared" si="15"/>
        <v>25</v>
      </c>
      <c r="M31" s="69">
        <v>-2.5999999999999999E-3</v>
      </c>
      <c r="N31" s="69">
        <v>7.1000000000000004E-3</v>
      </c>
      <c r="O31" s="107">
        <f t="shared" si="16"/>
        <v>22.056338028169012</v>
      </c>
      <c r="P31" s="17">
        <f t="shared" si="17"/>
        <v>0.88225352112676048</v>
      </c>
    </row>
    <row r="32" spans="1:16">
      <c r="A32" s="74" t="s">
        <v>852</v>
      </c>
      <c r="C32" s="99" t="s">
        <v>1955</v>
      </c>
      <c r="D32" s="99" t="s">
        <v>258</v>
      </c>
      <c r="F32" s="72"/>
      <c r="G32" s="72"/>
      <c r="H32" s="18">
        <v>0.17699999999999999</v>
      </c>
      <c r="I32" s="18">
        <v>2.5000000000000001E-2</v>
      </c>
      <c r="J32" s="18">
        <f t="shared" si="14"/>
        <v>0.152</v>
      </c>
      <c r="K32" s="13">
        <v>5</v>
      </c>
      <c r="L32" s="13">
        <f t="shared" si="15"/>
        <v>10</v>
      </c>
      <c r="M32" s="69">
        <v>-2.5999999999999999E-3</v>
      </c>
      <c r="N32" s="69">
        <v>7.1000000000000004E-3</v>
      </c>
      <c r="O32" s="107">
        <f t="shared" si="16"/>
        <v>21.77464788732394</v>
      </c>
      <c r="P32" s="17">
        <f t="shared" si="17"/>
        <v>2.1774647887323941</v>
      </c>
    </row>
    <row r="33" spans="1:20">
      <c r="A33" s="74" t="s">
        <v>852</v>
      </c>
      <c r="C33" s="99" t="s">
        <v>1956</v>
      </c>
      <c r="D33" s="99" t="s">
        <v>726</v>
      </c>
      <c r="E33" s="109"/>
      <c r="F33" s="72"/>
      <c r="G33" s="72"/>
      <c r="H33" s="18">
        <v>0.32300000000000001</v>
      </c>
      <c r="I33" s="18">
        <v>2.5000000000000001E-2</v>
      </c>
      <c r="J33" s="18">
        <f t="shared" ref="J33" si="18">H33-I33</f>
        <v>0.29799999999999999</v>
      </c>
      <c r="K33" s="13">
        <v>5</v>
      </c>
      <c r="L33" s="13">
        <f t="shared" ref="L33" si="19">50/K33</f>
        <v>10</v>
      </c>
      <c r="M33" s="69">
        <v>-2.5999999999999999E-3</v>
      </c>
      <c r="N33" s="69">
        <v>7.1000000000000004E-3</v>
      </c>
      <c r="O33" s="107">
        <f t="shared" ref="O33" si="20">(J33-M33)/N33</f>
        <v>42.338028169014081</v>
      </c>
      <c r="P33" s="17">
        <f t="shared" ref="P33" si="21">O33/L33</f>
        <v>4.2338028169014077</v>
      </c>
      <c r="Q33" s="13">
        <v>7.18</v>
      </c>
      <c r="S33" s="13">
        <v>0.54700000000000004</v>
      </c>
      <c r="T33" s="13">
        <f>S33-0.015</f>
        <v>0.53200000000000003</v>
      </c>
    </row>
    <row r="34" spans="1:20">
      <c r="A34" s="74" t="s">
        <v>852</v>
      </c>
      <c r="C34" s="99" t="s">
        <v>1984</v>
      </c>
      <c r="D34" s="99" t="s">
        <v>11</v>
      </c>
      <c r="F34" s="72"/>
      <c r="G34" s="72"/>
      <c r="H34" s="18">
        <v>0.313</v>
      </c>
      <c r="I34" s="18">
        <v>2.5000000000000001E-2</v>
      </c>
      <c r="J34" s="18">
        <f t="shared" ref="J34:J36" si="22">H34-I34</f>
        <v>0.28799999999999998</v>
      </c>
      <c r="K34" s="13">
        <v>2</v>
      </c>
      <c r="L34" s="13">
        <f t="shared" ref="L34:L36" si="23">50/K34</f>
        <v>25</v>
      </c>
      <c r="M34" s="69">
        <v>-2.5999999999999999E-3</v>
      </c>
      <c r="N34" s="69">
        <v>7.1000000000000004E-3</v>
      </c>
      <c r="O34" s="107">
        <f t="shared" ref="O34:O36" si="24">(J34-M34)/N34</f>
        <v>40.929577464788728</v>
      </c>
      <c r="P34" s="17">
        <f t="shared" ref="P34:P36" si="25">O34/L34</f>
        <v>1.6371830985915492</v>
      </c>
      <c r="S34" s="13">
        <v>0.26500000000000001</v>
      </c>
      <c r="T34" s="13">
        <f t="shared" ref="T34:T38" si="26">S34-0.015</f>
        <v>0.25</v>
      </c>
    </row>
    <row r="35" spans="1:20">
      <c r="A35" s="74" t="s">
        <v>852</v>
      </c>
      <c r="C35" s="99" t="s">
        <v>1985</v>
      </c>
      <c r="D35" s="99"/>
      <c r="F35" s="72"/>
      <c r="G35" s="72"/>
      <c r="H35" s="18">
        <v>0.314</v>
      </c>
      <c r="I35" s="18">
        <v>2.5000000000000001E-2</v>
      </c>
      <c r="J35" s="18">
        <f t="shared" ref="J35" si="27">H35-I35</f>
        <v>0.28899999999999998</v>
      </c>
      <c r="K35" s="13">
        <v>2</v>
      </c>
      <c r="L35" s="13">
        <f t="shared" ref="L35" si="28">50/K35</f>
        <v>25</v>
      </c>
      <c r="M35" s="69">
        <v>-2.5999999999999999E-3</v>
      </c>
      <c r="N35" s="69">
        <v>7.1000000000000004E-3</v>
      </c>
      <c r="O35" s="107">
        <f t="shared" ref="O35" si="29">(J35-M35)/N35</f>
        <v>41.070422535211264</v>
      </c>
      <c r="P35" s="17">
        <f t="shared" ref="P35" si="30">O35/L35</f>
        <v>1.6428169014084506</v>
      </c>
    </row>
    <row r="36" spans="1:20">
      <c r="A36" s="74" t="s">
        <v>852</v>
      </c>
      <c r="C36" s="99" t="s">
        <v>1957</v>
      </c>
      <c r="D36" s="99" t="s">
        <v>13</v>
      </c>
      <c r="E36" s="109"/>
      <c r="F36" s="72"/>
      <c r="G36" s="72"/>
      <c r="H36" s="18">
        <v>0.25</v>
      </c>
      <c r="I36" s="18">
        <v>2.5000000000000001E-2</v>
      </c>
      <c r="J36" s="18">
        <f t="shared" si="22"/>
        <v>0.22500000000000001</v>
      </c>
      <c r="K36" s="13">
        <v>5</v>
      </c>
      <c r="L36" s="13">
        <f t="shared" si="23"/>
        <v>10</v>
      </c>
      <c r="M36" s="69">
        <v>-2.5999999999999999E-3</v>
      </c>
      <c r="N36" s="69">
        <v>7.1000000000000004E-3</v>
      </c>
      <c r="O36" s="107">
        <f t="shared" si="24"/>
        <v>32.056338028169009</v>
      </c>
      <c r="P36" s="17">
        <f t="shared" si="25"/>
        <v>3.2056338028169007</v>
      </c>
      <c r="S36" s="13">
        <v>0.17499999999999999</v>
      </c>
      <c r="T36" s="13">
        <f t="shared" si="26"/>
        <v>0.15999999999999998</v>
      </c>
    </row>
    <row r="37" spans="1:20">
      <c r="A37" s="74" t="s">
        <v>852</v>
      </c>
      <c r="C37" s="99" t="s">
        <v>1958</v>
      </c>
      <c r="D37" s="99" t="s">
        <v>15</v>
      </c>
      <c r="E37" s="109"/>
      <c r="F37" s="72"/>
      <c r="G37" s="72"/>
      <c r="H37" s="18">
        <v>0.16</v>
      </c>
      <c r="I37" s="18">
        <v>2.5000000000000001E-2</v>
      </c>
      <c r="J37" s="18">
        <f t="shared" ref="J37" si="31">H37-I37</f>
        <v>0.13500000000000001</v>
      </c>
      <c r="K37" s="13">
        <v>5</v>
      </c>
      <c r="L37" s="13">
        <f t="shared" ref="L37" si="32">50/K37</f>
        <v>10</v>
      </c>
      <c r="M37" s="69">
        <v>-2.5999999999999999E-3</v>
      </c>
      <c r="N37" s="69">
        <v>7.1000000000000004E-3</v>
      </c>
      <c r="O37" s="107">
        <f t="shared" ref="O37" si="33">(J37-M37)/N37</f>
        <v>19.380281690140844</v>
      </c>
      <c r="P37" s="17">
        <f t="shared" ref="P37" si="34">O37/L37</f>
        <v>1.9380281690140844</v>
      </c>
      <c r="S37" s="13">
        <v>0.67500000000000004</v>
      </c>
      <c r="T37" s="13">
        <f t="shared" si="26"/>
        <v>0.66</v>
      </c>
    </row>
    <row r="38" spans="1:20">
      <c r="A38" s="74" t="s">
        <v>852</v>
      </c>
      <c r="C38" s="99" t="s">
        <v>1959</v>
      </c>
      <c r="D38" s="99" t="s">
        <v>17</v>
      </c>
      <c r="F38" s="72"/>
      <c r="G38" s="72"/>
      <c r="H38" s="18">
        <v>0.40500000000000003</v>
      </c>
      <c r="I38" s="18">
        <v>2.5000000000000001E-2</v>
      </c>
      <c r="J38" s="18">
        <f t="shared" ref="J38" si="35">H38-I38</f>
        <v>0.38</v>
      </c>
      <c r="K38" s="13">
        <v>1</v>
      </c>
      <c r="L38" s="13">
        <f t="shared" ref="L38" si="36">50/K38</f>
        <v>50</v>
      </c>
      <c r="M38" s="69">
        <v>-2.5999999999999999E-3</v>
      </c>
      <c r="N38" s="69">
        <v>7.1000000000000004E-3</v>
      </c>
      <c r="O38" s="107">
        <f t="shared" ref="O38" si="37">(J38-M38)/N38</f>
        <v>53.887323943661968</v>
      </c>
      <c r="P38" s="17">
        <f t="shared" ref="P38" si="38">O38/L38</f>
        <v>1.0777464788732394</v>
      </c>
      <c r="S38" s="13">
        <v>7.8E-2</v>
      </c>
      <c r="T38" s="13">
        <f t="shared" si="26"/>
        <v>6.3E-2</v>
      </c>
    </row>
    <row r="39" spans="1:20">
      <c r="A39" s="74" t="s">
        <v>852</v>
      </c>
      <c r="C39" s="99" t="s">
        <v>1960</v>
      </c>
      <c r="D39" s="99" t="s">
        <v>19</v>
      </c>
      <c r="F39" s="72"/>
      <c r="G39" s="72"/>
      <c r="H39" s="18">
        <v>0.26900000000000002</v>
      </c>
      <c r="I39" s="18">
        <v>2.5000000000000001E-2</v>
      </c>
      <c r="J39" s="18">
        <f t="shared" ref="J39:J43" si="39">H39-I39</f>
        <v>0.24400000000000002</v>
      </c>
      <c r="K39" s="13">
        <v>5</v>
      </c>
      <c r="L39" s="13">
        <f t="shared" ref="L39:L43" si="40">50/K39</f>
        <v>10</v>
      </c>
      <c r="M39" s="69">
        <v>-2.5999999999999999E-3</v>
      </c>
      <c r="N39" s="69">
        <v>7.1000000000000004E-3</v>
      </c>
      <c r="O39" s="107">
        <f t="shared" ref="O39:O43" si="41">(J39-M39)/N39</f>
        <v>34.732394366197184</v>
      </c>
      <c r="P39" s="17">
        <f t="shared" ref="P39:P43" si="42">O39/L39</f>
        <v>3.4732394366197186</v>
      </c>
    </row>
    <row r="40" spans="1:20">
      <c r="A40" s="74" t="s">
        <v>852</v>
      </c>
      <c r="C40" s="99" t="s">
        <v>1961</v>
      </c>
      <c r="D40" s="99" t="s">
        <v>1</v>
      </c>
      <c r="F40" s="72"/>
      <c r="G40" s="72"/>
      <c r="H40" s="18">
        <v>0.42199999999999999</v>
      </c>
      <c r="I40" s="18">
        <v>2.5000000000000001E-2</v>
      </c>
      <c r="J40" s="18">
        <f t="shared" si="39"/>
        <v>0.39699999999999996</v>
      </c>
      <c r="K40" s="13">
        <v>2</v>
      </c>
      <c r="L40" s="13">
        <f t="shared" si="40"/>
        <v>25</v>
      </c>
      <c r="M40" s="69">
        <v>-2.5999999999999999E-3</v>
      </c>
      <c r="N40" s="69">
        <v>7.1000000000000004E-3</v>
      </c>
      <c r="O40" s="107">
        <f t="shared" si="41"/>
        <v>56.281690140845058</v>
      </c>
      <c r="P40" s="17">
        <f t="shared" si="42"/>
        <v>2.2512676056338021</v>
      </c>
    </row>
    <row r="41" spans="1:20">
      <c r="A41" s="74" t="s">
        <v>852</v>
      </c>
      <c r="C41" s="99" t="s">
        <v>1986</v>
      </c>
      <c r="D41" s="99" t="s">
        <v>3</v>
      </c>
      <c r="F41" s="72"/>
      <c r="G41" s="72"/>
      <c r="H41" s="18">
        <v>0.34599999999999997</v>
      </c>
      <c r="I41" s="18">
        <v>2.5000000000000001E-2</v>
      </c>
      <c r="J41" s="18">
        <f t="shared" si="39"/>
        <v>0.32099999999999995</v>
      </c>
      <c r="K41" s="13">
        <v>10</v>
      </c>
      <c r="L41" s="13">
        <f t="shared" si="40"/>
        <v>5</v>
      </c>
      <c r="M41" s="69">
        <v>-2.5999999999999999E-3</v>
      </c>
      <c r="N41" s="69">
        <v>7.1000000000000004E-3</v>
      </c>
      <c r="O41" s="107">
        <f t="shared" si="41"/>
        <v>45.577464788732385</v>
      </c>
      <c r="P41" s="17">
        <f t="shared" si="42"/>
        <v>9.1154929577464774</v>
      </c>
    </row>
    <row r="42" spans="1:20">
      <c r="A42" s="74"/>
      <c r="C42" s="99" t="s">
        <v>1987</v>
      </c>
      <c r="D42" s="99"/>
      <c r="F42" s="72"/>
      <c r="G42" s="72"/>
      <c r="H42" s="18">
        <v>0.34699999999999998</v>
      </c>
      <c r="I42" s="18">
        <v>2.5000000000000001E-2</v>
      </c>
      <c r="J42" s="18">
        <f t="shared" ref="J42" si="43">H42-I42</f>
        <v>0.32199999999999995</v>
      </c>
      <c r="K42" s="13">
        <v>10</v>
      </c>
      <c r="L42" s="13">
        <f t="shared" ref="L42" si="44">50/K42</f>
        <v>5</v>
      </c>
      <c r="M42" s="69">
        <v>-2.5999999999999999E-3</v>
      </c>
      <c r="N42" s="69">
        <v>7.1000000000000004E-3</v>
      </c>
      <c r="O42" s="107">
        <f t="shared" ref="O42" si="45">(J42-M42)/N42</f>
        <v>45.718309859154921</v>
      </c>
      <c r="P42" s="17">
        <f t="shared" ref="P42" si="46">O42/L42</f>
        <v>9.1436619718309835</v>
      </c>
    </row>
    <row r="43" spans="1:20">
      <c r="A43" s="74" t="s">
        <v>852</v>
      </c>
      <c r="C43" s="99" t="s">
        <v>1962</v>
      </c>
      <c r="D43" s="99" t="s">
        <v>5</v>
      </c>
      <c r="F43" s="72"/>
      <c r="G43" s="72"/>
      <c r="H43" s="18">
        <v>0.28799999999999998</v>
      </c>
      <c r="I43" s="18">
        <v>2.5000000000000001E-2</v>
      </c>
      <c r="J43" s="18">
        <f t="shared" si="39"/>
        <v>0.26299999999999996</v>
      </c>
      <c r="K43" s="13">
        <v>10</v>
      </c>
      <c r="L43" s="13">
        <f t="shared" si="40"/>
        <v>5</v>
      </c>
      <c r="M43" s="69">
        <v>-2.5999999999999999E-3</v>
      </c>
      <c r="N43" s="69">
        <v>7.1000000000000004E-3</v>
      </c>
      <c r="O43" s="107">
        <f t="shared" si="41"/>
        <v>37.408450704225345</v>
      </c>
      <c r="P43" s="17">
        <f t="shared" si="42"/>
        <v>7.4816901408450693</v>
      </c>
    </row>
    <row r="44" spans="1:20">
      <c r="A44" s="74" t="s">
        <v>852</v>
      </c>
      <c r="C44" s="99" t="s">
        <v>1963</v>
      </c>
      <c r="D44" s="99" t="s">
        <v>992</v>
      </c>
      <c r="E44" s="109"/>
      <c r="F44" s="72"/>
      <c r="G44" s="72"/>
      <c r="H44" s="18">
        <v>0.25900000000000001</v>
      </c>
      <c r="I44" s="18">
        <v>2.5000000000000001E-2</v>
      </c>
      <c r="J44" s="18">
        <f t="shared" ref="J44" si="47">H44-I44</f>
        <v>0.23400000000000001</v>
      </c>
      <c r="K44" s="13">
        <v>2</v>
      </c>
      <c r="L44" s="13">
        <f t="shared" ref="L44" si="48">50/K44</f>
        <v>25</v>
      </c>
      <c r="M44" s="69">
        <v>-2.5999999999999999E-3</v>
      </c>
      <c r="N44" s="69">
        <v>7.1000000000000004E-3</v>
      </c>
      <c r="O44" s="107">
        <f t="shared" ref="O44" si="49">(J44-M44)/N44</f>
        <v>33.323943661971832</v>
      </c>
      <c r="P44" s="17">
        <f t="shared" ref="P44" si="50">O44/L44</f>
        <v>1.3329577464788733</v>
      </c>
      <c r="Q44" s="13">
        <v>8.98</v>
      </c>
    </row>
    <row r="45" spans="1:20">
      <c r="A45" s="74" t="s">
        <v>852</v>
      </c>
      <c r="C45" s="99" t="s">
        <v>1964</v>
      </c>
      <c r="D45" s="99" t="s">
        <v>994</v>
      </c>
      <c r="F45" s="72"/>
      <c r="G45" s="72"/>
      <c r="H45" s="18">
        <v>0.372</v>
      </c>
      <c r="I45" s="18">
        <v>2.5000000000000001E-2</v>
      </c>
      <c r="J45" s="18">
        <f t="shared" ref="J45:J46" si="51">H45-I45</f>
        <v>0.34699999999999998</v>
      </c>
      <c r="K45" s="13">
        <v>2</v>
      </c>
      <c r="L45" s="13">
        <f t="shared" ref="L45:L46" si="52">50/K45</f>
        <v>25</v>
      </c>
      <c r="M45" s="69">
        <v>-2.5999999999999999E-3</v>
      </c>
      <c r="N45" s="69">
        <v>7.1000000000000004E-3</v>
      </c>
      <c r="O45" s="107">
        <f t="shared" ref="O45:O46" si="53">(J45-M45)/N45</f>
        <v>49.239436619718305</v>
      </c>
      <c r="P45" s="17">
        <f t="shared" ref="P45:P46" si="54">O45/L45</f>
        <v>1.9695774647887321</v>
      </c>
    </row>
    <row r="46" spans="1:20">
      <c r="A46" s="74" t="s">
        <v>1982</v>
      </c>
      <c r="B46" s="15">
        <v>43984</v>
      </c>
      <c r="C46" s="99" t="s">
        <v>1988</v>
      </c>
      <c r="D46" s="99" t="s">
        <v>922</v>
      </c>
      <c r="H46" s="47">
        <v>5.8999999999999997E-2</v>
      </c>
      <c r="I46" s="18">
        <v>2.1000000000000001E-2</v>
      </c>
      <c r="J46" s="13">
        <f t="shared" si="51"/>
        <v>3.7999999999999992E-2</v>
      </c>
      <c r="K46" s="13">
        <v>1</v>
      </c>
      <c r="L46" s="13">
        <f t="shared" si="52"/>
        <v>50</v>
      </c>
      <c r="M46" s="69">
        <v>-2.5999999999999999E-3</v>
      </c>
      <c r="N46" s="69">
        <v>7.1000000000000004E-3</v>
      </c>
      <c r="O46" s="82">
        <f t="shared" si="53"/>
        <v>5.7183098591549282</v>
      </c>
      <c r="P46" s="17">
        <f t="shared" si="54"/>
        <v>0.11436619718309857</v>
      </c>
    </row>
    <row r="47" spans="1:20">
      <c r="A47" s="74" t="s">
        <v>1982</v>
      </c>
      <c r="B47" s="13" t="s">
        <v>1983</v>
      </c>
      <c r="C47" s="99" t="s">
        <v>1989</v>
      </c>
      <c r="D47" s="99"/>
      <c r="H47" s="47">
        <v>0.06</v>
      </c>
      <c r="I47" s="18">
        <v>2.1000000000000001E-2</v>
      </c>
      <c r="J47" s="13">
        <f t="shared" ref="J47" si="55">H47-I47</f>
        <v>3.8999999999999993E-2</v>
      </c>
      <c r="K47" s="13">
        <v>1</v>
      </c>
      <c r="L47" s="13">
        <f t="shared" ref="L47" si="56">50/K47</f>
        <v>50</v>
      </c>
      <c r="M47" s="69">
        <v>-2.5999999999999999E-3</v>
      </c>
      <c r="N47" s="69">
        <v>7.1000000000000004E-3</v>
      </c>
      <c r="O47" s="82">
        <f t="shared" ref="O47" si="57">(J47-M47)/N47</f>
        <v>5.8591549295774632</v>
      </c>
      <c r="P47" s="17">
        <f t="shared" ref="P47" si="58">O47/L47</f>
        <v>0.11718309859154927</v>
      </c>
    </row>
    <row r="48" spans="1:20">
      <c r="A48" s="74"/>
      <c r="C48" s="99" t="s">
        <v>1976</v>
      </c>
      <c r="D48" s="99" t="s">
        <v>992</v>
      </c>
      <c r="H48" s="13">
        <v>0.35099999999999998</v>
      </c>
      <c r="I48" s="18">
        <v>2.1000000000000001E-2</v>
      </c>
      <c r="J48" s="13">
        <f t="shared" ref="J48:J54" si="59">H48-I48</f>
        <v>0.32999999999999996</v>
      </c>
      <c r="K48" s="13">
        <v>2</v>
      </c>
      <c r="L48" s="13">
        <f t="shared" ref="L48:L54" si="60">50/K48</f>
        <v>25</v>
      </c>
      <c r="M48" s="69">
        <v>-2.5999999999999999E-3</v>
      </c>
      <c r="N48" s="69">
        <v>7.1000000000000004E-3</v>
      </c>
      <c r="O48" s="82">
        <f t="shared" ref="O48:O53" si="61">(J48-M48)/N48</f>
        <v>46.845070422535201</v>
      </c>
      <c r="P48" s="17">
        <f t="shared" ref="P48:P53" si="62">O48/L48</f>
        <v>1.873802816901408</v>
      </c>
    </row>
    <row r="49" spans="1:21">
      <c r="A49" s="74"/>
      <c r="C49" s="99" t="s">
        <v>1977</v>
      </c>
      <c r="D49" s="99" t="s">
        <v>994</v>
      </c>
      <c r="H49" s="13">
        <v>0.34399999999999997</v>
      </c>
      <c r="I49" s="18">
        <v>2.1000000000000001E-2</v>
      </c>
      <c r="J49" s="13">
        <f t="shared" si="59"/>
        <v>0.32299999999999995</v>
      </c>
      <c r="K49" s="13">
        <v>2</v>
      </c>
      <c r="L49" s="13">
        <f t="shared" si="60"/>
        <v>25</v>
      </c>
      <c r="M49" s="69">
        <v>-2.5999999999999999E-3</v>
      </c>
      <c r="N49" s="69">
        <v>7.1000000000000004E-3</v>
      </c>
      <c r="O49" s="82">
        <f t="shared" si="61"/>
        <v>45.859154929577457</v>
      </c>
      <c r="P49" s="17">
        <f t="shared" si="62"/>
        <v>1.8343661971830982</v>
      </c>
    </row>
    <row r="50" spans="1:21">
      <c r="A50" s="74"/>
      <c r="C50" s="99" t="s">
        <v>1978</v>
      </c>
      <c r="D50" s="99" t="s">
        <v>1</v>
      </c>
      <c r="H50" s="13">
        <v>0.47199999999999998</v>
      </c>
      <c r="I50" s="18">
        <v>2.1000000000000001E-2</v>
      </c>
      <c r="J50" s="13">
        <f t="shared" si="59"/>
        <v>0.45099999999999996</v>
      </c>
      <c r="K50" s="13">
        <v>2</v>
      </c>
      <c r="L50" s="13">
        <f t="shared" si="60"/>
        <v>25</v>
      </c>
      <c r="M50" s="69">
        <v>-2.5999999999999999E-3</v>
      </c>
      <c r="N50" s="69">
        <v>7.1000000000000004E-3</v>
      </c>
      <c r="O50" s="82">
        <f t="shared" si="61"/>
        <v>63.887323943661961</v>
      </c>
      <c r="P50" s="17">
        <f t="shared" si="62"/>
        <v>2.5554929577464787</v>
      </c>
    </row>
    <row r="51" spans="1:21">
      <c r="A51" s="74"/>
      <c r="C51" s="99" t="s">
        <v>1979</v>
      </c>
      <c r="D51" s="99" t="s">
        <v>3</v>
      </c>
      <c r="H51" s="13">
        <v>0.371</v>
      </c>
      <c r="I51" s="18">
        <v>2.1000000000000001E-2</v>
      </c>
      <c r="J51" s="13">
        <f t="shared" si="59"/>
        <v>0.35</v>
      </c>
      <c r="K51" s="13">
        <v>10</v>
      </c>
      <c r="L51" s="13">
        <f t="shared" si="60"/>
        <v>5</v>
      </c>
      <c r="M51" s="69">
        <v>-2.5999999999999999E-3</v>
      </c>
      <c r="N51" s="69">
        <v>7.1000000000000004E-3</v>
      </c>
      <c r="O51" s="82">
        <f t="shared" si="61"/>
        <v>49.661971830985905</v>
      </c>
      <c r="P51" s="17">
        <f t="shared" si="62"/>
        <v>9.9323943661971814</v>
      </c>
    </row>
    <row r="52" spans="1:21">
      <c r="A52" s="74"/>
      <c r="C52" s="99" t="s">
        <v>1980</v>
      </c>
      <c r="D52" s="99" t="s">
        <v>5</v>
      </c>
      <c r="H52" s="13">
        <v>0.26700000000000002</v>
      </c>
      <c r="I52" s="18">
        <v>2.1000000000000001E-2</v>
      </c>
      <c r="J52" s="13">
        <f t="shared" si="59"/>
        <v>0.24600000000000002</v>
      </c>
      <c r="K52" s="13">
        <v>10</v>
      </c>
      <c r="L52" s="13">
        <f t="shared" si="60"/>
        <v>5</v>
      </c>
      <c r="M52" s="69">
        <v>-2.5999999999999999E-3</v>
      </c>
      <c r="N52" s="69">
        <v>7.1000000000000004E-3</v>
      </c>
      <c r="O52" s="82">
        <f t="shared" si="61"/>
        <v>35.014084507042256</v>
      </c>
      <c r="P52" s="17">
        <f t="shared" si="62"/>
        <v>7.0028169014084511</v>
      </c>
    </row>
    <row r="53" spans="1:21">
      <c r="A53" s="74"/>
      <c r="C53" s="99" t="s">
        <v>1981</v>
      </c>
      <c r="D53" s="99" t="s">
        <v>7</v>
      </c>
      <c r="H53" s="13">
        <v>0.41899999999999998</v>
      </c>
      <c r="I53" s="18">
        <v>2.1000000000000001E-2</v>
      </c>
      <c r="J53" s="13">
        <f t="shared" si="59"/>
        <v>0.39799999999999996</v>
      </c>
      <c r="K53" s="13">
        <v>2</v>
      </c>
      <c r="L53" s="13">
        <f t="shared" si="60"/>
        <v>25</v>
      </c>
      <c r="M53" s="69">
        <v>-2.5999999999999999E-3</v>
      </c>
      <c r="N53" s="69">
        <v>7.1000000000000004E-3</v>
      </c>
      <c r="O53" s="82">
        <f t="shared" si="61"/>
        <v>56.422535211267594</v>
      </c>
      <c r="P53" s="17">
        <f t="shared" si="62"/>
        <v>2.2569014084507035</v>
      </c>
    </row>
    <row r="54" spans="1:21">
      <c r="A54" s="74" t="s">
        <v>2002</v>
      </c>
      <c r="B54" s="15">
        <v>43985</v>
      </c>
      <c r="C54" s="99" t="s">
        <v>1990</v>
      </c>
      <c r="D54" s="99" t="s">
        <v>156</v>
      </c>
      <c r="E54" s="72"/>
      <c r="F54" s="72"/>
      <c r="H54" s="18">
        <v>0.125</v>
      </c>
      <c r="I54" s="47">
        <v>2.4E-2</v>
      </c>
      <c r="J54" s="18">
        <f t="shared" si="59"/>
        <v>0.10100000000000001</v>
      </c>
      <c r="K54" s="13">
        <v>1</v>
      </c>
      <c r="L54" s="13">
        <f t="shared" si="60"/>
        <v>50</v>
      </c>
      <c r="M54" s="69">
        <v>-2.5999999999999999E-3</v>
      </c>
      <c r="N54" s="69">
        <v>7.1000000000000004E-3</v>
      </c>
      <c r="O54" s="82">
        <f t="shared" ref="O54:O62" si="63">(J54-M54)/N54</f>
        <v>14.591549295774648</v>
      </c>
      <c r="P54" s="17">
        <f t="shared" ref="P54:P62" si="64">O54/L54</f>
        <v>0.29183098591549295</v>
      </c>
      <c r="T54" s="13">
        <v>0.13600000000000001</v>
      </c>
      <c r="U54" s="13">
        <f>T54-0.018</f>
        <v>0.11800000000000001</v>
      </c>
    </row>
    <row r="55" spans="1:21" ht="14.25" customHeight="1">
      <c r="A55" s="74" t="s">
        <v>2002</v>
      </c>
      <c r="B55" s="13" t="s">
        <v>2012</v>
      </c>
      <c r="C55" s="99" t="s">
        <v>1991</v>
      </c>
      <c r="D55" s="99" t="s">
        <v>153</v>
      </c>
      <c r="E55" s="109"/>
      <c r="F55" s="72"/>
      <c r="H55" s="18">
        <v>0.11799999999999999</v>
      </c>
      <c r="I55" s="47">
        <v>2.4E-2</v>
      </c>
      <c r="J55" s="13">
        <f t="shared" ref="J55:J62" si="65">H55-I55</f>
        <v>9.4E-2</v>
      </c>
      <c r="K55" s="13">
        <v>2</v>
      </c>
      <c r="L55" s="13">
        <f t="shared" ref="L55:L62" si="66">50/K55</f>
        <v>25</v>
      </c>
      <c r="M55" s="69">
        <v>-2.5999999999999999E-3</v>
      </c>
      <c r="N55" s="69">
        <v>7.1000000000000004E-3</v>
      </c>
      <c r="O55" s="82">
        <f t="shared" si="63"/>
        <v>13.605633802816902</v>
      </c>
      <c r="P55" s="17">
        <f t="shared" si="64"/>
        <v>0.54422535211267609</v>
      </c>
      <c r="T55" s="13">
        <v>0.18</v>
      </c>
      <c r="U55" s="13">
        <f t="shared" ref="U55:U57" si="67">T55-0.018</f>
        <v>0.16200000000000001</v>
      </c>
    </row>
    <row r="56" spans="1:21">
      <c r="A56" s="74" t="s">
        <v>2002</v>
      </c>
      <c r="C56" s="99" t="s">
        <v>1992</v>
      </c>
      <c r="D56" s="99" t="s">
        <v>55</v>
      </c>
      <c r="E56" s="72"/>
      <c r="F56" s="72"/>
      <c r="H56" s="18">
        <v>0.154</v>
      </c>
      <c r="I56" s="47">
        <v>2.4E-2</v>
      </c>
      <c r="J56" s="18">
        <f t="shared" si="65"/>
        <v>0.13</v>
      </c>
      <c r="K56" s="13">
        <v>1</v>
      </c>
      <c r="L56" s="13">
        <f t="shared" si="66"/>
        <v>50</v>
      </c>
      <c r="M56" s="69">
        <v>-2.5999999999999999E-3</v>
      </c>
      <c r="N56" s="69">
        <v>7.1000000000000004E-3</v>
      </c>
      <c r="O56" s="82">
        <f t="shared" si="63"/>
        <v>18.676056338028168</v>
      </c>
      <c r="P56" s="17">
        <f t="shared" si="64"/>
        <v>0.37352112676056337</v>
      </c>
      <c r="T56" s="13">
        <v>0.55300000000000005</v>
      </c>
      <c r="U56" s="13">
        <f t="shared" si="67"/>
        <v>0.53500000000000003</v>
      </c>
    </row>
    <row r="57" spans="1:21">
      <c r="A57" s="74"/>
      <c r="C57" s="99" t="s">
        <v>1993</v>
      </c>
      <c r="D57" s="99" t="s">
        <v>992</v>
      </c>
      <c r="H57" s="13">
        <v>0.371</v>
      </c>
      <c r="I57" s="47">
        <v>2.4E-2</v>
      </c>
      <c r="J57" s="13">
        <f t="shared" si="65"/>
        <v>0.34699999999999998</v>
      </c>
      <c r="K57" s="13">
        <v>2</v>
      </c>
      <c r="L57" s="13">
        <f t="shared" si="66"/>
        <v>25</v>
      </c>
      <c r="M57" s="69">
        <v>-2.5999999999999999E-3</v>
      </c>
      <c r="N57" s="69">
        <v>7.1000000000000004E-3</v>
      </c>
      <c r="O57" s="82">
        <f t="shared" si="63"/>
        <v>49.239436619718305</v>
      </c>
      <c r="P57" s="17">
        <f t="shared" si="64"/>
        <v>1.9695774647887321</v>
      </c>
      <c r="T57" s="13">
        <v>0.56000000000000005</v>
      </c>
      <c r="U57" s="13">
        <f t="shared" si="67"/>
        <v>0.54200000000000004</v>
      </c>
    </row>
    <row r="58" spans="1:21">
      <c r="A58" s="74"/>
      <c r="C58" s="99" t="s">
        <v>1994</v>
      </c>
      <c r="D58" s="99" t="s">
        <v>994</v>
      </c>
      <c r="H58" s="13">
        <v>0.35199999999999998</v>
      </c>
      <c r="I58" s="47">
        <v>2.4E-2</v>
      </c>
      <c r="J58" s="13">
        <f t="shared" si="65"/>
        <v>0.32799999999999996</v>
      </c>
      <c r="K58" s="13">
        <v>2</v>
      </c>
      <c r="L58" s="13">
        <f t="shared" si="66"/>
        <v>25</v>
      </c>
      <c r="M58" s="69">
        <v>-2.5999999999999999E-3</v>
      </c>
      <c r="N58" s="69">
        <v>7.1000000000000004E-3</v>
      </c>
      <c r="O58" s="82">
        <f t="shared" si="63"/>
        <v>46.563380281690129</v>
      </c>
      <c r="P58" s="17">
        <f t="shared" si="64"/>
        <v>1.8625352112676052</v>
      </c>
    </row>
    <row r="59" spans="1:21">
      <c r="A59" s="74"/>
      <c r="C59" s="99" t="s">
        <v>1995</v>
      </c>
      <c r="D59" s="99" t="s">
        <v>1</v>
      </c>
      <c r="H59" s="13">
        <v>0.46600000000000003</v>
      </c>
      <c r="I59" s="47">
        <v>2.4E-2</v>
      </c>
      <c r="J59" s="13">
        <f t="shared" si="65"/>
        <v>0.442</v>
      </c>
      <c r="K59" s="13">
        <v>2</v>
      </c>
      <c r="L59" s="13">
        <f t="shared" si="66"/>
        <v>25</v>
      </c>
      <c r="M59" s="69">
        <v>-2.5999999999999999E-3</v>
      </c>
      <c r="N59" s="69">
        <v>7.1000000000000004E-3</v>
      </c>
      <c r="O59" s="82">
        <f t="shared" si="63"/>
        <v>62.619718309859152</v>
      </c>
      <c r="P59" s="17">
        <f t="shared" si="64"/>
        <v>2.5047887323943661</v>
      </c>
    </row>
    <row r="60" spans="1:21">
      <c r="A60" s="74"/>
      <c r="C60" s="99" t="s">
        <v>1996</v>
      </c>
      <c r="D60" s="99" t="s">
        <v>3</v>
      </c>
      <c r="H60" s="13">
        <v>0.36099999999999999</v>
      </c>
      <c r="I60" s="47">
        <v>2.4E-2</v>
      </c>
      <c r="J60" s="13">
        <f t="shared" si="65"/>
        <v>0.33699999999999997</v>
      </c>
      <c r="K60" s="13">
        <v>10</v>
      </c>
      <c r="L60" s="13">
        <f t="shared" si="66"/>
        <v>5</v>
      </c>
      <c r="M60" s="69">
        <v>-2.5999999999999999E-3</v>
      </c>
      <c r="N60" s="69">
        <v>7.1000000000000004E-3</v>
      </c>
      <c r="O60" s="82">
        <f t="shared" si="63"/>
        <v>47.830985915492946</v>
      </c>
      <c r="P60" s="17">
        <f t="shared" si="64"/>
        <v>9.5661971830985895</v>
      </c>
    </row>
    <row r="61" spans="1:21">
      <c r="A61" s="74"/>
      <c r="C61" s="99" t="s">
        <v>1997</v>
      </c>
      <c r="D61" s="99" t="s">
        <v>5</v>
      </c>
      <c r="H61" s="13">
        <v>0.28100000000000003</v>
      </c>
      <c r="I61" s="47">
        <v>2.4E-2</v>
      </c>
      <c r="J61" s="13">
        <f t="shared" si="65"/>
        <v>0.25700000000000001</v>
      </c>
      <c r="K61" s="13">
        <v>10</v>
      </c>
      <c r="L61" s="13">
        <f t="shared" si="66"/>
        <v>5</v>
      </c>
      <c r="M61" s="69">
        <v>-2.5999999999999999E-3</v>
      </c>
      <c r="N61" s="69">
        <v>7.1000000000000004E-3</v>
      </c>
      <c r="O61" s="82">
        <f t="shared" si="63"/>
        <v>36.563380281690137</v>
      </c>
      <c r="P61" s="17">
        <f t="shared" si="64"/>
        <v>7.3126760563380273</v>
      </c>
    </row>
    <row r="62" spans="1:21">
      <c r="A62" s="74"/>
      <c r="C62" s="99" t="s">
        <v>1998</v>
      </c>
      <c r="D62" s="99" t="s">
        <v>7</v>
      </c>
      <c r="H62" s="13">
        <v>0.48199999999999998</v>
      </c>
      <c r="I62" s="47">
        <v>2.4E-2</v>
      </c>
      <c r="J62" s="13">
        <f t="shared" si="65"/>
        <v>0.45799999999999996</v>
      </c>
      <c r="K62" s="13">
        <v>2</v>
      </c>
      <c r="L62" s="13">
        <f t="shared" si="66"/>
        <v>25</v>
      </c>
      <c r="M62" s="69">
        <v>-2.5999999999999999E-3</v>
      </c>
      <c r="N62" s="69">
        <v>7.1000000000000004E-3</v>
      </c>
      <c r="O62" s="82">
        <f t="shared" si="63"/>
        <v>64.873239436619713</v>
      </c>
      <c r="P62" s="17">
        <f t="shared" si="64"/>
        <v>2.5949295774647885</v>
      </c>
    </row>
    <row r="63" spans="1:21" ht="13.5" customHeight="1">
      <c r="A63" s="74" t="s">
        <v>2136</v>
      </c>
      <c r="C63" s="99" t="s">
        <v>2135</v>
      </c>
      <c r="D63" s="99" t="s">
        <v>251</v>
      </c>
      <c r="E63" s="112"/>
      <c r="F63" s="61"/>
      <c r="H63" s="13">
        <v>0.115</v>
      </c>
      <c r="I63" s="47">
        <v>2.4E-2</v>
      </c>
      <c r="J63" s="13">
        <f t="shared" ref="J63" si="68">H63-I63</f>
        <v>9.0999999999999998E-2</v>
      </c>
      <c r="K63" s="13">
        <v>1</v>
      </c>
      <c r="L63" s="13">
        <f t="shared" ref="L63" si="69">50/K63</f>
        <v>50</v>
      </c>
      <c r="M63" s="69">
        <v>-2.5999999999999999E-3</v>
      </c>
      <c r="N63" s="69">
        <v>7.1000000000000004E-3</v>
      </c>
      <c r="O63" s="82">
        <f t="shared" ref="O63" si="70">(J63-M63)/N63</f>
        <v>13.183098591549296</v>
      </c>
      <c r="P63" s="17">
        <f t="shared" ref="P63" si="71">O63/L63</f>
        <v>0.26366197183098594</v>
      </c>
      <c r="S63" s="61"/>
      <c r="T63" s="61"/>
    </row>
    <row r="64" spans="1:21">
      <c r="A64" s="74" t="s">
        <v>2002</v>
      </c>
      <c r="C64" s="99" t="s">
        <v>1999</v>
      </c>
      <c r="D64" s="99" t="s">
        <v>753</v>
      </c>
      <c r="E64" s="110"/>
      <c r="F64" s="72"/>
      <c r="G64" s="13" t="s">
        <v>2006</v>
      </c>
      <c r="H64" s="18">
        <v>0.121</v>
      </c>
      <c r="I64" s="47">
        <v>2.4E-2</v>
      </c>
      <c r="J64" s="18">
        <f t="shared" ref="J64" si="72">H64-I64</f>
        <v>9.7000000000000003E-2</v>
      </c>
      <c r="K64" s="13">
        <v>1</v>
      </c>
      <c r="L64" s="13">
        <f t="shared" ref="L64" si="73">50/K64</f>
        <v>50</v>
      </c>
      <c r="M64" s="69">
        <v>-2.5999999999999999E-3</v>
      </c>
      <c r="N64" s="69">
        <v>7.1000000000000004E-3</v>
      </c>
      <c r="O64" s="82">
        <f t="shared" ref="O64" si="74">(J64-M64)/N64</f>
        <v>14.028169014084508</v>
      </c>
      <c r="P64" s="17">
        <f t="shared" ref="P64" si="75">O64/L64</f>
        <v>0.28056338028169014</v>
      </c>
    </row>
    <row r="65" spans="1:17">
      <c r="A65" s="74" t="s">
        <v>2002</v>
      </c>
      <c r="C65" s="99" t="s">
        <v>2000</v>
      </c>
      <c r="D65" s="99" t="s">
        <v>753</v>
      </c>
      <c r="E65" s="72"/>
      <c r="F65" s="72"/>
      <c r="G65" s="13" t="s">
        <v>2005</v>
      </c>
      <c r="H65" s="18">
        <v>9.9000000000000005E-2</v>
      </c>
      <c r="I65" s="47">
        <v>2.4E-2</v>
      </c>
      <c r="J65" s="18">
        <f t="shared" ref="J65" si="76">H65-I65</f>
        <v>7.5000000000000011E-2</v>
      </c>
      <c r="K65" s="13">
        <v>1</v>
      </c>
      <c r="L65" s="13">
        <f t="shared" ref="L65" si="77">50/K65</f>
        <v>50</v>
      </c>
      <c r="M65" s="69">
        <v>-2.5999999999999999E-3</v>
      </c>
      <c r="N65" s="69">
        <v>7.1000000000000004E-3</v>
      </c>
      <c r="O65" s="82">
        <f t="shared" ref="O65" si="78">(J65-M65)/N65</f>
        <v>10.929577464788734</v>
      </c>
      <c r="P65" s="17">
        <f t="shared" ref="P65" si="79">O65/L65</f>
        <v>0.21859154929577468</v>
      </c>
    </row>
    <row r="66" spans="1:17" ht="14.25" customHeight="1">
      <c r="A66" s="74" t="s">
        <v>2002</v>
      </c>
      <c r="C66" s="99" t="s">
        <v>2001</v>
      </c>
      <c r="D66" s="99" t="s">
        <v>226</v>
      </c>
      <c r="E66" s="72"/>
      <c r="F66" s="72"/>
      <c r="G66" s="13" t="s">
        <v>2003</v>
      </c>
      <c r="H66" s="18">
        <v>0.27700000000000002</v>
      </c>
      <c r="I66" s="47">
        <v>2.4E-2</v>
      </c>
      <c r="J66" s="18">
        <f t="shared" ref="J66" si="80">H66-I66</f>
        <v>0.253</v>
      </c>
      <c r="K66" s="13">
        <v>100</v>
      </c>
      <c r="L66" s="13">
        <f t="shared" ref="L66" si="81">50/K66</f>
        <v>0.5</v>
      </c>
      <c r="M66" s="69">
        <v>-2.5999999999999999E-3</v>
      </c>
      <c r="N66" s="69">
        <v>7.1000000000000004E-3</v>
      </c>
      <c r="O66" s="82">
        <f t="shared" ref="O66" si="82">(J66-M66)/N66</f>
        <v>36</v>
      </c>
      <c r="P66" s="17">
        <f t="shared" ref="P66" si="83">O66/L66</f>
        <v>72</v>
      </c>
    </row>
    <row r="67" spans="1:17">
      <c r="A67" s="74" t="s">
        <v>2002</v>
      </c>
      <c r="C67" s="99" t="s">
        <v>2013</v>
      </c>
      <c r="D67" s="99" t="s">
        <v>226</v>
      </c>
      <c r="E67" s="109"/>
      <c r="F67" s="72"/>
      <c r="G67" s="13" t="s">
        <v>2004</v>
      </c>
      <c r="H67" s="18">
        <v>0.18</v>
      </c>
      <c r="I67" s="47">
        <v>2.4E-2</v>
      </c>
      <c r="J67" s="13">
        <f t="shared" ref="J67" si="84">H67-I67</f>
        <v>0.156</v>
      </c>
      <c r="K67" s="13">
        <v>10</v>
      </c>
      <c r="L67" s="13">
        <f t="shared" ref="L67" si="85">50/K67</f>
        <v>5</v>
      </c>
      <c r="M67" s="69">
        <v>-2.5999999999999999E-3</v>
      </c>
      <c r="N67" s="69">
        <v>7.1000000000000004E-3</v>
      </c>
      <c r="O67" s="82">
        <f t="shared" ref="O67" si="86">(J67-M67)/N67</f>
        <v>22.338028169014081</v>
      </c>
      <c r="P67" s="17">
        <f t="shared" ref="P67" si="87">O67/L67</f>
        <v>4.4676056338028163</v>
      </c>
      <c r="Q67" s="13">
        <v>11.2</v>
      </c>
    </row>
    <row r="68" spans="1:17">
      <c r="A68" s="74" t="s">
        <v>2002</v>
      </c>
      <c r="C68" s="99" t="s">
        <v>2014</v>
      </c>
      <c r="D68" s="99"/>
      <c r="H68" s="18">
        <v>0.18099999999999999</v>
      </c>
      <c r="I68" s="47">
        <v>2.4E-2</v>
      </c>
      <c r="J68" s="13">
        <f t="shared" ref="J68:J69" si="88">H68-I68</f>
        <v>0.157</v>
      </c>
      <c r="K68" s="13">
        <v>10</v>
      </c>
      <c r="L68" s="13">
        <f t="shared" ref="L68:L69" si="89">50/K68</f>
        <v>5</v>
      </c>
      <c r="M68" s="69">
        <v>-2.5999999999999999E-3</v>
      </c>
      <c r="N68" s="69">
        <v>7.1000000000000004E-3</v>
      </c>
      <c r="O68" s="82">
        <f t="shared" ref="O68:O69" si="90">(J68-M68)/N68</f>
        <v>22.478873239436616</v>
      </c>
      <c r="P68" s="17">
        <f t="shared" ref="P68:P69" si="91">O68/L68</f>
        <v>4.4957746478873233</v>
      </c>
    </row>
    <row r="69" spans="1:17">
      <c r="A69" s="74" t="s">
        <v>2044</v>
      </c>
      <c r="B69" s="15">
        <v>43986</v>
      </c>
      <c r="C69" s="99" t="s">
        <v>2015</v>
      </c>
      <c r="D69" s="99" t="s">
        <v>2045</v>
      </c>
      <c r="H69" s="18">
        <v>0.32600000000000001</v>
      </c>
      <c r="I69" s="47">
        <v>2.1000000000000001E-2</v>
      </c>
      <c r="J69" s="18">
        <f t="shared" si="88"/>
        <v>0.30499999999999999</v>
      </c>
      <c r="K69" s="13">
        <v>1</v>
      </c>
      <c r="L69" s="13">
        <f t="shared" si="89"/>
        <v>50</v>
      </c>
      <c r="M69" s="69">
        <v>-2.5999999999999999E-3</v>
      </c>
      <c r="N69" s="69">
        <v>7.1000000000000004E-3</v>
      </c>
      <c r="O69" s="82">
        <f t="shared" si="90"/>
        <v>43.323943661971825</v>
      </c>
      <c r="P69" s="17">
        <f t="shared" si="91"/>
        <v>0.86647887323943651</v>
      </c>
    </row>
    <row r="70" spans="1:17">
      <c r="A70" s="74" t="s">
        <v>2043</v>
      </c>
      <c r="B70" s="13" t="s">
        <v>2046</v>
      </c>
      <c r="C70" s="99" t="s">
        <v>2019</v>
      </c>
      <c r="D70" s="99" t="s">
        <v>2016</v>
      </c>
      <c r="H70" s="18">
        <v>0.51300000000000001</v>
      </c>
      <c r="I70" s="47">
        <v>2.1000000000000001E-2</v>
      </c>
      <c r="J70" s="13">
        <f t="shared" ref="J70" si="92">H70-I70</f>
        <v>0.49199999999999999</v>
      </c>
      <c r="K70" s="13">
        <v>10</v>
      </c>
      <c r="L70" s="13">
        <f t="shared" ref="L70" si="93">50/K70</f>
        <v>5</v>
      </c>
      <c r="M70" s="69">
        <v>-2.5999999999999999E-3</v>
      </c>
      <c r="N70" s="69">
        <v>7.1000000000000004E-3</v>
      </c>
      <c r="O70" s="82">
        <f t="shared" ref="O70" si="94">(J70-M70)/N70</f>
        <v>69.661971830985905</v>
      </c>
      <c r="P70" s="17">
        <f t="shared" ref="P70" si="95">O70/L70</f>
        <v>13.932394366197181</v>
      </c>
    </row>
    <row r="71" spans="1:17">
      <c r="A71" s="74" t="s">
        <v>2043</v>
      </c>
      <c r="C71" s="99" t="s">
        <v>2020</v>
      </c>
      <c r="D71" s="99"/>
      <c r="H71" s="18">
        <v>0.51400000000000001</v>
      </c>
      <c r="I71" s="47">
        <v>2.1000000000000001E-2</v>
      </c>
      <c r="J71" s="13">
        <f t="shared" ref="J71:J87" si="96">H71-I71</f>
        <v>0.49299999999999999</v>
      </c>
      <c r="K71" s="13">
        <v>10</v>
      </c>
      <c r="L71" s="13">
        <f t="shared" ref="L71:L74" si="97">50/K71</f>
        <v>5</v>
      </c>
      <c r="M71" s="69">
        <v>-2.5999999999999999E-3</v>
      </c>
      <c r="N71" s="69">
        <v>7.1000000000000004E-3</v>
      </c>
      <c r="O71" s="82">
        <f t="shared" ref="O71:O74" si="98">(J71-M71)/N71</f>
        <v>69.802816901408448</v>
      </c>
      <c r="P71" s="17">
        <f t="shared" ref="P71:P74" si="99">O71/L71</f>
        <v>13.960563380281689</v>
      </c>
    </row>
    <row r="72" spans="1:17">
      <c r="A72" s="74" t="s">
        <v>2043</v>
      </c>
      <c r="C72" s="99" t="s">
        <v>2021</v>
      </c>
      <c r="D72" s="99"/>
      <c r="H72" s="18">
        <v>0.51300000000000001</v>
      </c>
      <c r="I72" s="47">
        <v>2.1000000000000001E-2</v>
      </c>
      <c r="J72" s="13">
        <f t="shared" si="96"/>
        <v>0.49199999999999999</v>
      </c>
      <c r="K72" s="13">
        <v>10</v>
      </c>
      <c r="L72" s="13">
        <f t="shared" si="97"/>
        <v>5</v>
      </c>
      <c r="M72" s="69">
        <v>-2.5999999999999999E-3</v>
      </c>
      <c r="N72" s="69">
        <v>7.1000000000000004E-3</v>
      </c>
      <c r="O72" s="82">
        <f t="shared" si="98"/>
        <v>69.661971830985905</v>
      </c>
      <c r="P72" s="17">
        <f t="shared" si="99"/>
        <v>13.932394366197181</v>
      </c>
    </row>
    <row r="73" spans="1:17">
      <c r="A73" s="74" t="s">
        <v>2043</v>
      </c>
      <c r="C73" s="99" t="s">
        <v>2022</v>
      </c>
      <c r="D73" s="99"/>
      <c r="H73" s="18">
        <v>0.51500000000000001</v>
      </c>
      <c r="I73" s="47">
        <v>2.1000000000000001E-2</v>
      </c>
      <c r="J73" s="13">
        <f t="shared" si="96"/>
        <v>0.49399999999999999</v>
      </c>
      <c r="K73" s="13">
        <v>10</v>
      </c>
      <c r="L73" s="13">
        <f t="shared" si="97"/>
        <v>5</v>
      </c>
      <c r="M73" s="69">
        <v>-2.5999999999999999E-3</v>
      </c>
      <c r="N73" s="69">
        <v>7.1000000000000004E-3</v>
      </c>
      <c r="O73" s="82">
        <f t="shared" si="98"/>
        <v>69.943661971830977</v>
      </c>
      <c r="P73" s="17">
        <f t="shared" si="99"/>
        <v>13.988732394366195</v>
      </c>
    </row>
    <row r="74" spans="1:17">
      <c r="A74" s="74" t="s">
        <v>2043</v>
      </c>
      <c r="C74" s="99" t="s">
        <v>2023</v>
      </c>
      <c r="D74" s="99" t="s">
        <v>2017</v>
      </c>
      <c r="H74" s="18">
        <v>0.35199999999999998</v>
      </c>
      <c r="I74" s="47">
        <v>2.1000000000000001E-2</v>
      </c>
      <c r="J74" s="18">
        <f t="shared" si="96"/>
        <v>0.33099999999999996</v>
      </c>
      <c r="K74" s="13">
        <v>10</v>
      </c>
      <c r="L74" s="13">
        <f t="shared" si="97"/>
        <v>5</v>
      </c>
      <c r="M74" s="69">
        <v>-2.5999999999999999E-3</v>
      </c>
      <c r="N74" s="69">
        <v>7.1000000000000004E-3</v>
      </c>
      <c r="O74" s="82">
        <f t="shared" si="98"/>
        <v>46.985915492957737</v>
      </c>
      <c r="P74" s="17">
        <f t="shared" si="99"/>
        <v>9.3971830985915474</v>
      </c>
    </row>
    <row r="75" spans="1:17">
      <c r="A75" s="74" t="s">
        <v>2043</v>
      </c>
      <c r="C75" s="99" t="s">
        <v>2024</v>
      </c>
      <c r="D75" s="99"/>
      <c r="H75" s="18">
        <v>0.35299999999999998</v>
      </c>
      <c r="I75" s="47">
        <v>2.1000000000000001E-2</v>
      </c>
      <c r="J75" s="18">
        <f t="shared" si="96"/>
        <v>0.33199999999999996</v>
      </c>
      <c r="K75" s="13">
        <v>10</v>
      </c>
      <c r="L75" s="13">
        <f t="shared" ref="L75:L78" si="100">50/K75</f>
        <v>5</v>
      </c>
      <c r="M75" s="69">
        <v>-2.5999999999999999E-3</v>
      </c>
      <c r="N75" s="69">
        <v>7.1000000000000004E-3</v>
      </c>
      <c r="O75" s="82">
        <f t="shared" ref="O75:O78" si="101">(J75-M75)/N75</f>
        <v>47.126760563380273</v>
      </c>
      <c r="P75" s="17">
        <f t="shared" ref="P75:P78" si="102">O75/L75</f>
        <v>9.4253521126760553</v>
      </c>
    </row>
    <row r="76" spans="1:17">
      <c r="A76" s="74" t="s">
        <v>2043</v>
      </c>
      <c r="C76" s="99" t="s">
        <v>2025</v>
      </c>
      <c r="D76" s="99"/>
      <c r="H76" s="18">
        <v>0.35299999999999998</v>
      </c>
      <c r="I76" s="47">
        <v>2.1000000000000001E-2</v>
      </c>
      <c r="J76" s="18">
        <f t="shared" si="96"/>
        <v>0.33199999999999996</v>
      </c>
      <c r="K76" s="13">
        <v>10</v>
      </c>
      <c r="L76" s="13">
        <f t="shared" si="100"/>
        <v>5</v>
      </c>
      <c r="M76" s="69">
        <v>-2.5999999999999999E-3</v>
      </c>
      <c r="N76" s="69">
        <v>7.1000000000000004E-3</v>
      </c>
      <c r="O76" s="82">
        <f t="shared" si="101"/>
        <v>47.126760563380273</v>
      </c>
      <c r="P76" s="17">
        <f t="shared" si="102"/>
        <v>9.4253521126760553</v>
      </c>
    </row>
    <row r="77" spans="1:17">
      <c r="A77" s="74" t="s">
        <v>2043</v>
      </c>
      <c r="C77" s="99" t="s">
        <v>2026</v>
      </c>
      <c r="D77" s="99"/>
      <c r="H77" s="18">
        <v>0.35399999999999998</v>
      </c>
      <c r="I77" s="47">
        <v>2.1000000000000001E-2</v>
      </c>
      <c r="J77" s="18">
        <f t="shared" si="96"/>
        <v>0.33299999999999996</v>
      </c>
      <c r="K77" s="13">
        <v>10</v>
      </c>
      <c r="L77" s="13">
        <f t="shared" si="100"/>
        <v>5</v>
      </c>
      <c r="M77" s="69">
        <v>-2.5999999999999999E-3</v>
      </c>
      <c r="N77" s="69">
        <v>7.1000000000000004E-3</v>
      </c>
      <c r="O77" s="82">
        <f t="shared" si="101"/>
        <v>47.267605633802809</v>
      </c>
      <c r="P77" s="17">
        <f t="shared" si="102"/>
        <v>9.4535211267605614</v>
      </c>
    </row>
    <row r="78" spans="1:17">
      <c r="A78" s="74" t="s">
        <v>2043</v>
      </c>
      <c r="C78" s="99" t="s">
        <v>2027</v>
      </c>
      <c r="D78" s="99" t="s">
        <v>2018</v>
      </c>
      <c r="H78" s="18">
        <v>0.46100000000000002</v>
      </c>
      <c r="I78" s="47">
        <v>2.1000000000000001E-2</v>
      </c>
      <c r="J78" s="18">
        <f t="shared" si="96"/>
        <v>0.44</v>
      </c>
      <c r="K78" s="13">
        <v>10</v>
      </c>
      <c r="L78" s="13">
        <f t="shared" si="100"/>
        <v>5</v>
      </c>
      <c r="M78" s="69">
        <v>-2.5999999999999999E-3</v>
      </c>
      <c r="N78" s="69">
        <v>7.1000000000000004E-3</v>
      </c>
      <c r="O78" s="82">
        <f t="shared" si="101"/>
        <v>62.338028169014081</v>
      </c>
      <c r="P78" s="17">
        <f t="shared" si="102"/>
        <v>12.467605633802815</v>
      </c>
    </row>
    <row r="79" spans="1:17">
      <c r="A79" s="74" t="s">
        <v>2043</v>
      </c>
      <c r="C79" s="99" t="s">
        <v>2028</v>
      </c>
      <c r="D79" s="99"/>
      <c r="H79" s="18">
        <v>0.46</v>
      </c>
      <c r="I79" s="47">
        <v>2.1000000000000001E-2</v>
      </c>
      <c r="J79" s="18">
        <f t="shared" si="96"/>
        <v>0.439</v>
      </c>
      <c r="K79" s="13">
        <v>10</v>
      </c>
      <c r="L79" s="13">
        <f t="shared" ref="L79:L87" si="103">50/K79</f>
        <v>5</v>
      </c>
      <c r="M79" s="69">
        <v>-2.5999999999999999E-3</v>
      </c>
      <c r="N79" s="69">
        <v>7.1000000000000004E-3</v>
      </c>
      <c r="O79" s="82">
        <f t="shared" ref="O79:O87" si="104">(J79-M79)/N79</f>
        <v>62.197183098591545</v>
      </c>
      <c r="P79" s="17">
        <f t="shared" ref="P79:P87" si="105">O79/L79</f>
        <v>12.439436619718309</v>
      </c>
    </row>
    <row r="80" spans="1:17">
      <c r="A80" s="74" t="s">
        <v>2043</v>
      </c>
      <c r="C80" s="99" t="s">
        <v>2029</v>
      </c>
      <c r="D80" s="99"/>
      <c r="H80" s="18">
        <v>0.46200000000000002</v>
      </c>
      <c r="I80" s="47">
        <v>2.1000000000000001E-2</v>
      </c>
      <c r="J80" s="18">
        <f t="shared" si="96"/>
        <v>0.441</v>
      </c>
      <c r="K80" s="13">
        <v>10</v>
      </c>
      <c r="L80" s="13">
        <f t="shared" si="103"/>
        <v>5</v>
      </c>
      <c r="M80" s="69">
        <v>-2.5999999999999999E-3</v>
      </c>
      <c r="N80" s="69">
        <v>7.1000000000000004E-3</v>
      </c>
      <c r="O80" s="82">
        <f t="shared" si="104"/>
        <v>62.478873239436616</v>
      </c>
      <c r="P80" s="17">
        <f t="shared" si="105"/>
        <v>12.495774647887323</v>
      </c>
    </row>
    <row r="81" spans="1:19">
      <c r="A81" s="74" t="s">
        <v>2043</v>
      </c>
      <c r="C81" s="99" t="s">
        <v>2030</v>
      </c>
      <c r="D81" s="99"/>
      <c r="H81" s="18">
        <v>0.46</v>
      </c>
      <c r="I81" s="47">
        <v>2.1000000000000001E-2</v>
      </c>
      <c r="J81" s="18">
        <f t="shared" si="96"/>
        <v>0.439</v>
      </c>
      <c r="K81" s="13">
        <v>10</v>
      </c>
      <c r="L81" s="13">
        <f t="shared" si="103"/>
        <v>5</v>
      </c>
      <c r="M81" s="69">
        <v>-2.5999999999999999E-3</v>
      </c>
      <c r="N81" s="69">
        <v>7.1000000000000004E-3</v>
      </c>
      <c r="O81" s="82">
        <f t="shared" si="104"/>
        <v>62.197183098591545</v>
      </c>
      <c r="P81" s="17">
        <f t="shared" si="105"/>
        <v>12.439436619718309</v>
      </c>
    </row>
    <row r="82" spans="1:19">
      <c r="A82" s="74"/>
      <c r="C82" s="99" t="s">
        <v>2058</v>
      </c>
      <c r="D82" s="99" t="s">
        <v>992</v>
      </c>
      <c r="H82" s="13">
        <v>0.36199999999999999</v>
      </c>
      <c r="I82" s="47">
        <v>2.1000000000000001E-2</v>
      </c>
      <c r="J82" s="13">
        <f t="shared" si="96"/>
        <v>0.34099999999999997</v>
      </c>
      <c r="K82" s="13">
        <v>2</v>
      </c>
      <c r="L82" s="13">
        <f t="shared" si="103"/>
        <v>25</v>
      </c>
      <c r="M82" s="69">
        <v>-2.5999999999999999E-3</v>
      </c>
      <c r="N82" s="69">
        <v>7.1000000000000004E-3</v>
      </c>
      <c r="O82" s="82">
        <f t="shared" si="104"/>
        <v>48.394366197183089</v>
      </c>
      <c r="P82" s="17">
        <f t="shared" si="105"/>
        <v>1.9357746478873237</v>
      </c>
    </row>
    <row r="83" spans="1:19">
      <c r="A83" s="74"/>
      <c r="C83" s="99" t="s">
        <v>2059</v>
      </c>
      <c r="D83" s="99" t="s">
        <v>994</v>
      </c>
      <c r="H83" s="13">
        <v>0.35099999999999998</v>
      </c>
      <c r="I83" s="47">
        <v>2.1000000000000001E-2</v>
      </c>
      <c r="J83" s="13">
        <f t="shared" si="96"/>
        <v>0.32999999999999996</v>
      </c>
      <c r="K83" s="13">
        <v>2</v>
      </c>
      <c r="L83" s="13">
        <f t="shared" si="103"/>
        <v>25</v>
      </c>
      <c r="M83" s="69">
        <v>-2.5999999999999999E-3</v>
      </c>
      <c r="N83" s="69">
        <v>7.1000000000000004E-3</v>
      </c>
      <c r="O83" s="82">
        <f t="shared" si="104"/>
        <v>46.845070422535201</v>
      </c>
      <c r="P83" s="17">
        <f t="shared" si="105"/>
        <v>1.873802816901408</v>
      </c>
    </row>
    <row r="84" spans="1:19">
      <c r="A84" s="74"/>
      <c r="C84" s="99" t="s">
        <v>2060</v>
      </c>
      <c r="D84" s="99" t="s">
        <v>1</v>
      </c>
      <c r="H84" s="13">
        <v>0.47699999999999998</v>
      </c>
      <c r="I84" s="47">
        <v>2.1000000000000001E-2</v>
      </c>
      <c r="J84" s="13">
        <f t="shared" si="96"/>
        <v>0.45599999999999996</v>
      </c>
      <c r="K84" s="13">
        <v>2</v>
      </c>
      <c r="L84" s="13">
        <f t="shared" si="103"/>
        <v>25</v>
      </c>
      <c r="M84" s="69">
        <v>-2.5999999999999999E-3</v>
      </c>
      <c r="N84" s="69">
        <v>7.1000000000000004E-3</v>
      </c>
      <c r="O84" s="82">
        <f t="shared" si="104"/>
        <v>64.591549295774641</v>
      </c>
      <c r="P84" s="17">
        <f t="shared" si="105"/>
        <v>2.5836619718309857</v>
      </c>
    </row>
    <row r="85" spans="1:19">
      <c r="A85" s="74"/>
      <c r="C85" s="99" t="s">
        <v>2061</v>
      </c>
      <c r="D85" s="99" t="s">
        <v>3</v>
      </c>
      <c r="H85" s="13">
        <v>0.35799999999999998</v>
      </c>
      <c r="I85" s="47">
        <v>2.1000000000000001E-2</v>
      </c>
      <c r="J85" s="13">
        <f t="shared" si="96"/>
        <v>0.33699999999999997</v>
      </c>
      <c r="K85" s="13">
        <v>10</v>
      </c>
      <c r="L85" s="13">
        <f t="shared" si="103"/>
        <v>5</v>
      </c>
      <c r="M85" s="69">
        <v>-2.5999999999999999E-3</v>
      </c>
      <c r="N85" s="69">
        <v>7.1000000000000004E-3</v>
      </c>
      <c r="O85" s="82">
        <f t="shared" si="104"/>
        <v>47.830985915492946</v>
      </c>
      <c r="P85" s="17">
        <f t="shared" si="105"/>
        <v>9.5661971830985895</v>
      </c>
    </row>
    <row r="86" spans="1:19">
      <c r="A86" s="74"/>
      <c r="C86" s="99" t="s">
        <v>2062</v>
      </c>
      <c r="D86" s="99" t="s">
        <v>5</v>
      </c>
      <c r="H86" s="13">
        <v>0.29099999999999998</v>
      </c>
      <c r="I86" s="47">
        <v>2.1000000000000001E-2</v>
      </c>
      <c r="J86" s="13">
        <f t="shared" si="96"/>
        <v>0.26999999999999996</v>
      </c>
      <c r="K86" s="13">
        <v>10</v>
      </c>
      <c r="L86" s="13">
        <f t="shared" si="103"/>
        <v>5</v>
      </c>
      <c r="M86" s="69">
        <v>-2.5999999999999999E-3</v>
      </c>
      <c r="N86" s="69">
        <v>7.1000000000000004E-3</v>
      </c>
      <c r="O86" s="82">
        <f t="shared" si="104"/>
        <v>38.394366197183089</v>
      </c>
      <c r="P86" s="17">
        <f t="shared" si="105"/>
        <v>7.6788732394366175</v>
      </c>
    </row>
    <row r="87" spans="1:19">
      <c r="A87" s="74"/>
      <c r="C87" s="99" t="s">
        <v>2063</v>
      </c>
      <c r="D87" s="99" t="s">
        <v>7</v>
      </c>
      <c r="H87" s="13">
        <v>0.45500000000000002</v>
      </c>
      <c r="I87" s="47">
        <v>2.1000000000000001E-2</v>
      </c>
      <c r="J87" s="13">
        <f t="shared" si="96"/>
        <v>0.434</v>
      </c>
      <c r="K87" s="13">
        <v>2</v>
      </c>
      <c r="L87" s="13">
        <f t="shared" si="103"/>
        <v>25</v>
      </c>
      <c r="M87" s="69">
        <v>-2.5999999999999999E-3</v>
      </c>
      <c r="N87" s="69">
        <v>7.1000000000000004E-3</v>
      </c>
      <c r="O87" s="82">
        <f t="shared" si="104"/>
        <v>61.492957746478865</v>
      </c>
      <c r="P87" s="17">
        <f t="shared" si="105"/>
        <v>2.4597183098591544</v>
      </c>
    </row>
    <row r="88" spans="1:19" ht="15" customHeight="1">
      <c r="A88" s="74" t="s">
        <v>2057</v>
      </c>
      <c r="C88" s="99" t="s">
        <v>2064</v>
      </c>
      <c r="D88" s="99" t="s">
        <v>1082</v>
      </c>
      <c r="H88" s="13">
        <v>0.111</v>
      </c>
      <c r="I88" s="47">
        <v>2.1000000000000001E-2</v>
      </c>
      <c r="J88" s="13">
        <f t="shared" ref="J88:J91" si="106">H88-I88</f>
        <v>0.09</v>
      </c>
      <c r="K88" s="13">
        <v>2</v>
      </c>
      <c r="L88" s="13">
        <f t="shared" ref="L88:L91" si="107">50/K88</f>
        <v>25</v>
      </c>
      <c r="M88" s="69">
        <v>-2.5999999999999999E-3</v>
      </c>
      <c r="N88" s="69">
        <v>7.1000000000000004E-3</v>
      </c>
      <c r="O88" s="82">
        <f t="shared" ref="O88:O91" si="108">(J88-M88)/N88</f>
        <v>13.04225352112676</v>
      </c>
      <c r="P88" s="17">
        <f t="shared" ref="P88:P91" si="109">O88/L88</f>
        <v>0.52169014084507037</v>
      </c>
    </row>
    <row r="89" spans="1:19" ht="15" customHeight="1">
      <c r="A89" s="74" t="s">
        <v>2057</v>
      </c>
      <c r="C89" s="99" t="s">
        <v>2065</v>
      </c>
      <c r="D89" s="99"/>
      <c r="H89" s="13">
        <v>0.11</v>
      </c>
      <c r="I89" s="47">
        <v>2.1000000000000001E-2</v>
      </c>
      <c r="J89" s="13">
        <f t="shared" ref="J89" si="110">H89-I89</f>
        <v>8.8999999999999996E-2</v>
      </c>
      <c r="K89" s="13">
        <v>2</v>
      </c>
      <c r="L89" s="13">
        <f t="shared" ref="L89" si="111">50/K89</f>
        <v>25</v>
      </c>
      <c r="M89" s="69">
        <v>-2.5999999999999999E-3</v>
      </c>
      <c r="N89" s="69">
        <v>7.1000000000000004E-3</v>
      </c>
      <c r="O89" s="82">
        <f t="shared" ref="O89" si="112">(J89-M89)/N89</f>
        <v>12.901408450704224</v>
      </c>
      <c r="P89" s="17">
        <f t="shared" ref="P89" si="113">O89/L89</f>
        <v>0.51605633802816897</v>
      </c>
      <c r="S89" s="61"/>
    </row>
    <row r="90" spans="1:19">
      <c r="A90" s="74"/>
      <c r="B90" s="15"/>
      <c r="C90" s="35" t="s">
        <v>1785</v>
      </c>
      <c r="D90" s="88"/>
      <c r="E90" s="35"/>
      <c r="F90" s="35"/>
      <c r="G90" s="35"/>
      <c r="H90" s="46">
        <v>0.192</v>
      </c>
      <c r="I90" s="46">
        <v>2.1000000000000001E-2</v>
      </c>
      <c r="J90" s="36">
        <f t="shared" si="106"/>
        <v>0.17100000000000001</v>
      </c>
      <c r="K90" s="37">
        <v>5</v>
      </c>
      <c r="L90" s="34">
        <f t="shared" si="107"/>
        <v>10</v>
      </c>
      <c r="M90" s="40">
        <v>-2.5999999999999999E-3</v>
      </c>
      <c r="N90" s="34">
        <v>7.1000000000000004E-3</v>
      </c>
      <c r="O90" s="35">
        <f t="shared" si="108"/>
        <v>24.450704225352112</v>
      </c>
      <c r="P90" s="35">
        <f t="shared" si="109"/>
        <v>2.4450704225352111</v>
      </c>
      <c r="Q90" s="13" t="s">
        <v>1788</v>
      </c>
      <c r="S90" s="79" t="s">
        <v>1783</v>
      </c>
    </row>
    <row r="91" spans="1:19">
      <c r="A91" s="74"/>
      <c r="C91" s="35" t="s">
        <v>1786</v>
      </c>
      <c r="D91" s="88"/>
      <c r="E91" s="35"/>
      <c r="F91" s="35"/>
      <c r="G91" s="35"/>
      <c r="H91" s="46">
        <v>0.193</v>
      </c>
      <c r="I91" s="46">
        <v>2.1000000000000001E-2</v>
      </c>
      <c r="J91" s="36">
        <f t="shared" si="106"/>
        <v>0.17200000000000001</v>
      </c>
      <c r="K91" s="37">
        <v>5</v>
      </c>
      <c r="L91" s="34">
        <f t="shared" si="107"/>
        <v>10</v>
      </c>
      <c r="M91" s="40">
        <v>-2.5999999999999999E-3</v>
      </c>
      <c r="N91" s="34">
        <v>7.1000000000000004E-3</v>
      </c>
      <c r="O91" s="35">
        <f t="shared" si="108"/>
        <v>24.591549295774648</v>
      </c>
      <c r="P91" s="35">
        <f t="shared" si="109"/>
        <v>2.4591549295774646</v>
      </c>
      <c r="S91" s="79" t="s">
        <v>1784</v>
      </c>
    </row>
    <row r="92" spans="1:19">
      <c r="A92" s="74" t="s">
        <v>2043</v>
      </c>
      <c r="B92" s="15">
        <v>43987</v>
      </c>
      <c r="C92" s="99" t="s">
        <v>2031</v>
      </c>
      <c r="D92" s="99" t="s">
        <v>2016</v>
      </c>
      <c r="H92" s="18">
        <v>0.52300000000000002</v>
      </c>
      <c r="I92" s="47">
        <v>2.4E-2</v>
      </c>
      <c r="J92" s="13">
        <f t="shared" ref="J92:J109" si="114">H92-I92</f>
        <v>0.499</v>
      </c>
      <c r="K92" s="13">
        <v>10</v>
      </c>
      <c r="L92" s="13">
        <f t="shared" ref="L92:L109" si="115">50/K92</f>
        <v>5</v>
      </c>
      <c r="M92" s="69">
        <v>-2.5999999999999999E-3</v>
      </c>
      <c r="N92" s="69">
        <v>7.1000000000000004E-3</v>
      </c>
      <c r="O92" s="82">
        <f t="shared" ref="O92:O109" si="116">(J92-M92)/N92</f>
        <v>70.647887323943664</v>
      </c>
      <c r="P92" s="17">
        <f t="shared" ref="P92:P109" si="117">O92/L92</f>
        <v>14.129577464788733</v>
      </c>
    </row>
    <row r="93" spans="1:19">
      <c r="A93" s="74" t="s">
        <v>2043</v>
      </c>
      <c r="B93" s="13" t="s">
        <v>2047</v>
      </c>
      <c r="C93" s="99" t="s">
        <v>2032</v>
      </c>
      <c r="D93" s="99"/>
      <c r="H93" s="18">
        <v>0.52100000000000002</v>
      </c>
      <c r="I93" s="47">
        <v>2.4E-2</v>
      </c>
      <c r="J93" s="13">
        <f t="shared" si="114"/>
        <v>0.497</v>
      </c>
      <c r="K93" s="13">
        <v>10</v>
      </c>
      <c r="L93" s="13">
        <f t="shared" si="115"/>
        <v>5</v>
      </c>
      <c r="M93" s="69">
        <v>-2.5999999999999999E-3</v>
      </c>
      <c r="N93" s="69">
        <v>7.1000000000000004E-3</v>
      </c>
      <c r="O93" s="82">
        <f t="shared" si="116"/>
        <v>70.366197183098592</v>
      </c>
      <c r="P93" s="17">
        <f t="shared" si="117"/>
        <v>14.073239436619719</v>
      </c>
    </row>
    <row r="94" spans="1:19">
      <c r="A94" s="74" t="s">
        <v>2043</v>
      </c>
      <c r="C94" s="99" t="s">
        <v>2033</v>
      </c>
      <c r="D94" s="99"/>
      <c r="H94" s="18">
        <v>0.52200000000000002</v>
      </c>
      <c r="I94" s="47">
        <v>2.4E-2</v>
      </c>
      <c r="J94" s="13">
        <f t="shared" si="114"/>
        <v>0.498</v>
      </c>
      <c r="K94" s="13">
        <v>10</v>
      </c>
      <c r="L94" s="13">
        <f t="shared" si="115"/>
        <v>5</v>
      </c>
      <c r="M94" s="69">
        <v>-2.5999999999999999E-3</v>
      </c>
      <c r="N94" s="69">
        <v>7.1000000000000004E-3</v>
      </c>
      <c r="O94" s="82">
        <f t="shared" si="116"/>
        <v>70.507042253521135</v>
      </c>
      <c r="P94" s="17">
        <f t="shared" si="117"/>
        <v>14.101408450704227</v>
      </c>
    </row>
    <row r="95" spans="1:19">
      <c r="A95" s="74" t="s">
        <v>2043</v>
      </c>
      <c r="C95" s="99" t="s">
        <v>2034</v>
      </c>
      <c r="D95" s="99"/>
      <c r="H95" s="18">
        <v>0.52300000000000002</v>
      </c>
      <c r="I95" s="47">
        <v>2.4E-2</v>
      </c>
      <c r="J95" s="13">
        <f t="shared" si="114"/>
        <v>0.499</v>
      </c>
      <c r="K95" s="13">
        <v>10</v>
      </c>
      <c r="L95" s="13">
        <f t="shared" si="115"/>
        <v>5</v>
      </c>
      <c r="M95" s="69">
        <v>-2.5999999999999999E-3</v>
      </c>
      <c r="N95" s="69">
        <v>7.1000000000000004E-3</v>
      </c>
      <c r="O95" s="82">
        <f t="shared" si="116"/>
        <v>70.647887323943664</v>
      </c>
      <c r="P95" s="17">
        <f t="shared" si="117"/>
        <v>14.129577464788733</v>
      </c>
    </row>
    <row r="96" spans="1:19">
      <c r="A96" s="74" t="s">
        <v>2043</v>
      </c>
      <c r="C96" s="99" t="s">
        <v>2035</v>
      </c>
      <c r="D96" s="99" t="s">
        <v>2017</v>
      </c>
      <c r="H96" s="18">
        <v>0.34599999999999997</v>
      </c>
      <c r="I96" s="47">
        <v>2.4E-2</v>
      </c>
      <c r="J96" s="18">
        <f t="shared" si="114"/>
        <v>0.32199999999999995</v>
      </c>
      <c r="K96" s="13">
        <v>10</v>
      </c>
      <c r="L96" s="13">
        <f t="shared" si="115"/>
        <v>5</v>
      </c>
      <c r="M96" s="69">
        <v>-2.5999999999999999E-3</v>
      </c>
      <c r="N96" s="69">
        <v>7.1000000000000004E-3</v>
      </c>
      <c r="O96" s="82">
        <f t="shared" si="116"/>
        <v>45.718309859154921</v>
      </c>
      <c r="P96" s="17">
        <f t="shared" si="117"/>
        <v>9.1436619718309835</v>
      </c>
    </row>
    <row r="97" spans="1:16">
      <c r="A97" s="74" t="s">
        <v>2043</v>
      </c>
      <c r="C97" s="99" t="s">
        <v>2036</v>
      </c>
      <c r="D97" s="99"/>
      <c r="H97" s="18">
        <v>0.34799999999999998</v>
      </c>
      <c r="I97" s="47">
        <v>2.4E-2</v>
      </c>
      <c r="J97" s="18">
        <f t="shared" si="114"/>
        <v>0.32399999999999995</v>
      </c>
      <c r="K97" s="13">
        <v>10</v>
      </c>
      <c r="L97" s="13">
        <f t="shared" si="115"/>
        <v>5</v>
      </c>
      <c r="M97" s="69">
        <v>-2.5999999999999999E-3</v>
      </c>
      <c r="N97" s="69">
        <v>7.1000000000000004E-3</v>
      </c>
      <c r="O97" s="82">
        <f t="shared" si="116"/>
        <v>45.999999999999993</v>
      </c>
      <c r="P97" s="17">
        <f t="shared" si="117"/>
        <v>9.1999999999999993</v>
      </c>
    </row>
    <row r="98" spans="1:16">
      <c r="A98" s="74" t="s">
        <v>2043</v>
      </c>
      <c r="C98" s="99" t="s">
        <v>2037</v>
      </c>
      <c r="D98" s="99"/>
      <c r="H98" s="18">
        <v>0.34699999999999998</v>
      </c>
      <c r="I98" s="47">
        <v>2.4E-2</v>
      </c>
      <c r="J98" s="18">
        <f t="shared" si="114"/>
        <v>0.32299999999999995</v>
      </c>
      <c r="K98" s="13">
        <v>10</v>
      </c>
      <c r="L98" s="13">
        <f t="shared" si="115"/>
        <v>5</v>
      </c>
      <c r="M98" s="69">
        <v>-2.5999999999999999E-3</v>
      </c>
      <c r="N98" s="69">
        <v>7.1000000000000004E-3</v>
      </c>
      <c r="O98" s="82">
        <f t="shared" si="116"/>
        <v>45.859154929577457</v>
      </c>
      <c r="P98" s="17">
        <f t="shared" si="117"/>
        <v>9.1718309859154914</v>
      </c>
    </row>
    <row r="99" spans="1:16">
      <c r="A99" s="74" t="s">
        <v>2043</v>
      </c>
      <c r="C99" s="99" t="s">
        <v>2038</v>
      </c>
      <c r="D99" s="99"/>
      <c r="H99" s="18">
        <v>0.34899999999999998</v>
      </c>
      <c r="I99" s="47">
        <v>2.4E-2</v>
      </c>
      <c r="J99" s="18">
        <f t="shared" si="114"/>
        <v>0.32499999999999996</v>
      </c>
      <c r="K99" s="13">
        <v>10</v>
      </c>
      <c r="L99" s="13">
        <f t="shared" si="115"/>
        <v>5</v>
      </c>
      <c r="M99" s="69">
        <v>-2.5999999999999999E-3</v>
      </c>
      <c r="N99" s="69">
        <v>7.1000000000000004E-3</v>
      </c>
      <c r="O99" s="82">
        <f t="shared" si="116"/>
        <v>46.140845070422522</v>
      </c>
      <c r="P99" s="17">
        <f t="shared" si="117"/>
        <v>9.2281690140845036</v>
      </c>
    </row>
    <row r="100" spans="1:16">
      <c r="A100" s="74" t="s">
        <v>2043</v>
      </c>
      <c r="C100" s="99" t="s">
        <v>2039</v>
      </c>
      <c r="D100" s="99" t="s">
        <v>2018</v>
      </c>
      <c r="H100" s="18">
        <v>0.45900000000000002</v>
      </c>
      <c r="I100" s="47">
        <v>2.4E-2</v>
      </c>
      <c r="J100" s="18">
        <f t="shared" si="114"/>
        <v>0.435</v>
      </c>
      <c r="K100" s="13">
        <v>10</v>
      </c>
      <c r="L100" s="13">
        <f t="shared" si="115"/>
        <v>5</v>
      </c>
      <c r="M100" s="69">
        <v>-2.5999999999999999E-3</v>
      </c>
      <c r="N100" s="69">
        <v>7.1000000000000004E-3</v>
      </c>
      <c r="O100" s="82">
        <f t="shared" si="116"/>
        <v>61.633802816901401</v>
      </c>
      <c r="P100" s="17">
        <f t="shared" si="117"/>
        <v>12.326760563380279</v>
      </c>
    </row>
    <row r="101" spans="1:16">
      <c r="A101" s="74" t="s">
        <v>2043</v>
      </c>
      <c r="C101" s="99" t="s">
        <v>2040</v>
      </c>
      <c r="D101" s="99"/>
      <c r="H101" s="18">
        <v>0.46100000000000002</v>
      </c>
      <c r="I101" s="47">
        <v>2.4E-2</v>
      </c>
      <c r="J101" s="18">
        <f t="shared" si="114"/>
        <v>0.437</v>
      </c>
      <c r="K101" s="13">
        <v>10</v>
      </c>
      <c r="L101" s="13">
        <f t="shared" si="115"/>
        <v>5</v>
      </c>
      <c r="M101" s="69">
        <v>-2.5999999999999999E-3</v>
      </c>
      <c r="N101" s="69">
        <v>7.1000000000000004E-3</v>
      </c>
      <c r="O101" s="82">
        <f t="shared" si="116"/>
        <v>61.915492957746473</v>
      </c>
      <c r="P101" s="17">
        <f t="shared" si="117"/>
        <v>12.383098591549295</v>
      </c>
    </row>
    <row r="102" spans="1:16">
      <c r="A102" s="74" t="s">
        <v>2043</v>
      </c>
      <c r="C102" s="99" t="s">
        <v>2041</v>
      </c>
      <c r="D102" s="99"/>
      <c r="H102" s="18">
        <v>0.46</v>
      </c>
      <c r="I102" s="47">
        <v>2.4E-2</v>
      </c>
      <c r="J102" s="18">
        <f t="shared" si="114"/>
        <v>0.436</v>
      </c>
      <c r="K102" s="13">
        <v>10</v>
      </c>
      <c r="L102" s="13">
        <f t="shared" si="115"/>
        <v>5</v>
      </c>
      <c r="M102" s="69">
        <v>-2.5999999999999999E-3</v>
      </c>
      <c r="N102" s="69">
        <v>7.1000000000000004E-3</v>
      </c>
      <c r="O102" s="82">
        <f t="shared" si="116"/>
        <v>61.774647887323937</v>
      </c>
      <c r="P102" s="17">
        <f t="shared" si="117"/>
        <v>12.354929577464787</v>
      </c>
    </row>
    <row r="103" spans="1:16">
      <c r="A103" s="74" t="s">
        <v>2043</v>
      </c>
      <c r="C103" s="99" t="s">
        <v>2042</v>
      </c>
      <c r="H103" s="18">
        <v>0.46100000000000002</v>
      </c>
      <c r="I103" s="47">
        <v>2.4E-2</v>
      </c>
      <c r="J103" s="18">
        <f t="shared" si="114"/>
        <v>0.437</v>
      </c>
      <c r="K103" s="13">
        <v>10</v>
      </c>
      <c r="L103" s="13">
        <f t="shared" si="115"/>
        <v>5</v>
      </c>
      <c r="M103" s="69">
        <v>-2.5999999999999999E-3</v>
      </c>
      <c r="N103" s="69">
        <v>7.1000000000000004E-3</v>
      </c>
      <c r="O103" s="82">
        <f t="shared" si="116"/>
        <v>61.915492957746473</v>
      </c>
      <c r="P103" s="17">
        <f t="shared" si="117"/>
        <v>12.383098591549295</v>
      </c>
    </row>
    <row r="104" spans="1:16">
      <c r="A104" s="74"/>
      <c r="C104" s="99" t="s">
        <v>2048</v>
      </c>
      <c r="D104" s="99" t="s">
        <v>992</v>
      </c>
      <c r="E104" s="99"/>
      <c r="H104" s="13">
        <v>0.379</v>
      </c>
      <c r="I104" s="47">
        <v>2.4E-2</v>
      </c>
      <c r="J104" s="13">
        <f t="shared" si="114"/>
        <v>0.35499999999999998</v>
      </c>
      <c r="K104" s="13">
        <v>2</v>
      </c>
      <c r="L104" s="13">
        <f t="shared" si="115"/>
        <v>25</v>
      </c>
      <c r="M104" s="69">
        <v>-2.5999999999999999E-3</v>
      </c>
      <c r="N104" s="69">
        <v>7.1000000000000004E-3</v>
      </c>
      <c r="O104" s="82">
        <f t="shared" si="116"/>
        <v>50.366197183098585</v>
      </c>
      <c r="P104" s="17">
        <f t="shared" si="117"/>
        <v>2.0146478873239433</v>
      </c>
    </row>
    <row r="105" spans="1:16">
      <c r="A105" s="74"/>
      <c r="C105" s="99" t="s">
        <v>2049</v>
      </c>
      <c r="D105" s="99" t="s">
        <v>994</v>
      </c>
      <c r="E105" s="99"/>
      <c r="H105" s="13">
        <v>0.34100000000000003</v>
      </c>
      <c r="I105" s="47">
        <v>2.4E-2</v>
      </c>
      <c r="J105" s="13">
        <f t="shared" si="114"/>
        <v>0.317</v>
      </c>
      <c r="K105" s="13">
        <v>2</v>
      </c>
      <c r="L105" s="13">
        <f t="shared" si="115"/>
        <v>25</v>
      </c>
      <c r="M105" s="69">
        <v>-2.5999999999999999E-3</v>
      </c>
      <c r="N105" s="69">
        <v>7.1000000000000004E-3</v>
      </c>
      <c r="O105" s="82">
        <f t="shared" si="116"/>
        <v>45.014084507042249</v>
      </c>
      <c r="P105" s="17">
        <f t="shared" si="117"/>
        <v>1.8005633802816901</v>
      </c>
    </row>
    <row r="106" spans="1:16">
      <c r="A106" s="74"/>
      <c r="C106" s="99" t="s">
        <v>2050</v>
      </c>
      <c r="D106" s="99" t="s">
        <v>1</v>
      </c>
      <c r="E106" s="99"/>
      <c r="H106" s="13">
        <v>0.41799999999999998</v>
      </c>
      <c r="I106" s="47">
        <v>2.4E-2</v>
      </c>
      <c r="J106" s="13">
        <f t="shared" si="114"/>
        <v>0.39399999999999996</v>
      </c>
      <c r="K106" s="13">
        <v>2</v>
      </c>
      <c r="L106" s="13">
        <f t="shared" si="115"/>
        <v>25</v>
      </c>
      <c r="M106" s="69">
        <v>-2.5999999999999999E-3</v>
      </c>
      <c r="N106" s="69">
        <v>7.1000000000000004E-3</v>
      </c>
      <c r="O106" s="82">
        <f t="shared" si="116"/>
        <v>55.859154929577457</v>
      </c>
      <c r="P106" s="17">
        <f t="shared" si="117"/>
        <v>2.2343661971830984</v>
      </c>
    </row>
    <row r="107" spans="1:16">
      <c r="A107" s="74"/>
      <c r="C107" s="99" t="s">
        <v>2051</v>
      </c>
      <c r="D107" s="99" t="s">
        <v>3</v>
      </c>
      <c r="E107" s="99"/>
      <c r="H107" s="13">
        <v>0.38800000000000001</v>
      </c>
      <c r="I107" s="47">
        <v>2.4E-2</v>
      </c>
      <c r="J107" s="13">
        <f t="shared" si="114"/>
        <v>0.36399999999999999</v>
      </c>
      <c r="K107" s="13">
        <v>10</v>
      </c>
      <c r="L107" s="13">
        <f t="shared" si="115"/>
        <v>5</v>
      </c>
      <c r="M107" s="69">
        <v>-2.5999999999999999E-3</v>
      </c>
      <c r="N107" s="69">
        <v>7.1000000000000004E-3</v>
      </c>
      <c r="O107" s="82">
        <f t="shared" si="116"/>
        <v>51.633802816901401</v>
      </c>
      <c r="P107" s="17">
        <f t="shared" si="117"/>
        <v>10.326760563380279</v>
      </c>
    </row>
    <row r="108" spans="1:16">
      <c r="A108" s="74"/>
      <c r="C108" s="99" t="s">
        <v>2052</v>
      </c>
      <c r="D108" s="99" t="s">
        <v>5</v>
      </c>
      <c r="E108" s="99"/>
      <c r="H108" s="13">
        <v>0.30099999999999999</v>
      </c>
      <c r="I108" s="47">
        <v>2.4E-2</v>
      </c>
      <c r="J108" s="13">
        <f t="shared" si="114"/>
        <v>0.27699999999999997</v>
      </c>
      <c r="K108" s="13">
        <v>10</v>
      </c>
      <c r="L108" s="13">
        <f t="shared" si="115"/>
        <v>5</v>
      </c>
      <c r="M108" s="69">
        <v>-2.5999999999999999E-3</v>
      </c>
      <c r="N108" s="69">
        <v>7.1000000000000004E-3</v>
      </c>
      <c r="O108" s="82">
        <f t="shared" si="116"/>
        <v>39.380281690140841</v>
      </c>
      <c r="P108" s="17">
        <f t="shared" si="117"/>
        <v>7.8760563380281683</v>
      </c>
    </row>
    <row r="109" spans="1:16">
      <c r="A109" s="74"/>
      <c r="C109" s="99" t="s">
        <v>2053</v>
      </c>
      <c r="D109" s="99" t="s">
        <v>7</v>
      </c>
      <c r="E109" s="99"/>
      <c r="H109" s="13">
        <v>0.46899999999999997</v>
      </c>
      <c r="I109" s="47">
        <v>2.4E-2</v>
      </c>
      <c r="J109" s="13">
        <f t="shared" si="114"/>
        <v>0.44499999999999995</v>
      </c>
      <c r="K109" s="13">
        <v>2</v>
      </c>
      <c r="L109" s="13">
        <f t="shared" si="115"/>
        <v>25</v>
      </c>
      <c r="M109" s="69">
        <v>-2.5999999999999999E-3</v>
      </c>
      <c r="N109" s="69">
        <v>7.1000000000000004E-3</v>
      </c>
      <c r="O109" s="82">
        <f t="shared" si="116"/>
        <v>63.042253521126746</v>
      </c>
      <c r="P109" s="17">
        <f t="shared" si="117"/>
        <v>2.5216901408450698</v>
      </c>
    </row>
    <row r="110" spans="1:16">
      <c r="A110" s="74" t="s">
        <v>2057</v>
      </c>
      <c r="C110" s="99" t="s">
        <v>2054</v>
      </c>
      <c r="D110" s="99" t="s">
        <v>733</v>
      </c>
      <c r="E110" s="99"/>
      <c r="H110" s="13">
        <v>0.114</v>
      </c>
      <c r="I110" s="47">
        <v>2.4E-2</v>
      </c>
      <c r="J110" s="13">
        <f t="shared" ref="J110" si="118">H110-I110</f>
        <v>0.09</v>
      </c>
      <c r="K110" s="13">
        <v>5</v>
      </c>
      <c r="L110" s="13">
        <f t="shared" ref="L110" si="119">50/K110</f>
        <v>10</v>
      </c>
      <c r="M110" s="69">
        <v>-2.5999999999999999E-3</v>
      </c>
      <c r="N110" s="69">
        <v>7.1000000000000004E-3</v>
      </c>
      <c r="O110" s="82">
        <f t="shared" ref="O110" si="120">(J110-M110)/N110</f>
        <v>13.04225352112676</v>
      </c>
      <c r="P110" s="17">
        <f t="shared" ref="P110" si="121">O110/L110</f>
        <v>1.3042253521126761</v>
      </c>
    </row>
    <row r="111" spans="1:16">
      <c r="A111" s="74" t="s">
        <v>2057</v>
      </c>
      <c r="C111" s="99" t="s">
        <v>2055</v>
      </c>
      <c r="D111" s="99" t="s">
        <v>2056</v>
      </c>
      <c r="E111" s="99"/>
      <c r="H111" s="13">
        <v>0.09</v>
      </c>
      <c r="I111" s="47">
        <v>2.4E-2</v>
      </c>
      <c r="J111" s="13">
        <f t="shared" ref="J111:J117" si="122">H111-I111</f>
        <v>6.6000000000000003E-2</v>
      </c>
      <c r="K111" s="13">
        <v>1</v>
      </c>
      <c r="L111" s="13">
        <f t="shared" ref="L111:L117" si="123">50/K111</f>
        <v>50</v>
      </c>
      <c r="M111" s="69">
        <v>-2.5999999999999999E-3</v>
      </c>
      <c r="N111" s="69">
        <v>7.1000000000000004E-3</v>
      </c>
      <c r="O111" s="82">
        <f t="shared" ref="O111:O117" si="124">(J111-M111)/N111</f>
        <v>9.6619718309859159</v>
      </c>
      <c r="P111" s="17">
        <f t="shared" ref="P111:P117" si="125">O111/L111</f>
        <v>0.19323943661971832</v>
      </c>
    </row>
    <row r="112" spans="1:16">
      <c r="A112" s="74"/>
      <c r="B112" s="15">
        <v>43990</v>
      </c>
      <c r="C112" s="99" t="s">
        <v>2068</v>
      </c>
      <c r="D112" s="99" t="s">
        <v>992</v>
      </c>
      <c r="E112" s="99"/>
      <c r="F112" s="99"/>
      <c r="H112" s="13">
        <v>0.39100000000000001</v>
      </c>
      <c r="I112" s="47">
        <v>2.4E-2</v>
      </c>
      <c r="J112" s="13">
        <f t="shared" si="122"/>
        <v>0.36699999999999999</v>
      </c>
      <c r="K112" s="13">
        <v>2</v>
      </c>
      <c r="L112" s="13">
        <f t="shared" si="123"/>
        <v>25</v>
      </c>
      <c r="M112" s="69">
        <v>-2.5999999999999999E-3</v>
      </c>
      <c r="N112" s="69">
        <v>7.1000000000000004E-3</v>
      </c>
      <c r="O112" s="82">
        <f t="shared" si="124"/>
        <v>52.056338028169009</v>
      </c>
      <c r="P112" s="17">
        <f t="shared" si="125"/>
        <v>2.0822535211267605</v>
      </c>
    </row>
    <row r="113" spans="1:22">
      <c r="A113" s="74"/>
      <c r="B113" s="13" t="s">
        <v>2091</v>
      </c>
      <c r="C113" s="99" t="s">
        <v>2069</v>
      </c>
      <c r="D113" s="99" t="s">
        <v>994</v>
      </c>
      <c r="E113" s="99"/>
      <c r="F113" s="99"/>
      <c r="H113" s="13">
        <v>0.34399999999999997</v>
      </c>
      <c r="I113" s="47">
        <v>2.4E-2</v>
      </c>
      <c r="J113" s="13">
        <f t="shared" si="122"/>
        <v>0.31999999999999995</v>
      </c>
      <c r="K113" s="13">
        <v>2</v>
      </c>
      <c r="L113" s="13">
        <f t="shared" si="123"/>
        <v>25</v>
      </c>
      <c r="M113" s="69">
        <v>-2.5999999999999999E-3</v>
      </c>
      <c r="N113" s="69">
        <v>7.1000000000000004E-3</v>
      </c>
      <c r="O113" s="82">
        <f t="shared" si="124"/>
        <v>45.436619718309849</v>
      </c>
      <c r="P113" s="17">
        <f t="shared" si="125"/>
        <v>1.817464788732394</v>
      </c>
    </row>
    <row r="114" spans="1:22">
      <c r="A114" s="74"/>
      <c r="C114" s="99" t="s">
        <v>2070</v>
      </c>
      <c r="D114" s="99" t="s">
        <v>1</v>
      </c>
      <c r="E114" s="99"/>
      <c r="F114" s="99"/>
      <c r="H114" s="13">
        <v>0.48399999999999999</v>
      </c>
      <c r="I114" s="47">
        <v>2.4E-2</v>
      </c>
      <c r="J114" s="13">
        <f t="shared" si="122"/>
        <v>0.45999999999999996</v>
      </c>
      <c r="K114" s="13">
        <v>2</v>
      </c>
      <c r="L114" s="13">
        <f t="shared" si="123"/>
        <v>25</v>
      </c>
      <c r="M114" s="69">
        <v>-2.5999999999999999E-3</v>
      </c>
      <c r="N114" s="69">
        <v>7.1000000000000004E-3</v>
      </c>
      <c r="O114" s="82">
        <f t="shared" si="124"/>
        <v>65.154929577464785</v>
      </c>
      <c r="P114" s="17">
        <f t="shared" si="125"/>
        <v>2.6061971830985913</v>
      </c>
    </row>
    <row r="115" spans="1:22">
      <c r="A115" s="74"/>
      <c r="C115" s="99" t="s">
        <v>2071</v>
      </c>
      <c r="D115" s="99" t="s">
        <v>3</v>
      </c>
      <c r="E115" s="99"/>
      <c r="F115" s="99"/>
      <c r="H115" s="13">
        <v>0.377</v>
      </c>
      <c r="I115" s="47">
        <v>2.4E-2</v>
      </c>
      <c r="J115" s="13">
        <f t="shared" si="122"/>
        <v>0.35299999999999998</v>
      </c>
      <c r="K115" s="13">
        <v>10</v>
      </c>
      <c r="L115" s="13">
        <f t="shared" si="123"/>
        <v>5</v>
      </c>
      <c r="M115" s="69">
        <v>-2.5999999999999999E-3</v>
      </c>
      <c r="N115" s="69">
        <v>7.1000000000000004E-3</v>
      </c>
      <c r="O115" s="82">
        <f t="shared" si="124"/>
        <v>50.084507042253513</v>
      </c>
      <c r="P115" s="17">
        <f t="shared" si="125"/>
        <v>10.016901408450703</v>
      </c>
      <c r="U115" s="13">
        <v>5.3999999999999999E-2</v>
      </c>
      <c r="V115" s="13">
        <f>U115-0.015</f>
        <v>3.9E-2</v>
      </c>
    </row>
    <row r="116" spans="1:22">
      <c r="A116" s="74"/>
      <c r="C116" s="99" t="s">
        <v>2072</v>
      </c>
      <c r="D116" s="99" t="s">
        <v>5</v>
      </c>
      <c r="E116" s="99"/>
      <c r="F116" s="99"/>
      <c r="H116" s="13">
        <v>0.312</v>
      </c>
      <c r="I116" s="47">
        <v>2.4E-2</v>
      </c>
      <c r="J116" s="13">
        <f t="shared" si="122"/>
        <v>0.28799999999999998</v>
      </c>
      <c r="K116" s="13">
        <v>10</v>
      </c>
      <c r="L116" s="13">
        <f t="shared" si="123"/>
        <v>5</v>
      </c>
      <c r="M116" s="69">
        <v>-2.5999999999999999E-3</v>
      </c>
      <c r="N116" s="69">
        <v>7.1000000000000004E-3</v>
      </c>
      <c r="O116" s="82">
        <f t="shared" si="124"/>
        <v>40.929577464788728</v>
      </c>
      <c r="P116" s="17">
        <f t="shared" si="125"/>
        <v>8.1859154929577453</v>
      </c>
      <c r="U116" s="13">
        <v>0.65</v>
      </c>
      <c r="V116" s="13">
        <f t="shared" ref="V116:V117" si="126">U116-0.015</f>
        <v>0.63500000000000001</v>
      </c>
    </row>
    <row r="117" spans="1:22">
      <c r="A117" s="74"/>
      <c r="C117" s="99" t="s">
        <v>2073</v>
      </c>
      <c r="D117" s="99" t="s">
        <v>7</v>
      </c>
      <c r="E117" s="99"/>
      <c r="F117" s="99"/>
      <c r="H117" s="13">
        <v>0.47099999999999997</v>
      </c>
      <c r="I117" s="47">
        <v>2.4E-2</v>
      </c>
      <c r="J117" s="13">
        <f t="shared" si="122"/>
        <v>0.44699999999999995</v>
      </c>
      <c r="K117" s="13">
        <v>2</v>
      </c>
      <c r="L117" s="13">
        <f t="shared" si="123"/>
        <v>25</v>
      </c>
      <c r="M117" s="69">
        <v>-2.5999999999999999E-3</v>
      </c>
      <c r="N117" s="69">
        <v>7.1000000000000004E-3</v>
      </c>
      <c r="O117" s="82">
        <f t="shared" si="124"/>
        <v>63.323943661971818</v>
      </c>
      <c r="P117" s="17">
        <f t="shared" si="125"/>
        <v>2.5329577464788726</v>
      </c>
      <c r="U117" s="13">
        <v>9.6000000000000002E-2</v>
      </c>
      <c r="V117" s="13">
        <f t="shared" si="126"/>
        <v>8.1000000000000003E-2</v>
      </c>
    </row>
    <row r="118" spans="1:22">
      <c r="A118" s="74"/>
      <c r="C118" s="99" t="s">
        <v>2074</v>
      </c>
      <c r="D118" s="99" t="s">
        <v>7</v>
      </c>
      <c r="E118" s="99"/>
      <c r="F118" s="99"/>
      <c r="H118" s="18">
        <v>0.46500000000000002</v>
      </c>
      <c r="I118" s="47">
        <v>2.4E-2</v>
      </c>
      <c r="J118" s="13">
        <f t="shared" ref="J118:J119" si="127">H118-I118</f>
        <v>0.441</v>
      </c>
      <c r="K118" s="13">
        <v>2</v>
      </c>
      <c r="L118" s="13">
        <f t="shared" ref="L118" si="128">50/K118</f>
        <v>25</v>
      </c>
      <c r="M118" s="69">
        <v>-2.5999999999999999E-3</v>
      </c>
      <c r="N118" s="69">
        <v>7.1000000000000004E-3</v>
      </c>
      <c r="O118" s="82">
        <f t="shared" ref="O118" si="129">(J118-M118)/N118</f>
        <v>62.478873239436616</v>
      </c>
      <c r="P118" s="17">
        <f t="shared" ref="P118" si="130">O118/L118</f>
        <v>2.4991549295774647</v>
      </c>
    </row>
    <row r="119" spans="1:22">
      <c r="A119" s="74" t="s">
        <v>852</v>
      </c>
      <c r="C119" s="99" t="s">
        <v>2066</v>
      </c>
      <c r="D119" s="99" t="s">
        <v>224</v>
      </c>
      <c r="E119" s="99"/>
      <c r="F119" s="99"/>
      <c r="H119" s="18">
        <v>0.34899999999999998</v>
      </c>
      <c r="I119" s="47">
        <v>2.4E-2</v>
      </c>
      <c r="J119" s="18">
        <f t="shared" si="127"/>
        <v>0.32499999999999996</v>
      </c>
      <c r="K119" s="13">
        <v>2</v>
      </c>
      <c r="L119" s="13">
        <f t="shared" ref="L119" si="131">50/K119</f>
        <v>25</v>
      </c>
      <c r="M119" s="69">
        <v>-2.5999999999999999E-3</v>
      </c>
      <c r="N119" s="69">
        <v>7.1000000000000004E-3</v>
      </c>
      <c r="O119" s="82">
        <f t="shared" ref="O119" si="132">(J119-M119)/N119</f>
        <v>46.140845070422522</v>
      </c>
      <c r="P119" s="17">
        <f t="shared" ref="P119" si="133">O119/L119</f>
        <v>1.8456338028169008</v>
      </c>
    </row>
    <row r="120" spans="1:22">
      <c r="A120" s="74" t="s">
        <v>852</v>
      </c>
      <c r="C120" s="99" t="s">
        <v>2067</v>
      </c>
      <c r="D120" s="99" t="s">
        <v>222</v>
      </c>
      <c r="E120" s="111"/>
      <c r="F120" s="99"/>
      <c r="H120" s="18">
        <v>0.11</v>
      </c>
      <c r="I120" s="47">
        <v>2.4E-2</v>
      </c>
      <c r="J120" s="13">
        <f t="shared" ref="J120:J126" si="134">H120-I120</f>
        <v>8.5999999999999993E-2</v>
      </c>
      <c r="K120" s="13">
        <v>1</v>
      </c>
      <c r="L120" s="13">
        <f t="shared" ref="L120:L121" si="135">50/K120</f>
        <v>50</v>
      </c>
      <c r="M120" s="69">
        <v>-2.5999999999999999E-3</v>
      </c>
      <c r="N120" s="69">
        <v>7.1000000000000004E-3</v>
      </c>
      <c r="O120" s="82">
        <f t="shared" ref="O120:O121" si="136">(J120-M120)/N120</f>
        <v>12.478873239436618</v>
      </c>
      <c r="P120" s="17">
        <f t="shared" ref="P120:P121" si="137">O120/L120</f>
        <v>0.24957746478873236</v>
      </c>
    </row>
    <row r="121" spans="1:22">
      <c r="A121" s="74" t="s">
        <v>852</v>
      </c>
      <c r="C121" s="99" t="s">
        <v>2075</v>
      </c>
      <c r="D121" s="99" t="s">
        <v>165</v>
      </c>
      <c r="E121" s="111"/>
      <c r="F121" s="99"/>
      <c r="H121" s="18">
        <v>0.63500000000000001</v>
      </c>
      <c r="I121" s="47">
        <v>2.4E-2</v>
      </c>
      <c r="J121" s="13">
        <f t="shared" si="134"/>
        <v>0.61099999999999999</v>
      </c>
      <c r="K121" s="13">
        <v>5</v>
      </c>
      <c r="L121" s="13">
        <f t="shared" si="135"/>
        <v>10</v>
      </c>
      <c r="M121" s="69">
        <v>-2.5999999999999999E-3</v>
      </c>
      <c r="N121" s="69">
        <v>7.1000000000000004E-3</v>
      </c>
      <c r="O121" s="82">
        <f t="shared" si="136"/>
        <v>86.422535211267601</v>
      </c>
      <c r="P121" s="17">
        <f t="shared" si="137"/>
        <v>8.6422535211267597</v>
      </c>
    </row>
    <row r="122" spans="1:22">
      <c r="A122" s="74" t="s">
        <v>852</v>
      </c>
      <c r="C122" s="99" t="s">
        <v>2076</v>
      </c>
      <c r="D122" s="99" t="s">
        <v>167</v>
      </c>
      <c r="E122" s="99"/>
      <c r="F122" s="99"/>
      <c r="H122" s="18">
        <v>0.216</v>
      </c>
      <c r="I122" s="47">
        <v>2.4E-2</v>
      </c>
      <c r="J122" s="18">
        <f t="shared" si="134"/>
        <v>0.192</v>
      </c>
      <c r="K122" s="13">
        <v>2</v>
      </c>
      <c r="L122" s="13">
        <f t="shared" ref="L122:L126" si="138">50/K122</f>
        <v>25</v>
      </c>
      <c r="M122" s="69">
        <v>-2.5999999999999999E-3</v>
      </c>
      <c r="N122" s="69">
        <v>7.1000000000000004E-3</v>
      </c>
      <c r="O122" s="82">
        <f t="shared" ref="O122:O126" si="139">(J122-M122)/N122</f>
        <v>27.408450704225348</v>
      </c>
      <c r="P122" s="17">
        <f t="shared" ref="P122:P126" si="140">O122/L122</f>
        <v>1.096338028169014</v>
      </c>
    </row>
    <row r="123" spans="1:22">
      <c r="A123" s="74" t="s">
        <v>852</v>
      </c>
      <c r="C123" s="99" t="s">
        <v>2077</v>
      </c>
      <c r="D123" s="99" t="s">
        <v>710</v>
      </c>
      <c r="E123" s="99"/>
      <c r="F123" s="99"/>
      <c r="H123" s="18">
        <v>0.377</v>
      </c>
      <c r="I123" s="47">
        <v>2.4E-2</v>
      </c>
      <c r="J123" s="18">
        <f t="shared" si="134"/>
        <v>0.35299999999999998</v>
      </c>
      <c r="K123" s="13">
        <v>2</v>
      </c>
      <c r="L123" s="13">
        <f t="shared" si="138"/>
        <v>25</v>
      </c>
      <c r="M123" s="69">
        <v>-2.5999999999999999E-3</v>
      </c>
      <c r="N123" s="69">
        <v>7.1000000000000004E-3</v>
      </c>
      <c r="O123" s="82">
        <f t="shared" si="139"/>
        <v>50.084507042253513</v>
      </c>
      <c r="P123" s="17">
        <f t="shared" si="140"/>
        <v>2.0033802816901405</v>
      </c>
    </row>
    <row r="124" spans="1:22">
      <c r="A124" s="74" t="s">
        <v>852</v>
      </c>
      <c r="C124" s="99" t="s">
        <v>2078</v>
      </c>
      <c r="D124" s="99" t="s">
        <v>172</v>
      </c>
      <c r="E124" s="99"/>
      <c r="F124" s="99"/>
      <c r="H124" s="18">
        <v>0.25</v>
      </c>
      <c r="I124" s="47">
        <v>2.4E-2</v>
      </c>
      <c r="J124" s="18">
        <f t="shared" si="134"/>
        <v>0.22600000000000001</v>
      </c>
      <c r="K124" s="13">
        <v>1</v>
      </c>
      <c r="L124" s="13">
        <f t="shared" si="138"/>
        <v>50</v>
      </c>
      <c r="M124" s="69">
        <v>-2.5999999999999999E-3</v>
      </c>
      <c r="N124" s="69">
        <v>7.1000000000000004E-3</v>
      </c>
      <c r="O124" s="82">
        <f t="shared" si="139"/>
        <v>32.197183098591545</v>
      </c>
      <c r="P124" s="17">
        <f t="shared" si="140"/>
        <v>0.64394366197183084</v>
      </c>
    </row>
    <row r="125" spans="1:22">
      <c r="A125" s="74" t="s">
        <v>852</v>
      </c>
      <c r="C125" s="99" t="s">
        <v>2079</v>
      </c>
      <c r="D125" s="99" t="s">
        <v>174</v>
      </c>
      <c r="E125" s="99"/>
      <c r="F125" s="99"/>
      <c r="H125" s="18">
        <v>0.32600000000000001</v>
      </c>
      <c r="I125" s="47">
        <v>2.4E-2</v>
      </c>
      <c r="J125" s="18">
        <f t="shared" si="134"/>
        <v>0.30199999999999999</v>
      </c>
      <c r="K125" s="13">
        <v>5</v>
      </c>
      <c r="L125" s="13">
        <f t="shared" si="138"/>
        <v>10</v>
      </c>
      <c r="M125" s="69">
        <v>-2.5999999999999999E-3</v>
      </c>
      <c r="N125" s="69">
        <v>7.1000000000000004E-3</v>
      </c>
      <c r="O125" s="82">
        <f t="shared" si="139"/>
        <v>42.901408450704217</v>
      </c>
      <c r="P125" s="17">
        <f t="shared" si="140"/>
        <v>4.2901408450704217</v>
      </c>
    </row>
    <row r="126" spans="1:22">
      <c r="A126" s="74" t="s">
        <v>852</v>
      </c>
      <c r="C126" s="99" t="s">
        <v>2080</v>
      </c>
      <c r="D126" s="99" t="s">
        <v>176</v>
      </c>
      <c r="E126" s="99"/>
      <c r="F126" s="99"/>
      <c r="H126" s="18">
        <v>0.13500000000000001</v>
      </c>
      <c r="I126" s="47">
        <v>2.4E-2</v>
      </c>
      <c r="J126" s="18">
        <f t="shared" si="134"/>
        <v>0.11100000000000002</v>
      </c>
      <c r="K126" s="13">
        <v>5</v>
      </c>
      <c r="L126" s="13">
        <f t="shared" si="138"/>
        <v>10</v>
      </c>
      <c r="M126" s="69">
        <v>-2.5999999999999999E-3</v>
      </c>
      <c r="N126" s="69">
        <v>7.1000000000000004E-3</v>
      </c>
      <c r="O126" s="82">
        <f t="shared" si="139"/>
        <v>16.000000000000004</v>
      </c>
      <c r="P126" s="17">
        <f t="shared" si="140"/>
        <v>1.6000000000000003</v>
      </c>
    </row>
    <row r="127" spans="1:22">
      <c r="A127" s="74" t="s">
        <v>852</v>
      </c>
      <c r="C127" s="99" t="s">
        <v>2081</v>
      </c>
      <c r="D127" s="99" t="s">
        <v>178</v>
      </c>
      <c r="E127" s="111"/>
      <c r="F127" s="99"/>
      <c r="H127" s="18">
        <v>0.31900000000000001</v>
      </c>
      <c r="I127" s="47">
        <v>2.4E-2</v>
      </c>
      <c r="J127" s="13">
        <f t="shared" ref="J127:J130" si="141">H127-I127</f>
        <v>0.29499999999999998</v>
      </c>
      <c r="K127" s="13">
        <v>1</v>
      </c>
      <c r="L127" s="13">
        <f t="shared" ref="L127" si="142">50/K127</f>
        <v>50</v>
      </c>
      <c r="M127" s="69">
        <v>-2.5999999999999999E-3</v>
      </c>
      <c r="N127" s="69">
        <v>7.1000000000000004E-3</v>
      </c>
      <c r="O127" s="82">
        <f t="shared" ref="O127" si="143">(J127-M127)/N127</f>
        <v>41.915492957746473</v>
      </c>
      <c r="P127" s="17">
        <f t="shared" ref="P127" si="144">O127/L127</f>
        <v>0.8383098591549295</v>
      </c>
    </row>
    <row r="128" spans="1:22">
      <c r="A128" s="74" t="s">
        <v>852</v>
      </c>
      <c r="C128" s="99" t="s">
        <v>2082</v>
      </c>
      <c r="D128" s="99" t="s">
        <v>206</v>
      </c>
      <c r="E128" s="99"/>
      <c r="F128" s="99"/>
      <c r="H128" s="18">
        <v>0.124</v>
      </c>
      <c r="I128" s="47">
        <v>2.4E-2</v>
      </c>
      <c r="J128" s="18">
        <f t="shared" si="141"/>
        <v>0.1</v>
      </c>
      <c r="K128" s="13">
        <v>1</v>
      </c>
      <c r="L128" s="13">
        <f t="shared" ref="L128:L130" si="145">50/K128</f>
        <v>50</v>
      </c>
      <c r="M128" s="69">
        <v>-2.5999999999999999E-3</v>
      </c>
      <c r="N128" s="69">
        <v>7.1000000000000004E-3</v>
      </c>
      <c r="O128" s="82">
        <f t="shared" ref="O128:O130" si="146">(J128-M128)/N128</f>
        <v>14.450704225352114</v>
      </c>
      <c r="P128" s="17">
        <f t="shared" ref="P128:P130" si="147">O128/L128</f>
        <v>0.2890140845070423</v>
      </c>
    </row>
    <row r="129" spans="1:16">
      <c r="A129" s="74" t="s">
        <v>852</v>
      </c>
      <c r="C129" s="99" t="s">
        <v>2083</v>
      </c>
      <c r="D129" s="99" t="s">
        <v>210</v>
      </c>
      <c r="E129" s="99"/>
      <c r="F129" s="99"/>
      <c r="H129" s="18">
        <v>0.40100000000000002</v>
      </c>
      <c r="I129" s="47">
        <v>2.4E-2</v>
      </c>
      <c r="J129" s="18">
        <f t="shared" si="141"/>
        <v>0.377</v>
      </c>
      <c r="K129" s="13">
        <v>1</v>
      </c>
      <c r="L129" s="13">
        <f t="shared" si="145"/>
        <v>50</v>
      </c>
      <c r="M129" s="69">
        <v>-2.5999999999999999E-3</v>
      </c>
      <c r="N129" s="69">
        <v>7.1000000000000004E-3</v>
      </c>
      <c r="O129" s="82">
        <f t="shared" si="146"/>
        <v>53.464788732394361</v>
      </c>
      <c r="P129" s="17">
        <f t="shared" si="147"/>
        <v>1.0692957746478873</v>
      </c>
    </row>
    <row r="130" spans="1:16">
      <c r="A130" s="74" t="s">
        <v>852</v>
      </c>
      <c r="C130" s="99" t="s">
        <v>2084</v>
      </c>
      <c r="D130" s="99" t="s">
        <v>204</v>
      </c>
      <c r="E130" s="99"/>
      <c r="F130" s="99"/>
      <c r="H130" s="18">
        <v>0.23</v>
      </c>
      <c r="I130" s="47">
        <v>2.4E-2</v>
      </c>
      <c r="J130" s="18">
        <f t="shared" si="141"/>
        <v>0.20600000000000002</v>
      </c>
      <c r="K130" s="13">
        <v>1</v>
      </c>
      <c r="L130" s="13">
        <f t="shared" si="145"/>
        <v>50</v>
      </c>
      <c r="M130" s="69">
        <v>-2.5999999999999999E-3</v>
      </c>
      <c r="N130" s="69">
        <v>7.1000000000000004E-3</v>
      </c>
      <c r="O130" s="82">
        <f t="shared" si="146"/>
        <v>29.380281690140844</v>
      </c>
      <c r="P130" s="17">
        <f t="shared" si="147"/>
        <v>0.58760563380281683</v>
      </c>
    </row>
    <row r="131" spans="1:16">
      <c r="A131" s="74"/>
      <c r="C131" s="99" t="s">
        <v>2085</v>
      </c>
      <c r="D131" s="99" t="s">
        <v>992</v>
      </c>
      <c r="E131" s="99"/>
      <c r="F131" s="99"/>
      <c r="H131" s="13">
        <v>0.377</v>
      </c>
      <c r="I131" s="47">
        <v>2.4E-2</v>
      </c>
      <c r="J131" s="13">
        <f t="shared" ref="J131:J136" si="148">H131-I131</f>
        <v>0.35299999999999998</v>
      </c>
      <c r="K131" s="13">
        <v>2</v>
      </c>
      <c r="L131" s="13">
        <f t="shared" ref="L131:L136" si="149">50/K131</f>
        <v>25</v>
      </c>
      <c r="M131" s="69">
        <v>-2.5999999999999999E-3</v>
      </c>
      <c r="N131" s="69">
        <v>7.1000000000000004E-3</v>
      </c>
      <c r="O131" s="82">
        <f t="shared" ref="O131:O136" si="150">(J131-M131)/N131</f>
        <v>50.084507042253513</v>
      </c>
      <c r="P131" s="17">
        <f t="shared" ref="P131:P136" si="151">O131/L131</f>
        <v>2.0033802816901405</v>
      </c>
    </row>
    <row r="132" spans="1:16">
      <c r="A132" s="74"/>
      <c r="C132" s="99" t="s">
        <v>2086</v>
      </c>
      <c r="D132" s="99" t="s">
        <v>994</v>
      </c>
      <c r="E132" s="99"/>
      <c r="F132" s="99"/>
      <c r="H132" s="13">
        <v>0.308</v>
      </c>
      <c r="I132" s="47">
        <v>2.4E-2</v>
      </c>
      <c r="J132" s="13">
        <f t="shared" si="148"/>
        <v>0.28399999999999997</v>
      </c>
      <c r="K132" s="13">
        <v>2</v>
      </c>
      <c r="L132" s="13">
        <f t="shared" si="149"/>
        <v>25</v>
      </c>
      <c r="M132" s="69">
        <v>-2.5999999999999999E-3</v>
      </c>
      <c r="N132" s="69">
        <v>7.1000000000000004E-3</v>
      </c>
      <c r="O132" s="82">
        <f t="shared" si="150"/>
        <v>40.366197183098585</v>
      </c>
      <c r="P132" s="17">
        <f t="shared" si="151"/>
        <v>1.6146478873239434</v>
      </c>
    </row>
    <row r="133" spans="1:16">
      <c r="A133" s="74"/>
      <c r="C133" s="99" t="s">
        <v>2087</v>
      </c>
      <c r="D133" s="99" t="s">
        <v>1</v>
      </c>
      <c r="E133" s="99"/>
      <c r="F133" s="99"/>
      <c r="H133" s="13">
        <v>0.47199999999999998</v>
      </c>
      <c r="I133" s="47">
        <v>2.4E-2</v>
      </c>
      <c r="J133" s="13">
        <f t="shared" si="148"/>
        <v>0.44799999999999995</v>
      </c>
      <c r="K133" s="13">
        <v>2</v>
      </c>
      <c r="L133" s="13">
        <f t="shared" si="149"/>
        <v>25</v>
      </c>
      <c r="M133" s="69">
        <v>-2.5999999999999999E-3</v>
      </c>
      <c r="N133" s="69">
        <v>7.1000000000000004E-3</v>
      </c>
      <c r="O133" s="82">
        <f t="shared" si="150"/>
        <v>63.464788732394354</v>
      </c>
      <c r="P133" s="17">
        <f t="shared" si="151"/>
        <v>2.538591549295774</v>
      </c>
    </row>
    <row r="134" spans="1:16">
      <c r="A134" s="74"/>
      <c r="C134" s="99" t="s">
        <v>2088</v>
      </c>
      <c r="D134" s="99" t="s">
        <v>3</v>
      </c>
      <c r="E134" s="99"/>
      <c r="F134" s="99"/>
      <c r="H134" s="13">
        <v>0.35399999999999998</v>
      </c>
      <c r="I134" s="47">
        <v>2.4E-2</v>
      </c>
      <c r="J134" s="13">
        <f t="shared" si="148"/>
        <v>0.32999999999999996</v>
      </c>
      <c r="K134" s="13">
        <v>10</v>
      </c>
      <c r="L134" s="13">
        <f t="shared" si="149"/>
        <v>5</v>
      </c>
      <c r="M134" s="69">
        <v>-2.5999999999999999E-3</v>
      </c>
      <c r="N134" s="69">
        <v>7.1000000000000004E-3</v>
      </c>
      <c r="O134" s="82">
        <f t="shared" si="150"/>
        <v>46.845070422535201</v>
      </c>
      <c r="P134" s="17">
        <f t="shared" si="151"/>
        <v>9.3690140845070395</v>
      </c>
    </row>
    <row r="135" spans="1:16">
      <c r="A135" s="74"/>
      <c r="C135" s="99" t="s">
        <v>2089</v>
      </c>
      <c r="D135" s="99" t="s">
        <v>5</v>
      </c>
      <c r="E135" s="99"/>
      <c r="F135" s="99"/>
      <c r="H135" s="13">
        <v>0.32200000000000001</v>
      </c>
      <c r="I135" s="47">
        <v>2.4E-2</v>
      </c>
      <c r="J135" s="13">
        <f t="shared" si="148"/>
        <v>0.29799999999999999</v>
      </c>
      <c r="K135" s="13">
        <v>10</v>
      </c>
      <c r="L135" s="13">
        <f t="shared" si="149"/>
        <v>5</v>
      </c>
      <c r="M135" s="69">
        <v>-2.5999999999999999E-3</v>
      </c>
      <c r="N135" s="69">
        <v>7.1000000000000004E-3</v>
      </c>
      <c r="O135" s="82">
        <f t="shared" si="150"/>
        <v>42.338028169014081</v>
      </c>
      <c r="P135" s="17">
        <f t="shared" si="151"/>
        <v>8.4676056338028154</v>
      </c>
    </row>
    <row r="136" spans="1:16">
      <c r="A136" s="74"/>
      <c r="C136" s="99" t="s">
        <v>2090</v>
      </c>
      <c r="D136" s="99" t="s">
        <v>7</v>
      </c>
      <c r="E136" s="99"/>
      <c r="F136" s="99"/>
      <c r="H136" s="13">
        <v>0.499</v>
      </c>
      <c r="I136" s="47">
        <v>2.4E-2</v>
      </c>
      <c r="J136" s="13">
        <f t="shared" si="148"/>
        <v>0.47499999999999998</v>
      </c>
      <c r="K136" s="13">
        <v>2</v>
      </c>
      <c r="L136" s="13">
        <f t="shared" si="149"/>
        <v>25</v>
      </c>
      <c r="M136" s="69">
        <v>-2.5999999999999999E-3</v>
      </c>
      <c r="N136" s="69">
        <v>7.1000000000000004E-3</v>
      </c>
      <c r="O136" s="82">
        <f t="shared" si="150"/>
        <v>67.267605633802802</v>
      </c>
      <c r="P136" s="17">
        <f t="shared" si="151"/>
        <v>2.6907042253521123</v>
      </c>
    </row>
    <row r="137" spans="1:16">
      <c r="A137" s="74"/>
      <c r="B137" s="15">
        <v>43991</v>
      </c>
      <c r="C137" s="13" t="s">
        <v>2092</v>
      </c>
      <c r="D137" s="13" t="s">
        <v>992</v>
      </c>
      <c r="H137" s="13">
        <v>0.40500000000000003</v>
      </c>
      <c r="I137" s="47">
        <v>2.7E-2</v>
      </c>
      <c r="J137" s="13">
        <f t="shared" ref="J137:J143" si="152">H137-I137</f>
        <v>0.378</v>
      </c>
      <c r="K137" s="13">
        <v>2</v>
      </c>
      <c r="L137" s="13">
        <f t="shared" ref="L137:L142" si="153">50/K137</f>
        <v>25</v>
      </c>
      <c r="M137" s="69">
        <v>-2.5999999999999999E-3</v>
      </c>
      <c r="N137" s="69">
        <v>7.1000000000000004E-3</v>
      </c>
      <c r="O137" s="82">
        <f t="shared" ref="O137:O142" si="154">(J137-M137)/N137</f>
        <v>53.605633802816897</v>
      </c>
      <c r="P137" s="17">
        <f t="shared" ref="P137:P142" si="155">O137/L137</f>
        <v>2.144225352112676</v>
      </c>
    </row>
    <row r="138" spans="1:16">
      <c r="A138" s="74"/>
      <c r="B138" s="13" t="s">
        <v>2098</v>
      </c>
      <c r="C138" s="13" t="s">
        <v>2093</v>
      </c>
      <c r="D138" s="13" t="s">
        <v>994</v>
      </c>
      <c r="H138" s="13">
        <v>0.32200000000000001</v>
      </c>
      <c r="I138" s="47">
        <v>2.7E-2</v>
      </c>
      <c r="J138" s="13">
        <f t="shared" si="152"/>
        <v>0.29499999999999998</v>
      </c>
      <c r="K138" s="13">
        <v>2</v>
      </c>
      <c r="L138" s="13">
        <f t="shared" si="153"/>
        <v>25</v>
      </c>
      <c r="M138" s="69">
        <v>-2.5999999999999999E-3</v>
      </c>
      <c r="N138" s="69">
        <v>7.1000000000000004E-3</v>
      </c>
      <c r="O138" s="82">
        <f t="shared" si="154"/>
        <v>41.915492957746473</v>
      </c>
      <c r="P138" s="17">
        <f t="shared" si="155"/>
        <v>1.676619718309859</v>
      </c>
    </row>
    <row r="139" spans="1:16">
      <c r="A139" s="74"/>
      <c r="C139" s="99" t="s">
        <v>2094</v>
      </c>
      <c r="D139" s="99" t="s">
        <v>1</v>
      </c>
      <c r="H139" s="13">
        <v>0.45700000000000002</v>
      </c>
      <c r="I139" s="47">
        <v>2.7E-2</v>
      </c>
      <c r="J139" s="13">
        <f t="shared" si="152"/>
        <v>0.43</v>
      </c>
      <c r="K139" s="13">
        <v>2</v>
      </c>
      <c r="L139" s="13">
        <f t="shared" si="153"/>
        <v>25</v>
      </c>
      <c r="M139" s="69">
        <v>-2.5999999999999999E-3</v>
      </c>
      <c r="N139" s="69">
        <v>7.1000000000000004E-3</v>
      </c>
      <c r="O139" s="82">
        <f t="shared" si="154"/>
        <v>60.929577464788728</v>
      </c>
      <c r="P139" s="17">
        <f t="shared" si="155"/>
        <v>2.4371830985915492</v>
      </c>
    </row>
    <row r="140" spans="1:16">
      <c r="A140" s="74"/>
      <c r="C140" s="99" t="s">
        <v>2095</v>
      </c>
      <c r="D140" s="99" t="s">
        <v>3</v>
      </c>
      <c r="E140" s="99"/>
      <c r="F140" s="99"/>
      <c r="H140" s="13">
        <v>0.34300000000000003</v>
      </c>
      <c r="I140" s="47">
        <v>2.7E-2</v>
      </c>
      <c r="J140" s="13">
        <f t="shared" si="152"/>
        <v>0.316</v>
      </c>
      <c r="K140" s="13">
        <v>10</v>
      </c>
      <c r="L140" s="13">
        <f t="shared" si="153"/>
        <v>5</v>
      </c>
      <c r="M140" s="69">
        <v>-2.5999999999999999E-3</v>
      </c>
      <c r="N140" s="69">
        <v>7.1000000000000004E-3</v>
      </c>
      <c r="O140" s="82">
        <f t="shared" si="154"/>
        <v>44.873239436619713</v>
      </c>
      <c r="P140" s="17">
        <f t="shared" si="155"/>
        <v>8.9746478873239433</v>
      </c>
    </row>
    <row r="141" spans="1:16">
      <c r="A141" s="74"/>
      <c r="C141" s="13" t="s">
        <v>2096</v>
      </c>
      <c r="D141" s="13" t="s">
        <v>5</v>
      </c>
      <c r="H141" s="13">
        <v>0.318</v>
      </c>
      <c r="I141" s="47">
        <v>2.7E-2</v>
      </c>
      <c r="J141" s="13">
        <f t="shared" si="152"/>
        <v>0.29099999999999998</v>
      </c>
      <c r="K141" s="13">
        <v>10</v>
      </c>
      <c r="L141" s="13">
        <f t="shared" si="153"/>
        <v>5</v>
      </c>
      <c r="M141" s="69">
        <v>-2.5999999999999999E-3</v>
      </c>
      <c r="N141" s="69">
        <v>7.1000000000000004E-3</v>
      </c>
      <c r="O141" s="82">
        <f t="shared" si="154"/>
        <v>41.352112676056329</v>
      </c>
      <c r="P141" s="17">
        <f t="shared" si="155"/>
        <v>8.2704225352112655</v>
      </c>
    </row>
    <row r="142" spans="1:16">
      <c r="A142" s="74"/>
      <c r="C142" s="13" t="s">
        <v>2097</v>
      </c>
      <c r="D142" s="13" t="s">
        <v>7</v>
      </c>
      <c r="H142" s="13">
        <v>0.48199999999999998</v>
      </c>
      <c r="I142" s="47">
        <v>2.7E-2</v>
      </c>
      <c r="J142" s="13">
        <f t="shared" si="152"/>
        <v>0.45499999999999996</v>
      </c>
      <c r="K142" s="13">
        <v>2</v>
      </c>
      <c r="L142" s="13">
        <f t="shared" si="153"/>
        <v>25</v>
      </c>
      <c r="M142" s="69">
        <v>-2.5999999999999999E-3</v>
      </c>
      <c r="N142" s="69">
        <v>7.1000000000000004E-3</v>
      </c>
      <c r="O142" s="82">
        <f t="shared" si="154"/>
        <v>64.450704225352098</v>
      </c>
      <c r="P142" s="17">
        <f t="shared" si="155"/>
        <v>2.5780281690140838</v>
      </c>
    </row>
    <row r="143" spans="1:16">
      <c r="A143" s="74" t="s">
        <v>2107</v>
      </c>
      <c r="B143" s="15">
        <v>43992</v>
      </c>
      <c r="C143" s="99" t="s">
        <v>2099</v>
      </c>
      <c r="D143" s="99" t="s">
        <v>160</v>
      </c>
      <c r="E143" s="109"/>
      <c r="H143" s="18">
        <v>0.23699999999999999</v>
      </c>
      <c r="I143" s="47">
        <v>2.4E-2</v>
      </c>
      <c r="J143" s="18">
        <f t="shared" si="152"/>
        <v>0.21299999999999999</v>
      </c>
      <c r="K143" s="13">
        <v>10</v>
      </c>
      <c r="L143" s="13">
        <f t="shared" ref="L143:L149" si="156">50/K143</f>
        <v>5</v>
      </c>
      <c r="M143" s="69">
        <v>-2.5999999999999999E-3</v>
      </c>
      <c r="N143" s="69">
        <v>7.1000000000000004E-3</v>
      </c>
      <c r="O143" s="82">
        <f t="shared" ref="O143:O149" si="157">(J143-M143)/N143</f>
        <v>30.366197183098588</v>
      </c>
      <c r="P143" s="17">
        <f t="shared" ref="P143:P149" si="158">O143/L143</f>
        <v>6.0732394366197173</v>
      </c>
    </row>
    <row r="144" spans="1:16">
      <c r="A144" s="74"/>
      <c r="B144" s="13" t="s">
        <v>2109</v>
      </c>
      <c r="C144" s="99" t="s">
        <v>2100</v>
      </c>
      <c r="D144" s="99" t="s">
        <v>992</v>
      </c>
      <c r="H144" s="13">
        <v>0.376</v>
      </c>
      <c r="I144" s="47">
        <v>2.4E-2</v>
      </c>
      <c r="J144" s="13">
        <f t="shared" ref="J144:J149" si="159">H144-I144</f>
        <v>0.35199999999999998</v>
      </c>
      <c r="K144" s="13">
        <v>2</v>
      </c>
      <c r="L144" s="13">
        <f t="shared" si="156"/>
        <v>25</v>
      </c>
      <c r="M144" s="69">
        <v>-2.5999999999999999E-3</v>
      </c>
      <c r="N144" s="69">
        <v>7.1000000000000004E-3</v>
      </c>
      <c r="O144" s="82">
        <f t="shared" si="157"/>
        <v>49.943661971830977</v>
      </c>
      <c r="P144" s="17">
        <f t="shared" si="158"/>
        <v>1.9977464788732391</v>
      </c>
    </row>
    <row r="145" spans="1:19">
      <c r="A145" s="74"/>
      <c r="C145" s="99" t="s">
        <v>2101</v>
      </c>
      <c r="D145" s="99" t="s">
        <v>994</v>
      </c>
      <c r="H145" s="13">
        <v>0.318</v>
      </c>
      <c r="I145" s="47">
        <v>2.4E-2</v>
      </c>
      <c r="J145" s="13">
        <f t="shared" si="159"/>
        <v>0.29399999999999998</v>
      </c>
      <c r="K145" s="13">
        <v>2</v>
      </c>
      <c r="L145" s="13">
        <f t="shared" si="156"/>
        <v>25</v>
      </c>
      <c r="M145" s="69">
        <v>-2.5999999999999999E-3</v>
      </c>
      <c r="N145" s="69">
        <v>7.1000000000000004E-3</v>
      </c>
      <c r="O145" s="82">
        <f t="shared" si="157"/>
        <v>41.774647887323937</v>
      </c>
      <c r="P145" s="17">
        <f t="shared" si="158"/>
        <v>1.6709859154929574</v>
      </c>
    </row>
    <row r="146" spans="1:19">
      <c r="A146" s="74"/>
      <c r="C146" s="99" t="s">
        <v>2102</v>
      </c>
      <c r="D146" s="99" t="s">
        <v>1</v>
      </c>
      <c r="H146" s="13">
        <v>0.46600000000000003</v>
      </c>
      <c r="I146" s="47">
        <v>2.4E-2</v>
      </c>
      <c r="J146" s="13">
        <f t="shared" si="159"/>
        <v>0.442</v>
      </c>
      <c r="K146" s="13">
        <v>2</v>
      </c>
      <c r="L146" s="13">
        <f t="shared" si="156"/>
        <v>25</v>
      </c>
      <c r="M146" s="69">
        <v>-2.5999999999999999E-3</v>
      </c>
      <c r="N146" s="69">
        <v>7.1000000000000004E-3</v>
      </c>
      <c r="O146" s="82">
        <f t="shared" si="157"/>
        <v>62.619718309859152</v>
      </c>
      <c r="P146" s="17">
        <f t="shared" si="158"/>
        <v>2.5047887323943661</v>
      </c>
    </row>
    <row r="147" spans="1:19">
      <c r="A147" s="74"/>
      <c r="C147" s="99" t="s">
        <v>2103</v>
      </c>
      <c r="D147" s="99" t="s">
        <v>3</v>
      </c>
      <c r="H147" s="13">
        <v>0.35699999999999998</v>
      </c>
      <c r="I147" s="47">
        <v>2.4E-2</v>
      </c>
      <c r="J147" s="13">
        <f t="shared" si="159"/>
        <v>0.33299999999999996</v>
      </c>
      <c r="K147" s="13">
        <v>10</v>
      </c>
      <c r="L147" s="13">
        <f t="shared" si="156"/>
        <v>5</v>
      </c>
      <c r="M147" s="69">
        <v>-2.5999999999999999E-3</v>
      </c>
      <c r="N147" s="69">
        <v>7.1000000000000004E-3</v>
      </c>
      <c r="O147" s="82">
        <f t="shared" si="157"/>
        <v>47.267605633802809</v>
      </c>
      <c r="P147" s="17">
        <f t="shared" si="158"/>
        <v>9.4535211267605614</v>
      </c>
    </row>
    <row r="148" spans="1:19">
      <c r="A148" s="74"/>
      <c r="C148" s="99" t="s">
        <v>2104</v>
      </c>
      <c r="D148" s="99" t="s">
        <v>5</v>
      </c>
      <c r="H148" s="13">
        <v>0.32900000000000001</v>
      </c>
      <c r="I148" s="47">
        <v>2.4E-2</v>
      </c>
      <c r="J148" s="13">
        <f t="shared" si="159"/>
        <v>0.30499999999999999</v>
      </c>
      <c r="K148" s="13">
        <v>10</v>
      </c>
      <c r="L148" s="13">
        <f t="shared" si="156"/>
        <v>5</v>
      </c>
      <c r="M148" s="69">
        <v>-2.5999999999999999E-3</v>
      </c>
      <c r="N148" s="69">
        <v>7.1000000000000004E-3</v>
      </c>
      <c r="O148" s="82">
        <f t="shared" si="157"/>
        <v>43.323943661971825</v>
      </c>
      <c r="P148" s="17">
        <f t="shared" si="158"/>
        <v>8.6647887323943653</v>
      </c>
    </row>
    <row r="149" spans="1:19">
      <c r="A149" s="74"/>
      <c r="C149" s="99" t="s">
        <v>2105</v>
      </c>
      <c r="D149" s="99" t="s">
        <v>7</v>
      </c>
      <c r="H149" s="13">
        <v>0.47099999999999997</v>
      </c>
      <c r="I149" s="47">
        <v>2.4E-2</v>
      </c>
      <c r="J149" s="13">
        <f t="shared" si="159"/>
        <v>0.44699999999999995</v>
      </c>
      <c r="K149" s="13">
        <v>2</v>
      </c>
      <c r="L149" s="13">
        <f t="shared" si="156"/>
        <v>25</v>
      </c>
      <c r="M149" s="69">
        <v>-2.5999999999999999E-3</v>
      </c>
      <c r="N149" s="69">
        <v>7.1000000000000004E-3</v>
      </c>
      <c r="O149" s="82">
        <f t="shared" si="157"/>
        <v>63.323943661971818</v>
      </c>
      <c r="P149" s="17">
        <f t="shared" si="158"/>
        <v>2.5329577464788726</v>
      </c>
    </row>
    <row r="150" spans="1:19">
      <c r="A150" s="74" t="s">
        <v>2108</v>
      </c>
      <c r="C150" s="99" t="s">
        <v>2115</v>
      </c>
      <c r="D150" s="99" t="s">
        <v>178</v>
      </c>
      <c r="E150" s="109"/>
      <c r="H150" s="18">
        <v>0.104</v>
      </c>
      <c r="I150" s="47">
        <v>2.4E-2</v>
      </c>
      <c r="J150" s="18">
        <f t="shared" ref="J150:J154" si="160">H150-I150</f>
        <v>7.9999999999999988E-2</v>
      </c>
      <c r="K150" s="13">
        <v>1</v>
      </c>
      <c r="L150" s="13">
        <f t="shared" ref="L150" si="161">50/K150</f>
        <v>50</v>
      </c>
      <c r="M150" s="69">
        <v>-2.5999999999999999E-3</v>
      </c>
      <c r="N150" s="69">
        <v>7.1000000000000004E-3</v>
      </c>
      <c r="O150" s="82">
        <f t="shared" ref="O150" si="162">(J150-M150)/N150</f>
        <v>11.633802816901406</v>
      </c>
      <c r="P150" s="17">
        <f t="shared" ref="P150" si="163">O150/L150</f>
        <v>0.23267605633802813</v>
      </c>
    </row>
    <row r="151" spans="1:19">
      <c r="A151" s="74" t="s">
        <v>45</v>
      </c>
      <c r="C151" s="99" t="s">
        <v>2116</v>
      </c>
      <c r="D151" s="99"/>
      <c r="H151" s="18">
        <v>0.105</v>
      </c>
      <c r="I151" s="47">
        <v>2.4E-2</v>
      </c>
      <c r="J151" s="18">
        <f t="shared" ref="J151:J153" si="164">H151-I151</f>
        <v>8.0999999999999989E-2</v>
      </c>
      <c r="K151" s="13">
        <v>1</v>
      </c>
      <c r="L151" s="13">
        <f t="shared" ref="L151:L153" si="165">50/K151</f>
        <v>50</v>
      </c>
      <c r="M151" s="69">
        <v>-2.5999999999999999E-3</v>
      </c>
      <c r="N151" s="69">
        <v>7.1000000000000004E-3</v>
      </c>
      <c r="O151" s="82">
        <f t="shared" ref="O151:O153" si="166">(J151-M151)/N151</f>
        <v>11.774647887323942</v>
      </c>
      <c r="P151" s="17">
        <f t="shared" ref="P151:P153" si="167">O151/L151</f>
        <v>0.23549295774647885</v>
      </c>
    </row>
    <row r="152" spans="1:19">
      <c r="A152" s="74"/>
      <c r="B152" s="15"/>
      <c r="C152" s="35" t="s">
        <v>1785</v>
      </c>
      <c r="D152" s="88"/>
      <c r="E152" s="35"/>
      <c r="F152" s="35"/>
      <c r="G152" s="35"/>
      <c r="H152" s="46">
        <v>0.188</v>
      </c>
      <c r="I152" s="46">
        <v>2.4E-2</v>
      </c>
      <c r="J152" s="36">
        <f t="shared" si="164"/>
        <v>0.16400000000000001</v>
      </c>
      <c r="K152" s="37">
        <v>5</v>
      </c>
      <c r="L152" s="34">
        <f t="shared" si="165"/>
        <v>10</v>
      </c>
      <c r="M152" s="40">
        <v>-2.5999999999999999E-3</v>
      </c>
      <c r="N152" s="34">
        <v>7.1000000000000004E-3</v>
      </c>
      <c r="O152" s="35">
        <f t="shared" si="166"/>
        <v>23.464788732394364</v>
      </c>
      <c r="P152" s="35">
        <f t="shared" si="167"/>
        <v>2.3464788732394366</v>
      </c>
      <c r="Q152" s="13" t="s">
        <v>1788</v>
      </c>
      <c r="S152" s="79" t="s">
        <v>1783</v>
      </c>
    </row>
    <row r="153" spans="1:19">
      <c r="A153" s="74"/>
      <c r="C153" s="35" t="s">
        <v>1786</v>
      </c>
      <c r="D153" s="88"/>
      <c r="E153" s="35"/>
      <c r="F153" s="35"/>
      <c r="G153" s="35"/>
      <c r="H153" s="46">
        <v>0.187</v>
      </c>
      <c r="I153" s="46">
        <v>2.4E-2</v>
      </c>
      <c r="J153" s="36">
        <f t="shared" si="164"/>
        <v>0.16300000000000001</v>
      </c>
      <c r="K153" s="37">
        <v>5</v>
      </c>
      <c r="L153" s="34">
        <f t="shared" si="165"/>
        <v>10</v>
      </c>
      <c r="M153" s="40">
        <v>-2.5999999999999999E-3</v>
      </c>
      <c r="N153" s="34">
        <v>7.1000000000000004E-3</v>
      </c>
      <c r="O153" s="35">
        <f t="shared" si="166"/>
        <v>23.323943661971828</v>
      </c>
      <c r="P153" s="35">
        <f t="shared" si="167"/>
        <v>2.3323943661971827</v>
      </c>
      <c r="S153" s="79" t="s">
        <v>1784</v>
      </c>
    </row>
    <row r="154" spans="1:19">
      <c r="A154" s="74" t="s">
        <v>2107</v>
      </c>
      <c r="C154" s="99" t="s">
        <v>2106</v>
      </c>
      <c r="D154" s="99" t="s">
        <v>213</v>
      </c>
      <c r="H154" s="18">
        <v>0.105</v>
      </c>
      <c r="I154" s="47">
        <v>2.4E-2</v>
      </c>
      <c r="J154" s="18">
        <f t="shared" si="160"/>
        <v>8.0999999999999989E-2</v>
      </c>
      <c r="K154" s="13">
        <v>1</v>
      </c>
      <c r="L154" s="13">
        <f t="shared" ref="L154" si="168">50/K154</f>
        <v>50</v>
      </c>
      <c r="M154" s="69">
        <v>-2.5999999999999999E-3</v>
      </c>
      <c r="N154" s="69">
        <v>7.1000000000000004E-3</v>
      </c>
      <c r="O154" s="82">
        <f t="shared" ref="O154" si="169">(J154-M154)/N154</f>
        <v>11.774647887323942</v>
      </c>
      <c r="P154" s="17">
        <f t="shared" ref="P154" si="170">O154/L154</f>
        <v>0.23549295774647885</v>
      </c>
    </row>
    <row r="155" spans="1:19">
      <c r="A155" s="74" t="s">
        <v>43</v>
      </c>
      <c r="B155" s="15">
        <v>43993</v>
      </c>
      <c r="C155" s="13" t="s">
        <v>2113</v>
      </c>
      <c r="D155" s="13" t="s">
        <v>222</v>
      </c>
      <c r="E155" s="109"/>
      <c r="H155" s="18">
        <v>0.154</v>
      </c>
      <c r="I155" s="47">
        <v>2.3E-2</v>
      </c>
      <c r="J155" s="18">
        <f>H155-I155</f>
        <v>0.13100000000000001</v>
      </c>
      <c r="K155" s="13">
        <v>5</v>
      </c>
      <c r="L155" s="13">
        <f>50/K155</f>
        <v>10</v>
      </c>
      <c r="M155" s="69">
        <v>-2.5999999999999999E-3</v>
      </c>
      <c r="N155" s="69">
        <v>7.1000000000000004E-3</v>
      </c>
      <c r="O155" s="82">
        <f>(J155-M155)/N155</f>
        <v>18.816901408450704</v>
      </c>
      <c r="P155" s="17">
        <f>O155/L155</f>
        <v>1.8816901408450704</v>
      </c>
    </row>
    <row r="156" spans="1:19">
      <c r="A156" s="74" t="s">
        <v>43</v>
      </c>
      <c r="B156" s="13" t="s">
        <v>2117</v>
      </c>
      <c r="C156" s="13" t="s">
        <v>2114</v>
      </c>
      <c r="D156" s="13" t="s">
        <v>247</v>
      </c>
      <c r="E156" s="109"/>
      <c r="H156" s="18">
        <v>0.34899999999999998</v>
      </c>
      <c r="I156" s="47">
        <v>2.3E-2</v>
      </c>
      <c r="J156" s="18">
        <f>H156-I156</f>
        <v>0.32599999999999996</v>
      </c>
      <c r="K156" s="13">
        <v>10</v>
      </c>
      <c r="L156" s="13">
        <f>50/K156</f>
        <v>5</v>
      </c>
      <c r="M156" s="69">
        <v>-2.5999999999999999E-3</v>
      </c>
      <c r="N156" s="69">
        <v>7.1000000000000004E-3</v>
      </c>
      <c r="O156" s="82">
        <f>(J156-M156)/N156</f>
        <v>46.281690140845058</v>
      </c>
      <c r="P156" s="17">
        <f>O156/L156</f>
        <v>9.2563380281690115</v>
      </c>
    </row>
    <row r="157" spans="1:19">
      <c r="A157" s="74" t="s">
        <v>2132</v>
      </c>
      <c r="C157" s="99" t="s">
        <v>2118</v>
      </c>
      <c r="D157" s="99" t="s">
        <v>2133</v>
      </c>
      <c r="H157" s="18">
        <v>0.14399999999999999</v>
      </c>
      <c r="I157" s="47">
        <v>2.3E-2</v>
      </c>
      <c r="J157" s="18">
        <f>H157-I157</f>
        <v>0.121</v>
      </c>
      <c r="K157" s="13">
        <v>1</v>
      </c>
      <c r="L157" s="13">
        <f>50/K157</f>
        <v>50</v>
      </c>
      <c r="M157" s="69">
        <v>-2.5999999999999999E-3</v>
      </c>
      <c r="N157" s="69">
        <v>7.1000000000000004E-3</v>
      </c>
      <c r="O157" s="82">
        <f>(J157-M157)/N157</f>
        <v>17.408450704225352</v>
      </c>
      <c r="P157" s="17">
        <f>O157/L157</f>
        <v>0.34816901408450707</v>
      </c>
    </row>
    <row r="158" spans="1:19">
      <c r="A158" s="74" t="s">
        <v>2132</v>
      </c>
      <c r="C158" s="99" t="s">
        <v>2119</v>
      </c>
      <c r="D158" s="99" t="s">
        <v>502</v>
      </c>
      <c r="H158" s="18">
        <v>0.11700000000000001</v>
      </c>
      <c r="I158" s="47">
        <v>2.3E-2</v>
      </c>
      <c r="J158" s="18">
        <f>H158-I158</f>
        <v>9.4E-2</v>
      </c>
      <c r="K158" s="13">
        <v>1</v>
      </c>
      <c r="L158" s="13">
        <f>50/K158</f>
        <v>50</v>
      </c>
      <c r="M158" s="69">
        <v>-2.5999999999999999E-3</v>
      </c>
      <c r="N158" s="69">
        <v>7.1000000000000004E-3</v>
      </c>
      <c r="O158" s="82">
        <f>(J158-M158)/N158</f>
        <v>13.605633802816902</v>
      </c>
      <c r="P158" s="17">
        <f>O158/L158</f>
        <v>0.27211267605633804</v>
      </c>
    </row>
    <row r="159" spans="1:19">
      <c r="A159" s="74"/>
      <c r="C159" s="99" t="s">
        <v>2120</v>
      </c>
      <c r="D159" s="99" t="s">
        <v>992</v>
      </c>
      <c r="H159" s="13">
        <v>0.36399999999999999</v>
      </c>
      <c r="I159" s="47">
        <v>2.3E-2</v>
      </c>
      <c r="J159" s="13">
        <f t="shared" ref="J159:J164" si="171">H159-I159</f>
        <v>0.34099999999999997</v>
      </c>
      <c r="K159" s="13">
        <v>2</v>
      </c>
      <c r="L159" s="13">
        <f t="shared" ref="L159:L164" si="172">50/K159</f>
        <v>25</v>
      </c>
      <c r="M159" s="69">
        <v>-2.5999999999999999E-3</v>
      </c>
      <c r="N159" s="69">
        <v>7.1000000000000004E-3</v>
      </c>
      <c r="O159" s="82">
        <f t="shared" ref="O159:O164" si="173">(J159-M159)/N159</f>
        <v>48.394366197183089</v>
      </c>
      <c r="P159" s="17">
        <f t="shared" ref="P159:P164" si="174">O159/L159</f>
        <v>1.9357746478873237</v>
      </c>
    </row>
    <row r="160" spans="1:19">
      <c r="A160" s="74"/>
      <c r="C160" s="99" t="s">
        <v>2121</v>
      </c>
      <c r="D160" s="99" t="s">
        <v>994</v>
      </c>
      <c r="H160" s="13">
        <v>0.307</v>
      </c>
      <c r="I160" s="47">
        <v>2.3E-2</v>
      </c>
      <c r="J160" s="13">
        <f t="shared" si="171"/>
        <v>0.28399999999999997</v>
      </c>
      <c r="K160" s="13">
        <v>2</v>
      </c>
      <c r="L160" s="13">
        <f t="shared" si="172"/>
        <v>25</v>
      </c>
      <c r="M160" s="69">
        <v>-2.5999999999999999E-3</v>
      </c>
      <c r="N160" s="69">
        <v>7.1000000000000004E-3</v>
      </c>
      <c r="O160" s="82">
        <f t="shared" si="173"/>
        <v>40.366197183098585</v>
      </c>
      <c r="P160" s="17">
        <f t="shared" si="174"/>
        <v>1.6146478873239434</v>
      </c>
    </row>
    <row r="161" spans="1:16">
      <c r="A161" s="74"/>
      <c r="C161" s="99" t="s">
        <v>2122</v>
      </c>
      <c r="D161" s="99" t="s">
        <v>1</v>
      </c>
      <c r="H161" s="13">
        <v>0.435</v>
      </c>
      <c r="I161" s="47">
        <v>2.3E-2</v>
      </c>
      <c r="J161" s="13">
        <f t="shared" si="171"/>
        <v>0.41199999999999998</v>
      </c>
      <c r="K161" s="13">
        <v>2</v>
      </c>
      <c r="L161" s="13">
        <f t="shared" si="172"/>
        <v>25</v>
      </c>
      <c r="M161" s="69">
        <v>-2.5999999999999999E-3</v>
      </c>
      <c r="N161" s="69">
        <v>7.1000000000000004E-3</v>
      </c>
      <c r="O161" s="82">
        <f t="shared" si="173"/>
        <v>58.394366197183089</v>
      </c>
      <c r="P161" s="17">
        <f t="shared" si="174"/>
        <v>2.3357746478873236</v>
      </c>
    </row>
    <row r="162" spans="1:16">
      <c r="A162" s="74"/>
      <c r="C162" s="99" t="s">
        <v>2123</v>
      </c>
      <c r="D162" s="99" t="s">
        <v>3</v>
      </c>
      <c r="H162" s="13">
        <v>0.33400000000000002</v>
      </c>
      <c r="I162" s="47">
        <v>2.3E-2</v>
      </c>
      <c r="J162" s="13">
        <f t="shared" si="171"/>
        <v>0.311</v>
      </c>
      <c r="K162" s="13">
        <v>10</v>
      </c>
      <c r="L162" s="13">
        <f t="shared" si="172"/>
        <v>5</v>
      </c>
      <c r="M162" s="69">
        <v>-2.5999999999999999E-3</v>
      </c>
      <c r="N162" s="69">
        <v>7.1000000000000004E-3</v>
      </c>
      <c r="O162" s="82">
        <f t="shared" si="173"/>
        <v>44.16901408450704</v>
      </c>
      <c r="P162" s="17">
        <f t="shared" si="174"/>
        <v>8.8338028169014073</v>
      </c>
    </row>
    <row r="163" spans="1:16">
      <c r="A163" s="74"/>
      <c r="C163" s="99" t="s">
        <v>2124</v>
      </c>
      <c r="D163" s="99" t="s">
        <v>5</v>
      </c>
      <c r="H163" s="13">
        <v>0.317</v>
      </c>
      <c r="I163" s="47">
        <v>2.3E-2</v>
      </c>
      <c r="J163" s="13">
        <f t="shared" si="171"/>
        <v>0.29399999999999998</v>
      </c>
      <c r="K163" s="13">
        <v>10</v>
      </c>
      <c r="L163" s="13">
        <f t="shared" si="172"/>
        <v>5</v>
      </c>
      <c r="M163" s="69">
        <v>-2.5999999999999999E-3</v>
      </c>
      <c r="N163" s="69">
        <v>7.1000000000000004E-3</v>
      </c>
      <c r="O163" s="82">
        <f t="shared" si="173"/>
        <v>41.774647887323937</v>
      </c>
      <c r="P163" s="17">
        <f t="shared" si="174"/>
        <v>8.3549295774647874</v>
      </c>
    </row>
    <row r="164" spans="1:16">
      <c r="A164" s="74"/>
      <c r="C164" s="99" t="s">
        <v>2125</v>
      </c>
      <c r="D164" s="99" t="s">
        <v>7</v>
      </c>
      <c r="H164" s="13">
        <v>0.40799999999999997</v>
      </c>
      <c r="I164" s="47">
        <v>2.3E-2</v>
      </c>
      <c r="J164" s="13">
        <f t="shared" si="171"/>
        <v>0.38499999999999995</v>
      </c>
      <c r="K164" s="13">
        <v>2</v>
      </c>
      <c r="L164" s="13">
        <f t="shared" si="172"/>
        <v>25</v>
      </c>
      <c r="M164" s="69">
        <v>-2.5999999999999999E-3</v>
      </c>
      <c r="N164" s="69">
        <v>7.1000000000000004E-3</v>
      </c>
      <c r="O164" s="82">
        <f t="shared" si="173"/>
        <v>54.591549295774634</v>
      </c>
      <c r="P164" s="17">
        <f t="shared" si="174"/>
        <v>2.1836619718309853</v>
      </c>
    </row>
    <row r="165" spans="1:16">
      <c r="A165" s="74"/>
      <c r="B165" s="15">
        <v>43994</v>
      </c>
      <c r="C165" s="99" t="s">
        <v>2126</v>
      </c>
      <c r="D165" s="99" t="s">
        <v>992</v>
      </c>
      <c r="H165" s="13">
        <v>0.40799999999999997</v>
      </c>
      <c r="I165" s="47">
        <v>2.7E-2</v>
      </c>
      <c r="J165" s="13">
        <f t="shared" ref="J165:J170" si="175">H165-I165</f>
        <v>0.38099999999999995</v>
      </c>
      <c r="K165" s="13">
        <v>2</v>
      </c>
      <c r="L165" s="13">
        <f t="shared" ref="L165:L170" si="176">50/K165</f>
        <v>25</v>
      </c>
      <c r="M165" s="69">
        <v>-2.5999999999999999E-3</v>
      </c>
      <c r="N165" s="69">
        <v>7.1000000000000004E-3</v>
      </c>
      <c r="O165" s="82">
        <f t="shared" ref="O165:O170" si="177">(J165-M165)/N165</f>
        <v>54.028169014084497</v>
      </c>
      <c r="P165" s="17">
        <f t="shared" ref="P165:P170" si="178">O165/L165</f>
        <v>2.1611267605633797</v>
      </c>
    </row>
    <row r="166" spans="1:16">
      <c r="A166" s="74"/>
      <c r="B166" s="13" t="s">
        <v>2134</v>
      </c>
      <c r="C166" s="99" t="s">
        <v>2127</v>
      </c>
      <c r="D166" s="99" t="s">
        <v>994</v>
      </c>
      <c r="H166" s="13">
        <v>0.311</v>
      </c>
      <c r="I166" s="47">
        <v>2.7E-2</v>
      </c>
      <c r="J166" s="13">
        <f t="shared" si="175"/>
        <v>0.28399999999999997</v>
      </c>
      <c r="K166" s="13">
        <v>2</v>
      </c>
      <c r="L166" s="13">
        <f t="shared" si="176"/>
        <v>25</v>
      </c>
      <c r="M166" s="69">
        <v>-2.5999999999999999E-3</v>
      </c>
      <c r="N166" s="69">
        <v>7.1000000000000004E-3</v>
      </c>
      <c r="O166" s="82">
        <f t="shared" si="177"/>
        <v>40.366197183098585</v>
      </c>
      <c r="P166" s="17">
        <f t="shared" si="178"/>
        <v>1.6146478873239434</v>
      </c>
    </row>
    <row r="167" spans="1:16">
      <c r="A167" s="74"/>
      <c r="C167" s="99" t="s">
        <v>2128</v>
      </c>
      <c r="D167" s="99" t="s">
        <v>1</v>
      </c>
      <c r="H167" s="13">
        <v>0.47699999999999998</v>
      </c>
      <c r="I167" s="47">
        <v>2.7E-2</v>
      </c>
      <c r="J167" s="13">
        <f t="shared" si="175"/>
        <v>0.44999999999999996</v>
      </c>
      <c r="K167" s="13">
        <v>2</v>
      </c>
      <c r="L167" s="13">
        <f t="shared" si="176"/>
        <v>25</v>
      </c>
      <c r="M167" s="69">
        <v>-2.5999999999999999E-3</v>
      </c>
      <c r="N167" s="69">
        <v>7.1000000000000004E-3</v>
      </c>
      <c r="O167" s="82">
        <f t="shared" si="177"/>
        <v>63.746478873239425</v>
      </c>
      <c r="P167" s="17">
        <f t="shared" si="178"/>
        <v>2.5498591549295768</v>
      </c>
    </row>
    <row r="168" spans="1:16">
      <c r="A168" s="74"/>
      <c r="C168" s="99" t="s">
        <v>2129</v>
      </c>
      <c r="D168" s="99" t="s">
        <v>3</v>
      </c>
      <c r="H168" s="13">
        <v>0.34899999999999998</v>
      </c>
      <c r="I168" s="47">
        <v>2.7E-2</v>
      </c>
      <c r="J168" s="13">
        <f t="shared" si="175"/>
        <v>0.32199999999999995</v>
      </c>
      <c r="K168" s="13">
        <v>10</v>
      </c>
      <c r="L168" s="13">
        <f t="shared" si="176"/>
        <v>5</v>
      </c>
      <c r="M168" s="69">
        <v>-2.5999999999999999E-3</v>
      </c>
      <c r="N168" s="69">
        <v>7.1000000000000004E-3</v>
      </c>
      <c r="O168" s="82">
        <f t="shared" si="177"/>
        <v>45.718309859154921</v>
      </c>
      <c r="P168" s="17">
        <f t="shared" si="178"/>
        <v>9.1436619718309835</v>
      </c>
    </row>
    <row r="169" spans="1:16">
      <c r="A169" s="74"/>
      <c r="C169" s="99" t="s">
        <v>2130</v>
      </c>
      <c r="D169" s="99" t="s">
        <v>5</v>
      </c>
      <c r="H169" s="13">
        <v>0.32600000000000001</v>
      </c>
      <c r="I169" s="47">
        <v>2.7E-2</v>
      </c>
      <c r="J169" s="13">
        <f t="shared" si="175"/>
        <v>0.29899999999999999</v>
      </c>
      <c r="K169" s="13">
        <v>10</v>
      </c>
      <c r="L169" s="13">
        <f t="shared" si="176"/>
        <v>5</v>
      </c>
      <c r="M169" s="69">
        <v>-2.5999999999999999E-3</v>
      </c>
      <c r="N169" s="69">
        <v>7.1000000000000004E-3</v>
      </c>
      <c r="O169" s="82">
        <f t="shared" si="177"/>
        <v>42.478873239436616</v>
      </c>
      <c r="P169" s="17">
        <f t="shared" si="178"/>
        <v>8.4957746478873233</v>
      </c>
    </row>
    <row r="170" spans="1:16">
      <c r="A170" s="74"/>
      <c r="C170" s="99" t="s">
        <v>2131</v>
      </c>
      <c r="D170" s="99" t="s">
        <v>7</v>
      </c>
      <c r="H170" s="13">
        <v>0.47899999999999998</v>
      </c>
      <c r="I170" s="47">
        <v>2.7E-2</v>
      </c>
      <c r="J170" s="13">
        <f t="shared" si="175"/>
        <v>0.45199999999999996</v>
      </c>
      <c r="K170" s="13">
        <v>2</v>
      </c>
      <c r="L170" s="13">
        <f t="shared" si="176"/>
        <v>25</v>
      </c>
      <c r="M170" s="69">
        <v>-2.5999999999999999E-3</v>
      </c>
      <c r="N170" s="69">
        <v>7.1000000000000004E-3</v>
      </c>
      <c r="O170" s="82">
        <f t="shared" si="177"/>
        <v>64.028169014084497</v>
      </c>
      <c r="P170" s="17">
        <f t="shared" si="178"/>
        <v>2.5611267605633801</v>
      </c>
    </row>
    <row r="171" spans="1:16">
      <c r="A171" s="74"/>
      <c r="B171" s="15">
        <v>43997</v>
      </c>
      <c r="C171" s="99" t="s">
        <v>2137</v>
      </c>
      <c r="D171" s="99" t="s">
        <v>992</v>
      </c>
      <c r="H171" s="13">
        <v>0.38700000000000001</v>
      </c>
      <c r="I171" s="47">
        <v>2.4E-2</v>
      </c>
      <c r="J171" s="13">
        <f t="shared" ref="J171:J177" si="179">H171-I171</f>
        <v>0.36299999999999999</v>
      </c>
      <c r="K171" s="13">
        <v>2</v>
      </c>
      <c r="L171" s="13">
        <f t="shared" ref="L171:L176" si="180">50/K171</f>
        <v>25</v>
      </c>
      <c r="M171" s="69">
        <v>8.0000000000000004E-4</v>
      </c>
      <c r="N171" s="69">
        <v>6.8999999999999999E-3</v>
      </c>
      <c r="O171" s="82">
        <f t="shared" ref="O171:O176" si="181">(J171-M171)/N171</f>
        <v>52.492753623188399</v>
      </c>
      <c r="P171" s="17">
        <f t="shared" ref="P171:P176" si="182">O171/L171</f>
        <v>2.0997101449275362</v>
      </c>
    </row>
    <row r="172" spans="1:16">
      <c r="A172" s="74"/>
      <c r="B172" s="13" t="s">
        <v>2153</v>
      </c>
      <c r="C172" s="99" t="s">
        <v>2138</v>
      </c>
      <c r="D172" s="99" t="s">
        <v>994</v>
      </c>
      <c r="H172" s="13">
        <v>0.36399999999999999</v>
      </c>
      <c r="I172" s="47">
        <v>2.4E-2</v>
      </c>
      <c r="J172" s="13">
        <f t="shared" si="179"/>
        <v>0.33999999999999997</v>
      </c>
      <c r="K172" s="13">
        <v>2</v>
      </c>
      <c r="L172" s="13">
        <f t="shared" si="180"/>
        <v>25</v>
      </c>
      <c r="M172" s="69">
        <v>8.0000000000000004E-4</v>
      </c>
      <c r="N172" s="69">
        <v>6.8999999999999999E-3</v>
      </c>
      <c r="O172" s="82">
        <f t="shared" si="181"/>
        <v>49.159420289855063</v>
      </c>
      <c r="P172" s="17">
        <f t="shared" si="182"/>
        <v>1.9663768115942026</v>
      </c>
    </row>
    <row r="173" spans="1:16">
      <c r="A173" s="74"/>
      <c r="C173" s="99" t="s">
        <v>2139</v>
      </c>
      <c r="D173" s="99" t="s">
        <v>1</v>
      </c>
      <c r="H173" s="13">
        <v>0.42199999999999999</v>
      </c>
      <c r="I173" s="47">
        <v>2.4E-2</v>
      </c>
      <c r="J173" s="13">
        <f t="shared" si="179"/>
        <v>0.39799999999999996</v>
      </c>
      <c r="K173" s="13">
        <v>2</v>
      </c>
      <c r="L173" s="13">
        <f t="shared" si="180"/>
        <v>25</v>
      </c>
      <c r="M173" s="69">
        <v>8.0000000000000004E-4</v>
      </c>
      <c r="N173" s="69">
        <v>6.8999999999999999E-3</v>
      </c>
      <c r="O173" s="82">
        <f t="shared" si="181"/>
        <v>57.565217391304337</v>
      </c>
      <c r="P173" s="17">
        <f t="shared" si="182"/>
        <v>2.3026086956521734</v>
      </c>
    </row>
    <row r="174" spans="1:16">
      <c r="A174" s="74"/>
      <c r="C174" s="99" t="s">
        <v>2140</v>
      </c>
      <c r="D174" s="99" t="s">
        <v>3</v>
      </c>
      <c r="H174" s="13">
        <v>0.35899999999999999</v>
      </c>
      <c r="I174" s="47">
        <v>2.4E-2</v>
      </c>
      <c r="J174" s="13">
        <f t="shared" si="179"/>
        <v>0.33499999999999996</v>
      </c>
      <c r="K174" s="13">
        <v>10</v>
      </c>
      <c r="L174" s="13">
        <f t="shared" si="180"/>
        <v>5</v>
      </c>
      <c r="M174" s="69">
        <v>8.0000000000000004E-4</v>
      </c>
      <c r="N174" s="69">
        <v>6.8999999999999999E-3</v>
      </c>
      <c r="O174" s="82">
        <f t="shared" si="181"/>
        <v>48.434782608695642</v>
      </c>
      <c r="P174" s="17">
        <f t="shared" si="182"/>
        <v>9.6869565217391287</v>
      </c>
    </row>
    <row r="175" spans="1:16">
      <c r="A175" s="74"/>
      <c r="C175" s="99" t="s">
        <v>2141</v>
      </c>
      <c r="D175" s="99" t="s">
        <v>5</v>
      </c>
      <c r="H175" s="13">
        <v>0.311</v>
      </c>
      <c r="I175" s="47">
        <v>2.4E-2</v>
      </c>
      <c r="J175" s="13">
        <f t="shared" si="179"/>
        <v>0.28699999999999998</v>
      </c>
      <c r="K175" s="13">
        <v>10</v>
      </c>
      <c r="L175" s="13">
        <f t="shared" si="180"/>
        <v>5</v>
      </c>
      <c r="M175" s="69">
        <v>8.0000000000000004E-4</v>
      </c>
      <c r="N175" s="69">
        <v>6.8999999999999999E-3</v>
      </c>
      <c r="O175" s="82">
        <f t="shared" si="181"/>
        <v>41.478260869565212</v>
      </c>
      <c r="P175" s="17">
        <f t="shared" si="182"/>
        <v>8.2956521739130427</v>
      </c>
    </row>
    <row r="176" spans="1:16">
      <c r="A176" s="74"/>
      <c r="C176" s="99" t="s">
        <v>2142</v>
      </c>
      <c r="D176" s="99" t="s">
        <v>7</v>
      </c>
      <c r="H176" s="13">
        <v>0.45800000000000002</v>
      </c>
      <c r="I176" s="47">
        <v>2.4E-2</v>
      </c>
      <c r="J176" s="13">
        <f t="shared" si="179"/>
        <v>0.434</v>
      </c>
      <c r="K176" s="13">
        <v>2</v>
      </c>
      <c r="L176" s="13">
        <f t="shared" si="180"/>
        <v>25</v>
      </c>
      <c r="M176" s="69">
        <v>8.0000000000000004E-4</v>
      </c>
      <c r="N176" s="69">
        <v>6.8999999999999999E-3</v>
      </c>
      <c r="O176" s="82">
        <f t="shared" si="181"/>
        <v>62.782608695652172</v>
      </c>
      <c r="P176" s="17">
        <f t="shared" si="182"/>
        <v>2.511304347826087</v>
      </c>
    </row>
    <row r="177" spans="1:19">
      <c r="A177" s="74"/>
      <c r="C177" s="99" t="s">
        <v>2143</v>
      </c>
      <c r="D177" s="99" t="s">
        <v>7</v>
      </c>
      <c r="H177" s="18">
        <v>0.46300000000000002</v>
      </c>
      <c r="I177" s="47">
        <v>2.4E-2</v>
      </c>
      <c r="J177" s="18">
        <f t="shared" si="179"/>
        <v>0.439</v>
      </c>
      <c r="K177" s="13">
        <v>2</v>
      </c>
      <c r="L177" s="13">
        <f t="shared" ref="L177" si="183">50/K177</f>
        <v>25</v>
      </c>
      <c r="M177" s="69">
        <v>8.0000000000000004E-4</v>
      </c>
      <c r="N177" s="69">
        <v>6.8999999999999999E-3</v>
      </c>
      <c r="O177" s="82">
        <f t="shared" ref="O177" si="184">(J177-M177)/N177</f>
        <v>63.507246376811594</v>
      </c>
      <c r="P177" s="17">
        <f t="shared" ref="P177" si="185">O177/L177</f>
        <v>2.540289855072464</v>
      </c>
    </row>
    <row r="178" spans="1:19">
      <c r="A178" s="74" t="s">
        <v>2149</v>
      </c>
      <c r="C178" s="99" t="s">
        <v>2151</v>
      </c>
      <c r="D178" s="99" t="s">
        <v>95</v>
      </c>
      <c r="E178" s="109"/>
      <c r="H178" s="18">
        <v>0.221</v>
      </c>
      <c r="I178" s="47">
        <v>2.4E-2</v>
      </c>
      <c r="J178" s="13">
        <f t="shared" ref="J178" si="186">H178-I178</f>
        <v>0.19700000000000001</v>
      </c>
      <c r="K178" s="13">
        <v>2</v>
      </c>
      <c r="L178" s="13">
        <f t="shared" ref="L178" si="187">50/K178</f>
        <v>25</v>
      </c>
      <c r="M178" s="69">
        <v>8.0000000000000004E-4</v>
      </c>
      <c r="N178" s="69">
        <v>6.8999999999999999E-3</v>
      </c>
      <c r="O178" s="82">
        <f t="shared" ref="O178" si="188">(J178-M178)/N178</f>
        <v>28.434782608695656</v>
      </c>
      <c r="P178" s="17">
        <f t="shared" ref="P178" si="189">O178/L178</f>
        <v>1.1373913043478263</v>
      </c>
    </row>
    <row r="179" spans="1:19">
      <c r="A179" s="74" t="s">
        <v>2149</v>
      </c>
      <c r="C179" s="99" t="s">
        <v>2152</v>
      </c>
      <c r="D179" s="99"/>
      <c r="E179" s="109"/>
      <c r="H179" s="18">
        <f>H178-0.001</f>
        <v>0.22</v>
      </c>
      <c r="I179" s="47">
        <v>2.4E-2</v>
      </c>
      <c r="J179" s="13">
        <f t="shared" ref="J179" si="190">H179-I179</f>
        <v>0.19600000000000001</v>
      </c>
      <c r="K179" s="13">
        <f>K178</f>
        <v>2</v>
      </c>
      <c r="L179" s="13">
        <f t="shared" ref="L179" si="191">50/K179</f>
        <v>25</v>
      </c>
      <c r="M179" s="69">
        <v>8.0000000000000004E-4</v>
      </c>
      <c r="N179" s="69">
        <v>6.8999999999999999E-3</v>
      </c>
      <c r="O179" s="82">
        <f t="shared" ref="O179" si="192">(J179-M179)/N179</f>
        <v>28.289855072463769</v>
      </c>
      <c r="P179" s="17">
        <f t="shared" ref="P179" si="193">O179/L179</f>
        <v>1.1315942028985508</v>
      </c>
      <c r="S179" s="61"/>
    </row>
    <row r="180" spans="1:19">
      <c r="A180" s="74"/>
      <c r="C180" s="35" t="s">
        <v>2009</v>
      </c>
      <c r="D180" s="88"/>
      <c r="E180" s="34"/>
      <c r="F180" s="35"/>
      <c r="G180" s="35"/>
      <c r="H180" s="46">
        <v>0.53500000000000003</v>
      </c>
      <c r="I180" s="46">
        <v>2.4E-2</v>
      </c>
      <c r="J180" s="108">
        <f t="shared" ref="J180:J187" si="194">H180-I180</f>
        <v>0.51100000000000001</v>
      </c>
      <c r="K180" s="37">
        <v>10</v>
      </c>
      <c r="L180" s="34">
        <f t="shared" ref="L180:L187" si="195">50/K180</f>
        <v>5</v>
      </c>
      <c r="M180" s="40">
        <v>8.0000000000000004E-4</v>
      </c>
      <c r="N180" s="34">
        <v>6.8999999999999999E-3</v>
      </c>
      <c r="O180" s="106">
        <f t="shared" ref="O180:O187" si="196">(J180-M180)/N180</f>
        <v>73.94202898550725</v>
      </c>
      <c r="P180" s="35">
        <f t="shared" ref="P180:P187" si="197">O180/L180</f>
        <v>14.788405797101451</v>
      </c>
      <c r="Q180" s="13" t="s">
        <v>2011</v>
      </c>
      <c r="S180" s="79" t="s">
        <v>2007</v>
      </c>
    </row>
    <row r="181" spans="1:19">
      <c r="A181" s="74"/>
      <c r="C181" s="35" t="s">
        <v>2010</v>
      </c>
      <c r="D181" s="88"/>
      <c r="E181" s="34"/>
      <c r="F181" s="35"/>
      <c r="G181" s="35"/>
      <c r="H181" s="46">
        <v>0.54200000000000004</v>
      </c>
      <c r="I181" s="46">
        <v>2.4E-2</v>
      </c>
      <c r="J181" s="108">
        <f t="shared" si="194"/>
        <v>0.51800000000000002</v>
      </c>
      <c r="K181" s="37">
        <v>10</v>
      </c>
      <c r="L181" s="34">
        <f t="shared" si="195"/>
        <v>5</v>
      </c>
      <c r="M181" s="40">
        <v>8.0000000000000004E-4</v>
      </c>
      <c r="N181" s="34">
        <v>6.8999999999999999E-3</v>
      </c>
      <c r="O181" s="106">
        <f t="shared" si="196"/>
        <v>74.956521739130437</v>
      </c>
      <c r="P181" s="35">
        <f t="shared" si="197"/>
        <v>14.991304347826087</v>
      </c>
      <c r="S181" s="79" t="s">
        <v>2008</v>
      </c>
    </row>
    <row r="182" spans="1:19">
      <c r="A182" s="74"/>
      <c r="C182" s="99" t="s">
        <v>2144</v>
      </c>
      <c r="D182" s="99" t="s">
        <v>992</v>
      </c>
      <c r="H182" s="13">
        <v>0.39400000000000002</v>
      </c>
      <c r="I182" s="47">
        <v>2.4E-2</v>
      </c>
      <c r="J182" s="13">
        <f t="shared" si="194"/>
        <v>0.37</v>
      </c>
      <c r="K182" s="13">
        <v>2</v>
      </c>
      <c r="L182" s="13">
        <f t="shared" si="195"/>
        <v>25</v>
      </c>
      <c r="M182" s="69">
        <v>8.0000000000000004E-4</v>
      </c>
      <c r="N182" s="69">
        <v>6.8999999999999999E-3</v>
      </c>
      <c r="O182" s="82">
        <f t="shared" si="196"/>
        <v>53.507246376811594</v>
      </c>
      <c r="P182" s="17">
        <f t="shared" si="197"/>
        <v>2.1402898550724636</v>
      </c>
    </row>
    <row r="183" spans="1:19">
      <c r="A183" s="74"/>
      <c r="C183" s="99" t="s">
        <v>2145</v>
      </c>
      <c r="D183" s="99" t="s">
        <v>994</v>
      </c>
      <c r="H183" s="13">
        <v>0.32700000000000001</v>
      </c>
      <c r="I183" s="47">
        <v>2.4E-2</v>
      </c>
      <c r="J183" s="13">
        <f t="shared" si="194"/>
        <v>0.30299999999999999</v>
      </c>
      <c r="K183" s="13">
        <v>2</v>
      </c>
      <c r="L183" s="13">
        <f t="shared" si="195"/>
        <v>25</v>
      </c>
      <c r="M183" s="69">
        <v>8.0000000000000004E-4</v>
      </c>
      <c r="N183" s="69">
        <v>6.8999999999999999E-3</v>
      </c>
      <c r="O183" s="82">
        <f t="shared" si="196"/>
        <v>43.79710144927536</v>
      </c>
      <c r="P183" s="17">
        <f t="shared" si="197"/>
        <v>1.7518840579710144</v>
      </c>
    </row>
    <row r="184" spans="1:19">
      <c r="A184" s="74"/>
      <c r="C184" s="99" t="s">
        <v>2146</v>
      </c>
      <c r="D184" s="99" t="s">
        <v>1</v>
      </c>
      <c r="H184" s="13">
        <v>0.433</v>
      </c>
      <c r="I184" s="47">
        <v>2.4E-2</v>
      </c>
      <c r="J184" s="13">
        <f t="shared" si="194"/>
        <v>0.40899999999999997</v>
      </c>
      <c r="K184" s="13">
        <v>2</v>
      </c>
      <c r="L184" s="13">
        <f t="shared" si="195"/>
        <v>25</v>
      </c>
      <c r="M184" s="69">
        <v>8.0000000000000004E-4</v>
      </c>
      <c r="N184" s="69">
        <v>6.8999999999999999E-3</v>
      </c>
      <c r="O184" s="82">
        <f t="shared" si="196"/>
        <v>59.159420289855063</v>
      </c>
      <c r="P184" s="17">
        <f t="shared" si="197"/>
        <v>2.3663768115942023</v>
      </c>
    </row>
    <row r="185" spans="1:19">
      <c r="A185" s="74"/>
      <c r="C185" s="99" t="s">
        <v>2147</v>
      </c>
      <c r="D185" s="99" t="s">
        <v>3</v>
      </c>
      <c r="H185" s="13">
        <v>0.317</v>
      </c>
      <c r="I185" s="47">
        <v>2.4E-2</v>
      </c>
      <c r="J185" s="13">
        <f t="shared" si="194"/>
        <v>0.29299999999999998</v>
      </c>
      <c r="K185" s="13">
        <v>10</v>
      </c>
      <c r="L185" s="13">
        <f t="shared" si="195"/>
        <v>5</v>
      </c>
      <c r="M185" s="69">
        <v>8.0000000000000004E-4</v>
      </c>
      <c r="N185" s="69">
        <v>6.8999999999999999E-3</v>
      </c>
      <c r="O185" s="82">
        <f t="shared" si="196"/>
        <v>42.347826086956516</v>
      </c>
      <c r="P185" s="17">
        <f t="shared" si="197"/>
        <v>8.4695652173913025</v>
      </c>
    </row>
    <row r="186" spans="1:19">
      <c r="A186" s="74"/>
      <c r="C186" s="99" t="s">
        <v>2148</v>
      </c>
      <c r="D186" s="99" t="s">
        <v>5</v>
      </c>
      <c r="H186" s="13">
        <v>0.32200000000000001</v>
      </c>
      <c r="I186" s="47">
        <v>2.4E-2</v>
      </c>
      <c r="J186" s="13">
        <f t="shared" si="194"/>
        <v>0.29799999999999999</v>
      </c>
      <c r="K186" s="13">
        <v>10</v>
      </c>
      <c r="L186" s="13">
        <f t="shared" si="195"/>
        <v>5</v>
      </c>
      <c r="M186" s="69">
        <v>8.0000000000000004E-4</v>
      </c>
      <c r="N186" s="69">
        <v>6.8999999999999999E-3</v>
      </c>
      <c r="O186" s="82">
        <f t="shared" si="196"/>
        <v>43.072463768115938</v>
      </c>
      <c r="P186" s="17">
        <f t="shared" si="197"/>
        <v>8.6144927536231872</v>
      </c>
    </row>
    <row r="187" spans="1:19">
      <c r="A187" s="74"/>
      <c r="C187" s="99" t="s">
        <v>2158</v>
      </c>
      <c r="D187" s="99" t="s">
        <v>7</v>
      </c>
      <c r="H187" s="13">
        <v>0.41799999999999998</v>
      </c>
      <c r="I187" s="47">
        <v>2.4E-2</v>
      </c>
      <c r="J187" s="13">
        <f t="shared" si="194"/>
        <v>0.39399999999999996</v>
      </c>
      <c r="K187" s="13">
        <v>2</v>
      </c>
      <c r="L187" s="13">
        <f t="shared" si="195"/>
        <v>25</v>
      </c>
      <c r="M187" s="69">
        <v>8.0000000000000004E-4</v>
      </c>
      <c r="N187" s="69">
        <v>6.8999999999999999E-3</v>
      </c>
      <c r="O187" s="82">
        <f t="shared" si="196"/>
        <v>56.985507246376805</v>
      </c>
      <c r="P187" s="17">
        <f t="shared" si="197"/>
        <v>2.2794202898550724</v>
      </c>
    </row>
    <row r="188" spans="1:19">
      <c r="A188" s="74"/>
      <c r="C188" s="99" t="s">
        <v>2159</v>
      </c>
      <c r="D188" s="99"/>
      <c r="H188" s="13">
        <f>H187-0.001</f>
        <v>0.41699999999999998</v>
      </c>
      <c r="I188" s="47">
        <f>I187</f>
        <v>2.4E-2</v>
      </c>
      <c r="J188" s="13">
        <f t="shared" ref="J188" si="198">H188-I188</f>
        <v>0.39299999999999996</v>
      </c>
      <c r="K188" s="13">
        <f>K187</f>
        <v>2</v>
      </c>
      <c r="L188" s="13">
        <f t="shared" ref="L188" si="199">50/K188</f>
        <v>25</v>
      </c>
      <c r="M188" s="69">
        <v>8.0000000000000004E-4</v>
      </c>
      <c r="N188" s="69">
        <v>6.8999999999999999E-3</v>
      </c>
      <c r="O188" s="82">
        <f t="shared" ref="O188" si="200">(J188-M188)/N188</f>
        <v>56.840579710144922</v>
      </c>
      <c r="P188" s="17">
        <f t="shared" ref="P188" si="201">O188/L188</f>
        <v>2.2736231884057969</v>
      </c>
    </row>
    <row r="189" spans="1:19">
      <c r="A189" s="74" t="s">
        <v>2150</v>
      </c>
      <c r="C189" s="99" t="s">
        <v>2156</v>
      </c>
      <c r="D189" s="99" t="s">
        <v>2155</v>
      </c>
      <c r="H189" s="18">
        <v>0.40799999999999997</v>
      </c>
      <c r="I189" s="47">
        <v>2.4E-2</v>
      </c>
      <c r="J189" s="13">
        <f t="shared" ref="J189" si="202">H189-I189</f>
        <v>0.38399999999999995</v>
      </c>
      <c r="K189" s="13">
        <v>2</v>
      </c>
      <c r="L189" s="13">
        <f t="shared" ref="L189" si="203">50/K189</f>
        <v>25</v>
      </c>
      <c r="M189" s="69">
        <v>8.0000000000000004E-4</v>
      </c>
      <c r="N189" s="69">
        <v>6.8999999999999999E-3</v>
      </c>
      <c r="O189" s="82">
        <f t="shared" ref="O189" si="204">(J189-M189)/N189</f>
        <v>55.536231884057962</v>
      </c>
      <c r="P189" s="17">
        <f t="shared" ref="P189" si="205">O189/L189</f>
        <v>2.2214492753623185</v>
      </c>
    </row>
    <row r="190" spans="1:19">
      <c r="A190" s="74" t="s">
        <v>2150</v>
      </c>
      <c r="C190" s="99" t="s">
        <v>2157</v>
      </c>
      <c r="D190" s="99"/>
      <c r="H190" s="18">
        <f>H189-0.001</f>
        <v>0.40699999999999997</v>
      </c>
      <c r="I190" s="47">
        <f>I189</f>
        <v>2.4E-2</v>
      </c>
      <c r="J190" s="13">
        <f t="shared" ref="J190" si="206">H190-I190</f>
        <v>0.38299999999999995</v>
      </c>
      <c r="K190" s="13">
        <f>K189</f>
        <v>2</v>
      </c>
      <c r="L190" s="13">
        <f t="shared" ref="L190" si="207">50/K190</f>
        <v>25</v>
      </c>
      <c r="M190" s="69">
        <v>8.0000000000000004E-4</v>
      </c>
      <c r="N190" s="69">
        <v>6.8999999999999999E-3</v>
      </c>
      <c r="O190" s="82">
        <f t="shared" ref="O190" si="208">(J190-M190)/N190</f>
        <v>55.391304347826079</v>
      </c>
      <c r="P190" s="17">
        <f t="shared" ref="P190" si="209">O190/L190</f>
        <v>2.215652173913043</v>
      </c>
    </row>
    <row r="191" spans="1:19">
      <c r="A191" s="74" t="s">
        <v>2150</v>
      </c>
      <c r="C191" s="99" t="s">
        <v>2154</v>
      </c>
      <c r="D191" s="99" t="s">
        <v>206</v>
      </c>
      <c r="H191" s="18">
        <v>0.113</v>
      </c>
      <c r="I191" s="47">
        <v>2.4E-2</v>
      </c>
      <c r="J191" s="13">
        <f t="shared" ref="J191:J197" si="210">H191-I191</f>
        <v>8.8999999999999996E-2</v>
      </c>
      <c r="K191" s="13">
        <v>1</v>
      </c>
      <c r="L191" s="13">
        <f t="shared" ref="L191:L197" si="211">50/K191</f>
        <v>50</v>
      </c>
      <c r="M191" s="69">
        <v>8.0000000000000004E-4</v>
      </c>
      <c r="N191" s="69">
        <v>6.8999999999999999E-3</v>
      </c>
      <c r="O191" s="82">
        <f t="shared" ref="O191:O197" si="212">(J191-M191)/N191</f>
        <v>12.782608695652174</v>
      </c>
      <c r="P191" s="17">
        <f t="shared" ref="P191:P197" si="213">O191/L191</f>
        <v>0.25565217391304346</v>
      </c>
    </row>
    <row r="192" spans="1:19">
      <c r="A192" s="74"/>
      <c r="B192" s="15">
        <v>43999</v>
      </c>
      <c r="C192" s="99" t="s">
        <v>2160</v>
      </c>
      <c r="D192" s="99" t="s">
        <v>1140</v>
      </c>
      <c r="E192" s="99"/>
      <c r="H192" s="13">
        <v>0.38800000000000001</v>
      </c>
      <c r="I192" s="47">
        <v>2.1999999999999999E-2</v>
      </c>
      <c r="J192" s="13">
        <f t="shared" si="210"/>
        <v>0.36599999999999999</v>
      </c>
      <c r="K192" s="13">
        <v>2</v>
      </c>
      <c r="L192" s="13">
        <f t="shared" si="211"/>
        <v>25</v>
      </c>
      <c r="M192" s="69">
        <v>8.0000000000000004E-4</v>
      </c>
      <c r="N192" s="69">
        <v>6.8999999999999999E-3</v>
      </c>
      <c r="O192" s="82">
        <f t="shared" si="212"/>
        <v>52.927536231884055</v>
      </c>
      <c r="P192" s="17">
        <f t="shared" si="213"/>
        <v>2.1171014492753621</v>
      </c>
    </row>
    <row r="193" spans="1:28">
      <c r="A193" s="74"/>
      <c r="B193" s="13" t="s">
        <v>245</v>
      </c>
      <c r="C193" s="99" t="s">
        <v>2161</v>
      </c>
      <c r="D193" s="99" t="s">
        <v>1142</v>
      </c>
      <c r="E193" s="99"/>
      <c r="H193" s="13">
        <v>0.33400000000000002</v>
      </c>
      <c r="I193" s="47">
        <v>2.1999999999999999E-2</v>
      </c>
      <c r="J193" s="13">
        <f t="shared" si="210"/>
        <v>0.312</v>
      </c>
      <c r="K193" s="13">
        <v>2</v>
      </c>
      <c r="L193" s="13">
        <f t="shared" si="211"/>
        <v>25</v>
      </c>
      <c r="M193" s="69">
        <v>8.0000000000000004E-4</v>
      </c>
      <c r="N193" s="69">
        <v>6.8999999999999999E-3</v>
      </c>
      <c r="O193" s="82">
        <f t="shared" si="212"/>
        <v>45.101449275362313</v>
      </c>
      <c r="P193" s="17">
        <f t="shared" si="213"/>
        <v>1.8040579710144926</v>
      </c>
    </row>
    <row r="194" spans="1:28">
      <c r="A194" s="74"/>
      <c r="C194" s="99" t="s">
        <v>2162</v>
      </c>
      <c r="D194" s="99" t="s">
        <v>314</v>
      </c>
      <c r="E194" s="99"/>
      <c r="H194" s="13">
        <v>0.42699999999999999</v>
      </c>
      <c r="I194" s="47">
        <v>2.1999999999999999E-2</v>
      </c>
      <c r="J194" s="13">
        <f t="shared" si="210"/>
        <v>0.40499999999999997</v>
      </c>
      <c r="K194" s="13">
        <v>2</v>
      </c>
      <c r="L194" s="13">
        <f t="shared" si="211"/>
        <v>25</v>
      </c>
      <c r="M194" s="69">
        <v>8.0000000000000004E-4</v>
      </c>
      <c r="N194" s="69">
        <v>6.8999999999999999E-3</v>
      </c>
      <c r="O194" s="82">
        <f t="shared" si="212"/>
        <v>58.579710144927532</v>
      </c>
      <c r="P194" s="17">
        <f t="shared" si="213"/>
        <v>2.3431884057971013</v>
      </c>
    </row>
    <row r="195" spans="1:28">
      <c r="A195" s="74"/>
      <c r="C195" s="99" t="s">
        <v>2163</v>
      </c>
      <c r="D195" s="99" t="s">
        <v>316</v>
      </c>
      <c r="E195" s="99"/>
      <c r="H195" s="13">
        <v>0.32</v>
      </c>
      <c r="I195" s="47">
        <v>2.1999999999999999E-2</v>
      </c>
      <c r="J195" s="13">
        <f t="shared" si="210"/>
        <v>0.29799999999999999</v>
      </c>
      <c r="K195" s="13">
        <v>10</v>
      </c>
      <c r="L195" s="13">
        <f t="shared" si="211"/>
        <v>5</v>
      </c>
      <c r="M195" s="69">
        <v>8.0000000000000004E-4</v>
      </c>
      <c r="N195" s="69">
        <v>6.8999999999999999E-3</v>
      </c>
      <c r="O195" s="82">
        <f t="shared" si="212"/>
        <v>43.072463768115938</v>
      </c>
      <c r="P195" s="17">
        <f t="shared" si="213"/>
        <v>8.6144927536231872</v>
      </c>
      <c r="T195" s="25"/>
      <c r="U195" s="114"/>
      <c r="V195" s="25"/>
      <c r="W195" s="114"/>
      <c r="X195" s="115"/>
      <c r="Y195" s="114"/>
      <c r="Z195" s="25"/>
      <c r="AA195" s="114"/>
      <c r="AB195" s="25"/>
    </row>
    <row r="196" spans="1:28">
      <c r="A196" s="74"/>
      <c r="C196" s="99" t="s">
        <v>2164</v>
      </c>
      <c r="D196" s="99" t="s">
        <v>318</v>
      </c>
      <c r="E196" s="99"/>
      <c r="H196" s="13">
        <v>0.32100000000000001</v>
      </c>
      <c r="I196" s="47">
        <v>2.1999999999999999E-2</v>
      </c>
      <c r="J196" s="13">
        <f t="shared" si="210"/>
        <v>0.29899999999999999</v>
      </c>
      <c r="K196" s="13">
        <v>10</v>
      </c>
      <c r="L196" s="13">
        <f t="shared" si="211"/>
        <v>5</v>
      </c>
      <c r="M196" s="69">
        <v>8.0000000000000004E-4</v>
      </c>
      <c r="N196" s="69">
        <v>6.8999999999999999E-3</v>
      </c>
      <c r="O196" s="82">
        <f t="shared" si="212"/>
        <v>43.217391304347821</v>
      </c>
      <c r="P196" s="17">
        <f t="shared" si="213"/>
        <v>8.6434782608695642</v>
      </c>
      <c r="T196" s="114"/>
      <c r="U196" s="25"/>
      <c r="V196" s="114"/>
      <c r="W196" s="115"/>
      <c r="X196" s="113"/>
      <c r="Y196" s="115"/>
      <c r="Z196" s="114"/>
      <c r="AA196" s="25"/>
      <c r="AB196" s="114"/>
    </row>
    <row r="197" spans="1:28">
      <c r="A197" s="74"/>
      <c r="C197" s="99" t="s">
        <v>2165</v>
      </c>
      <c r="D197" s="99" t="s">
        <v>320</v>
      </c>
      <c r="E197" s="99"/>
      <c r="H197" s="13">
        <v>0.44600000000000001</v>
      </c>
      <c r="I197" s="47">
        <v>2.1999999999999999E-2</v>
      </c>
      <c r="J197" s="13">
        <f t="shared" si="210"/>
        <v>0.42399999999999999</v>
      </c>
      <c r="K197" s="13">
        <v>2</v>
      </c>
      <c r="L197" s="13">
        <f t="shared" si="211"/>
        <v>25</v>
      </c>
      <c r="M197" s="69">
        <v>8.0000000000000004E-4</v>
      </c>
      <c r="N197" s="69">
        <v>6.8999999999999999E-3</v>
      </c>
      <c r="O197" s="82">
        <f t="shared" si="212"/>
        <v>61.333333333333329</v>
      </c>
      <c r="P197" s="17">
        <f t="shared" si="213"/>
        <v>2.4533333333333331</v>
      </c>
      <c r="T197" s="25"/>
      <c r="U197" s="114"/>
      <c r="V197" s="115"/>
      <c r="W197" s="113"/>
      <c r="X197" s="115"/>
      <c r="Y197" s="113"/>
      <c r="Z197" s="115"/>
      <c r="AA197" s="114"/>
      <c r="AB197" s="25"/>
    </row>
    <row r="198" spans="1:28">
      <c r="A198" s="74" t="s">
        <v>43</v>
      </c>
      <c r="C198" s="99" t="s">
        <v>2172</v>
      </c>
      <c r="D198" s="99" t="s">
        <v>2166</v>
      </c>
      <c r="E198" s="99"/>
      <c r="H198" s="18">
        <v>0.28699999999999998</v>
      </c>
      <c r="I198" s="47">
        <v>2.1999999999999999E-2</v>
      </c>
      <c r="J198" s="13">
        <f t="shared" ref="J198:J206" si="214">H198-I198</f>
        <v>0.26499999999999996</v>
      </c>
      <c r="K198" s="13">
        <v>5</v>
      </c>
      <c r="L198" s="13">
        <f t="shared" ref="L198:L206" si="215">50/K198</f>
        <v>10</v>
      </c>
      <c r="M198" s="69">
        <v>8.0000000000000004E-4</v>
      </c>
      <c r="N198" s="69">
        <v>6.8999999999999999E-3</v>
      </c>
      <c r="O198" s="82">
        <f t="shared" ref="O198:O206" si="216">(J198-M198)/N198</f>
        <v>38.289855072463759</v>
      </c>
      <c r="P198" s="17">
        <f t="shared" ref="P198:P206" si="217">O198/L198</f>
        <v>3.8289855072463759</v>
      </c>
      <c r="T198" s="114"/>
      <c r="U198" s="115"/>
      <c r="V198" s="113"/>
      <c r="W198" s="115"/>
      <c r="X198" s="113"/>
      <c r="Y198" s="115"/>
      <c r="Z198" s="113"/>
      <c r="AA198" s="115"/>
      <c r="AB198" s="114"/>
    </row>
    <row r="199" spans="1:28">
      <c r="A199" s="74" t="s">
        <v>43</v>
      </c>
      <c r="C199" s="99" t="s">
        <v>2173</v>
      </c>
      <c r="D199" s="99"/>
      <c r="E199" s="99"/>
      <c r="H199" s="18">
        <f>H198-0.001</f>
        <v>0.28599999999999998</v>
      </c>
      <c r="I199" s="47">
        <f>I198</f>
        <v>2.1999999999999999E-2</v>
      </c>
      <c r="J199" s="13">
        <f t="shared" ref="J199" si="218">H199-I199</f>
        <v>0.26399999999999996</v>
      </c>
      <c r="K199" s="13">
        <f>K198</f>
        <v>5</v>
      </c>
      <c r="L199" s="13">
        <f t="shared" ref="L199" si="219">50/K199</f>
        <v>10</v>
      </c>
      <c r="M199" s="69">
        <v>8.0000000000000004E-4</v>
      </c>
      <c r="N199" s="69">
        <v>6.8999999999999999E-3</v>
      </c>
      <c r="O199" s="82">
        <f t="shared" ref="O199" si="220">(J199-M199)/N199</f>
        <v>38.144927536231876</v>
      </c>
      <c r="P199" s="17">
        <f t="shared" ref="P199" si="221">O199/L199</f>
        <v>3.8144927536231874</v>
      </c>
      <c r="T199" s="115"/>
      <c r="U199" s="113"/>
      <c r="V199" s="115"/>
      <c r="W199" s="113"/>
      <c r="X199" s="115"/>
      <c r="Y199" s="113"/>
      <c r="Z199" s="115"/>
      <c r="AA199" s="113"/>
      <c r="AB199" s="115"/>
    </row>
    <row r="200" spans="1:28">
      <c r="A200" s="74"/>
      <c r="C200" s="99" t="s">
        <v>2167</v>
      </c>
      <c r="D200" s="99" t="s">
        <v>1140</v>
      </c>
      <c r="E200" s="99"/>
      <c r="H200" s="13">
        <v>0.40899999999999997</v>
      </c>
      <c r="I200" s="47">
        <v>2.1999999999999999E-2</v>
      </c>
      <c r="J200" s="13">
        <f t="shared" si="214"/>
        <v>0.38699999999999996</v>
      </c>
      <c r="K200" s="13">
        <v>2</v>
      </c>
      <c r="L200" s="13">
        <f t="shared" si="215"/>
        <v>25</v>
      </c>
      <c r="M200" s="69">
        <v>8.0000000000000004E-4</v>
      </c>
      <c r="N200" s="69">
        <v>6.8999999999999999E-3</v>
      </c>
      <c r="O200" s="82">
        <f t="shared" si="216"/>
        <v>55.971014492753618</v>
      </c>
      <c r="P200" s="17">
        <f t="shared" si="217"/>
        <v>2.2388405797101445</v>
      </c>
      <c r="T200" s="114"/>
      <c r="U200" s="115"/>
      <c r="V200" s="113"/>
      <c r="W200" s="115"/>
      <c r="X200" s="113"/>
      <c r="Y200" s="115"/>
      <c r="Z200" s="113"/>
      <c r="AA200" s="115"/>
      <c r="AB200" s="114"/>
    </row>
    <row r="201" spans="1:28">
      <c r="A201" s="74"/>
      <c r="C201" s="99" t="s">
        <v>2168</v>
      </c>
      <c r="D201" s="99" t="s">
        <v>1142</v>
      </c>
      <c r="E201" s="99"/>
      <c r="H201" s="13">
        <v>0.35099999999999998</v>
      </c>
      <c r="I201" s="47">
        <v>2.1999999999999999E-2</v>
      </c>
      <c r="J201" s="13">
        <f t="shared" si="214"/>
        <v>0.32899999999999996</v>
      </c>
      <c r="K201" s="13">
        <v>2</v>
      </c>
      <c r="L201" s="13">
        <f t="shared" si="215"/>
        <v>25</v>
      </c>
      <c r="M201" s="69">
        <v>8.0000000000000004E-4</v>
      </c>
      <c r="N201" s="69">
        <v>6.8999999999999999E-3</v>
      </c>
      <c r="O201" s="82">
        <f t="shared" si="216"/>
        <v>47.565217391304337</v>
      </c>
      <c r="P201" s="17">
        <f t="shared" si="217"/>
        <v>1.9026086956521735</v>
      </c>
      <c r="T201" s="25"/>
      <c r="U201" s="114"/>
      <c r="V201" s="115"/>
      <c r="W201" s="113"/>
      <c r="X201" s="115"/>
      <c r="Y201" s="113"/>
      <c r="Z201" s="115"/>
      <c r="AA201" s="114"/>
      <c r="AB201" s="25"/>
    </row>
    <row r="202" spans="1:28">
      <c r="A202" s="74"/>
      <c r="C202" s="99" t="s">
        <v>2169</v>
      </c>
      <c r="D202" s="99" t="s">
        <v>314</v>
      </c>
      <c r="E202" s="99"/>
      <c r="H202" s="13">
        <v>0.45400000000000001</v>
      </c>
      <c r="I202" s="47">
        <v>2.1999999999999999E-2</v>
      </c>
      <c r="J202" s="13">
        <f t="shared" si="214"/>
        <v>0.432</v>
      </c>
      <c r="K202" s="13">
        <v>2</v>
      </c>
      <c r="L202" s="13">
        <f t="shared" si="215"/>
        <v>25</v>
      </c>
      <c r="M202" s="69">
        <v>8.0000000000000004E-4</v>
      </c>
      <c r="N202" s="69">
        <v>6.8999999999999999E-3</v>
      </c>
      <c r="O202" s="82">
        <f t="shared" si="216"/>
        <v>62.492753623188406</v>
      </c>
      <c r="P202" s="17">
        <f t="shared" si="217"/>
        <v>2.4997101449275361</v>
      </c>
      <c r="T202" s="114"/>
      <c r="U202" s="25"/>
      <c r="V202" s="114"/>
      <c r="W202" s="115"/>
      <c r="X202" s="113"/>
      <c r="Y202" s="115"/>
      <c r="Z202" s="114"/>
      <c r="AA202" s="25"/>
      <c r="AB202" s="114"/>
    </row>
    <row r="203" spans="1:28">
      <c r="A203" s="74"/>
      <c r="C203" s="99" t="s">
        <v>2170</v>
      </c>
      <c r="D203" s="99" t="s">
        <v>316</v>
      </c>
      <c r="E203" s="99"/>
      <c r="H203" s="13">
        <v>0.33800000000000002</v>
      </c>
      <c r="I203" s="47">
        <v>2.1999999999999999E-2</v>
      </c>
      <c r="J203" s="13">
        <f t="shared" si="214"/>
        <v>0.316</v>
      </c>
      <c r="K203" s="13">
        <v>10</v>
      </c>
      <c r="L203" s="13">
        <f t="shared" si="215"/>
        <v>5</v>
      </c>
      <c r="M203" s="69">
        <v>8.0000000000000004E-4</v>
      </c>
      <c r="N203" s="69">
        <v>6.8999999999999999E-3</v>
      </c>
      <c r="O203" s="82">
        <f t="shared" si="216"/>
        <v>45.681159420289852</v>
      </c>
      <c r="P203" s="17">
        <f t="shared" si="217"/>
        <v>9.1362318840579704</v>
      </c>
      <c r="T203" s="25"/>
      <c r="U203" s="114"/>
      <c r="V203" s="25"/>
      <c r="W203" s="114"/>
      <c r="X203" s="115"/>
      <c r="Y203" s="114"/>
      <c r="Z203" s="25"/>
      <c r="AA203" s="114"/>
      <c r="AB203" s="25"/>
    </row>
    <row r="204" spans="1:28">
      <c r="A204" s="74"/>
      <c r="C204" s="99" t="s">
        <v>2174</v>
      </c>
      <c r="D204" s="99" t="s">
        <v>318</v>
      </c>
      <c r="E204" s="99"/>
      <c r="H204" s="13">
        <v>0.311</v>
      </c>
      <c r="I204" s="47">
        <v>2.1999999999999999E-2</v>
      </c>
      <c r="J204" s="13">
        <f t="shared" si="214"/>
        <v>0.28899999999999998</v>
      </c>
      <c r="K204" s="13">
        <v>10</v>
      </c>
      <c r="L204" s="13">
        <f t="shared" si="215"/>
        <v>5</v>
      </c>
      <c r="M204" s="69">
        <v>8.0000000000000004E-4</v>
      </c>
      <c r="N204" s="69">
        <v>6.8999999999999999E-3</v>
      </c>
      <c r="O204" s="82">
        <f t="shared" si="216"/>
        <v>41.768115942028977</v>
      </c>
      <c r="P204" s="17">
        <f t="shared" si="217"/>
        <v>8.3536231884057948</v>
      </c>
    </row>
    <row r="205" spans="1:28">
      <c r="A205" s="74"/>
      <c r="C205" s="99" t="s">
        <v>2175</v>
      </c>
      <c r="D205" s="99"/>
      <c r="E205" s="99"/>
      <c r="H205" s="13">
        <f>H204-0.001</f>
        <v>0.31</v>
      </c>
      <c r="I205" s="47">
        <f>I204</f>
        <v>2.1999999999999999E-2</v>
      </c>
      <c r="J205" s="13">
        <f t="shared" ref="J205" si="222">H205-I205</f>
        <v>0.28799999999999998</v>
      </c>
      <c r="K205" s="13">
        <f>K204</f>
        <v>10</v>
      </c>
      <c r="L205" s="13">
        <f t="shared" ref="L205" si="223">50/K205</f>
        <v>5</v>
      </c>
      <c r="M205" s="69">
        <v>8.0000000000000004E-4</v>
      </c>
      <c r="N205" s="69">
        <v>6.8999999999999999E-3</v>
      </c>
      <c r="O205" s="82">
        <f t="shared" ref="O205" si="224">(J205-M205)/N205</f>
        <v>41.623188405797094</v>
      </c>
      <c r="P205" s="17">
        <f t="shared" ref="P205" si="225">O205/L205</f>
        <v>8.3246376811594196</v>
      </c>
    </row>
    <row r="206" spans="1:28">
      <c r="A206" s="74"/>
      <c r="C206" s="99" t="s">
        <v>2171</v>
      </c>
      <c r="D206" s="99" t="s">
        <v>320</v>
      </c>
      <c r="E206" s="99"/>
      <c r="H206" s="13">
        <v>0.48199999999999998</v>
      </c>
      <c r="I206" s="47">
        <v>2.1999999999999999E-2</v>
      </c>
      <c r="J206" s="13">
        <f t="shared" si="214"/>
        <v>0.45999999999999996</v>
      </c>
      <c r="K206" s="13">
        <v>2</v>
      </c>
      <c r="L206" s="13">
        <f t="shared" si="215"/>
        <v>25</v>
      </c>
      <c r="M206" s="69">
        <v>8.0000000000000004E-4</v>
      </c>
      <c r="N206" s="69">
        <v>6.8999999999999999E-3</v>
      </c>
      <c r="O206" s="82">
        <f t="shared" si="216"/>
        <v>66.550724637681157</v>
      </c>
      <c r="P206" s="17">
        <f t="shared" si="217"/>
        <v>2.6620289855072463</v>
      </c>
    </row>
    <row r="207" spans="1:28">
      <c r="A207" s="74"/>
      <c r="B207" s="15">
        <v>44000</v>
      </c>
      <c r="C207" s="99" t="s">
        <v>2177</v>
      </c>
      <c r="D207" s="99" t="s">
        <v>1140</v>
      </c>
      <c r="E207" s="99"/>
      <c r="F207" s="99"/>
      <c r="H207" s="13">
        <v>0.38600000000000001</v>
      </c>
      <c r="I207" s="47">
        <v>2.5000000000000001E-2</v>
      </c>
      <c r="J207" s="13">
        <f t="shared" ref="J207:J212" si="226">H207-I207</f>
        <v>0.36099999999999999</v>
      </c>
      <c r="K207" s="13">
        <v>2</v>
      </c>
      <c r="L207" s="13">
        <f t="shared" ref="L207:L212" si="227">50/K207</f>
        <v>25</v>
      </c>
      <c r="M207" s="69">
        <v>8.0000000000000004E-4</v>
      </c>
      <c r="N207" s="69">
        <v>6.8999999999999999E-3</v>
      </c>
      <c r="O207" s="82">
        <f t="shared" ref="O207:O212" si="228">(J207-M207)/N207</f>
        <v>52.202898550724633</v>
      </c>
      <c r="P207" s="17">
        <f t="shared" ref="P207:P212" si="229">O207/L207</f>
        <v>2.0881159420289852</v>
      </c>
    </row>
    <row r="208" spans="1:28">
      <c r="A208" s="74"/>
      <c r="B208" s="13" t="s">
        <v>2182</v>
      </c>
      <c r="C208" s="99" t="s">
        <v>2178</v>
      </c>
      <c r="D208" s="99" t="s">
        <v>1142</v>
      </c>
      <c r="E208" s="99"/>
      <c r="F208" s="99"/>
      <c r="H208" s="13">
        <v>0.36599999999999999</v>
      </c>
      <c r="I208" s="47">
        <v>2.5000000000000001E-2</v>
      </c>
      <c r="J208" s="13">
        <f t="shared" si="226"/>
        <v>0.34099999999999997</v>
      </c>
      <c r="K208" s="13">
        <v>2</v>
      </c>
      <c r="L208" s="13">
        <f t="shared" si="227"/>
        <v>25</v>
      </c>
      <c r="M208" s="69">
        <v>8.0000000000000004E-4</v>
      </c>
      <c r="N208" s="69">
        <v>6.8999999999999999E-3</v>
      </c>
      <c r="O208" s="82">
        <f t="shared" si="228"/>
        <v>49.304347826086946</v>
      </c>
      <c r="P208" s="17">
        <f t="shared" si="229"/>
        <v>1.9721739130434779</v>
      </c>
    </row>
    <row r="209" spans="1:16">
      <c r="A209" s="74"/>
      <c r="C209" s="99" t="s">
        <v>2179</v>
      </c>
      <c r="D209" s="99" t="s">
        <v>314</v>
      </c>
      <c r="E209" s="99"/>
      <c r="F209" s="99"/>
      <c r="H209" s="13">
        <v>0.42799999999999999</v>
      </c>
      <c r="I209" s="47">
        <v>2.5000000000000001E-2</v>
      </c>
      <c r="J209" s="13">
        <f t="shared" si="226"/>
        <v>0.40299999999999997</v>
      </c>
      <c r="K209" s="13">
        <v>2</v>
      </c>
      <c r="L209" s="13">
        <f t="shared" si="227"/>
        <v>25</v>
      </c>
      <c r="M209" s="69">
        <v>8.0000000000000004E-4</v>
      </c>
      <c r="N209" s="69">
        <v>6.8999999999999999E-3</v>
      </c>
      <c r="O209" s="82">
        <f t="shared" si="228"/>
        <v>58.289855072463759</v>
      </c>
      <c r="P209" s="17">
        <f t="shared" si="229"/>
        <v>2.3315942028985503</v>
      </c>
    </row>
    <row r="210" spans="1:16">
      <c r="A210" s="74"/>
      <c r="C210" s="99" t="s">
        <v>2180</v>
      </c>
      <c r="D210" s="99" t="s">
        <v>316</v>
      </c>
      <c r="E210" s="99"/>
      <c r="F210" s="99"/>
      <c r="H210" s="13">
        <v>0.32900000000000001</v>
      </c>
      <c r="I210" s="47">
        <v>2.5000000000000001E-2</v>
      </c>
      <c r="J210" s="13">
        <f t="shared" si="226"/>
        <v>0.30399999999999999</v>
      </c>
      <c r="K210" s="13">
        <v>10</v>
      </c>
      <c r="L210" s="13">
        <f t="shared" si="227"/>
        <v>5</v>
      </c>
      <c r="M210" s="69">
        <v>8.0000000000000004E-4</v>
      </c>
      <c r="N210" s="69">
        <v>6.8999999999999999E-3</v>
      </c>
      <c r="O210" s="82">
        <f t="shared" si="228"/>
        <v>43.942028985507243</v>
      </c>
      <c r="P210" s="17">
        <f t="shared" si="229"/>
        <v>8.7884057971014489</v>
      </c>
    </row>
    <row r="211" spans="1:16">
      <c r="A211" s="74"/>
      <c r="C211" s="99" t="s">
        <v>2181</v>
      </c>
      <c r="D211" s="99" t="s">
        <v>318</v>
      </c>
      <c r="E211" s="99"/>
      <c r="F211" s="99"/>
      <c r="H211" s="13">
        <v>0.313</v>
      </c>
      <c r="I211" s="47">
        <v>2.5000000000000001E-2</v>
      </c>
      <c r="J211" s="13">
        <f t="shared" si="226"/>
        <v>0.28799999999999998</v>
      </c>
      <c r="K211" s="13">
        <v>10</v>
      </c>
      <c r="L211" s="13">
        <f t="shared" si="227"/>
        <v>5</v>
      </c>
      <c r="M211" s="69">
        <v>8.0000000000000004E-4</v>
      </c>
      <c r="N211" s="69">
        <v>6.8999999999999999E-3</v>
      </c>
      <c r="O211" s="82">
        <f t="shared" si="228"/>
        <v>41.623188405797094</v>
      </c>
      <c r="P211" s="17">
        <f t="shared" si="229"/>
        <v>8.3246376811594196</v>
      </c>
    </row>
    <row r="212" spans="1:16">
      <c r="A212" s="74"/>
      <c r="C212" s="99" t="s">
        <v>2185</v>
      </c>
      <c r="D212" s="99" t="s">
        <v>320</v>
      </c>
      <c r="E212" s="99"/>
      <c r="F212" s="99"/>
      <c r="H212" s="18">
        <v>0.46100000000000002</v>
      </c>
      <c r="I212" s="47">
        <v>2.5000000000000001E-2</v>
      </c>
      <c r="J212" s="13">
        <f t="shared" si="226"/>
        <v>0.436</v>
      </c>
      <c r="K212" s="13">
        <v>2</v>
      </c>
      <c r="L212" s="13">
        <f t="shared" si="227"/>
        <v>25</v>
      </c>
      <c r="M212" s="69">
        <v>8.0000000000000004E-4</v>
      </c>
      <c r="N212" s="69">
        <v>6.8999999999999999E-3</v>
      </c>
      <c r="O212" s="82">
        <f t="shared" si="228"/>
        <v>63.072463768115938</v>
      </c>
      <c r="P212" s="17">
        <f t="shared" si="229"/>
        <v>2.5228985507246375</v>
      </c>
    </row>
    <row r="213" spans="1:16">
      <c r="A213" s="74"/>
      <c r="C213" s="99" t="s">
        <v>2186</v>
      </c>
      <c r="D213" s="99"/>
      <c r="E213" s="99"/>
      <c r="F213" s="99"/>
      <c r="H213" s="18">
        <f>H212-0.001</f>
        <v>0.46</v>
      </c>
      <c r="I213" s="47">
        <f>I212</f>
        <v>2.5000000000000001E-2</v>
      </c>
      <c r="J213" s="13">
        <f t="shared" ref="J213" si="230">H213-I213</f>
        <v>0.435</v>
      </c>
      <c r="K213" s="13">
        <f>K212</f>
        <v>2</v>
      </c>
      <c r="L213" s="13">
        <f t="shared" ref="L213" si="231">50/K213</f>
        <v>25</v>
      </c>
      <c r="M213" s="69">
        <v>8.0000000000000004E-4</v>
      </c>
      <c r="N213" s="69">
        <v>6.8999999999999999E-3</v>
      </c>
      <c r="O213" s="82">
        <f t="shared" ref="O213" si="232">(J213-M213)/N213</f>
        <v>62.927536231884055</v>
      </c>
      <c r="P213" s="17">
        <f t="shared" ref="P213" si="233">O213/L213</f>
        <v>2.5171014492753621</v>
      </c>
    </row>
    <row r="214" spans="1:16">
      <c r="A214" s="74" t="s">
        <v>180</v>
      </c>
      <c r="C214" s="99" t="s">
        <v>2183</v>
      </c>
      <c r="D214" s="99" t="s">
        <v>835</v>
      </c>
      <c r="E214" s="99"/>
      <c r="F214" s="99"/>
      <c r="H214" s="18">
        <v>0.22</v>
      </c>
      <c r="I214" s="47">
        <v>2.5000000000000001E-2</v>
      </c>
      <c r="J214" s="13">
        <f t="shared" ref="J214" si="234">H214-I214</f>
        <v>0.19500000000000001</v>
      </c>
      <c r="K214" s="13">
        <v>2</v>
      </c>
      <c r="L214" s="13">
        <f t="shared" ref="L214" si="235">50/K214</f>
        <v>25</v>
      </c>
      <c r="M214" s="69">
        <v>8.0000000000000004E-4</v>
      </c>
      <c r="N214" s="69">
        <v>6.8999999999999999E-3</v>
      </c>
      <c r="O214" s="82">
        <f t="shared" ref="O214" si="236">(J214-M214)/N214</f>
        <v>28.144927536231886</v>
      </c>
      <c r="P214" s="17">
        <f t="shared" ref="P214" si="237">O214/L214</f>
        <v>1.1257971014492754</v>
      </c>
    </row>
    <row r="215" spans="1:16">
      <c r="A215" s="74" t="s">
        <v>180</v>
      </c>
      <c r="C215" s="99" t="s">
        <v>2184</v>
      </c>
      <c r="D215" s="99"/>
      <c r="E215" s="99"/>
      <c r="F215" s="99"/>
      <c r="H215" s="18">
        <f>H214-0.001</f>
        <v>0.219</v>
      </c>
      <c r="I215" s="47">
        <f>I214</f>
        <v>2.5000000000000001E-2</v>
      </c>
      <c r="J215" s="13">
        <f t="shared" ref="J215" si="238">H215-I215</f>
        <v>0.19400000000000001</v>
      </c>
      <c r="K215" s="13">
        <f>K214</f>
        <v>2</v>
      </c>
      <c r="L215" s="13">
        <f t="shared" ref="L215" si="239">50/K215</f>
        <v>25</v>
      </c>
      <c r="M215" s="69">
        <v>8.0000000000000004E-4</v>
      </c>
      <c r="N215" s="69">
        <v>6.8999999999999999E-3</v>
      </c>
      <c r="O215" s="82">
        <f t="shared" ref="O215" si="240">(J215-M215)/N215</f>
        <v>28.000000000000004</v>
      </c>
      <c r="P215" s="17">
        <f t="shared" ref="P215" si="241">O215/L215</f>
        <v>1.1200000000000001</v>
      </c>
    </row>
    <row r="216" spans="1:16">
      <c r="A216" s="74" t="s">
        <v>43</v>
      </c>
      <c r="C216" s="99" t="s">
        <v>2195</v>
      </c>
      <c r="D216" s="99" t="s">
        <v>525</v>
      </c>
      <c r="E216" s="99"/>
      <c r="F216" s="99"/>
      <c r="H216" s="18">
        <v>0.128</v>
      </c>
      <c r="I216" s="47">
        <f>I215</f>
        <v>2.5000000000000001E-2</v>
      </c>
      <c r="J216" s="13">
        <f t="shared" ref="J216:J224" si="242">H216-I216</f>
        <v>0.10300000000000001</v>
      </c>
      <c r="K216" s="13">
        <v>1</v>
      </c>
      <c r="L216" s="13">
        <f t="shared" ref="L216:L224" si="243">50/K216</f>
        <v>50</v>
      </c>
      <c r="M216" s="69">
        <v>8.0000000000000004E-4</v>
      </c>
      <c r="N216" s="69">
        <v>6.8999999999999999E-3</v>
      </c>
      <c r="O216" s="82">
        <f t="shared" ref="O216:O224" si="244">(J216-M216)/N216</f>
        <v>14.811594202898553</v>
      </c>
      <c r="P216" s="17">
        <f t="shared" ref="P216:P224" si="245">O216/L216</f>
        <v>0.29623188405797107</v>
      </c>
    </row>
    <row r="217" spans="1:16">
      <c r="A217" s="74" t="s">
        <v>43</v>
      </c>
      <c r="C217" s="99" t="s">
        <v>2196</v>
      </c>
      <c r="D217" s="99"/>
      <c r="E217" s="99"/>
      <c r="F217" s="99"/>
      <c r="H217" s="18">
        <f>H216-0.001</f>
        <v>0.127</v>
      </c>
      <c r="I217" s="47">
        <f>I216</f>
        <v>2.5000000000000001E-2</v>
      </c>
      <c r="J217" s="13">
        <f t="shared" ref="J217" si="246">H217-I217</f>
        <v>0.10200000000000001</v>
      </c>
      <c r="K217" s="13">
        <f>K216</f>
        <v>1</v>
      </c>
      <c r="L217" s="13">
        <f t="shared" ref="L217" si="247">50/K217</f>
        <v>50</v>
      </c>
      <c r="M217" s="69">
        <v>8.0000000000000004E-4</v>
      </c>
      <c r="N217" s="69">
        <v>6.8999999999999999E-3</v>
      </c>
      <c r="O217" s="82">
        <f t="shared" ref="O217" si="248">(J217-M217)/N217</f>
        <v>14.666666666666668</v>
      </c>
      <c r="P217" s="17">
        <f t="shared" ref="P217" si="249">O217/L217</f>
        <v>0.29333333333333333</v>
      </c>
    </row>
    <row r="218" spans="1:16">
      <c r="A218" s="74"/>
      <c r="B218" s="15">
        <v>44001</v>
      </c>
      <c r="C218" s="99" t="s">
        <v>2187</v>
      </c>
      <c r="D218" s="99" t="s">
        <v>1140</v>
      </c>
      <c r="H218" s="13">
        <v>0.39400000000000002</v>
      </c>
      <c r="I218" s="47">
        <v>2.5999999999999999E-2</v>
      </c>
      <c r="J218" s="13">
        <f t="shared" si="242"/>
        <v>0.36799999999999999</v>
      </c>
      <c r="K218" s="13">
        <v>2</v>
      </c>
      <c r="L218" s="13">
        <f t="shared" si="243"/>
        <v>25</v>
      </c>
      <c r="M218" s="69">
        <v>8.0000000000000004E-4</v>
      </c>
      <c r="N218" s="69">
        <v>6.8999999999999999E-3</v>
      </c>
      <c r="O218" s="82">
        <f t="shared" si="244"/>
        <v>53.217391304347821</v>
      </c>
      <c r="P218" s="17">
        <f t="shared" si="245"/>
        <v>2.1286956521739127</v>
      </c>
    </row>
    <row r="219" spans="1:16">
      <c r="A219" s="74"/>
      <c r="B219" s="13" t="s">
        <v>2192</v>
      </c>
      <c r="C219" s="99" t="s">
        <v>2188</v>
      </c>
      <c r="D219" s="99" t="s">
        <v>1142</v>
      </c>
      <c r="H219" s="13">
        <v>0.377</v>
      </c>
      <c r="I219" s="47">
        <v>2.5999999999999999E-2</v>
      </c>
      <c r="J219" s="13">
        <f t="shared" si="242"/>
        <v>0.35099999999999998</v>
      </c>
      <c r="K219" s="13">
        <v>2</v>
      </c>
      <c r="L219" s="13">
        <f t="shared" si="243"/>
        <v>25</v>
      </c>
      <c r="M219" s="69">
        <v>8.0000000000000004E-4</v>
      </c>
      <c r="N219" s="69">
        <v>6.8999999999999999E-3</v>
      </c>
      <c r="O219" s="82">
        <f t="shared" si="244"/>
        <v>50.75362318840579</v>
      </c>
      <c r="P219" s="17">
        <f t="shared" si="245"/>
        <v>2.0301449275362318</v>
      </c>
    </row>
    <row r="220" spans="1:16">
      <c r="A220" s="74"/>
      <c r="C220" s="99" t="s">
        <v>2193</v>
      </c>
      <c r="D220" s="99" t="s">
        <v>314</v>
      </c>
      <c r="H220" s="13">
        <v>0.41599999999999998</v>
      </c>
      <c r="I220" s="47">
        <v>2.5999999999999999E-2</v>
      </c>
      <c r="J220" s="13">
        <f t="shared" si="242"/>
        <v>0.38999999999999996</v>
      </c>
      <c r="K220" s="13">
        <v>2</v>
      </c>
      <c r="L220" s="13">
        <f t="shared" si="243"/>
        <v>25</v>
      </c>
      <c r="M220" s="69">
        <v>8.0000000000000004E-4</v>
      </c>
      <c r="N220" s="69">
        <v>6.8999999999999999E-3</v>
      </c>
      <c r="O220" s="82">
        <f t="shared" si="244"/>
        <v>56.405797101449267</v>
      </c>
      <c r="P220" s="17">
        <f t="shared" si="245"/>
        <v>2.2562318840579705</v>
      </c>
    </row>
    <row r="221" spans="1:16">
      <c r="A221" s="74"/>
      <c r="C221" s="99" t="s">
        <v>2194</v>
      </c>
      <c r="D221" s="99"/>
      <c r="H221" s="13">
        <f>H220-0.001</f>
        <v>0.41499999999999998</v>
      </c>
      <c r="I221" s="47">
        <f>I220</f>
        <v>2.5999999999999999E-2</v>
      </c>
      <c r="J221" s="13">
        <f t="shared" ref="J221" si="250">H221-I221</f>
        <v>0.38899999999999996</v>
      </c>
      <c r="K221" s="13">
        <f>K220</f>
        <v>2</v>
      </c>
      <c r="L221" s="13">
        <f t="shared" ref="L221" si="251">50/K221</f>
        <v>25</v>
      </c>
      <c r="M221" s="69">
        <v>8.0000000000000004E-4</v>
      </c>
      <c r="N221" s="69">
        <v>6.8999999999999999E-3</v>
      </c>
      <c r="O221" s="82">
        <f t="shared" ref="O221" si="252">(J221-M221)/N221</f>
        <v>56.260869565217384</v>
      </c>
      <c r="P221" s="17">
        <f t="shared" ref="P221" si="253">O221/L221</f>
        <v>2.2504347826086954</v>
      </c>
    </row>
    <row r="222" spans="1:16">
      <c r="A222" s="74"/>
      <c r="C222" s="99" t="s">
        <v>2189</v>
      </c>
      <c r="D222" s="99" t="s">
        <v>316</v>
      </c>
      <c r="H222" s="13">
        <v>0.32700000000000001</v>
      </c>
      <c r="I222" s="47">
        <v>2.5999999999999999E-2</v>
      </c>
      <c r="J222" s="13">
        <f t="shared" si="242"/>
        <v>0.30099999999999999</v>
      </c>
      <c r="K222" s="13">
        <v>10</v>
      </c>
      <c r="L222" s="13">
        <f t="shared" si="243"/>
        <v>5</v>
      </c>
      <c r="M222" s="69">
        <v>8.0000000000000004E-4</v>
      </c>
      <c r="N222" s="69">
        <v>6.8999999999999999E-3</v>
      </c>
      <c r="O222" s="82">
        <f t="shared" si="244"/>
        <v>43.507246376811587</v>
      </c>
      <c r="P222" s="17">
        <f t="shared" si="245"/>
        <v>8.701449275362318</v>
      </c>
    </row>
    <row r="223" spans="1:16">
      <c r="A223" s="74"/>
      <c r="C223" s="99" t="s">
        <v>2190</v>
      </c>
      <c r="D223" s="99" t="s">
        <v>318</v>
      </c>
      <c r="H223" s="13">
        <v>0.308</v>
      </c>
      <c r="I223" s="47">
        <v>2.5999999999999999E-2</v>
      </c>
      <c r="J223" s="13">
        <f t="shared" si="242"/>
        <v>0.28199999999999997</v>
      </c>
      <c r="K223" s="13">
        <v>10</v>
      </c>
      <c r="L223" s="13">
        <f t="shared" si="243"/>
        <v>5</v>
      </c>
      <c r="M223" s="69">
        <v>8.0000000000000004E-4</v>
      </c>
      <c r="N223" s="69">
        <v>6.8999999999999999E-3</v>
      </c>
      <c r="O223" s="82">
        <f t="shared" si="244"/>
        <v>40.75362318840579</v>
      </c>
      <c r="P223" s="17">
        <f t="shared" si="245"/>
        <v>8.150724637681158</v>
      </c>
    </row>
    <row r="224" spans="1:16">
      <c r="A224" s="74"/>
      <c r="C224" s="99" t="s">
        <v>2191</v>
      </c>
      <c r="D224" s="99" t="s">
        <v>320</v>
      </c>
      <c r="H224" s="18">
        <v>0.48499999999999999</v>
      </c>
      <c r="I224" s="47">
        <v>2.5999999999999999E-2</v>
      </c>
      <c r="J224" s="13">
        <f t="shared" si="242"/>
        <v>0.45899999999999996</v>
      </c>
      <c r="K224" s="13">
        <v>2</v>
      </c>
      <c r="L224" s="13">
        <f t="shared" si="243"/>
        <v>25</v>
      </c>
      <c r="M224" s="69">
        <v>8.0000000000000004E-4</v>
      </c>
      <c r="N224" s="69">
        <v>6.8999999999999999E-3</v>
      </c>
      <c r="O224" s="82">
        <f t="shared" si="244"/>
        <v>66.405797101449267</v>
      </c>
      <c r="P224" s="17">
        <f t="shared" si="245"/>
        <v>2.6562318840579708</v>
      </c>
    </row>
    <row r="225" spans="1:5">
      <c r="A225" s="116"/>
      <c r="B225" s="15">
        <v>44004</v>
      </c>
      <c r="C225" s="99" t="s">
        <v>2197</v>
      </c>
      <c r="D225" s="99" t="s">
        <v>1140</v>
      </c>
      <c r="E225" s="99"/>
    </row>
    <row r="226" spans="1:5">
      <c r="A226" s="116"/>
      <c r="C226" s="99" t="s">
        <v>2198</v>
      </c>
      <c r="D226" s="99" t="s">
        <v>1142</v>
      </c>
      <c r="E226" s="99"/>
    </row>
    <row r="227" spans="1:5">
      <c r="A227" s="116"/>
      <c r="C227" s="99" t="s">
        <v>2199</v>
      </c>
      <c r="D227" s="99" t="s">
        <v>314</v>
      </c>
      <c r="E227" s="99"/>
    </row>
    <row r="228" spans="1:5">
      <c r="A228" s="116"/>
      <c r="C228" s="99" t="s">
        <v>2200</v>
      </c>
      <c r="D228" s="99" t="s">
        <v>316</v>
      </c>
      <c r="E228" s="99"/>
    </row>
    <row r="229" spans="1:5">
      <c r="A229" s="116"/>
      <c r="C229" s="99" t="s">
        <v>2201</v>
      </c>
      <c r="D229" s="99" t="s">
        <v>318</v>
      </c>
      <c r="E229" s="99"/>
    </row>
    <row r="230" spans="1:5">
      <c r="A230" s="116"/>
      <c r="C230" s="99" t="s">
        <v>2202</v>
      </c>
      <c r="D230" s="99" t="s">
        <v>320</v>
      </c>
      <c r="E230" s="99"/>
    </row>
    <row r="231" spans="1:5">
      <c r="A231" s="116"/>
      <c r="C231" s="99" t="s">
        <v>2203</v>
      </c>
      <c r="D231" s="99" t="s">
        <v>320</v>
      </c>
      <c r="E231" s="99"/>
    </row>
    <row r="232" spans="1:5">
      <c r="A232" s="116" t="s">
        <v>876</v>
      </c>
      <c r="C232" s="99" t="s">
        <v>2204</v>
      </c>
      <c r="D232" s="99" t="s">
        <v>2205</v>
      </c>
      <c r="E232" s="99"/>
    </row>
    <row r="233" spans="1:5">
      <c r="A233" s="116" t="s">
        <v>876</v>
      </c>
      <c r="C233" s="99" t="s">
        <v>2206</v>
      </c>
      <c r="D233" s="99" t="s">
        <v>2207</v>
      </c>
      <c r="E233" s="99"/>
    </row>
    <row r="234" spans="1:5">
      <c r="A234" s="116"/>
      <c r="C234" s="99" t="s">
        <v>2208</v>
      </c>
      <c r="D234" s="99" t="s">
        <v>1140</v>
      </c>
      <c r="E234" s="99"/>
    </row>
    <row r="235" spans="1:5">
      <c r="A235" s="116"/>
      <c r="C235" s="99" t="s">
        <v>2209</v>
      </c>
      <c r="D235" s="99" t="s">
        <v>1142</v>
      </c>
      <c r="E235" s="99"/>
    </row>
    <row r="236" spans="1:5">
      <c r="A236" s="116"/>
      <c r="C236" s="99" t="s">
        <v>2210</v>
      </c>
      <c r="D236" s="99" t="s">
        <v>314</v>
      </c>
      <c r="E236" s="99"/>
    </row>
    <row r="237" spans="1:5">
      <c r="A237" s="116"/>
      <c r="C237" s="99" t="s">
        <v>2211</v>
      </c>
      <c r="D237" s="99" t="s">
        <v>316</v>
      </c>
      <c r="E237" s="99"/>
    </row>
    <row r="238" spans="1:5">
      <c r="A238" s="116"/>
      <c r="C238" s="99" t="s">
        <v>2212</v>
      </c>
      <c r="D238" s="99" t="s">
        <v>318</v>
      </c>
      <c r="E238" s="99"/>
    </row>
    <row r="239" spans="1:5">
      <c r="A239" s="116"/>
      <c r="C239" s="99" t="s">
        <v>2213</v>
      </c>
      <c r="D239" s="99" t="s">
        <v>2214</v>
      </c>
      <c r="E239" s="99"/>
    </row>
    <row r="240" spans="1:5">
      <c r="A240" s="117"/>
      <c r="C240" s="13" t="s">
        <v>2066</v>
      </c>
      <c r="D240" s="13" t="s">
        <v>224</v>
      </c>
    </row>
    <row r="241" spans="1:4">
      <c r="A241" s="117"/>
      <c r="C241" s="13" t="s">
        <v>2067</v>
      </c>
      <c r="D241" s="13" t="s">
        <v>222</v>
      </c>
    </row>
    <row r="242" spans="1:4">
      <c r="A242" s="117"/>
      <c r="C242" s="13" t="s">
        <v>2075</v>
      </c>
      <c r="D242" s="13" t="s">
        <v>165</v>
      </c>
    </row>
    <row r="243" spans="1:4">
      <c r="A243" s="117"/>
      <c r="C243" s="13" t="s">
        <v>2076</v>
      </c>
      <c r="D243" s="13" t="s">
        <v>167</v>
      </c>
    </row>
    <row r="244" spans="1:4">
      <c r="A244" s="117"/>
      <c r="C244" s="13" t="s">
        <v>2077</v>
      </c>
      <c r="D244" s="13" t="s">
        <v>710</v>
      </c>
    </row>
    <row r="245" spans="1:4">
      <c r="A245" s="117"/>
      <c r="C245" s="13" t="s">
        <v>2078</v>
      </c>
      <c r="D245" s="13" t="s">
        <v>172</v>
      </c>
    </row>
    <row r="246" spans="1:4">
      <c r="A246" s="117"/>
      <c r="C246" s="13" t="s">
        <v>2079</v>
      </c>
      <c r="D246" s="13" t="s">
        <v>174</v>
      </c>
    </row>
    <row r="247" spans="1:4">
      <c r="A247" s="117"/>
      <c r="C247" s="13" t="s">
        <v>2080</v>
      </c>
      <c r="D247" s="13" t="s">
        <v>176</v>
      </c>
    </row>
    <row r="248" spans="1:4">
      <c r="A248" s="117"/>
      <c r="C248" s="13" t="s">
        <v>2081</v>
      </c>
      <c r="D248" s="13" t="s">
        <v>178</v>
      </c>
    </row>
    <row r="249" spans="1:4">
      <c r="A249" s="117"/>
      <c r="C249" s="13" t="s">
        <v>2082</v>
      </c>
      <c r="D249" s="13" t="s">
        <v>206</v>
      </c>
    </row>
    <row r="250" spans="1:4">
      <c r="A250" s="117"/>
      <c r="C250" s="13" t="s">
        <v>2083</v>
      </c>
      <c r="D250" s="13" t="s">
        <v>210</v>
      </c>
    </row>
    <row r="251" spans="1:4">
      <c r="A251" s="117"/>
      <c r="C251" s="13" t="s">
        <v>2084</v>
      </c>
      <c r="D251" s="13" t="s">
        <v>204</v>
      </c>
    </row>
    <row r="252" spans="1:4">
      <c r="A252" s="117"/>
      <c r="C252" s="13" t="s">
        <v>2085</v>
      </c>
      <c r="D252" s="13" t="s">
        <v>992</v>
      </c>
    </row>
    <row r="253" spans="1:4">
      <c r="A253" s="117"/>
      <c r="C253" s="13" t="s">
        <v>2086</v>
      </c>
      <c r="D253" s="13" t="s">
        <v>994</v>
      </c>
    </row>
    <row r="254" spans="1:4">
      <c r="A254" s="117"/>
      <c r="C254" s="13" t="s">
        <v>2087</v>
      </c>
      <c r="D254" s="13" t="s">
        <v>1</v>
      </c>
    </row>
    <row r="255" spans="1:4">
      <c r="A255" s="117"/>
      <c r="C255" s="13" t="s">
        <v>2088</v>
      </c>
      <c r="D255" s="13" t="s">
        <v>3</v>
      </c>
    </row>
    <row r="256" spans="1:4">
      <c r="A256" s="117"/>
      <c r="C256" s="13" t="s">
        <v>2089</v>
      </c>
      <c r="D256" s="13" t="s">
        <v>5</v>
      </c>
    </row>
    <row r="257" spans="1:4">
      <c r="A257" s="117"/>
      <c r="C257" s="13" t="s">
        <v>2090</v>
      </c>
      <c r="D257" s="13" t="s">
        <v>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J17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V105"/>
  <sheetViews>
    <sheetView topLeftCell="A84" zoomScaleNormal="100" workbookViewId="0">
      <selection activeCell="H113" sqref="H113"/>
    </sheetView>
  </sheetViews>
  <sheetFormatPr defaultRowHeight="13.5"/>
  <sheetData>
    <row r="1" spans="1:19">
      <c r="A1" s="120">
        <v>43836</v>
      </c>
      <c r="B1" s="121"/>
      <c r="C1" s="121"/>
      <c r="D1" s="121"/>
      <c r="E1" s="121"/>
      <c r="G1" s="122" t="s">
        <v>266</v>
      </c>
      <c r="H1" s="122"/>
      <c r="I1" s="122"/>
      <c r="J1" s="122"/>
      <c r="K1" s="122"/>
      <c r="N1" s="120">
        <v>43875</v>
      </c>
      <c r="O1" s="121"/>
      <c r="P1" s="121"/>
      <c r="Q1" s="122"/>
      <c r="R1" s="122"/>
      <c r="S1" s="122"/>
    </row>
    <row r="2" spans="1:19">
      <c r="A2" s="121"/>
      <c r="B2" s="121"/>
      <c r="C2" s="121"/>
      <c r="D2" s="121"/>
      <c r="E2" s="121"/>
      <c r="G2" s="122"/>
      <c r="H2" s="122"/>
      <c r="I2" s="122"/>
      <c r="J2" s="122"/>
      <c r="K2" s="122"/>
      <c r="N2" s="121"/>
      <c r="O2" s="121"/>
      <c r="P2" s="121"/>
      <c r="Q2" s="122"/>
      <c r="R2" s="122"/>
      <c r="S2" s="122"/>
    </row>
    <row r="3" spans="1:19">
      <c r="A3" s="31" t="s">
        <v>74</v>
      </c>
      <c r="B3" s="31" t="s">
        <v>75</v>
      </c>
      <c r="C3" s="31" t="s">
        <v>76</v>
      </c>
      <c r="D3" s="31" t="s">
        <v>77</v>
      </c>
      <c r="G3" s="31" t="s">
        <v>263</v>
      </c>
      <c r="H3" s="31" t="s">
        <v>264</v>
      </c>
      <c r="I3" s="31" t="s">
        <v>76</v>
      </c>
      <c r="J3" s="31" t="s">
        <v>265</v>
      </c>
      <c r="N3" s="31" t="s">
        <v>74</v>
      </c>
      <c r="O3" s="31" t="s">
        <v>75</v>
      </c>
      <c r="P3" s="31" t="s">
        <v>76</v>
      </c>
      <c r="Q3" s="31" t="s">
        <v>76</v>
      </c>
      <c r="R3" s="31" t="s">
        <v>77</v>
      </c>
    </row>
    <row r="4" spans="1:19">
      <c r="A4">
        <v>0</v>
      </c>
      <c r="C4">
        <v>6.0000000000000001E-3</v>
      </c>
      <c r="D4">
        <v>2.8000000000000001E-2</v>
      </c>
      <c r="E4">
        <v>0</v>
      </c>
      <c r="G4">
        <v>0</v>
      </c>
      <c r="H4">
        <v>1.9E-2</v>
      </c>
      <c r="I4">
        <v>6.0000000000000001E-3</v>
      </c>
      <c r="J4">
        <f>H4-$I$4</f>
        <v>1.2999999999999999E-2</v>
      </c>
      <c r="K4">
        <f>J4-$J$4</f>
        <v>0</v>
      </c>
      <c r="N4">
        <v>0</v>
      </c>
      <c r="R4">
        <v>2.1999999999999999E-2</v>
      </c>
      <c r="S4">
        <f>R4-0.022</f>
        <v>0</v>
      </c>
    </row>
    <row r="5" spans="1:19">
      <c r="A5">
        <v>5</v>
      </c>
      <c r="D5">
        <v>8.4999999999999992E-2</v>
      </c>
      <c r="E5">
        <v>5.6999999999999995E-2</v>
      </c>
      <c r="G5">
        <v>1</v>
      </c>
      <c r="H5">
        <v>2.5000000000000001E-2</v>
      </c>
      <c r="J5">
        <f t="shared" ref="J5:J11" si="0">H5-$I$4</f>
        <v>1.9000000000000003E-2</v>
      </c>
      <c r="K5">
        <f t="shared" ref="K5:K11" si="1">J5-$J$4</f>
        <v>6.0000000000000036E-3</v>
      </c>
      <c r="N5">
        <v>5</v>
      </c>
      <c r="R5">
        <v>5.7000000000000002E-2</v>
      </c>
      <c r="S5">
        <f t="shared" ref="S5:S11" si="2">R5-0.022</f>
        <v>3.5000000000000003E-2</v>
      </c>
    </row>
    <row r="6" spans="1:19">
      <c r="A6">
        <v>10</v>
      </c>
      <c r="D6">
        <v>0.11599999999999999</v>
      </c>
      <c r="E6">
        <v>8.7999999999999995E-2</v>
      </c>
      <c r="G6">
        <v>2</v>
      </c>
      <c r="H6">
        <v>2.9000000000000001E-2</v>
      </c>
      <c r="J6">
        <f t="shared" si="0"/>
        <v>2.3E-2</v>
      </c>
      <c r="K6">
        <f t="shared" si="1"/>
        <v>0.01</v>
      </c>
      <c r="N6">
        <v>10</v>
      </c>
      <c r="R6">
        <v>0.10199999999999999</v>
      </c>
      <c r="S6">
        <f t="shared" si="2"/>
        <v>7.9999999999999988E-2</v>
      </c>
    </row>
    <row r="7" spans="1:19">
      <c r="A7">
        <v>20</v>
      </c>
      <c r="D7">
        <v>0.185</v>
      </c>
      <c r="E7">
        <v>0.157</v>
      </c>
      <c r="G7">
        <v>3</v>
      </c>
      <c r="H7">
        <v>3.3000000000000002E-2</v>
      </c>
      <c r="J7">
        <f t="shared" si="0"/>
        <v>2.7000000000000003E-2</v>
      </c>
      <c r="K7">
        <f t="shared" si="1"/>
        <v>1.4000000000000004E-2</v>
      </c>
      <c r="N7">
        <v>20</v>
      </c>
      <c r="R7">
        <v>0.186</v>
      </c>
      <c r="S7">
        <f t="shared" si="2"/>
        <v>0.16400000000000001</v>
      </c>
    </row>
    <row r="8" spans="1:19">
      <c r="A8">
        <v>40</v>
      </c>
      <c r="D8">
        <v>0.32500000000000001</v>
      </c>
      <c r="E8">
        <v>0.29699999999999999</v>
      </c>
      <c r="G8">
        <v>5</v>
      </c>
      <c r="H8">
        <v>4.2000000000000003E-2</v>
      </c>
      <c r="J8">
        <f t="shared" si="0"/>
        <v>3.6000000000000004E-2</v>
      </c>
      <c r="K8">
        <f t="shared" si="1"/>
        <v>2.3000000000000007E-2</v>
      </c>
      <c r="N8">
        <v>40</v>
      </c>
      <c r="R8">
        <v>0.32600000000000001</v>
      </c>
      <c r="S8">
        <f t="shared" si="2"/>
        <v>0.30399999999999999</v>
      </c>
    </row>
    <row r="9" spans="1:19">
      <c r="A9">
        <v>60</v>
      </c>
      <c r="D9">
        <v>0.47499999999999998</v>
      </c>
      <c r="E9">
        <v>0.44699999999999995</v>
      </c>
      <c r="G9">
        <v>7</v>
      </c>
      <c r="H9">
        <v>0.05</v>
      </c>
      <c r="J9">
        <f t="shared" si="0"/>
        <v>4.4000000000000004E-2</v>
      </c>
      <c r="K9">
        <f t="shared" si="1"/>
        <v>3.1000000000000007E-2</v>
      </c>
      <c r="N9">
        <v>60</v>
      </c>
      <c r="R9">
        <v>0.47</v>
      </c>
      <c r="S9">
        <f t="shared" si="2"/>
        <v>0.44799999999999995</v>
      </c>
    </row>
    <row r="10" spans="1:19">
      <c r="A10">
        <v>80</v>
      </c>
      <c r="D10">
        <v>0.61599999999999999</v>
      </c>
      <c r="E10">
        <v>0.58799999999999997</v>
      </c>
      <c r="G10">
        <v>9</v>
      </c>
      <c r="H10">
        <v>5.8999999999999997E-2</v>
      </c>
      <c r="J10">
        <f t="shared" si="0"/>
        <v>5.2999999999999999E-2</v>
      </c>
      <c r="K10">
        <f t="shared" si="1"/>
        <v>0.04</v>
      </c>
      <c r="N10">
        <v>80</v>
      </c>
      <c r="R10">
        <v>0.60199999999999998</v>
      </c>
      <c r="S10">
        <f t="shared" si="2"/>
        <v>0.57999999999999996</v>
      </c>
    </row>
    <row r="11" spans="1:19">
      <c r="A11">
        <v>100</v>
      </c>
      <c r="D11">
        <v>0.751</v>
      </c>
      <c r="E11">
        <v>0.72299999999999998</v>
      </c>
      <c r="G11">
        <v>12</v>
      </c>
      <c r="H11">
        <v>7.2999999999999995E-2</v>
      </c>
      <c r="J11">
        <f t="shared" si="0"/>
        <v>6.699999999999999E-2</v>
      </c>
      <c r="K11">
        <f t="shared" si="1"/>
        <v>5.3999999999999992E-2</v>
      </c>
      <c r="N11">
        <v>100</v>
      </c>
      <c r="R11">
        <v>0.751</v>
      </c>
      <c r="S11">
        <f t="shared" si="2"/>
        <v>0.72899999999999998</v>
      </c>
    </row>
    <row r="12" spans="1:19">
      <c r="A12" t="s">
        <v>78</v>
      </c>
      <c r="B12">
        <v>0.82299999999999995</v>
      </c>
      <c r="D12">
        <f t="shared" ref="D12" si="3">B12-$C$4</f>
        <v>0.81699999999999995</v>
      </c>
      <c r="N12" t="s">
        <v>78</v>
      </c>
    </row>
    <row r="34" spans="1:22">
      <c r="A34" s="120">
        <v>43904</v>
      </c>
      <c r="B34" s="121"/>
      <c r="C34" s="121"/>
      <c r="D34" s="121"/>
      <c r="E34" s="121"/>
      <c r="I34" s="122" t="s">
        <v>1025</v>
      </c>
      <c r="J34" s="122"/>
      <c r="K34" s="122"/>
      <c r="L34" s="122"/>
      <c r="M34" s="122"/>
      <c r="R34" s="120" t="s">
        <v>1070</v>
      </c>
      <c r="S34" s="121"/>
      <c r="T34" s="121"/>
      <c r="U34" s="121"/>
      <c r="V34" s="121"/>
    </row>
    <row r="35" spans="1:22">
      <c r="A35" s="121"/>
      <c r="B35" s="121"/>
      <c r="C35" s="121"/>
      <c r="D35" s="121"/>
      <c r="E35" s="121"/>
      <c r="I35" s="122"/>
      <c r="J35" s="122"/>
      <c r="K35" s="122"/>
      <c r="L35" s="122"/>
      <c r="M35" s="122"/>
      <c r="R35" s="121"/>
      <c r="S35" s="121"/>
      <c r="T35" s="121"/>
      <c r="U35" s="121"/>
      <c r="V35" s="121"/>
    </row>
    <row r="36" spans="1:22">
      <c r="A36" s="31" t="s">
        <v>74</v>
      </c>
      <c r="B36" s="31" t="s">
        <v>75</v>
      </c>
      <c r="C36" s="31" t="s">
        <v>76</v>
      </c>
      <c r="D36" s="31" t="s">
        <v>77</v>
      </c>
      <c r="I36" s="31" t="s">
        <v>263</v>
      </c>
      <c r="J36" s="31" t="s">
        <v>75</v>
      </c>
      <c r="K36" s="31" t="s">
        <v>76</v>
      </c>
      <c r="L36" s="31" t="s">
        <v>77</v>
      </c>
      <c r="R36" s="31" t="s">
        <v>74</v>
      </c>
      <c r="S36" s="31" t="s">
        <v>75</v>
      </c>
      <c r="T36" s="31" t="s">
        <v>76</v>
      </c>
      <c r="U36" s="31" t="s">
        <v>77</v>
      </c>
    </row>
    <row r="37" spans="1:22">
      <c r="A37">
        <v>0</v>
      </c>
      <c r="B37">
        <v>2.1000000000000001E-2</v>
      </c>
      <c r="C37">
        <v>2E-3</v>
      </c>
      <c r="D37">
        <f>B37-$C$37</f>
        <v>1.9000000000000003E-2</v>
      </c>
      <c r="E37">
        <f>D37-0.019</f>
        <v>0</v>
      </c>
      <c r="I37">
        <v>0</v>
      </c>
      <c r="J37">
        <v>1.4999999999999999E-2</v>
      </c>
      <c r="K37">
        <v>6.0000000000000001E-3</v>
      </c>
      <c r="L37">
        <f>J37-$K$37</f>
        <v>8.9999999999999993E-3</v>
      </c>
      <c r="M37">
        <f>L37-$L$37</f>
        <v>0</v>
      </c>
      <c r="R37">
        <v>0</v>
      </c>
      <c r="S37">
        <v>2.4E-2</v>
      </c>
      <c r="T37">
        <v>5.0000000000000001E-3</v>
      </c>
      <c r="U37">
        <f>S37-$T$37</f>
        <v>1.9E-2</v>
      </c>
      <c r="V37">
        <f>U37-$U$37</f>
        <v>0</v>
      </c>
    </row>
    <row r="38" spans="1:22">
      <c r="A38">
        <v>5</v>
      </c>
      <c r="B38">
        <v>0.05</v>
      </c>
      <c r="D38">
        <f t="shared" ref="D38:D44" si="4">B38-$C$37</f>
        <v>4.8000000000000001E-2</v>
      </c>
      <c r="E38">
        <f t="shared" ref="E38:E44" si="5">D38-0.019</f>
        <v>2.9000000000000001E-2</v>
      </c>
      <c r="I38">
        <v>1</v>
      </c>
      <c r="J38">
        <v>2.1000000000000001E-2</v>
      </c>
      <c r="L38">
        <f t="shared" ref="L38:L44" si="6">J38-$K$37</f>
        <v>1.5000000000000001E-2</v>
      </c>
      <c r="M38">
        <f t="shared" ref="M38:M44" si="7">L38-$L$37</f>
        <v>6.0000000000000019E-3</v>
      </c>
      <c r="R38">
        <v>5</v>
      </c>
      <c r="S38">
        <v>4.7E-2</v>
      </c>
      <c r="U38">
        <f t="shared" ref="U38:U44" si="8">S38-$T$37</f>
        <v>4.2000000000000003E-2</v>
      </c>
      <c r="V38">
        <f t="shared" ref="V38:V44" si="9">U38-$U$37</f>
        <v>2.3000000000000003E-2</v>
      </c>
    </row>
    <row r="39" spans="1:22">
      <c r="A39">
        <v>10</v>
      </c>
      <c r="B39">
        <v>0.09</v>
      </c>
      <c r="D39">
        <f t="shared" si="4"/>
        <v>8.7999999999999995E-2</v>
      </c>
      <c r="E39">
        <f t="shared" si="5"/>
        <v>6.8999999999999992E-2</v>
      </c>
      <c r="I39">
        <v>2</v>
      </c>
      <c r="J39">
        <v>2.7E-2</v>
      </c>
      <c r="L39">
        <f t="shared" si="6"/>
        <v>2.0999999999999998E-2</v>
      </c>
      <c r="M39">
        <f t="shared" si="7"/>
        <v>1.1999999999999999E-2</v>
      </c>
      <c r="R39">
        <v>10</v>
      </c>
      <c r="S39">
        <v>9.5000000000000001E-2</v>
      </c>
      <c r="U39">
        <f t="shared" si="8"/>
        <v>0.09</v>
      </c>
      <c r="V39">
        <f t="shared" si="9"/>
        <v>7.0999999999999994E-2</v>
      </c>
    </row>
    <row r="40" spans="1:22">
      <c r="A40">
        <v>20</v>
      </c>
      <c r="B40">
        <v>0.16700000000000001</v>
      </c>
      <c r="D40">
        <f t="shared" si="4"/>
        <v>0.16500000000000001</v>
      </c>
      <c r="E40">
        <f t="shared" si="5"/>
        <v>0.14600000000000002</v>
      </c>
      <c r="I40">
        <v>3</v>
      </c>
      <c r="J40">
        <v>3.1E-2</v>
      </c>
      <c r="L40">
        <f t="shared" si="6"/>
        <v>2.5000000000000001E-2</v>
      </c>
      <c r="M40">
        <f t="shared" si="7"/>
        <v>1.6E-2</v>
      </c>
      <c r="R40">
        <v>20</v>
      </c>
      <c r="S40">
        <v>0.159</v>
      </c>
      <c r="U40">
        <f t="shared" si="8"/>
        <v>0.154</v>
      </c>
      <c r="V40">
        <f t="shared" si="9"/>
        <v>0.13500000000000001</v>
      </c>
    </row>
    <row r="41" spans="1:22">
      <c r="A41">
        <v>40</v>
      </c>
      <c r="B41">
        <v>0.311</v>
      </c>
      <c r="D41">
        <f t="shared" si="4"/>
        <v>0.309</v>
      </c>
      <c r="E41">
        <f t="shared" si="5"/>
        <v>0.28999999999999998</v>
      </c>
      <c r="I41">
        <v>5</v>
      </c>
      <c r="J41">
        <v>4.1000000000000002E-2</v>
      </c>
      <c r="L41">
        <f t="shared" si="6"/>
        <v>3.5000000000000003E-2</v>
      </c>
      <c r="M41">
        <f t="shared" si="7"/>
        <v>2.6000000000000002E-2</v>
      </c>
      <c r="R41">
        <v>40</v>
      </c>
      <c r="S41">
        <v>0.29799999999999999</v>
      </c>
      <c r="U41">
        <f t="shared" si="8"/>
        <v>0.29299999999999998</v>
      </c>
      <c r="V41">
        <f t="shared" si="9"/>
        <v>0.27399999999999997</v>
      </c>
    </row>
    <row r="42" spans="1:22">
      <c r="A42">
        <v>60</v>
      </c>
      <c r="B42">
        <v>0.443</v>
      </c>
      <c r="D42">
        <f t="shared" si="4"/>
        <v>0.441</v>
      </c>
      <c r="E42">
        <f t="shared" si="5"/>
        <v>0.42199999999999999</v>
      </c>
      <c r="I42">
        <v>7</v>
      </c>
      <c r="J42">
        <v>5.0999999999999997E-2</v>
      </c>
      <c r="L42">
        <f t="shared" si="6"/>
        <v>4.4999999999999998E-2</v>
      </c>
      <c r="M42">
        <f t="shared" si="7"/>
        <v>3.5999999999999997E-2</v>
      </c>
      <c r="R42">
        <v>60</v>
      </c>
      <c r="S42">
        <v>0.436</v>
      </c>
      <c r="U42">
        <f t="shared" si="8"/>
        <v>0.43099999999999999</v>
      </c>
      <c r="V42">
        <f t="shared" si="9"/>
        <v>0.41199999999999998</v>
      </c>
    </row>
    <row r="43" spans="1:22">
      <c r="A43">
        <v>80</v>
      </c>
      <c r="B43">
        <v>0.59199999999999997</v>
      </c>
      <c r="D43">
        <f t="shared" si="4"/>
        <v>0.59</v>
      </c>
      <c r="E43">
        <f t="shared" si="5"/>
        <v>0.57099999999999995</v>
      </c>
      <c r="I43">
        <v>9</v>
      </c>
      <c r="J43">
        <v>6.2E-2</v>
      </c>
      <c r="L43">
        <f t="shared" si="6"/>
        <v>5.6000000000000001E-2</v>
      </c>
      <c r="M43">
        <f t="shared" si="7"/>
        <v>4.7E-2</v>
      </c>
      <c r="R43">
        <v>80</v>
      </c>
      <c r="S43">
        <v>0.55900000000000005</v>
      </c>
      <c r="U43">
        <f t="shared" si="8"/>
        <v>0.55400000000000005</v>
      </c>
      <c r="V43">
        <f t="shared" si="9"/>
        <v>0.53500000000000003</v>
      </c>
    </row>
    <row r="44" spans="1:22">
      <c r="A44">
        <v>100</v>
      </c>
      <c r="B44">
        <v>0.72099999999999997</v>
      </c>
      <c r="D44">
        <f t="shared" si="4"/>
        <v>0.71899999999999997</v>
      </c>
      <c r="E44">
        <f t="shared" si="5"/>
        <v>0.7</v>
      </c>
      <c r="I44">
        <v>12</v>
      </c>
      <c r="J44">
        <v>7.5999999999999998E-2</v>
      </c>
      <c r="L44">
        <f t="shared" si="6"/>
        <v>6.9999999999999993E-2</v>
      </c>
      <c r="M44">
        <f t="shared" si="7"/>
        <v>6.0999999999999992E-2</v>
      </c>
      <c r="R44">
        <v>100</v>
      </c>
      <c r="S44">
        <v>0.68799999999999994</v>
      </c>
      <c r="U44">
        <f t="shared" si="8"/>
        <v>0.68299999999999994</v>
      </c>
      <c r="V44">
        <f t="shared" si="9"/>
        <v>0.66399999999999992</v>
      </c>
    </row>
    <row r="54" spans="1:21">
      <c r="B54" s="31"/>
      <c r="C54" s="31"/>
      <c r="D54" s="31"/>
      <c r="E54" s="31"/>
    </row>
    <row r="64" spans="1:21">
      <c r="A64" s="122" t="s">
        <v>1463</v>
      </c>
      <c r="B64" s="122"/>
      <c r="C64" s="122"/>
      <c r="D64" s="122"/>
      <c r="E64" s="122"/>
      <c r="Q64" s="122" t="s">
        <v>1967</v>
      </c>
      <c r="R64" s="122"/>
      <c r="S64" s="122"/>
      <c r="T64" s="122"/>
      <c r="U64" s="122"/>
    </row>
    <row r="65" spans="1:21">
      <c r="A65" s="122"/>
      <c r="B65" s="122"/>
      <c r="C65" s="122"/>
      <c r="D65" s="122"/>
      <c r="E65" s="122"/>
      <c r="I65" s="120">
        <v>43966</v>
      </c>
      <c r="J65" s="121"/>
      <c r="K65" s="121"/>
      <c r="L65" s="121"/>
      <c r="M65" s="121"/>
      <c r="Q65" s="122"/>
      <c r="R65" s="122"/>
      <c r="S65" s="122"/>
      <c r="T65" s="122"/>
      <c r="U65" s="122"/>
    </row>
    <row r="66" spans="1:21">
      <c r="A66" s="31" t="s">
        <v>74</v>
      </c>
      <c r="B66" s="31" t="s">
        <v>75</v>
      </c>
      <c r="C66" s="31" t="s">
        <v>76</v>
      </c>
      <c r="D66" s="31" t="s">
        <v>77</v>
      </c>
      <c r="I66" s="121"/>
      <c r="J66" s="121"/>
      <c r="K66" s="121"/>
      <c r="L66" s="121"/>
      <c r="M66" s="121"/>
      <c r="Q66" s="31" t="s">
        <v>74</v>
      </c>
      <c r="R66" s="31" t="s">
        <v>75</v>
      </c>
      <c r="S66" s="31" t="s">
        <v>76</v>
      </c>
      <c r="T66" s="31" t="s">
        <v>77</v>
      </c>
    </row>
    <row r="67" spans="1:21">
      <c r="A67">
        <v>0</v>
      </c>
      <c r="B67">
        <v>1.0999999999999999E-2</v>
      </c>
      <c r="C67">
        <v>6.0000000000000001E-3</v>
      </c>
      <c r="D67">
        <f>B67-$C$67</f>
        <v>4.9999999999999992E-3</v>
      </c>
      <c r="E67">
        <f>D67-$D$67</f>
        <v>0</v>
      </c>
      <c r="I67" s="31" t="s">
        <v>74</v>
      </c>
      <c r="J67" s="31" t="s">
        <v>75</v>
      </c>
      <c r="K67" s="31" t="s">
        <v>76</v>
      </c>
      <c r="L67" s="31" t="s">
        <v>77</v>
      </c>
      <c r="Q67">
        <v>0</v>
      </c>
      <c r="R67">
        <v>1.2999999999999999E-2</v>
      </c>
      <c r="S67">
        <v>6.0000000000000001E-3</v>
      </c>
      <c r="T67">
        <f>R67-$S$67</f>
        <v>6.9999999999999993E-3</v>
      </c>
      <c r="U67">
        <f>T67-$T$67</f>
        <v>0</v>
      </c>
    </row>
    <row r="68" spans="1:21">
      <c r="A68">
        <v>1</v>
      </c>
      <c r="B68">
        <v>1.7999999999999999E-2</v>
      </c>
      <c r="D68">
        <f t="shared" ref="D68:D74" si="10">B68-$C$67</f>
        <v>1.1999999999999999E-2</v>
      </c>
      <c r="E68">
        <f t="shared" ref="E68:E74" si="11">D68-$D$67</f>
        <v>6.9999999999999993E-3</v>
      </c>
      <c r="I68">
        <v>0</v>
      </c>
      <c r="L68">
        <v>2.5999999999999999E-2</v>
      </c>
      <c r="M68">
        <f>L68-0.026</f>
        <v>0</v>
      </c>
      <c r="Q68">
        <v>1</v>
      </c>
      <c r="R68">
        <v>1.9E-2</v>
      </c>
      <c r="T68">
        <f t="shared" ref="T68:T74" si="12">R68-$S$67</f>
        <v>1.2999999999999999E-2</v>
      </c>
      <c r="U68">
        <f t="shared" ref="U68:U74" si="13">T68-$T$67</f>
        <v>6.0000000000000001E-3</v>
      </c>
    </row>
    <row r="69" spans="1:21">
      <c r="A69">
        <v>2</v>
      </c>
      <c r="B69">
        <v>2.3E-2</v>
      </c>
      <c r="D69">
        <f t="shared" si="10"/>
        <v>1.7000000000000001E-2</v>
      </c>
      <c r="E69">
        <f t="shared" si="11"/>
        <v>1.2000000000000002E-2</v>
      </c>
      <c r="I69">
        <v>5</v>
      </c>
      <c r="L69">
        <v>5.6000000000000001E-2</v>
      </c>
      <c r="M69">
        <f t="shared" ref="M69:M75" si="14">L69-0.026</f>
        <v>3.0000000000000002E-2</v>
      </c>
      <c r="Q69">
        <v>2</v>
      </c>
      <c r="R69">
        <v>2.4E-2</v>
      </c>
      <c r="T69">
        <f t="shared" si="12"/>
        <v>1.8000000000000002E-2</v>
      </c>
      <c r="U69">
        <f t="shared" si="13"/>
        <v>1.1000000000000003E-2</v>
      </c>
    </row>
    <row r="70" spans="1:21">
      <c r="A70">
        <v>3</v>
      </c>
      <c r="B70">
        <v>2.8000000000000001E-2</v>
      </c>
      <c r="D70">
        <f t="shared" si="10"/>
        <v>2.1999999999999999E-2</v>
      </c>
      <c r="E70">
        <f t="shared" si="11"/>
        <v>1.7000000000000001E-2</v>
      </c>
      <c r="I70">
        <v>10</v>
      </c>
      <c r="L70">
        <v>9.4E-2</v>
      </c>
      <c r="M70">
        <f t="shared" si="14"/>
        <v>6.8000000000000005E-2</v>
      </c>
      <c r="Q70">
        <v>3</v>
      </c>
      <c r="R70">
        <v>0.03</v>
      </c>
      <c r="T70">
        <f t="shared" si="12"/>
        <v>2.4E-2</v>
      </c>
      <c r="U70">
        <f t="shared" si="13"/>
        <v>1.7000000000000001E-2</v>
      </c>
    </row>
    <row r="71" spans="1:21">
      <c r="A71">
        <v>5</v>
      </c>
      <c r="B71">
        <v>3.7999999999999999E-2</v>
      </c>
      <c r="D71">
        <f t="shared" si="10"/>
        <v>3.2000000000000001E-2</v>
      </c>
      <c r="E71">
        <f t="shared" si="11"/>
        <v>2.7000000000000003E-2</v>
      </c>
      <c r="I71">
        <v>20</v>
      </c>
      <c r="L71">
        <v>0.161</v>
      </c>
      <c r="M71">
        <f t="shared" si="14"/>
        <v>0.13500000000000001</v>
      </c>
      <c r="Q71">
        <v>5</v>
      </c>
      <c r="R71">
        <v>4.1000000000000002E-2</v>
      </c>
      <c r="T71">
        <f t="shared" si="12"/>
        <v>3.5000000000000003E-2</v>
      </c>
      <c r="U71">
        <f t="shared" si="13"/>
        <v>2.8000000000000004E-2</v>
      </c>
    </row>
    <row r="72" spans="1:21">
      <c r="A72">
        <v>7</v>
      </c>
      <c r="B72">
        <v>4.9000000000000002E-2</v>
      </c>
      <c r="D72">
        <f t="shared" si="10"/>
        <v>4.3000000000000003E-2</v>
      </c>
      <c r="E72">
        <f t="shared" si="11"/>
        <v>3.8000000000000006E-2</v>
      </c>
      <c r="I72">
        <v>40</v>
      </c>
      <c r="L72">
        <v>0.30199999999999999</v>
      </c>
      <c r="M72">
        <f t="shared" si="14"/>
        <v>0.27599999999999997</v>
      </c>
      <c r="Q72">
        <v>7</v>
      </c>
      <c r="R72">
        <v>5.1999999999999998E-2</v>
      </c>
      <c r="T72">
        <f t="shared" si="12"/>
        <v>4.5999999999999999E-2</v>
      </c>
      <c r="U72">
        <f t="shared" si="13"/>
        <v>3.9E-2</v>
      </c>
    </row>
    <row r="73" spans="1:21">
      <c r="A73">
        <v>9</v>
      </c>
      <c r="B73">
        <v>0.06</v>
      </c>
      <c r="D73">
        <f t="shared" si="10"/>
        <v>5.3999999999999999E-2</v>
      </c>
      <c r="E73">
        <f t="shared" si="11"/>
        <v>4.9000000000000002E-2</v>
      </c>
      <c r="I73">
        <v>60</v>
      </c>
      <c r="L73">
        <v>0.46700000000000003</v>
      </c>
      <c r="M73">
        <f t="shared" si="14"/>
        <v>0.441</v>
      </c>
      <c r="Q73">
        <v>9</v>
      </c>
      <c r="R73">
        <v>6.3E-2</v>
      </c>
      <c r="T73">
        <f t="shared" si="12"/>
        <v>5.7000000000000002E-2</v>
      </c>
      <c r="U73">
        <f t="shared" si="13"/>
        <v>0.05</v>
      </c>
    </row>
    <row r="74" spans="1:21">
      <c r="A74">
        <v>12</v>
      </c>
      <c r="B74">
        <v>7.4999999999999997E-2</v>
      </c>
      <c r="D74">
        <f t="shared" si="10"/>
        <v>6.8999999999999992E-2</v>
      </c>
      <c r="E74">
        <f t="shared" si="11"/>
        <v>6.3999999999999987E-2</v>
      </c>
      <c r="I74">
        <v>80</v>
      </c>
      <c r="L74">
        <v>0.58799999999999997</v>
      </c>
      <c r="M74">
        <f t="shared" si="14"/>
        <v>0.56199999999999994</v>
      </c>
      <c r="Q74">
        <v>12</v>
      </c>
      <c r="R74">
        <v>7.8E-2</v>
      </c>
      <c r="T74">
        <f t="shared" si="12"/>
        <v>7.1999999999999995E-2</v>
      </c>
      <c r="U74">
        <f t="shared" si="13"/>
        <v>6.5000000000000002E-2</v>
      </c>
    </row>
    <row r="75" spans="1:21">
      <c r="I75">
        <v>100</v>
      </c>
      <c r="L75">
        <v>0.72699999999999998</v>
      </c>
      <c r="M75">
        <f t="shared" si="14"/>
        <v>0.70099999999999996</v>
      </c>
    </row>
    <row r="95" spans="1:5">
      <c r="A95" s="120">
        <v>43997</v>
      </c>
      <c r="B95" s="121"/>
      <c r="C95" s="121"/>
      <c r="D95" s="121"/>
      <c r="E95" s="121"/>
    </row>
    <row r="96" spans="1:5">
      <c r="A96" s="121"/>
      <c r="B96" s="121"/>
      <c r="C96" s="121"/>
      <c r="D96" s="121"/>
      <c r="E96" s="121"/>
    </row>
    <row r="97" spans="1:5">
      <c r="A97" s="31" t="s">
        <v>74</v>
      </c>
      <c r="B97" s="31" t="s">
        <v>75</v>
      </c>
      <c r="C97" s="31" t="s">
        <v>76</v>
      </c>
      <c r="D97" s="31" t="s">
        <v>77</v>
      </c>
    </row>
    <row r="98" spans="1:5">
      <c r="A98">
        <v>0</v>
      </c>
      <c r="B98">
        <v>4.2000000000000003E-2</v>
      </c>
      <c r="D98">
        <f>B98-0.018</f>
        <v>2.4000000000000004E-2</v>
      </c>
      <c r="E98">
        <f>D98-0.024</f>
        <v>0</v>
      </c>
    </row>
    <row r="99" spans="1:5">
      <c r="A99">
        <v>5</v>
      </c>
      <c r="B99">
        <v>7.2999999999999995E-2</v>
      </c>
      <c r="D99">
        <f t="shared" ref="D99:D105" si="15">B99-0.018</f>
        <v>5.4999999999999993E-2</v>
      </c>
      <c r="E99">
        <f t="shared" ref="E99:E105" si="16">D99-0.024</f>
        <v>3.0999999999999993E-2</v>
      </c>
    </row>
    <row r="100" spans="1:5">
      <c r="A100">
        <v>10</v>
      </c>
      <c r="B100">
        <v>0.107</v>
      </c>
      <c r="D100">
        <f t="shared" si="15"/>
        <v>8.8999999999999996E-2</v>
      </c>
      <c r="E100">
        <f t="shared" si="16"/>
        <v>6.5000000000000002E-2</v>
      </c>
    </row>
    <row r="101" spans="1:5">
      <c r="A101">
        <v>20</v>
      </c>
      <c r="B101">
        <v>0.187</v>
      </c>
      <c r="D101">
        <f t="shared" si="15"/>
        <v>0.16900000000000001</v>
      </c>
      <c r="E101">
        <f t="shared" si="16"/>
        <v>0.14500000000000002</v>
      </c>
    </row>
    <row r="102" spans="1:5">
      <c r="A102">
        <v>40</v>
      </c>
      <c r="B102">
        <v>0.315</v>
      </c>
      <c r="D102">
        <f t="shared" si="15"/>
        <v>0.29699999999999999</v>
      </c>
      <c r="E102">
        <f t="shared" si="16"/>
        <v>0.27299999999999996</v>
      </c>
    </row>
    <row r="103" spans="1:5">
      <c r="A103">
        <v>60</v>
      </c>
      <c r="B103">
        <v>0.46500000000000002</v>
      </c>
      <c r="D103">
        <f t="shared" si="15"/>
        <v>0.44700000000000001</v>
      </c>
      <c r="E103">
        <f t="shared" si="16"/>
        <v>0.42299999999999999</v>
      </c>
    </row>
    <row r="104" spans="1:5">
      <c r="A104">
        <v>80</v>
      </c>
      <c r="B104">
        <v>0.58699999999999997</v>
      </c>
      <c r="D104">
        <f t="shared" si="15"/>
        <v>0.56899999999999995</v>
      </c>
      <c r="E104">
        <f t="shared" si="16"/>
        <v>0.54499999999999993</v>
      </c>
    </row>
    <row r="105" spans="1:5">
      <c r="A105">
        <v>100</v>
      </c>
      <c r="B105">
        <v>0.72399999999999998</v>
      </c>
      <c r="D105">
        <f t="shared" si="15"/>
        <v>0.70599999999999996</v>
      </c>
      <c r="E105">
        <f t="shared" si="16"/>
        <v>0.68199999999999994</v>
      </c>
    </row>
  </sheetData>
  <mergeCells count="11">
    <mergeCell ref="Q1:S2"/>
    <mergeCell ref="A34:E35"/>
    <mergeCell ref="I34:M35"/>
    <mergeCell ref="R34:V35"/>
    <mergeCell ref="I65:M66"/>
    <mergeCell ref="Q64:U65"/>
    <mergeCell ref="A95:E96"/>
    <mergeCell ref="A64:E65"/>
    <mergeCell ref="A1:E2"/>
    <mergeCell ref="G1:K2"/>
    <mergeCell ref="N1:P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</vt:lpstr>
      <vt:lpstr>2月</vt:lpstr>
      <vt:lpstr>3月</vt:lpstr>
      <vt:lpstr>4月</vt:lpstr>
      <vt:lpstr>5月</vt:lpstr>
      <vt:lpstr>6月</vt:lpstr>
      <vt:lpstr>标线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2020-06-23T07:27:59Z</dcterms:modified>
</cp:coreProperties>
</file>