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t\Proyectos\drogui\control_test\firstxy\"/>
    </mc:Choice>
  </mc:AlternateContent>
  <xr:revisionPtr revIDLastSave="0" documentId="13_ncr:1_{DFF4D59D-388B-4129-8D04-E668F77B977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Techo 1404" sheetId="1" r:id="rId1"/>
    <sheet name="dataTecho 150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 a="1"/>
  <c r="G38" i="2" s="1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" i="2"/>
  <c r="G3" i="2"/>
  <c r="H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" i="2"/>
  <c r="Q23" i="2"/>
  <c r="Q24" i="2"/>
  <c r="Q25" i="2"/>
  <c r="Q26" i="2"/>
  <c r="Q27" i="2"/>
  <c r="Q28" i="2"/>
  <c r="Q29" i="2"/>
  <c r="R23" i="2"/>
  <c r="R24" i="2"/>
  <c r="R25" i="2"/>
  <c r="R26" i="2"/>
  <c r="R27" i="2"/>
  <c r="R28" i="2"/>
  <c r="R29" i="2"/>
  <c r="K24" i="2"/>
  <c r="K25" i="2"/>
  <c r="K26" i="2"/>
  <c r="K27" i="2"/>
  <c r="K28" i="2"/>
  <c r="K29" i="2"/>
  <c r="M24" i="2"/>
  <c r="M25" i="2"/>
  <c r="M26" i="2"/>
  <c r="M27" i="2"/>
  <c r="M28" i="2"/>
  <c r="M29" i="2"/>
  <c r="M23" i="2"/>
  <c r="K23" i="2"/>
  <c r="O13" i="2"/>
  <c r="R13" i="2" s="1"/>
  <c r="P13" i="2"/>
  <c r="Q13" i="2" s="1"/>
  <c r="O14" i="2"/>
  <c r="R14" i="2" s="1"/>
  <c r="P14" i="2"/>
  <c r="Q14" i="2" s="1"/>
  <c r="O15" i="2"/>
  <c r="R15" i="2" s="1"/>
  <c r="P15" i="2"/>
  <c r="Q15" i="2" s="1"/>
  <c r="O16" i="2"/>
  <c r="R16" i="2" s="1"/>
  <c r="P16" i="2"/>
  <c r="Q16" i="2" s="1"/>
  <c r="O17" i="2"/>
  <c r="R17" i="2" s="1"/>
  <c r="P17" i="2"/>
  <c r="Q17" i="2" s="1"/>
  <c r="O18" i="2"/>
  <c r="R18" i="2" s="1"/>
  <c r="P18" i="2"/>
  <c r="Q18" i="2" s="1"/>
  <c r="O19" i="2"/>
  <c r="R19" i="2" s="1"/>
  <c r="P19" i="2"/>
  <c r="Q19" i="2" s="1"/>
  <c r="O20" i="2"/>
  <c r="R20" i="2" s="1"/>
  <c r="P20" i="2"/>
  <c r="Q20" i="2" s="1"/>
  <c r="O21" i="2"/>
  <c r="R21" i="2" s="1"/>
  <c r="P21" i="2"/>
  <c r="Q21" i="2" s="1"/>
  <c r="O22" i="2"/>
  <c r="R22" i="2" s="1"/>
  <c r="P22" i="2"/>
  <c r="Q22" i="2" s="1"/>
  <c r="O4" i="2"/>
  <c r="R4" i="2" s="1"/>
  <c r="P4" i="2"/>
  <c r="Q4" i="2" s="1"/>
  <c r="Z4" i="2" s="1"/>
  <c r="O5" i="2"/>
  <c r="R5" i="2" s="1"/>
  <c r="P5" i="2"/>
  <c r="Q5" i="2" s="1"/>
  <c r="O6" i="2"/>
  <c r="R6" i="2" s="1"/>
  <c r="P6" i="2"/>
  <c r="Q6" i="2" s="1"/>
  <c r="Z6" i="2" s="1"/>
  <c r="O7" i="2"/>
  <c r="R7" i="2" s="1"/>
  <c r="P7" i="2"/>
  <c r="Q7" i="2" s="1"/>
  <c r="O8" i="2"/>
  <c r="R8" i="2" s="1"/>
  <c r="P8" i="2"/>
  <c r="Q8" i="2" s="1"/>
  <c r="Z8" i="2" s="1"/>
  <c r="O9" i="2"/>
  <c r="R9" i="2" s="1"/>
  <c r="P9" i="2"/>
  <c r="Q9" i="2" s="1"/>
  <c r="O10" i="2"/>
  <c r="R10" i="2" s="1"/>
  <c r="P10" i="2"/>
  <c r="Q10" i="2" s="1"/>
  <c r="Z10" i="2" s="1"/>
  <c r="O11" i="2"/>
  <c r="R11" i="2" s="1"/>
  <c r="P11" i="2"/>
  <c r="Q11" i="2" s="1"/>
  <c r="O12" i="2"/>
  <c r="R12" i="2" s="1"/>
  <c r="P12" i="2"/>
  <c r="Q12" i="2" s="1"/>
  <c r="Z12" i="2" s="1"/>
  <c r="P3" i="2"/>
  <c r="Q3" i="2" s="1"/>
  <c r="O3" i="2"/>
  <c r="R3" i="2" s="1"/>
  <c r="C39" i="2" s="1" a="1"/>
  <c r="C39" i="2" s="1"/>
  <c r="C22" i="1" a="1"/>
  <c r="C22" i="1" s="1"/>
  <c r="C21" i="1" a="1"/>
  <c r="C21" i="1" s="1"/>
  <c r="U7" i="1"/>
  <c r="U13" i="1"/>
  <c r="U17" i="1"/>
  <c r="M4" i="1"/>
  <c r="U4" i="1" s="1"/>
  <c r="N4" i="1"/>
  <c r="M5" i="1"/>
  <c r="U5" i="1" s="1"/>
  <c r="N5" i="1"/>
  <c r="M6" i="1"/>
  <c r="U6" i="1" s="1"/>
  <c r="N6" i="1"/>
  <c r="M7" i="1"/>
  <c r="N7" i="1"/>
  <c r="M8" i="1"/>
  <c r="U8" i="1" s="1"/>
  <c r="N8" i="1"/>
  <c r="M9" i="1"/>
  <c r="U9" i="1" s="1"/>
  <c r="N9" i="1"/>
  <c r="M10" i="1"/>
  <c r="U10" i="1" s="1"/>
  <c r="N10" i="1"/>
  <c r="M11" i="1"/>
  <c r="N11" i="1"/>
  <c r="U11" i="1" s="1"/>
  <c r="M12" i="1"/>
  <c r="U12" i="1" s="1"/>
  <c r="N12" i="1"/>
  <c r="M13" i="1"/>
  <c r="N13" i="1"/>
  <c r="M14" i="1"/>
  <c r="U14" i="1" s="1"/>
  <c r="N14" i="1"/>
  <c r="M15" i="1"/>
  <c r="N15" i="1"/>
  <c r="U15" i="1" s="1"/>
  <c r="M16" i="1"/>
  <c r="U16" i="1" s="1"/>
  <c r="N16" i="1"/>
  <c r="M17" i="1"/>
  <c r="N17" i="1"/>
  <c r="N3" i="1"/>
  <c r="M3" i="1"/>
  <c r="U3" i="1" s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Z26" i="2" l="1"/>
  <c r="Z29" i="2"/>
  <c r="Z28" i="2"/>
  <c r="Z24" i="2"/>
  <c r="Z27" i="2"/>
  <c r="Z23" i="2"/>
  <c r="G39" i="2" a="1"/>
  <c r="G39" i="2" s="1"/>
  <c r="Z13" i="2"/>
  <c r="Z21" i="2"/>
  <c r="Z19" i="2"/>
  <c r="Z17" i="2"/>
  <c r="Z15" i="2"/>
  <c r="U5" i="2"/>
  <c r="U7" i="2"/>
  <c r="U9" i="2"/>
  <c r="U11" i="2"/>
  <c r="U13" i="2"/>
  <c r="U15" i="2"/>
  <c r="U17" i="2"/>
  <c r="U19" i="2"/>
  <c r="U21" i="2"/>
  <c r="U23" i="2"/>
  <c r="U25" i="2"/>
  <c r="U27" i="2"/>
  <c r="U29" i="2"/>
  <c r="U3" i="2"/>
  <c r="U4" i="2"/>
  <c r="U6" i="2"/>
  <c r="U8" i="2"/>
  <c r="U10" i="2"/>
  <c r="U12" i="2"/>
  <c r="U14" i="2"/>
  <c r="U16" i="2"/>
  <c r="U18" i="2"/>
  <c r="U20" i="2"/>
  <c r="U22" i="2"/>
  <c r="U24" i="2"/>
  <c r="U26" i="2"/>
  <c r="U28" i="2"/>
  <c r="Z11" i="2"/>
  <c r="Z9" i="2"/>
  <c r="Z7" i="2"/>
  <c r="Z5" i="2"/>
  <c r="Z22" i="2"/>
  <c r="Z20" i="2"/>
  <c r="Z18" i="2"/>
  <c r="Z16" i="2"/>
  <c r="Z14" i="2"/>
  <c r="C38" i="2" a="1"/>
  <c r="C38" i="2" s="1"/>
  <c r="Z3" i="2"/>
  <c r="Z25" i="2"/>
  <c r="U18" i="1"/>
  <c r="Q12" i="1"/>
  <c r="Q13" i="1"/>
  <c r="Q9" i="1"/>
  <c r="Q14" i="1"/>
  <c r="Q15" i="1"/>
  <c r="Q5" i="1"/>
  <c r="Q10" i="1"/>
  <c r="Q4" i="1"/>
  <c r="Q11" i="1"/>
  <c r="Q8" i="1"/>
  <c r="Q6" i="1"/>
  <c r="Q16" i="1"/>
  <c r="Q7" i="1"/>
  <c r="Q17" i="1"/>
  <c r="Q3" i="1"/>
  <c r="P9" i="1"/>
  <c r="P6" i="1"/>
  <c r="P3" i="1"/>
  <c r="P17" i="1"/>
  <c r="P8" i="1"/>
  <c r="P10" i="1"/>
  <c r="P13" i="1"/>
  <c r="P16" i="1"/>
  <c r="P12" i="1"/>
  <c r="P15" i="1"/>
  <c r="P7" i="1"/>
  <c r="P11" i="1"/>
  <c r="P5" i="1"/>
  <c r="P4" i="1"/>
  <c r="P14" i="1"/>
  <c r="T4" i="2" l="1"/>
  <c r="T6" i="2"/>
  <c r="T8" i="2"/>
  <c r="T10" i="2"/>
  <c r="T12" i="2"/>
  <c r="T14" i="2"/>
  <c r="T16" i="2"/>
  <c r="T18" i="2"/>
  <c r="T20" i="2"/>
  <c r="T22" i="2"/>
  <c r="T24" i="2"/>
  <c r="T26" i="2"/>
  <c r="AC26" i="2" s="1"/>
  <c r="T28" i="2"/>
  <c r="AC28" i="2" s="1"/>
  <c r="T5" i="2"/>
  <c r="T7" i="2"/>
  <c r="T9" i="2"/>
  <c r="T11" i="2"/>
  <c r="T13" i="2"/>
  <c r="T15" i="2"/>
  <c r="T17" i="2"/>
  <c r="T19" i="2"/>
  <c r="T21" i="2"/>
  <c r="T23" i="2"/>
  <c r="T25" i="2"/>
  <c r="T27" i="2"/>
  <c r="AC27" i="2" s="1"/>
  <c r="T29" i="2"/>
  <c r="AC29" i="2" s="1"/>
  <c r="T3" i="2"/>
  <c r="Y12" i="2"/>
  <c r="Y4" i="2"/>
  <c r="Z30" i="2"/>
  <c r="T7" i="1"/>
  <c r="T14" i="1"/>
  <c r="T3" i="1"/>
  <c r="T12" i="1"/>
  <c r="T13" i="1"/>
  <c r="T17" i="1"/>
  <c r="T10" i="1"/>
  <c r="T9" i="1"/>
  <c r="T16" i="1"/>
  <c r="T8" i="1"/>
  <c r="T4" i="1"/>
  <c r="T5" i="1"/>
  <c r="T6" i="1"/>
  <c r="T11" i="1"/>
  <c r="T15" i="1"/>
  <c r="Y17" i="2" l="1"/>
  <c r="AC17" i="2"/>
  <c r="AB17" i="2"/>
  <c r="Y18" i="2"/>
  <c r="AB18" i="2" s="1"/>
  <c r="AC18" i="2"/>
  <c r="Y3" i="2"/>
  <c r="AC3" i="2"/>
  <c r="AB3" i="2"/>
  <c r="Y15" i="2"/>
  <c r="AC15" i="2"/>
  <c r="AB15" i="2"/>
  <c r="Y7" i="2"/>
  <c r="AB7" i="2" s="1"/>
  <c r="AC7" i="2"/>
  <c r="Y24" i="2"/>
  <c r="AB24" i="2" s="1"/>
  <c r="AC24" i="2"/>
  <c r="Y16" i="2"/>
  <c r="AC16" i="2"/>
  <c r="AB16" i="2"/>
  <c r="Y8" i="2"/>
  <c r="AC8" i="2"/>
  <c r="AB8" i="2"/>
  <c r="Y25" i="2"/>
  <c r="AB25" i="2" s="1"/>
  <c r="AC25" i="2"/>
  <c r="Y9" i="2"/>
  <c r="AB9" i="2" s="1"/>
  <c r="AC9" i="2"/>
  <c r="Y21" i="2"/>
  <c r="AC21" i="2"/>
  <c r="AB21" i="2"/>
  <c r="Y13" i="2"/>
  <c r="AC13" i="2"/>
  <c r="AB13" i="2"/>
  <c r="Y5" i="2"/>
  <c r="AB5" i="2" s="1"/>
  <c r="AC5" i="2"/>
  <c r="Y22" i="2"/>
  <c r="AB22" i="2" s="1"/>
  <c r="AC22" i="2"/>
  <c r="Y14" i="2"/>
  <c r="AC14" i="2"/>
  <c r="AB14" i="2"/>
  <c r="Y6" i="2"/>
  <c r="AC6" i="2"/>
  <c r="AB6" i="2"/>
  <c r="Y10" i="2"/>
  <c r="AB10" i="2" s="1"/>
  <c r="AC10" i="2"/>
  <c r="Y23" i="2"/>
  <c r="AB23" i="2" s="1"/>
  <c r="AC23" i="2"/>
  <c r="Y19" i="2"/>
  <c r="AC19" i="2"/>
  <c r="AB19" i="2"/>
  <c r="Y11" i="2"/>
  <c r="AC11" i="2"/>
  <c r="AB11" i="2"/>
  <c r="Y20" i="2"/>
  <c r="AB20" i="2" s="1"/>
  <c r="AC20" i="2"/>
  <c r="AC12" i="2"/>
  <c r="AB12" i="2"/>
  <c r="AC4" i="2"/>
  <c r="AB4" i="2"/>
  <c r="Y27" i="2"/>
  <c r="AB27" i="2" s="1"/>
  <c r="Y29" i="2"/>
  <c r="AB29" i="2" s="1"/>
  <c r="Y26" i="2"/>
  <c r="AB26" i="2" s="1"/>
  <c r="Y28" i="2"/>
  <c r="AB28" i="2" s="1"/>
  <c r="T18" i="1"/>
  <c r="AC30" i="2" l="1"/>
  <c r="AB30" i="2"/>
  <c r="Y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<sst xmlns="http://schemas.openxmlformats.org/spreadsheetml/2006/main" count="63" uniqueCount="31">
  <si>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x_pred</t>
  </si>
  <si>
    <t>y_pred</t>
  </si>
  <si>
    <t>gps_x</t>
  </si>
  <si>
    <t>gps_y</t>
  </si>
  <si>
    <t>kal_x</t>
  </si>
  <si>
    <t>kal_y</t>
  </si>
  <si>
    <t>Input</t>
  </si>
  <si>
    <t>Output</t>
  </si>
  <si>
    <t>Predict</t>
  </si>
  <si>
    <t>Distance</t>
  </si>
  <si>
    <t>Score</t>
  </si>
  <si>
    <t>gps_x^2</t>
  </si>
  <si>
    <t>gps_y^2</t>
  </si>
  <si>
    <t>kal_x^2</t>
  </si>
  <si>
    <t>kal_y^2</t>
  </si>
  <si>
    <t>m1</t>
  </si>
  <si>
    <t>m0</t>
  </si>
  <si>
    <t>b0</t>
  </si>
  <si>
    <t>x_out (ft)</t>
  </si>
  <si>
    <t>y_out (ft)</t>
  </si>
  <si>
    <t>x_out (m)</t>
  </si>
  <si>
    <t>y_out (m)</t>
  </si>
  <si>
    <t>Constants</t>
  </si>
  <si>
    <t>kalman</t>
  </si>
  <si>
    <t>pred</t>
  </si>
  <si>
    <t>x_ex(cm)</t>
  </si>
  <si>
    <t>y_ex(cm)</t>
  </si>
  <si>
    <t>x_out_rot (m)</t>
  </si>
  <si>
    <t>y_out_rot (m)</t>
  </si>
  <si>
    <t>Lineal</t>
  </si>
  <si>
    <t>Orden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</si>
</sst>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17" fillId="35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ont="1" applyFill="1"/>
    <xf numFmtId="0" fontId="17" fillId="36" borderId="0" xfId="0" applyFont="1" applyFill="1" applyAlignment="1">
      <alignment horizontal="center" vertical="center"/>
    </xf>
    <xf numFmtId="0" fontId="0" fillId="37" borderId="0" xfId="0" applyFill="1"/>
    <xf numFmtId="0" fontId="0" fillId="40" borderId="0" xfId="0" applyFill="1"/>
    <xf numFmtId="0" fontId="18" fillId="39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/>
    </xf>
    <xf numFmtId="0" fontId="17" fillId="35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B1" workbookViewId="0">
      <selection activeCell="J22" sqref="J22"/>
    </sheetView>
  </sheetViews>
  <sheetFormatPr baseColWidth="10" defaultColWidth="9.140625" defaultRowHeight="15" x14ac:dyDescent="0.25"/>
  <cols>
    <col min="19" max="21" width="8.85546875" customWidth="1"/>
  </cols>
  <sheetData>
    <row r="1" spans="1:21" x14ac:dyDescent="0.25">
      <c r="A1" s="14" t="s">
        <v>6</v>
      </c>
      <c r="B1" s="14"/>
      <c r="C1" s="14"/>
      <c r="D1" s="14"/>
      <c r="E1" s="14"/>
      <c r="F1" s="14"/>
      <c r="G1" s="14"/>
      <c r="H1" s="14"/>
      <c r="K1" s="13" t="s">
        <v>7</v>
      </c>
      <c r="L1" s="13"/>
      <c r="M1" s="13"/>
      <c r="N1" s="13"/>
      <c r="O1" s="1"/>
      <c r="P1" s="13" t="s">
        <v>8</v>
      </c>
      <c r="Q1" s="13"/>
      <c r="T1" s="13" t="s">
        <v>9</v>
      </c>
      <c r="U1" s="13"/>
    </row>
    <row r="2" spans="1:2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11</v>
      </c>
      <c r="F2" s="3" t="s">
        <v>12</v>
      </c>
      <c r="G2" s="3" t="s">
        <v>13</v>
      </c>
      <c r="H2" s="3" t="s">
        <v>14</v>
      </c>
      <c r="K2" s="5" t="s">
        <v>18</v>
      </c>
      <c r="L2" s="5" t="s">
        <v>19</v>
      </c>
      <c r="M2" s="5" t="s">
        <v>20</v>
      </c>
      <c r="N2" s="5" t="s">
        <v>21</v>
      </c>
      <c r="O2" s="1"/>
      <c r="P2" s="5" t="s">
        <v>0</v>
      </c>
      <c r="Q2" s="5" t="s">
        <v>1</v>
      </c>
      <c r="T2" s="11" t="s">
        <v>24</v>
      </c>
      <c r="U2" s="11" t="s">
        <v>23</v>
      </c>
    </row>
    <row r="3" spans="1:21" x14ac:dyDescent="0.25">
      <c r="A3" s="2">
        <v>208</v>
      </c>
      <c r="B3" s="2">
        <v>-9</v>
      </c>
      <c r="C3" s="2">
        <v>2.0820426940000001</v>
      </c>
      <c r="D3" s="2">
        <v>-8.6561552999999999E-2</v>
      </c>
      <c r="E3" s="2">
        <f>A3^2</f>
        <v>43264</v>
      </c>
      <c r="F3" s="2">
        <f t="shared" ref="F3:H17" si="0">B3^2</f>
        <v>81</v>
      </c>
      <c r="G3" s="2">
        <f t="shared" si="0"/>
        <v>4.3349017796387779</v>
      </c>
      <c r="H3" s="2">
        <f t="shared" si="0"/>
        <v>7.4929024577718092E-3</v>
      </c>
      <c r="K3" s="2">
        <v>7</v>
      </c>
      <c r="L3" s="2">
        <v>0</v>
      </c>
      <c r="M3" s="2">
        <f>K3*0.3</f>
        <v>2.1</v>
      </c>
      <c r="N3" s="2">
        <f>L3*0.3</f>
        <v>0</v>
      </c>
      <c r="P3" s="6">
        <f t="shared" ref="P3:P17" si="1">$C$21*B3+$D$21*A3</f>
        <v>2.6000989413956703</v>
      </c>
      <c r="Q3" s="6">
        <f t="shared" ref="Q3:Q17" si="2">$C$22*B3+$D$22*A3</f>
        <v>-1.9288960054282031E-2</v>
      </c>
      <c r="T3" s="2">
        <f>SQRT((M3-P3)^2+(N3-Q3)^2)</f>
        <v>0.50047079351850865</v>
      </c>
      <c r="U3" s="2">
        <f>SQRT((M3-C3)^2+(N3-D3)^2)</f>
        <v>8.8404566039031296E-2</v>
      </c>
    </row>
    <row r="4" spans="1:21" x14ac:dyDescent="0.25">
      <c r="A4" s="2">
        <v>0</v>
      </c>
      <c r="B4" s="2">
        <v>225</v>
      </c>
      <c r="C4" s="2">
        <v>-1.1003165000000001E-2</v>
      </c>
      <c r="D4" s="2">
        <v>2.2422742840000001</v>
      </c>
      <c r="E4" s="2">
        <f t="shared" ref="E4:E17" si="3">A4^2</f>
        <v>0</v>
      </c>
      <c r="F4" s="2">
        <f t="shared" si="0"/>
        <v>50625</v>
      </c>
      <c r="G4" s="2">
        <f t="shared" si="0"/>
        <v>1.2106964001722501E-4</v>
      </c>
      <c r="H4" s="2">
        <f t="shared" si="0"/>
        <v>5.0277939646877128</v>
      </c>
      <c r="K4" s="2">
        <v>0</v>
      </c>
      <c r="L4" s="2">
        <v>10</v>
      </c>
      <c r="M4" s="2">
        <f t="shared" ref="M4:M17" si="4">K4*0.3</f>
        <v>0</v>
      </c>
      <c r="N4" s="2">
        <f t="shared" ref="N4:N17" si="5">L4*0.3</f>
        <v>3</v>
      </c>
      <c r="P4" s="6">
        <f t="shared" si="1"/>
        <v>8.4498091052309949E-3</v>
      </c>
      <c r="Q4" s="6">
        <f t="shared" si="2"/>
        <v>2.1568471764008748</v>
      </c>
      <c r="T4" s="2">
        <f t="shared" ref="T4:T17" si="6">SQRT((M4-P4)^2+(N4-Q4)^2)</f>
        <v>0.84319516318411858</v>
      </c>
      <c r="U4" s="2">
        <f>SQRT((M4-C4)^2+(N4-D4)^2)</f>
        <v>0.7578056019374162</v>
      </c>
    </row>
    <row r="5" spans="1:21" x14ac:dyDescent="0.25">
      <c r="A5" s="2">
        <v>68</v>
      </c>
      <c r="B5" s="2">
        <v>-234</v>
      </c>
      <c r="C5" s="2">
        <v>0.67177027499999997</v>
      </c>
      <c r="D5" s="2">
        <v>-2.3310601709999998</v>
      </c>
      <c r="E5" s="2">
        <f t="shared" si="3"/>
        <v>4624</v>
      </c>
      <c r="F5" s="2">
        <f t="shared" si="0"/>
        <v>54756</v>
      </c>
      <c r="G5" s="2">
        <f t="shared" si="0"/>
        <v>0.4512753023735756</v>
      </c>
      <c r="H5" s="2">
        <f t="shared" si="0"/>
        <v>5.4338415208225488</v>
      </c>
      <c r="K5" s="2">
        <v>5</v>
      </c>
      <c r="L5" s="2">
        <v>-7.5</v>
      </c>
      <c r="M5" s="2">
        <f t="shared" si="4"/>
        <v>1.5</v>
      </c>
      <c r="N5" s="2">
        <f t="shared" si="5"/>
        <v>-2.25</v>
      </c>
      <c r="P5" s="6">
        <f t="shared" si="1"/>
        <v>0.84135504225975111</v>
      </c>
      <c r="Q5" s="6">
        <f t="shared" si="2"/>
        <v>-2.2212221450140288</v>
      </c>
      <c r="T5" s="2">
        <f t="shared" si="6"/>
        <v>0.65927334641576996</v>
      </c>
      <c r="U5" s="2">
        <f t="shared" ref="U5:U17" si="7">SQRT((M5-C5)^2+(N5-D5)^2)</f>
        <v>0.83218701545753826</v>
      </c>
    </row>
    <row r="6" spans="1:21" x14ac:dyDescent="0.25">
      <c r="A6" s="2">
        <v>-144</v>
      </c>
      <c r="B6" s="2">
        <v>118</v>
      </c>
      <c r="C6" s="2">
        <v>-1.4495358469999999</v>
      </c>
      <c r="D6" s="2">
        <v>1.1815385819999999</v>
      </c>
      <c r="E6" s="2">
        <f t="shared" si="3"/>
        <v>20736</v>
      </c>
      <c r="F6" s="2">
        <f t="shared" si="0"/>
        <v>13924</v>
      </c>
      <c r="G6" s="2">
        <f t="shared" si="0"/>
        <v>2.1011541717380071</v>
      </c>
      <c r="H6" s="2">
        <f t="shared" si="0"/>
        <v>1.3960334207545706</v>
      </c>
      <c r="K6" s="2">
        <v>-6</v>
      </c>
      <c r="L6" s="2">
        <v>3.5</v>
      </c>
      <c r="M6" s="2">
        <f t="shared" si="4"/>
        <v>-1.7999999999999998</v>
      </c>
      <c r="N6" s="2">
        <f t="shared" si="5"/>
        <v>1.05</v>
      </c>
      <c r="P6" s="6">
        <f t="shared" si="1"/>
        <v>-1.795871037161139</v>
      </c>
      <c r="Q6" s="6">
        <f t="shared" si="2"/>
        <v>1.0847723389471424</v>
      </c>
      <c r="T6" s="2">
        <f t="shared" si="6"/>
        <v>3.501662305219691E-2</v>
      </c>
      <c r="U6" s="2">
        <f t="shared" si="7"/>
        <v>0.37433610711842646</v>
      </c>
    </row>
    <row r="7" spans="1:21" x14ac:dyDescent="0.25">
      <c r="A7" s="2">
        <v>-91</v>
      </c>
      <c r="B7" s="2">
        <v>-266</v>
      </c>
      <c r="C7" s="2">
        <v>-0.91660863199999998</v>
      </c>
      <c r="D7" s="2">
        <v>-2.6676096920000001</v>
      </c>
      <c r="E7" s="2">
        <f t="shared" si="3"/>
        <v>8281</v>
      </c>
      <c r="F7" s="2">
        <f t="shared" si="0"/>
        <v>70756</v>
      </c>
      <c r="G7" s="2">
        <f t="shared" si="0"/>
        <v>0.8401713842569114</v>
      </c>
      <c r="H7" s="2">
        <f t="shared" si="0"/>
        <v>7.1161414688523354</v>
      </c>
      <c r="K7" s="2">
        <v>-3</v>
      </c>
      <c r="L7" s="2">
        <v>-9</v>
      </c>
      <c r="M7" s="2">
        <f t="shared" si="4"/>
        <v>-0.89999999999999991</v>
      </c>
      <c r="N7" s="2">
        <f t="shared" si="5"/>
        <v>-2.6999999999999997</v>
      </c>
      <c r="P7" s="6">
        <f t="shared" si="1"/>
        <v>-1.1476807106176872</v>
      </c>
      <c r="Q7" s="6">
        <f t="shared" si="2"/>
        <v>-2.5791785674416343</v>
      </c>
      <c r="T7" s="2">
        <f t="shared" si="6"/>
        <v>0.275578578589734</v>
      </c>
      <c r="U7" s="2">
        <f t="shared" si="7"/>
        <v>3.6400256994233805E-2</v>
      </c>
    </row>
    <row r="8" spans="1:21" x14ac:dyDescent="0.25">
      <c r="A8" s="2">
        <v>228</v>
      </c>
      <c r="B8" s="2">
        <v>112</v>
      </c>
      <c r="C8" s="2">
        <v>2.2950999740000002</v>
      </c>
      <c r="D8" s="2">
        <v>1.11652112</v>
      </c>
      <c r="E8" s="2">
        <f t="shared" si="3"/>
        <v>51984</v>
      </c>
      <c r="F8" s="2">
        <f t="shared" si="0"/>
        <v>12544</v>
      </c>
      <c r="G8" s="2">
        <f t="shared" si="0"/>
        <v>5.2674838906548018</v>
      </c>
      <c r="H8" s="2">
        <f t="shared" si="0"/>
        <v>1.2466194114060545</v>
      </c>
      <c r="K8" s="2">
        <v>8</v>
      </c>
      <c r="L8" s="2">
        <v>4.5</v>
      </c>
      <c r="M8" s="2">
        <f t="shared" si="4"/>
        <v>2.4</v>
      </c>
      <c r="N8" s="2">
        <f t="shared" si="5"/>
        <v>1.3499999999999999</v>
      </c>
      <c r="P8" s="6">
        <f t="shared" si="1"/>
        <v>2.8546850738204546</v>
      </c>
      <c r="Q8" s="6">
        <f t="shared" si="2"/>
        <v>1.1470563798424083</v>
      </c>
      <c r="T8" s="2">
        <f t="shared" si="6"/>
        <v>0.49792030418309019</v>
      </c>
      <c r="U8" s="2">
        <f t="shared" si="7"/>
        <v>0.25596172147579987</v>
      </c>
    </row>
    <row r="9" spans="1:21" x14ac:dyDescent="0.25">
      <c r="A9" s="2">
        <v>-222</v>
      </c>
      <c r="B9" s="2">
        <v>173</v>
      </c>
      <c r="C9" s="2">
        <v>-2.224927664</v>
      </c>
      <c r="D9" s="2">
        <v>1.7229112390000001</v>
      </c>
      <c r="E9" s="2">
        <f t="shared" si="3"/>
        <v>49284</v>
      </c>
      <c r="F9" s="2">
        <f t="shared" si="0"/>
        <v>29929</v>
      </c>
      <c r="G9" s="2">
        <f t="shared" si="0"/>
        <v>4.9503031100324968</v>
      </c>
      <c r="H9" s="2">
        <f t="shared" si="0"/>
        <v>2.9684231374725156</v>
      </c>
      <c r="K9" s="2">
        <v>-9</v>
      </c>
      <c r="L9" s="2">
        <v>4.5</v>
      </c>
      <c r="M9" s="2">
        <f t="shared" si="4"/>
        <v>-2.6999999999999997</v>
      </c>
      <c r="N9" s="2">
        <f t="shared" si="5"/>
        <v>1.3499999999999999</v>
      </c>
      <c r="P9" s="6">
        <f t="shared" si="1"/>
        <v>-2.7689693784287042</v>
      </c>
      <c r="Q9" s="6">
        <f t="shared" si="2"/>
        <v>1.5868823011083657</v>
      </c>
      <c r="T9" s="2">
        <f t="shared" si="6"/>
        <v>0.24671846250176807</v>
      </c>
      <c r="U9" s="2">
        <f t="shared" si="7"/>
        <v>0.60395075677161958</v>
      </c>
    </row>
    <row r="10" spans="1:21" x14ac:dyDescent="0.25">
      <c r="A10" s="2">
        <v>-237</v>
      </c>
      <c r="B10" s="2">
        <v>-338</v>
      </c>
      <c r="C10" s="2">
        <v>-2.3835496900000002</v>
      </c>
      <c r="D10" s="2">
        <v>-3.3787112239999999</v>
      </c>
      <c r="E10" s="2">
        <f t="shared" si="3"/>
        <v>56169</v>
      </c>
      <c r="F10" s="2">
        <f t="shared" si="0"/>
        <v>114244</v>
      </c>
      <c r="G10" s="2">
        <f t="shared" si="0"/>
        <v>5.681309124699097</v>
      </c>
      <c r="H10" s="2">
        <f t="shared" si="0"/>
        <v>11.415689535183578</v>
      </c>
      <c r="K10" s="2">
        <v>-15</v>
      </c>
      <c r="L10" s="2">
        <v>-7</v>
      </c>
      <c r="M10" s="2">
        <f t="shared" si="4"/>
        <v>-4.5</v>
      </c>
      <c r="N10" s="2">
        <f t="shared" si="5"/>
        <v>-2.1</v>
      </c>
      <c r="P10" s="6">
        <f t="shared" si="1"/>
        <v>-2.9756913434205075</v>
      </c>
      <c r="Q10" s="6">
        <f t="shared" si="2"/>
        <v>-3.3163879299584518</v>
      </c>
      <c r="T10" s="2">
        <f t="shared" si="6"/>
        <v>1.9501580645352274</v>
      </c>
      <c r="U10" s="2">
        <f t="shared" si="7"/>
        <v>2.4727442870387288</v>
      </c>
    </row>
    <row r="11" spans="1:21" x14ac:dyDescent="0.25">
      <c r="A11" s="2">
        <v>-279</v>
      </c>
      <c r="B11" s="2">
        <v>43</v>
      </c>
      <c r="C11" s="2">
        <v>-2.799304008</v>
      </c>
      <c r="D11" s="2">
        <v>0.43591761600000001</v>
      </c>
      <c r="E11" s="2">
        <f t="shared" si="3"/>
        <v>77841</v>
      </c>
      <c r="F11" s="2">
        <f t="shared" si="0"/>
        <v>1849</v>
      </c>
      <c r="G11" s="2">
        <f t="shared" si="0"/>
        <v>7.8361029292048645</v>
      </c>
      <c r="H11" s="2">
        <f t="shared" si="0"/>
        <v>0.19002416793912347</v>
      </c>
      <c r="K11" s="2">
        <v>-10.5</v>
      </c>
      <c r="L11" s="2">
        <v>0</v>
      </c>
      <c r="M11" s="2">
        <f t="shared" si="4"/>
        <v>-3.15</v>
      </c>
      <c r="N11" s="2">
        <f t="shared" si="5"/>
        <v>0</v>
      </c>
      <c r="P11" s="6">
        <f t="shared" si="1"/>
        <v>-3.4864712270115223</v>
      </c>
      <c r="Q11" s="6">
        <f t="shared" si="2"/>
        <v>0.32234748617936715</v>
      </c>
      <c r="T11" s="2">
        <f t="shared" si="6"/>
        <v>0.4659622178383101</v>
      </c>
      <c r="U11" s="2">
        <f t="shared" si="7"/>
        <v>0.55947461671106002</v>
      </c>
    </row>
    <row r="12" spans="1:21" x14ac:dyDescent="0.25">
      <c r="A12" s="2">
        <v>-49</v>
      </c>
      <c r="B12" s="2">
        <v>-259</v>
      </c>
      <c r="C12" s="2">
        <v>-0.49943292099999997</v>
      </c>
      <c r="D12" s="2">
        <v>-2.5853736399999998</v>
      </c>
      <c r="E12" s="2">
        <f t="shared" si="3"/>
        <v>2401</v>
      </c>
      <c r="F12" s="2">
        <f t="shared" si="0"/>
        <v>67081</v>
      </c>
      <c r="G12" s="2">
        <f t="shared" si="0"/>
        <v>0.2494332425785922</v>
      </c>
      <c r="H12" s="2">
        <f t="shared" si="0"/>
        <v>6.6841568584068485</v>
      </c>
      <c r="K12" s="2">
        <v>0</v>
      </c>
      <c r="L12" s="2">
        <v>-9</v>
      </c>
      <c r="M12" s="2">
        <f t="shared" si="4"/>
        <v>0</v>
      </c>
      <c r="N12" s="2">
        <f t="shared" si="5"/>
        <v>-2.6999999999999997</v>
      </c>
      <c r="P12" s="6">
        <f t="shared" si="1"/>
        <v>-0.62232960065854004</v>
      </c>
      <c r="Q12" s="6">
        <f t="shared" si="2"/>
        <v>-2.4985508527192786</v>
      </c>
      <c r="T12" s="2">
        <f t="shared" si="6"/>
        <v>0.65412222924767471</v>
      </c>
      <c r="U12" s="2">
        <f t="shared" si="7"/>
        <v>0.51241823248733231</v>
      </c>
    </row>
    <row r="13" spans="1:21" x14ac:dyDescent="0.25">
      <c r="A13" s="2">
        <v>140</v>
      </c>
      <c r="B13" s="2">
        <v>-386</v>
      </c>
      <c r="C13" s="2">
        <v>1.3883856530000001</v>
      </c>
      <c r="D13" s="2">
        <v>-3.8601331710000002</v>
      </c>
      <c r="E13" s="2">
        <f t="shared" si="3"/>
        <v>19600</v>
      </c>
      <c r="F13" s="2">
        <f t="shared" si="0"/>
        <v>148996</v>
      </c>
      <c r="G13" s="2">
        <f t="shared" si="0"/>
        <v>1.9276147214562365</v>
      </c>
      <c r="H13" s="2">
        <f t="shared" si="0"/>
        <v>14.900628097854517</v>
      </c>
      <c r="K13" s="2">
        <v>7</v>
      </c>
      <c r="L13" s="2">
        <v>-14</v>
      </c>
      <c r="M13" s="2">
        <f t="shared" si="4"/>
        <v>2.1</v>
      </c>
      <c r="N13" s="2">
        <f t="shared" si="5"/>
        <v>-4.2</v>
      </c>
      <c r="P13" s="6">
        <f t="shared" si="1"/>
        <v>1.7357979730768254</v>
      </c>
      <c r="Q13" s="6">
        <f t="shared" si="2"/>
        <v>-3.6551051473999614</v>
      </c>
      <c r="T13" s="2">
        <f t="shared" si="6"/>
        <v>0.65540332376710364</v>
      </c>
      <c r="U13" s="2">
        <f t="shared" si="7"/>
        <v>0.78860918097036614</v>
      </c>
    </row>
    <row r="14" spans="1:21" x14ac:dyDescent="0.25">
      <c r="A14" s="2">
        <v>215</v>
      </c>
      <c r="B14" s="2">
        <v>-151</v>
      </c>
      <c r="C14" s="2">
        <v>2.16521287</v>
      </c>
      <c r="D14" s="2">
        <v>-1.5119166369999999</v>
      </c>
      <c r="E14" s="2">
        <f t="shared" si="3"/>
        <v>46225</v>
      </c>
      <c r="F14" s="2">
        <f t="shared" si="0"/>
        <v>22801</v>
      </c>
      <c r="G14" s="2">
        <f t="shared" si="0"/>
        <v>4.6881467724136368</v>
      </c>
      <c r="H14" s="2">
        <f t="shared" si="0"/>
        <v>2.2858919172373895</v>
      </c>
      <c r="K14" s="2">
        <v>8</v>
      </c>
      <c r="L14" s="2">
        <v>-3</v>
      </c>
      <c r="M14" s="2">
        <f t="shared" si="4"/>
        <v>2.4</v>
      </c>
      <c r="N14" s="2">
        <f t="shared" si="5"/>
        <v>-0.89999999999999991</v>
      </c>
      <c r="P14" s="6">
        <f t="shared" si="1"/>
        <v>2.6822808774841254</v>
      </c>
      <c r="Q14" s="6">
        <f t="shared" si="2"/>
        <v>-1.3782448776215572</v>
      </c>
      <c r="T14" s="2">
        <f t="shared" si="6"/>
        <v>0.55533832639614034</v>
      </c>
      <c r="U14" s="2">
        <f t="shared" si="7"/>
        <v>0.6554135847318292</v>
      </c>
    </row>
    <row r="15" spans="1:21" x14ac:dyDescent="0.25">
      <c r="A15" s="2">
        <v>48</v>
      </c>
      <c r="B15" s="2">
        <v>46</v>
      </c>
      <c r="C15" s="2">
        <v>0.48311546399999999</v>
      </c>
      <c r="D15" s="2">
        <v>0.459395051</v>
      </c>
      <c r="E15" s="2">
        <f t="shared" si="3"/>
        <v>2304</v>
      </c>
      <c r="F15" s="2">
        <f t="shared" si="0"/>
        <v>2116</v>
      </c>
      <c r="G15" s="2">
        <f t="shared" si="0"/>
        <v>0.23340055155593528</v>
      </c>
      <c r="H15" s="2">
        <f t="shared" si="0"/>
        <v>0.2110438128832926</v>
      </c>
      <c r="K15" s="2">
        <v>2</v>
      </c>
      <c r="L15" s="2">
        <v>2.5</v>
      </c>
      <c r="M15" s="2">
        <f t="shared" si="4"/>
        <v>0.6</v>
      </c>
      <c r="N15" s="2">
        <f t="shared" si="5"/>
        <v>0.75</v>
      </c>
      <c r="P15" s="6">
        <f t="shared" si="1"/>
        <v>0.60182834739584512</v>
      </c>
      <c r="Q15" s="6">
        <f t="shared" si="2"/>
        <v>0.45641348280817307</v>
      </c>
      <c r="T15" s="2">
        <f t="shared" si="6"/>
        <v>0.29359221026966431</v>
      </c>
      <c r="U15" s="2">
        <f t="shared" si="7"/>
        <v>0.31323031644339266</v>
      </c>
    </row>
    <row r="16" spans="1:21" x14ac:dyDescent="0.25">
      <c r="A16" s="2">
        <v>-125</v>
      </c>
      <c r="B16" s="2">
        <v>-64</v>
      </c>
      <c r="C16" s="2">
        <v>-1.253998041</v>
      </c>
      <c r="D16" s="2">
        <v>-0.65370076899999996</v>
      </c>
      <c r="E16" s="2">
        <f t="shared" si="3"/>
        <v>15625</v>
      </c>
      <c r="F16" s="2">
        <f t="shared" si="0"/>
        <v>4096</v>
      </c>
      <c r="G16" s="2">
        <f t="shared" si="0"/>
        <v>1.5725110868318377</v>
      </c>
      <c r="H16" s="2">
        <f t="shared" si="0"/>
        <v>0.42732469539119133</v>
      </c>
      <c r="K16" s="2">
        <v>-4.5</v>
      </c>
      <c r="L16" s="2">
        <v>-3</v>
      </c>
      <c r="M16" s="2">
        <f t="shared" si="4"/>
        <v>-1.3499999999999999</v>
      </c>
      <c r="N16" s="2">
        <f t="shared" si="5"/>
        <v>-0.89999999999999991</v>
      </c>
      <c r="P16" s="6">
        <f t="shared" si="1"/>
        <v>-1.5651660816411421</v>
      </c>
      <c r="Q16" s="6">
        <f t="shared" si="2"/>
        <v>-0.65375856162762269</v>
      </c>
      <c r="T16" s="2">
        <f t="shared" si="6"/>
        <v>0.32700349946216162</v>
      </c>
      <c r="U16" s="2">
        <f t="shared" si="7"/>
        <v>0.26434766373665758</v>
      </c>
    </row>
    <row r="17" spans="1:21" x14ac:dyDescent="0.25">
      <c r="A17" s="2">
        <v>2</v>
      </c>
      <c r="B17" s="2">
        <v>-8</v>
      </c>
      <c r="C17" s="2">
        <v>3.3005882E-2</v>
      </c>
      <c r="D17" s="2">
        <v>-7.1471288999999993E-2</v>
      </c>
      <c r="E17" s="2">
        <f t="shared" si="3"/>
        <v>4</v>
      </c>
      <c r="F17" s="2">
        <f t="shared" si="0"/>
        <v>64</v>
      </c>
      <c r="G17" s="2">
        <f t="shared" si="0"/>
        <v>1.0893882465979241E-3</v>
      </c>
      <c r="H17" s="2">
        <f t="shared" si="0"/>
        <v>5.1081451513215201E-3</v>
      </c>
      <c r="K17" s="2">
        <v>0</v>
      </c>
      <c r="L17" s="2">
        <v>0</v>
      </c>
      <c r="M17" s="2">
        <f t="shared" si="4"/>
        <v>0</v>
      </c>
      <c r="N17" s="2">
        <f t="shared" si="5"/>
        <v>0</v>
      </c>
      <c r="P17" s="6">
        <f t="shared" si="1"/>
        <v>2.4703763629077807E-2</v>
      </c>
      <c r="Q17" s="6">
        <f t="shared" si="2"/>
        <v>-7.6043813768809115E-2</v>
      </c>
      <c r="T17" s="2">
        <f t="shared" si="6"/>
        <v>7.9955847503148075E-2</v>
      </c>
      <c r="U17" s="2">
        <f t="shared" si="7"/>
        <v>7.8724414243101504E-2</v>
      </c>
    </row>
    <row r="18" spans="1:21" x14ac:dyDescent="0.25">
      <c r="S18" s="7" t="s">
        <v>10</v>
      </c>
      <c r="T18" s="8">
        <f>AVERAGE(T3:T17)</f>
        <v>0.53598059936430775</v>
      </c>
      <c r="U18" s="8">
        <f>AVERAGE(U3:U17)</f>
        <v>0.57293388814376889</v>
      </c>
    </row>
    <row r="19" spans="1:21" x14ac:dyDescent="0.25">
      <c r="C19" s="12" t="s">
        <v>22</v>
      </c>
      <c r="D19" s="12"/>
      <c r="E19" s="12"/>
    </row>
    <row r="20" spans="1:21" x14ac:dyDescent="0.25">
      <c r="C20" s="10" t="s">
        <v>15</v>
      </c>
      <c r="D20" s="10" t="s">
        <v>16</v>
      </c>
      <c r="E20" s="10" t="s">
        <v>17</v>
      </c>
    </row>
    <row r="21" spans="1:21" x14ac:dyDescent="0.25">
      <c r="C21" s="9" cm="1">
        <f t="array" ref="C21:E21">LINEST(M3:M17,A3:B17,0)</f>
        <v>3.7554707134359978E-5</v>
      </c>
      <c r="D21" s="9">
        <v>1.2502100643076344E-2</v>
      </c>
      <c r="E21" s="9">
        <v>0</v>
      </c>
    </row>
    <row r="22" spans="1:21" x14ac:dyDescent="0.25">
      <c r="C22" s="9" cm="1">
        <f t="array" ref="C22:E22">LINEST(N3:N17,A3:B17,0)</f>
        <v>9.5859874506705536E-3</v>
      </c>
      <c r="D22" s="9">
        <v>3.2204291827765837E-4</v>
      </c>
      <c r="E22" s="9">
        <v>0</v>
      </c>
    </row>
  </sheetData>
  <mergeCells count="5">
    <mergeCell ref="C19:E19"/>
    <mergeCell ref="T1:U1"/>
    <mergeCell ref="P1:Q1"/>
    <mergeCell ref="A1:H1"/>
    <mergeCell ref="K1:N1"/>
  </mergeCells>
  <conditionalFormatting sqref="T3:U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{7A8CD56D-08C5-415A-90D3-214ADE550F6C}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8CD56D-08C5-415A-90D3-214ADE550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T3:U17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1B15-B168-4DCF-9190-69FBFCE0F51F}">
  <dimension ref="A1:AC39"/>
  <sheetViews>
    <sheetView topLeftCell="E18" workbookViewId="0">
      <selection activeCell="K29" sqref="K29"/>
    </sheetView>
  </sheetViews>
  <sheetFormatPr baseColWidth="10" defaultColWidth="9.140625" defaultRowHeight="15" x14ac:dyDescent="0.25"/>
  <cols>
    <col min="7" max="8" width="20.28515625" bestFit="1" customWidth="1"/>
    <col min="11" max="11" width="12.7109375" bestFit="1" customWidth="1"/>
    <col min="17" max="17" width="14.7109375" customWidth="1"/>
    <col min="18" max="18" width="14.85546875" customWidth="1"/>
    <col min="24" max="26" width="8.85546875" customWidth="1"/>
  </cols>
  <sheetData>
    <row r="1" spans="1:29" x14ac:dyDescent="0.25">
      <c r="A1" s="14" t="s">
        <v>6</v>
      </c>
      <c r="B1" s="14"/>
      <c r="C1" s="14"/>
      <c r="D1" s="14"/>
      <c r="E1" s="14"/>
      <c r="F1" s="14"/>
      <c r="G1" s="14"/>
      <c r="H1" s="14"/>
      <c r="K1" s="13" t="s">
        <v>7</v>
      </c>
      <c r="L1" s="13"/>
      <c r="M1" s="13"/>
      <c r="N1" s="13"/>
      <c r="O1" s="13"/>
      <c r="P1" s="13"/>
      <c r="Q1" s="4"/>
      <c r="R1" s="4"/>
      <c r="S1" s="1"/>
      <c r="T1" s="13" t="s">
        <v>8</v>
      </c>
      <c r="U1" s="13"/>
      <c r="V1" s="4"/>
      <c r="Y1" s="13" t="s">
        <v>9</v>
      </c>
      <c r="Z1" s="13"/>
      <c r="AB1" s="13" t="s">
        <v>9</v>
      </c>
      <c r="AC1" s="13"/>
    </row>
    <row r="2" spans="1:2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11</v>
      </c>
      <c r="F2" s="3" t="s">
        <v>12</v>
      </c>
      <c r="G2" s="3" t="s">
        <v>13</v>
      </c>
      <c r="H2" s="3" t="s">
        <v>14</v>
      </c>
      <c r="K2" s="5" t="s">
        <v>18</v>
      </c>
      <c r="L2" s="5" t="s">
        <v>25</v>
      </c>
      <c r="M2" s="5" t="s">
        <v>19</v>
      </c>
      <c r="N2" s="5" t="s">
        <v>26</v>
      </c>
      <c r="O2" s="5" t="s">
        <v>20</v>
      </c>
      <c r="P2" s="5" t="s">
        <v>21</v>
      </c>
      <c r="Q2" s="5" t="s">
        <v>27</v>
      </c>
      <c r="R2" s="5" t="s">
        <v>28</v>
      </c>
      <c r="S2" s="1"/>
      <c r="T2" s="5" t="s">
        <v>0</v>
      </c>
      <c r="U2" s="5" t="s">
        <v>1</v>
      </c>
      <c r="V2" s="5"/>
      <c r="Y2" s="11" t="s">
        <v>24</v>
      </c>
      <c r="Z2" s="11" t="s">
        <v>23</v>
      </c>
      <c r="AB2" s="11" t="s">
        <v>24</v>
      </c>
      <c r="AC2" s="11" t="s">
        <v>23</v>
      </c>
    </row>
    <row r="3" spans="1:29" x14ac:dyDescent="0.25">
      <c r="A3" s="2">
        <v>-87</v>
      </c>
      <c r="B3" s="2">
        <v>-570</v>
      </c>
      <c r="C3" s="2">
        <v>-0.58715856099999997</v>
      </c>
      <c r="D3" s="2">
        <v>-5.7670512199999999</v>
      </c>
      <c r="E3" s="2">
        <f>A3*A3</f>
        <v>7569</v>
      </c>
      <c r="F3" s="2">
        <f t="shared" ref="F3:H3" si="0">B3*B3</f>
        <v>324900</v>
      </c>
      <c r="G3" s="2">
        <f t="shared" si="0"/>
        <v>0.34475517575559067</v>
      </c>
      <c r="H3" s="2">
        <f t="shared" si="0"/>
        <v>33.258879774103491</v>
      </c>
      <c r="K3" s="2">
        <v>23</v>
      </c>
      <c r="L3" s="2">
        <v>0</v>
      </c>
      <c r="M3" s="2">
        <v>0</v>
      </c>
      <c r="N3" s="2">
        <v>0</v>
      </c>
      <c r="O3" s="2">
        <f>K3*0.28+L3/100</f>
        <v>6.44</v>
      </c>
      <c r="P3" s="2">
        <f>M3*0.28+N3/100</f>
        <v>0</v>
      </c>
      <c r="Q3" s="2">
        <f>P3</f>
        <v>0</v>
      </c>
      <c r="R3" s="2">
        <f>-O3</f>
        <v>-6.44</v>
      </c>
      <c r="T3" s="6">
        <f>$C$38*B3+$D$38*A3</f>
        <v>0.29247630490662069</v>
      </c>
      <c r="U3" s="6">
        <f>$C$39*B3+$D$39*A3</f>
        <v>-6.4197587338950939</v>
      </c>
      <c r="V3" s="6"/>
      <c r="Y3" s="2">
        <f>SQRT((Q3-T3)^2+(R3-U3)^2)</f>
        <v>0.29317588199809375</v>
      </c>
      <c r="Z3" s="2">
        <f>SQRT((Q3-C3)^2+(R3-D3)^2)</f>
        <v>0.89309307256247361</v>
      </c>
      <c r="AB3" s="2">
        <f>SQRT((Q3-T3)^2+(R3-U3)^2)</f>
        <v>0.29317588199809375</v>
      </c>
      <c r="AC3" s="2">
        <f>SQRT((T3-F3)^2+(U3-G3)^2)</f>
        <v>324899.70759411476</v>
      </c>
    </row>
    <row r="4" spans="1:29" x14ac:dyDescent="0.25">
      <c r="A4" s="2">
        <v>241</v>
      </c>
      <c r="B4" s="2">
        <v>-663</v>
      </c>
      <c r="C4" s="2">
        <v>2.5452276999999999</v>
      </c>
      <c r="D4" s="2">
        <v>-6.6894635999999998</v>
      </c>
      <c r="E4" s="2">
        <f t="shared" ref="E4:E29" si="1">A4*A4</f>
        <v>58081</v>
      </c>
      <c r="F4" s="2">
        <f t="shared" ref="F4:F29" si="2">B4*B4</f>
        <v>439569</v>
      </c>
      <c r="G4" s="2">
        <f t="shared" ref="G4:G29" si="3">C4*C4</f>
        <v>6.4781840448472892</v>
      </c>
      <c r="H4" s="2">
        <f t="shared" ref="H4:H29" si="4">D4*D4</f>
        <v>44.748923255724961</v>
      </c>
      <c r="K4" s="2">
        <v>23</v>
      </c>
      <c r="L4" s="2">
        <v>0</v>
      </c>
      <c r="M4" s="2">
        <v>15</v>
      </c>
      <c r="N4" s="2">
        <v>0</v>
      </c>
      <c r="O4" s="2">
        <f t="shared" ref="O4:O12" si="5">K4*0.28+L4/100</f>
        <v>6.44</v>
      </c>
      <c r="P4" s="2">
        <f t="shared" ref="P4:P12" si="6">M4*0.28+N4/100</f>
        <v>4.2</v>
      </c>
      <c r="Q4" s="2">
        <f t="shared" ref="Q4:Q29" si="7">P4</f>
        <v>4.2</v>
      </c>
      <c r="R4" s="2">
        <f t="shared" ref="R4:R29" si="8">-O4</f>
        <v>-6.44</v>
      </c>
      <c r="T4" s="6">
        <f>$C$38*B4+$D$38*A4</f>
        <v>2.731297170173121</v>
      </c>
      <c r="U4" s="6">
        <f>$C$39*B4+$D$39*A4</f>
        <v>-6.7821657071498125</v>
      </c>
      <c r="V4" s="6"/>
      <c r="Y4" s="2">
        <f t="shared" ref="Y4:Y25" si="9">SQRT((Q4-T4)^2+(R4-U4)^2)</f>
        <v>1.5080336115255568</v>
      </c>
      <c r="Z4" s="2">
        <f t="shared" ref="Z4:Z29" si="10">SQRT((Q4-C4)^2+(R4-D4)^2)</f>
        <v>1.6734704815359758</v>
      </c>
      <c r="AB4" s="2">
        <f t="shared" ref="AB4:AB25" si="11">SQRT((T4-X4)^2+(U4-Y4)^2)</f>
        <v>8.7285387651749176</v>
      </c>
      <c r="AC4" s="2">
        <f t="shared" ref="AC4:AC29" si="12">SQRT((T4-F4)^2+(U4-G4)^2)</f>
        <v>439566.26890284166</v>
      </c>
    </row>
    <row r="5" spans="1:29" x14ac:dyDescent="0.25">
      <c r="A5" s="2">
        <v>113</v>
      </c>
      <c r="B5" s="2">
        <v>-3</v>
      </c>
      <c r="C5" s="2">
        <v>1.09698165</v>
      </c>
      <c r="D5" s="2">
        <v>-2.6181891999999998E-2</v>
      </c>
      <c r="E5" s="2">
        <f t="shared" si="1"/>
        <v>12769</v>
      </c>
      <c r="F5" s="2">
        <f t="shared" si="2"/>
        <v>9</v>
      </c>
      <c r="G5" s="2">
        <f t="shared" si="3"/>
        <v>1.2033687404367226</v>
      </c>
      <c r="H5" s="2">
        <f t="shared" si="4"/>
        <v>6.8549146869966392E-4</v>
      </c>
      <c r="K5" s="2">
        <v>-4</v>
      </c>
      <c r="L5" s="2">
        <v>0</v>
      </c>
      <c r="M5" s="2">
        <v>6</v>
      </c>
      <c r="N5" s="2">
        <v>13</v>
      </c>
      <c r="O5" s="2">
        <f t="shared" si="5"/>
        <v>-1.1200000000000001</v>
      </c>
      <c r="P5" s="2">
        <f t="shared" si="6"/>
        <v>1.81</v>
      </c>
      <c r="Q5" s="2">
        <f t="shared" si="7"/>
        <v>1.81</v>
      </c>
      <c r="R5" s="2">
        <f t="shared" si="8"/>
        <v>1.1200000000000001</v>
      </c>
      <c r="T5" s="6">
        <f>$C$38*B5+$D$38*A5</f>
        <v>0.79433146906918839</v>
      </c>
      <c r="U5" s="6">
        <f>$C$39*B5+$D$39*A5</f>
        <v>0.19333907835896696</v>
      </c>
      <c r="V5" s="6"/>
      <c r="Y5" s="2">
        <f t="shared" si="9"/>
        <v>1.374875641074407</v>
      </c>
      <c r="Z5" s="2">
        <f t="shared" si="10"/>
        <v>1.349862251115062</v>
      </c>
      <c r="AB5" s="2">
        <f t="shared" si="11"/>
        <v>1.4237243875789414</v>
      </c>
      <c r="AC5" s="2">
        <f t="shared" si="12"/>
        <v>8.2675967462005016</v>
      </c>
    </row>
    <row r="6" spans="1:29" x14ac:dyDescent="0.25">
      <c r="A6" s="2">
        <v>265</v>
      </c>
      <c r="B6" s="2">
        <v>212</v>
      </c>
      <c r="C6" s="2">
        <v>2.6314531900000002</v>
      </c>
      <c r="D6" s="2">
        <v>2.0872812199999999</v>
      </c>
      <c r="E6" s="2">
        <f t="shared" si="1"/>
        <v>70225</v>
      </c>
      <c r="F6" s="2">
        <f t="shared" si="2"/>
        <v>44944</v>
      </c>
      <c r="G6" s="2">
        <f t="shared" si="3"/>
        <v>6.924545891161177</v>
      </c>
      <c r="H6" s="2">
        <f t="shared" si="4"/>
        <v>4.3567428913646884</v>
      </c>
      <c r="K6" s="2">
        <v>-13</v>
      </c>
      <c r="L6" s="2">
        <v>-14</v>
      </c>
      <c r="M6" s="2">
        <v>2</v>
      </c>
      <c r="N6" s="2">
        <v>14</v>
      </c>
      <c r="O6" s="2">
        <f t="shared" si="5"/>
        <v>-3.7800000000000007</v>
      </c>
      <c r="P6" s="2">
        <f t="shared" si="6"/>
        <v>0.70000000000000007</v>
      </c>
      <c r="Q6" s="2">
        <f t="shared" si="7"/>
        <v>0.70000000000000007</v>
      </c>
      <c r="R6" s="2">
        <f t="shared" si="8"/>
        <v>3.7800000000000007</v>
      </c>
      <c r="T6" s="6">
        <f>$C$38*B6+$D$38*A6</f>
        <v>1.5168164674219518</v>
      </c>
      <c r="U6" s="6">
        <f>$C$39*B6+$D$39*A6</f>
        <v>2.8534176098638744</v>
      </c>
      <c r="V6" s="6"/>
      <c r="Y6" s="2">
        <f t="shared" si="9"/>
        <v>1.2352101307721099</v>
      </c>
      <c r="Z6" s="2">
        <f t="shared" si="10"/>
        <v>2.5682305763552202</v>
      </c>
      <c r="AB6" s="2">
        <f t="shared" si="11"/>
        <v>2.2179557347320826</v>
      </c>
      <c r="AC6" s="2">
        <f t="shared" si="12"/>
        <v>44942.48336792476</v>
      </c>
    </row>
    <row r="7" spans="1:29" x14ac:dyDescent="0.25">
      <c r="A7" s="2">
        <v>281</v>
      </c>
      <c r="B7" s="2">
        <v>610</v>
      </c>
      <c r="C7" s="2">
        <v>2.8106126749999998</v>
      </c>
      <c r="D7" s="2">
        <v>6.1068877099999996</v>
      </c>
      <c r="E7" s="2">
        <f t="shared" si="1"/>
        <v>78961</v>
      </c>
      <c r="F7" s="2">
        <f t="shared" si="2"/>
        <v>372100</v>
      </c>
      <c r="G7" s="2">
        <f t="shared" si="3"/>
        <v>7.8995436088706548</v>
      </c>
      <c r="H7" s="2">
        <f t="shared" si="4"/>
        <v>37.294077502549037</v>
      </c>
      <c r="K7" s="2">
        <v>-27.5</v>
      </c>
      <c r="L7" s="2">
        <v>0</v>
      </c>
      <c r="M7" s="2">
        <v>11.5</v>
      </c>
      <c r="N7" s="2">
        <v>0</v>
      </c>
      <c r="O7" s="2">
        <f t="shared" si="5"/>
        <v>-7.7000000000000011</v>
      </c>
      <c r="P7" s="2">
        <f t="shared" si="6"/>
        <v>3.22</v>
      </c>
      <c r="Q7" s="2">
        <f t="shared" si="7"/>
        <v>3.22</v>
      </c>
      <c r="R7" s="2">
        <f t="shared" si="8"/>
        <v>7.7000000000000011</v>
      </c>
      <c r="T7" s="6">
        <f>$C$38*B7+$D$38*A7</f>
        <v>0.99992192969121285</v>
      </c>
      <c r="U7" s="6">
        <f>$C$39*B7+$D$39*A7</f>
        <v>7.2464078401804173</v>
      </c>
      <c r="V7" s="6"/>
      <c r="Y7" s="2">
        <f t="shared" si="9"/>
        <v>2.2659418540015062</v>
      </c>
      <c r="Z7" s="2">
        <f t="shared" si="10"/>
        <v>1.6448722596055003</v>
      </c>
      <c r="AB7" s="2">
        <f t="shared" si="11"/>
        <v>5.0798509136550924</v>
      </c>
      <c r="AC7" s="2">
        <f t="shared" si="12"/>
        <v>372099.00007864356</v>
      </c>
    </row>
    <row r="8" spans="1:29" x14ac:dyDescent="0.25">
      <c r="A8" s="2">
        <v>317</v>
      </c>
      <c r="B8" s="2">
        <v>800</v>
      </c>
      <c r="C8" s="2">
        <v>3.2605566000000001</v>
      </c>
      <c r="D8" s="2">
        <v>7.9963541029999998</v>
      </c>
      <c r="E8" s="2">
        <f t="shared" si="1"/>
        <v>100489</v>
      </c>
      <c r="F8" s="2">
        <f t="shared" si="2"/>
        <v>640000</v>
      </c>
      <c r="G8" s="2">
        <f t="shared" si="3"/>
        <v>10.631229341803561</v>
      </c>
      <c r="H8" s="2">
        <f t="shared" si="4"/>
        <v>63.941678940564934</v>
      </c>
      <c r="K8" s="2">
        <v>-35.5</v>
      </c>
      <c r="L8" s="2">
        <v>0</v>
      </c>
      <c r="M8" s="2">
        <v>10.5</v>
      </c>
      <c r="N8" s="2">
        <v>0</v>
      </c>
      <c r="O8" s="2">
        <f t="shared" si="5"/>
        <v>-9.9400000000000013</v>
      </c>
      <c r="P8" s="2">
        <f t="shared" si="6"/>
        <v>2.9400000000000004</v>
      </c>
      <c r="Q8" s="2">
        <f t="shared" si="7"/>
        <v>2.9400000000000004</v>
      </c>
      <c r="R8" s="2">
        <f t="shared" si="8"/>
        <v>9.9400000000000013</v>
      </c>
      <c r="T8" s="6">
        <f>$C$38*B8+$D$38*A8</f>
        <v>0.95134264151430203</v>
      </c>
      <c r="U8" s="6">
        <f>$C$39*B8+$D$39*A8</f>
        <v>9.400340466591647</v>
      </c>
      <c r="V8" s="6"/>
      <c r="Y8" s="2">
        <f t="shared" si="9"/>
        <v>2.0605801371113519</v>
      </c>
      <c r="Z8" s="2">
        <f t="shared" si="10"/>
        <v>1.9699025119859359</v>
      </c>
      <c r="AB8" s="2">
        <f t="shared" si="11"/>
        <v>7.4011576470019946</v>
      </c>
      <c r="AC8" s="2">
        <f t="shared" si="12"/>
        <v>639999.0486585421</v>
      </c>
    </row>
    <row r="9" spans="1:29" x14ac:dyDescent="0.25">
      <c r="A9" s="2">
        <v>302</v>
      </c>
      <c r="B9" s="2">
        <v>1319</v>
      </c>
      <c r="C9" s="2">
        <v>3.0262572699999999</v>
      </c>
      <c r="D9" s="2">
        <v>13.176630019999999</v>
      </c>
      <c r="E9" s="2">
        <f t="shared" si="1"/>
        <v>91204</v>
      </c>
      <c r="F9" s="2">
        <f t="shared" si="2"/>
        <v>1739761</v>
      </c>
      <c r="G9" s="2">
        <f t="shared" si="3"/>
        <v>9.1582330642278524</v>
      </c>
      <c r="H9" s="2">
        <f t="shared" si="4"/>
        <v>173.62357868396518</v>
      </c>
      <c r="K9" s="2">
        <v>-52.5</v>
      </c>
      <c r="L9" s="2">
        <v>0</v>
      </c>
      <c r="M9" s="2">
        <v>3</v>
      </c>
      <c r="N9" s="2">
        <v>0</v>
      </c>
      <c r="O9" s="2">
        <f t="shared" si="5"/>
        <v>-14.700000000000001</v>
      </c>
      <c r="P9" s="2">
        <f t="shared" si="6"/>
        <v>0.84000000000000008</v>
      </c>
      <c r="Q9" s="2">
        <f t="shared" si="7"/>
        <v>0.84000000000000008</v>
      </c>
      <c r="R9" s="2">
        <f t="shared" si="8"/>
        <v>14.700000000000001</v>
      </c>
      <c r="T9" s="6">
        <f>$C$38*B9+$D$38*A9</f>
        <v>2.6698221239984221E-2</v>
      </c>
      <c r="U9" s="6">
        <f>$C$39*B9+$D$39*A9</f>
        <v>15.057092531637938</v>
      </c>
      <c r="V9" s="6"/>
      <c r="Y9" s="2">
        <f t="shared" si="9"/>
        <v>0.88824256793164158</v>
      </c>
      <c r="Z9" s="2">
        <f t="shared" si="10"/>
        <v>2.6646532507238265</v>
      </c>
      <c r="AB9" s="2">
        <f t="shared" si="11"/>
        <v>14.168875117278624</v>
      </c>
      <c r="AC9" s="2">
        <f t="shared" si="12"/>
        <v>1739760.9733117791</v>
      </c>
    </row>
    <row r="10" spans="1:29" x14ac:dyDescent="0.25">
      <c r="A10" s="2">
        <v>171</v>
      </c>
      <c r="B10" s="2">
        <v>1118</v>
      </c>
      <c r="C10" s="2">
        <v>1.70409989</v>
      </c>
      <c r="D10" s="2">
        <v>11.177678999999999</v>
      </c>
      <c r="E10" s="2">
        <f t="shared" si="1"/>
        <v>29241</v>
      </c>
      <c r="F10" s="2">
        <f t="shared" si="2"/>
        <v>1249924</v>
      </c>
      <c r="G10" s="2">
        <f t="shared" si="3"/>
        <v>2.9039564350980118</v>
      </c>
      <c r="H10" s="2">
        <f t="shared" si="4"/>
        <v>124.94050782704099</v>
      </c>
      <c r="K10" s="2">
        <v>-47</v>
      </c>
      <c r="L10" s="2">
        <v>0</v>
      </c>
      <c r="M10" s="2">
        <v>0</v>
      </c>
      <c r="N10" s="2">
        <v>0</v>
      </c>
      <c r="O10" s="2">
        <f t="shared" si="5"/>
        <v>-13.160000000000002</v>
      </c>
      <c r="P10" s="2">
        <f t="shared" si="6"/>
        <v>0</v>
      </c>
      <c r="Q10" s="2">
        <f t="shared" si="7"/>
        <v>0</v>
      </c>
      <c r="R10" s="2">
        <f t="shared" si="8"/>
        <v>13.160000000000002</v>
      </c>
      <c r="T10" s="6">
        <f>$C$38*B10+$D$38*A10</f>
        <v>-0.5711632451763542</v>
      </c>
      <c r="U10" s="6">
        <f>$C$39*B10+$D$39*A10</f>
        <v>12.592453762743366</v>
      </c>
      <c r="V10" s="6"/>
      <c r="Y10" s="2">
        <f t="shared" si="9"/>
        <v>0.80519325882954929</v>
      </c>
      <c r="Z10" s="2">
        <f t="shared" si="10"/>
        <v>2.6141065361111475</v>
      </c>
      <c r="AB10" s="2">
        <f t="shared" si="11"/>
        <v>11.801090527564265</v>
      </c>
      <c r="AC10" s="2">
        <f t="shared" si="12"/>
        <v>1249924.5712007943</v>
      </c>
    </row>
    <row r="11" spans="1:29" x14ac:dyDescent="0.25">
      <c r="A11" s="2">
        <v>34</v>
      </c>
      <c r="B11" s="2">
        <v>1266</v>
      </c>
      <c r="C11" s="2">
        <v>0.29801082600000001</v>
      </c>
      <c r="D11" s="2">
        <v>12.66456318</v>
      </c>
      <c r="E11" s="2">
        <f t="shared" si="1"/>
        <v>1156</v>
      </c>
      <c r="F11" s="2">
        <f t="shared" si="2"/>
        <v>1602756</v>
      </c>
      <c r="G11" s="2">
        <f t="shared" si="3"/>
        <v>8.8810452413202276E-2</v>
      </c>
      <c r="H11" s="2">
        <f t="shared" si="4"/>
        <v>160.3911605402117</v>
      </c>
      <c r="K11" s="2">
        <v>-51.5</v>
      </c>
      <c r="L11" s="2">
        <v>0</v>
      </c>
      <c r="M11" s="2">
        <v>-6</v>
      </c>
      <c r="N11" s="2">
        <v>0</v>
      </c>
      <c r="O11" s="2">
        <f t="shared" si="5"/>
        <v>-14.420000000000002</v>
      </c>
      <c r="P11" s="2">
        <f t="shared" si="6"/>
        <v>-1.6800000000000002</v>
      </c>
      <c r="Q11" s="2">
        <f t="shared" si="7"/>
        <v>-1.6800000000000002</v>
      </c>
      <c r="R11" s="2">
        <f t="shared" si="8"/>
        <v>14.420000000000002</v>
      </c>
      <c r="T11" s="6">
        <f>$C$38*B11+$D$38*A11</f>
        <v>-1.7622430549410015</v>
      </c>
      <c r="U11" s="6">
        <f>$C$39*B11+$D$39*A11</f>
        <v>13.939862054311902</v>
      </c>
      <c r="V11" s="6"/>
      <c r="Y11" s="2">
        <f t="shared" si="9"/>
        <v>0.4871307493636764</v>
      </c>
      <c r="Z11" s="2">
        <f t="shared" si="10"/>
        <v>2.6446332934425749</v>
      </c>
      <c r="AB11" s="2">
        <f t="shared" si="11"/>
        <v>13.567663031923436</v>
      </c>
      <c r="AC11" s="2">
        <f t="shared" si="12"/>
        <v>1602757.7623029056</v>
      </c>
    </row>
    <row r="12" spans="1:29" x14ac:dyDescent="0.25">
      <c r="A12" s="2">
        <v>-341</v>
      </c>
      <c r="B12" s="2">
        <v>1044</v>
      </c>
      <c r="C12" s="2">
        <v>-3.444139957</v>
      </c>
      <c r="D12" s="2">
        <v>10.240163799999999</v>
      </c>
      <c r="E12" s="2">
        <f t="shared" si="1"/>
        <v>116281</v>
      </c>
      <c r="F12" s="2">
        <f t="shared" si="2"/>
        <v>1089936</v>
      </c>
      <c r="G12" s="2">
        <f t="shared" si="3"/>
        <v>11.862100043403961</v>
      </c>
      <c r="H12" s="2">
        <f t="shared" si="4"/>
        <v>104.86095465083044</v>
      </c>
      <c r="K12" s="2">
        <v>-39.299999999999997</v>
      </c>
      <c r="L12" s="2">
        <v>0</v>
      </c>
      <c r="M12" s="2">
        <v>-10</v>
      </c>
      <c r="N12" s="2">
        <v>0</v>
      </c>
      <c r="O12" s="2">
        <f t="shared" si="5"/>
        <v>-11.004</v>
      </c>
      <c r="P12" s="2">
        <f t="shared" si="6"/>
        <v>-2.8000000000000003</v>
      </c>
      <c r="Q12" s="2">
        <f t="shared" si="7"/>
        <v>-2.8000000000000003</v>
      </c>
      <c r="R12" s="2">
        <f t="shared" si="8"/>
        <v>11.004</v>
      </c>
      <c r="T12" s="6">
        <f>$C$38*B12+$D$38*A12</f>
        <v>-4.0318930849703705</v>
      </c>
      <c r="U12" s="6">
        <f>$C$39*B12+$D$39*A12</f>
        <v>10.75666752795653</v>
      </c>
      <c r="V12" s="6"/>
      <c r="Y12" s="2">
        <f t="shared" si="9"/>
        <v>1.2564767902850211</v>
      </c>
      <c r="Z12" s="2">
        <f t="shared" si="10"/>
        <v>0.99918067667184274</v>
      </c>
      <c r="AB12" s="2">
        <f t="shared" si="11"/>
        <v>10.320357837825751</v>
      </c>
      <c r="AC12" s="2">
        <f t="shared" si="12"/>
        <v>1089940.0318936456</v>
      </c>
    </row>
    <row r="13" spans="1:29" x14ac:dyDescent="0.25">
      <c r="A13" s="2">
        <v>-66</v>
      </c>
      <c r="B13" s="2">
        <v>970</v>
      </c>
      <c r="C13" s="2">
        <v>-0.55712765500000005</v>
      </c>
      <c r="D13" s="2">
        <v>9.7012519840000007</v>
      </c>
      <c r="E13" s="2">
        <f t="shared" si="1"/>
        <v>4356</v>
      </c>
      <c r="F13" s="2">
        <f t="shared" si="2"/>
        <v>940900</v>
      </c>
      <c r="G13" s="2">
        <f t="shared" si="3"/>
        <v>0.3103912239657991</v>
      </c>
      <c r="H13" s="2">
        <f t="shared" si="4"/>
        <v>94.114290057063954</v>
      </c>
      <c r="K13" s="2">
        <v>-39.25</v>
      </c>
      <c r="L13" s="2">
        <v>0</v>
      </c>
      <c r="M13" s="2">
        <v>-3.5</v>
      </c>
      <c r="N13" s="2">
        <v>0</v>
      </c>
      <c r="O13" s="2">
        <f t="shared" ref="O13:O22" si="13">K13*0.28+L13/100</f>
        <v>-10.99</v>
      </c>
      <c r="P13" s="2">
        <f t="shared" ref="P13:P22" si="14">M13*0.28+N13/100</f>
        <v>-0.98000000000000009</v>
      </c>
      <c r="Q13" s="2">
        <f t="shared" si="7"/>
        <v>-0.98000000000000009</v>
      </c>
      <c r="R13" s="2">
        <f t="shared" si="8"/>
        <v>10.99</v>
      </c>
      <c r="T13" s="6">
        <f>$C$38*B13+$D$38*A13</f>
        <v>-1.9934251830584788</v>
      </c>
      <c r="U13" s="6">
        <f>$C$39*B13+$D$39*A13</f>
        <v>10.496348311335103</v>
      </c>
      <c r="V13" s="6"/>
      <c r="Y13" s="2">
        <f t="shared" si="9"/>
        <v>1.1272633194506136</v>
      </c>
      <c r="Z13" s="2">
        <f t="shared" si="10"/>
        <v>1.3563526344242984</v>
      </c>
      <c r="AB13" s="2">
        <f t="shared" si="11"/>
        <v>9.5788045989886914</v>
      </c>
      <c r="AC13" s="2">
        <f t="shared" si="12"/>
        <v>940901.99348031834</v>
      </c>
    </row>
    <row r="14" spans="1:29" x14ac:dyDescent="0.25">
      <c r="A14" s="2">
        <v>-437</v>
      </c>
      <c r="B14" s="2">
        <v>943</v>
      </c>
      <c r="C14" s="2">
        <v>-4.1741943360000002</v>
      </c>
      <c r="D14" s="2">
        <v>9.3833131789999999</v>
      </c>
      <c r="E14" s="2">
        <f t="shared" si="1"/>
        <v>190969</v>
      </c>
      <c r="F14" s="2">
        <f t="shared" si="2"/>
        <v>889249</v>
      </c>
      <c r="G14" s="2">
        <f t="shared" si="3"/>
        <v>17.423898354694483</v>
      </c>
      <c r="H14" s="2">
        <f t="shared" si="4"/>
        <v>88.046566215195085</v>
      </c>
      <c r="K14" s="2">
        <v>-37</v>
      </c>
      <c r="L14" s="2">
        <v>0</v>
      </c>
      <c r="M14" s="2">
        <v>-16</v>
      </c>
      <c r="N14" s="2">
        <v>-10</v>
      </c>
      <c r="O14" s="2">
        <f t="shared" si="13"/>
        <v>-10.360000000000001</v>
      </c>
      <c r="P14" s="2">
        <f t="shared" si="14"/>
        <v>-4.58</v>
      </c>
      <c r="Q14" s="2">
        <f t="shared" si="7"/>
        <v>-4.58</v>
      </c>
      <c r="R14" s="2">
        <f t="shared" si="8"/>
        <v>10.360000000000001</v>
      </c>
      <c r="T14" s="6">
        <f>$C$38*B14+$D$38*A14</f>
        <v>-4.5431541158040147</v>
      </c>
      <c r="U14" s="6">
        <f>$C$39*B14+$D$39*A14</f>
        <v>9.4578126960911035</v>
      </c>
      <c r="V14" s="6"/>
      <c r="Y14" s="2">
        <f t="shared" si="9"/>
        <v>0.90293939470852069</v>
      </c>
      <c r="Z14" s="2">
        <f t="shared" si="10"/>
        <v>1.057636697193119</v>
      </c>
      <c r="AB14" s="2">
        <f t="shared" si="11"/>
        <v>9.6863876921510581</v>
      </c>
      <c r="AC14" s="2">
        <f t="shared" si="12"/>
        <v>889253.54318979662</v>
      </c>
    </row>
    <row r="15" spans="1:29" x14ac:dyDescent="0.25">
      <c r="A15" s="2">
        <v>-513</v>
      </c>
      <c r="B15" s="2">
        <v>903</v>
      </c>
      <c r="C15" s="2">
        <v>-5.2834510799999999</v>
      </c>
      <c r="D15" s="2">
        <v>8.9600343700000007</v>
      </c>
      <c r="E15" s="2">
        <f t="shared" si="1"/>
        <v>263169</v>
      </c>
      <c r="F15" s="2">
        <f t="shared" si="2"/>
        <v>815409</v>
      </c>
      <c r="G15" s="2">
        <f t="shared" si="3"/>
        <v>27.914855314753165</v>
      </c>
      <c r="H15" s="2">
        <f t="shared" si="4"/>
        <v>80.282215911581304</v>
      </c>
      <c r="K15" s="2">
        <v>-31.5</v>
      </c>
      <c r="L15" s="2">
        <v>0</v>
      </c>
      <c r="M15" s="2">
        <v>-22</v>
      </c>
      <c r="N15" s="2">
        <v>-10</v>
      </c>
      <c r="O15" s="2">
        <f t="shared" si="13"/>
        <v>-8.82</v>
      </c>
      <c r="P15" s="2">
        <f t="shared" si="14"/>
        <v>-6.26</v>
      </c>
      <c r="Q15" s="2">
        <f t="shared" si="7"/>
        <v>-6.26</v>
      </c>
      <c r="R15" s="2">
        <f t="shared" si="8"/>
        <v>8.82</v>
      </c>
      <c r="T15" s="6">
        <f>$C$38*B15+$D$38*A15</f>
        <v>-5.0110220663849532</v>
      </c>
      <c r="U15" s="6">
        <f>$C$39*B15+$D$39*A15</f>
        <v>8.8673835493274051</v>
      </c>
      <c r="V15" s="6"/>
      <c r="Y15" s="2">
        <f t="shared" si="9"/>
        <v>1.2498764256534221</v>
      </c>
      <c r="Z15" s="2">
        <f t="shared" si="10"/>
        <v>0.98653809755856026</v>
      </c>
      <c r="AB15" s="2">
        <f t="shared" si="11"/>
        <v>9.1179360015861484</v>
      </c>
      <c r="AC15" s="2">
        <f t="shared" si="12"/>
        <v>815414.01124453382</v>
      </c>
    </row>
    <row r="16" spans="1:29" x14ac:dyDescent="0.25">
      <c r="A16" s="2">
        <v>-673</v>
      </c>
      <c r="B16" s="2">
        <v>525</v>
      </c>
      <c r="C16" s="2">
        <v>-6.7072792049999999</v>
      </c>
      <c r="D16" s="2">
        <v>5.2085800170000001</v>
      </c>
      <c r="E16" s="2">
        <f t="shared" si="1"/>
        <v>452929</v>
      </c>
      <c r="F16" s="2">
        <f t="shared" si="2"/>
        <v>275625</v>
      </c>
      <c r="G16" s="2">
        <f t="shared" si="3"/>
        <v>44.987594333825427</v>
      </c>
      <c r="H16" s="2">
        <f t="shared" si="4"/>
        <v>27.129305793491721</v>
      </c>
      <c r="K16" s="2">
        <v>-13</v>
      </c>
      <c r="L16" s="2">
        <v>0</v>
      </c>
      <c r="M16" s="2">
        <v>-24</v>
      </c>
      <c r="N16" s="2">
        <v>-10</v>
      </c>
      <c r="O16" s="2">
        <f t="shared" si="13"/>
        <v>-3.6400000000000006</v>
      </c>
      <c r="P16" s="2">
        <f t="shared" si="14"/>
        <v>-6.82</v>
      </c>
      <c r="Q16" s="2">
        <f t="shared" si="7"/>
        <v>-6.82</v>
      </c>
      <c r="R16" s="2">
        <f t="shared" si="8"/>
        <v>3.6400000000000006</v>
      </c>
      <c r="T16" s="6">
        <f>$C$38*B16+$D$38*A16</f>
        <v>-5.5319267032881108</v>
      </c>
      <c r="U16" s="6">
        <f>$C$39*B16+$D$39*A16</f>
        <v>4.4052686327915627</v>
      </c>
      <c r="V16" s="6"/>
      <c r="Y16" s="2">
        <f t="shared" si="9"/>
        <v>1.498255284668438</v>
      </c>
      <c r="Z16" s="2">
        <f t="shared" si="10"/>
        <v>1.5726249544494553</v>
      </c>
      <c r="AB16" s="2">
        <f t="shared" si="11"/>
        <v>6.2492351257348355</v>
      </c>
      <c r="AC16" s="2">
        <f t="shared" si="12"/>
        <v>275630.53491426265</v>
      </c>
    </row>
    <row r="17" spans="1:29" x14ac:dyDescent="0.25">
      <c r="A17" s="2">
        <v>-713</v>
      </c>
      <c r="B17" s="2">
        <v>324</v>
      </c>
      <c r="C17" s="2">
        <v>-6.7850198749999997</v>
      </c>
      <c r="D17" s="2">
        <v>3.2327640600000001</v>
      </c>
      <c r="E17" s="2">
        <f t="shared" si="1"/>
        <v>508369</v>
      </c>
      <c r="F17" s="2">
        <f t="shared" si="2"/>
        <v>104976</v>
      </c>
      <c r="G17" s="2">
        <f t="shared" si="3"/>
        <v>46.036494704145014</v>
      </c>
      <c r="H17" s="2">
        <f t="shared" si="4"/>
        <v>10.450763467627684</v>
      </c>
      <c r="K17" s="2">
        <v>-3</v>
      </c>
      <c r="L17" s="2">
        <v>0</v>
      </c>
      <c r="M17" s="2">
        <v>-15.5</v>
      </c>
      <c r="N17" s="2">
        <v>-10</v>
      </c>
      <c r="O17" s="2">
        <f t="shared" si="13"/>
        <v>-0.84000000000000008</v>
      </c>
      <c r="P17" s="2">
        <f t="shared" si="14"/>
        <v>-4.4400000000000004</v>
      </c>
      <c r="Q17" s="2">
        <f t="shared" si="7"/>
        <v>-4.4400000000000004</v>
      </c>
      <c r="R17" s="2">
        <f t="shared" si="8"/>
        <v>0.84000000000000008</v>
      </c>
      <c r="T17" s="6">
        <f>$C$38*B17+$D$38*A17</f>
        <v>-5.4939215947422664</v>
      </c>
      <c r="U17" s="6">
        <f>$C$39*B17+$D$39*A17</f>
        <v>2.1227994936975652</v>
      </c>
      <c r="V17" s="6"/>
      <c r="Y17" s="2">
        <f t="shared" si="9"/>
        <v>1.6602184401140743</v>
      </c>
      <c r="Z17" s="2">
        <f t="shared" si="10"/>
        <v>3.3502892503443187</v>
      </c>
      <c r="AB17" s="2">
        <f t="shared" si="11"/>
        <v>5.5133615626321681</v>
      </c>
      <c r="AC17" s="2">
        <f t="shared" si="12"/>
        <v>104981.50310613036</v>
      </c>
    </row>
    <row r="18" spans="1:29" x14ac:dyDescent="0.25">
      <c r="A18" s="2">
        <v>-973</v>
      </c>
      <c r="B18" s="2">
        <v>123</v>
      </c>
      <c r="C18" s="2">
        <v>-9.6983727999999996</v>
      </c>
      <c r="D18" s="2">
        <v>1.317427278</v>
      </c>
      <c r="E18" s="2">
        <f t="shared" si="1"/>
        <v>946729</v>
      </c>
      <c r="F18" s="2">
        <f t="shared" si="2"/>
        <v>15129</v>
      </c>
      <c r="G18" s="2">
        <f t="shared" si="3"/>
        <v>94.058434967779831</v>
      </c>
      <c r="H18" s="2">
        <f t="shared" si="4"/>
        <v>1.7356146328184894</v>
      </c>
      <c r="K18" s="2">
        <v>2</v>
      </c>
      <c r="L18" s="2">
        <v>0</v>
      </c>
      <c r="M18" s="2">
        <v>-23.5</v>
      </c>
      <c r="N18" s="2">
        <v>-10</v>
      </c>
      <c r="O18" s="2">
        <f t="shared" si="13"/>
        <v>0.56000000000000005</v>
      </c>
      <c r="P18" s="2">
        <f t="shared" si="14"/>
        <v>-6.6800000000000006</v>
      </c>
      <c r="Q18" s="2">
        <f t="shared" si="7"/>
        <v>-6.6800000000000006</v>
      </c>
      <c r="R18" s="2">
        <f t="shared" si="8"/>
        <v>-0.56000000000000005</v>
      </c>
      <c r="T18" s="6">
        <f>$C$38*B18+$D$38*A18</f>
        <v>-6.9931763377533471</v>
      </c>
      <c r="U18" s="6">
        <f>$C$39*B18+$D$39*A18</f>
        <v>-0.60007973941979942</v>
      </c>
      <c r="V18" s="6"/>
      <c r="Y18" s="2">
        <f t="shared" si="9"/>
        <v>0.31573058774936141</v>
      </c>
      <c r="Z18" s="2">
        <f t="shared" si="10"/>
        <v>3.554617777477393</v>
      </c>
      <c r="AB18" s="2">
        <f t="shared" si="11"/>
        <v>7.0528876246728194</v>
      </c>
      <c r="AC18" s="2">
        <f t="shared" si="12"/>
        <v>15136.289164407161</v>
      </c>
    </row>
    <row r="19" spans="1:29" x14ac:dyDescent="0.25">
      <c r="A19" s="2">
        <v>-870</v>
      </c>
      <c r="B19" s="2">
        <v>7</v>
      </c>
      <c r="C19" s="2">
        <v>-8.8213462830000005</v>
      </c>
      <c r="D19" s="2">
        <v>5.5259704999999996E-3</v>
      </c>
      <c r="E19" s="2">
        <f t="shared" si="1"/>
        <v>756900</v>
      </c>
      <c r="F19" s="2">
        <f t="shared" si="2"/>
        <v>49</v>
      </c>
      <c r="G19" s="2">
        <f t="shared" si="3"/>
        <v>77.816150244597921</v>
      </c>
      <c r="H19" s="2">
        <f t="shared" si="4"/>
        <v>3.0536349966870242E-5</v>
      </c>
      <c r="K19" s="2">
        <v>8</v>
      </c>
      <c r="L19" s="2">
        <v>0</v>
      </c>
      <c r="M19" s="2">
        <v>-14.5</v>
      </c>
      <c r="N19" s="2">
        <v>-10</v>
      </c>
      <c r="O19" s="2">
        <f t="shared" si="13"/>
        <v>2.2400000000000002</v>
      </c>
      <c r="P19" s="2">
        <f t="shared" si="14"/>
        <v>-4.16</v>
      </c>
      <c r="Q19" s="2">
        <f t="shared" si="7"/>
        <v>-4.16</v>
      </c>
      <c r="R19" s="2">
        <f t="shared" si="8"/>
        <v>-2.2400000000000002</v>
      </c>
      <c r="T19" s="6">
        <f>$C$38*B19+$D$38*A19</f>
        <v>-6.0902214126493881</v>
      </c>
      <c r="U19" s="6">
        <f>$C$39*B19+$D$39*A19</f>
        <v>-1.6649214268201746</v>
      </c>
      <c r="V19" s="6"/>
      <c r="Y19" s="2">
        <f t="shared" si="9"/>
        <v>2.0140680393623107</v>
      </c>
      <c r="Z19" s="2">
        <f t="shared" si="10"/>
        <v>5.1740251308075305</v>
      </c>
      <c r="AB19" s="2">
        <f t="shared" si="11"/>
        <v>7.11517816694528</v>
      </c>
      <c r="AC19" s="2">
        <f t="shared" si="12"/>
        <v>96.706634980914487</v>
      </c>
    </row>
    <row r="20" spans="1:29" x14ac:dyDescent="0.25">
      <c r="A20" s="2">
        <v>-1119</v>
      </c>
      <c r="B20" s="2">
        <v>-133</v>
      </c>
      <c r="C20" s="2">
        <v>-11.16362095</v>
      </c>
      <c r="D20" s="2">
        <v>-1.347782612</v>
      </c>
      <c r="E20" s="2">
        <f t="shared" si="1"/>
        <v>1252161</v>
      </c>
      <c r="F20" s="2">
        <f t="shared" si="2"/>
        <v>17689</v>
      </c>
      <c r="G20" s="2">
        <f t="shared" si="3"/>
        <v>124.62643271527891</v>
      </c>
      <c r="H20" s="2">
        <f t="shared" si="4"/>
        <v>1.8165179692095426</v>
      </c>
      <c r="K20" s="2">
        <v>12.5</v>
      </c>
      <c r="L20" s="2">
        <v>0</v>
      </c>
      <c r="M20" s="2">
        <v>-22</v>
      </c>
      <c r="N20" s="2">
        <v>-10</v>
      </c>
      <c r="O20" s="2">
        <f t="shared" si="13"/>
        <v>3.5000000000000004</v>
      </c>
      <c r="P20" s="2">
        <f t="shared" si="14"/>
        <v>-6.26</v>
      </c>
      <c r="Q20" s="2">
        <f t="shared" si="7"/>
        <v>-6.26</v>
      </c>
      <c r="R20" s="2">
        <f t="shared" si="8"/>
        <v>-3.5000000000000004</v>
      </c>
      <c r="T20" s="6">
        <f>$C$38*B20+$D$38*A20</f>
        <v>-7.6089709784259982</v>
      </c>
      <c r="U20" s="6">
        <f>$C$39*B20+$D$39*A20</f>
        <v>-3.6973917514094956</v>
      </c>
      <c r="V20" s="6"/>
      <c r="Y20" s="2">
        <f t="shared" si="9"/>
        <v>1.3633364236900969</v>
      </c>
      <c r="Z20" s="2">
        <f t="shared" si="10"/>
        <v>5.3551412779205414</v>
      </c>
      <c r="AB20" s="2">
        <f t="shared" si="11"/>
        <v>9.1382388353979866</v>
      </c>
      <c r="AC20" s="2">
        <f t="shared" si="12"/>
        <v>17697.07422360091</v>
      </c>
    </row>
    <row r="21" spans="1:29" x14ac:dyDescent="0.25">
      <c r="A21" s="2">
        <v>-688</v>
      </c>
      <c r="B21" s="2">
        <v>-424</v>
      </c>
      <c r="C21" s="2">
        <v>-6.8993692400000004</v>
      </c>
      <c r="D21" s="2">
        <v>-4.2788820269999999</v>
      </c>
      <c r="E21" s="2">
        <f t="shared" si="1"/>
        <v>473344</v>
      </c>
      <c r="F21" s="2">
        <f t="shared" si="2"/>
        <v>179776</v>
      </c>
      <c r="G21" s="2">
        <f t="shared" si="3"/>
        <v>47.60129590985818</v>
      </c>
      <c r="H21" s="2">
        <f t="shared" si="4"/>
        <v>18.308831400983628</v>
      </c>
      <c r="K21" s="2">
        <v>19</v>
      </c>
      <c r="L21" s="2">
        <v>0</v>
      </c>
      <c r="M21" s="2">
        <v>-11.5</v>
      </c>
      <c r="N21" s="2">
        <v>-10</v>
      </c>
      <c r="O21" s="2">
        <f t="shared" si="13"/>
        <v>5.32</v>
      </c>
      <c r="P21" s="2">
        <f t="shared" si="14"/>
        <v>-3.3200000000000003</v>
      </c>
      <c r="Q21" s="2">
        <f t="shared" si="7"/>
        <v>-3.3200000000000003</v>
      </c>
      <c r="R21" s="2">
        <f t="shared" si="8"/>
        <v>-5.32</v>
      </c>
      <c r="T21" s="6">
        <f>$C$38*B21+$D$38*A21</f>
        <v>-4.1376650100529675</v>
      </c>
      <c r="U21" s="6">
        <f>$C$39*B21+$D$39*A21</f>
        <v>-6.0231297417990772</v>
      </c>
      <c r="V21" s="6"/>
      <c r="Y21" s="2">
        <f t="shared" si="9"/>
        <v>1.078409709928168</v>
      </c>
      <c r="Z21" s="2">
        <f t="shared" si="10"/>
        <v>3.7277085173014544</v>
      </c>
      <c r="AB21" s="2">
        <f t="shared" si="11"/>
        <v>8.219010543846208</v>
      </c>
      <c r="AC21" s="2">
        <f t="shared" si="12"/>
        <v>179780.14566249799</v>
      </c>
    </row>
    <row r="22" spans="1:29" x14ac:dyDescent="0.25">
      <c r="A22" s="2">
        <v>-741</v>
      </c>
      <c r="B22" s="2">
        <v>-481</v>
      </c>
      <c r="C22" s="2">
        <v>-8.3846683500000001</v>
      </c>
      <c r="D22" s="2">
        <v>-5.2689170839999999</v>
      </c>
      <c r="E22" s="2">
        <f t="shared" si="1"/>
        <v>549081</v>
      </c>
      <c r="F22" s="2">
        <f t="shared" si="2"/>
        <v>231361</v>
      </c>
      <c r="G22" s="2">
        <f t="shared" si="3"/>
        <v>70.30266333949173</v>
      </c>
      <c r="H22" s="2">
        <f t="shared" si="4"/>
        <v>27.761487238067062</v>
      </c>
      <c r="K22" s="2">
        <v>25</v>
      </c>
      <c r="L22" s="2">
        <v>0</v>
      </c>
      <c r="M22" s="2">
        <v>-16</v>
      </c>
      <c r="N22" s="2">
        <v>-10</v>
      </c>
      <c r="O22" s="2">
        <f t="shared" si="13"/>
        <v>7.0000000000000009</v>
      </c>
      <c r="P22" s="2">
        <f t="shared" si="14"/>
        <v>-4.58</v>
      </c>
      <c r="Q22" s="2">
        <f t="shared" si="7"/>
        <v>-4.58</v>
      </c>
      <c r="R22" s="2">
        <f t="shared" si="8"/>
        <v>-7.0000000000000009</v>
      </c>
      <c r="T22" s="6">
        <f>$C$38*B22+$D$38*A22</f>
        <v>-4.417965613307631</v>
      </c>
      <c r="U22" s="6">
        <f>$C$39*B22+$D$39*A22</f>
        <v>-6.7537881932123831</v>
      </c>
      <c r="V22" s="6"/>
      <c r="Y22" s="2">
        <f t="shared" si="9"/>
        <v>0.29474632529074118</v>
      </c>
      <c r="Z22" s="2">
        <f t="shared" si="10"/>
        <v>4.1799700137152644</v>
      </c>
      <c r="AB22" s="2">
        <f t="shared" si="11"/>
        <v>8.318669305778343</v>
      </c>
      <c r="AC22" s="2">
        <f t="shared" si="12"/>
        <v>231365.43079747169</v>
      </c>
    </row>
    <row r="23" spans="1:29" x14ac:dyDescent="0.25">
      <c r="A23" s="2">
        <v>425</v>
      </c>
      <c r="B23" s="2">
        <v>602</v>
      </c>
      <c r="C23" s="2">
        <v>4.2535138100000003</v>
      </c>
      <c r="D23" s="2">
        <v>6.0149383500000004</v>
      </c>
      <c r="E23" s="2">
        <f t="shared" si="1"/>
        <v>180625</v>
      </c>
      <c r="F23" s="2">
        <f t="shared" si="2"/>
        <v>362404</v>
      </c>
      <c r="G23" s="2">
        <f t="shared" si="3"/>
        <v>18.092379731860717</v>
      </c>
      <c r="H23" s="2">
        <f t="shared" si="4"/>
        <v>36.179483354300729</v>
      </c>
      <c r="K23" s="2">
        <f>O23/0.28</f>
        <v>-25.821428571428569</v>
      </c>
      <c r="L23" s="2">
        <v>0</v>
      </c>
      <c r="M23" s="2">
        <f>P23/0.28</f>
        <v>-10.714285714285714</v>
      </c>
      <c r="N23" s="2">
        <v>0</v>
      </c>
      <c r="O23" s="2">
        <v>-7.23</v>
      </c>
      <c r="P23" s="2">
        <v>-3</v>
      </c>
      <c r="Q23" s="2">
        <f t="shared" si="7"/>
        <v>-3</v>
      </c>
      <c r="R23" s="2">
        <f t="shared" si="8"/>
        <v>7.23</v>
      </c>
      <c r="T23" s="6">
        <f>$C$38*B23+$D$38*A23</f>
        <v>2.0187654685198546</v>
      </c>
      <c r="U23" s="6">
        <f>$C$39*B23+$D$39*A23</f>
        <v>7.4470187697754966</v>
      </c>
      <c r="V23" s="6"/>
      <c r="Y23" s="2">
        <f t="shared" si="9"/>
        <v>5.0234553819499759</v>
      </c>
      <c r="Z23" s="2">
        <f t="shared" si="10"/>
        <v>7.3545793493007769</v>
      </c>
      <c r="AB23" s="2">
        <f t="shared" si="11"/>
        <v>3.1542151974297035</v>
      </c>
      <c r="AC23" s="2">
        <f t="shared" si="12"/>
        <v>362401.98139088234</v>
      </c>
    </row>
    <row r="24" spans="1:29" x14ac:dyDescent="0.25">
      <c r="A24" s="2">
        <v>77</v>
      </c>
      <c r="B24" s="2">
        <v>-301</v>
      </c>
      <c r="C24" s="2">
        <v>0.76446029999999998</v>
      </c>
      <c r="D24" s="2">
        <v>-3.0091028199999998</v>
      </c>
      <c r="E24" s="2">
        <f t="shared" si="1"/>
        <v>5929</v>
      </c>
      <c r="F24" s="2">
        <f t="shared" si="2"/>
        <v>90601</v>
      </c>
      <c r="G24" s="2">
        <f t="shared" si="3"/>
        <v>0.58439955027608992</v>
      </c>
      <c r="H24" s="2">
        <f t="shared" si="4"/>
        <v>9.0546997813319514</v>
      </c>
      <c r="K24" s="2">
        <f t="shared" ref="K24:K29" si="15">O24/0.28</f>
        <v>11.571428571428571</v>
      </c>
      <c r="L24" s="2">
        <v>0</v>
      </c>
      <c r="M24" s="2">
        <f t="shared" ref="M24:M29" si="16">P24/0.28</f>
        <v>7.5714285714285712</v>
      </c>
      <c r="N24" s="2">
        <v>0</v>
      </c>
      <c r="O24" s="2">
        <v>3.24</v>
      </c>
      <c r="P24" s="2">
        <v>2.12</v>
      </c>
      <c r="Q24" s="2">
        <f t="shared" si="7"/>
        <v>2.12</v>
      </c>
      <c r="R24" s="2">
        <f t="shared" si="8"/>
        <v>-3.24</v>
      </c>
      <c r="T24" s="6">
        <f>$C$38*B24+$D$38*A24</f>
        <v>1.0135114794933893</v>
      </c>
      <c r="U24" s="6">
        <f>$C$39*B24+$D$39*A24</f>
        <v>-3.1439697384342709</v>
      </c>
      <c r="V24" s="6"/>
      <c r="Y24" s="2">
        <f t="shared" si="9"/>
        <v>1.1106478546998104</v>
      </c>
      <c r="Z24" s="2">
        <f t="shared" si="10"/>
        <v>1.3750641388706355</v>
      </c>
      <c r="AB24" s="2">
        <f t="shared" si="11"/>
        <v>4.3736685268628808</v>
      </c>
      <c r="AC24" s="2">
        <f t="shared" si="12"/>
        <v>90599.986565235406</v>
      </c>
    </row>
    <row r="25" spans="1:29" x14ac:dyDescent="0.25">
      <c r="A25" s="2">
        <v>114</v>
      </c>
      <c r="B25" s="2">
        <v>882</v>
      </c>
      <c r="C25" s="2">
        <v>1.15644503</v>
      </c>
      <c r="D25" s="2">
        <v>8.8127365100000006</v>
      </c>
      <c r="E25" s="2">
        <f t="shared" si="1"/>
        <v>12996</v>
      </c>
      <c r="F25" s="2">
        <f t="shared" si="2"/>
        <v>777924</v>
      </c>
      <c r="G25" s="2">
        <f t="shared" si="3"/>
        <v>1.3373651074117008</v>
      </c>
      <c r="H25" s="2">
        <f t="shared" si="4"/>
        <v>77.664324794686991</v>
      </c>
      <c r="K25" s="2">
        <f t="shared" si="15"/>
        <v>-34.178571428571423</v>
      </c>
      <c r="L25" s="2">
        <v>0</v>
      </c>
      <c r="M25" s="2">
        <f t="shared" si="16"/>
        <v>0</v>
      </c>
      <c r="N25" s="2">
        <v>0</v>
      </c>
      <c r="O25" s="2">
        <v>-9.57</v>
      </c>
      <c r="P25" s="2">
        <v>0</v>
      </c>
      <c r="Q25" s="2">
        <f t="shared" si="7"/>
        <v>0</v>
      </c>
      <c r="R25" s="2">
        <f t="shared" si="8"/>
        <v>9.57</v>
      </c>
      <c r="T25" s="6">
        <f>$C$38*B25+$D$38*A25</f>
        <v>-0.59665912678852306</v>
      </c>
      <c r="U25" s="6">
        <f>$C$39*B25+$D$39*A25</f>
        <v>9.8924513913863912</v>
      </c>
      <c r="V25" s="6"/>
      <c r="Y25" s="2">
        <f t="shared" si="9"/>
        <v>0.67821605214493585</v>
      </c>
      <c r="Z25" s="2">
        <f t="shared" si="10"/>
        <v>1.3823216343162255</v>
      </c>
      <c r="AB25" s="2">
        <f t="shared" si="11"/>
        <v>9.2335331807767993</v>
      </c>
      <c r="AC25" s="2">
        <f t="shared" si="12"/>
        <v>777924.59670616826</v>
      </c>
    </row>
    <row r="26" spans="1:29" x14ac:dyDescent="0.25">
      <c r="A26" s="2">
        <v>-669</v>
      </c>
      <c r="B26" s="2">
        <v>-664</v>
      </c>
      <c r="C26" s="2">
        <v>-6.6840052600000002</v>
      </c>
      <c r="D26" s="2">
        <v>-6.6377615900000002</v>
      </c>
      <c r="E26" s="2">
        <f t="shared" si="1"/>
        <v>447561</v>
      </c>
      <c r="F26" s="2">
        <f t="shared" si="2"/>
        <v>440896</v>
      </c>
      <c r="G26" s="2">
        <f t="shared" si="3"/>
        <v>44.67592631570767</v>
      </c>
      <c r="H26" s="2">
        <f t="shared" si="4"/>
        <v>44.059878925679328</v>
      </c>
      <c r="K26" s="2">
        <f t="shared" si="15"/>
        <v>22.178571428571427</v>
      </c>
      <c r="L26" s="2">
        <v>0</v>
      </c>
      <c r="M26" s="2">
        <f t="shared" si="16"/>
        <v>-19.214285714285712</v>
      </c>
      <c r="N26" s="2">
        <v>0</v>
      </c>
      <c r="O26" s="2">
        <v>6.21</v>
      </c>
      <c r="P26" s="2">
        <v>-5.38</v>
      </c>
      <c r="Q26" s="2">
        <f t="shared" si="7"/>
        <v>-5.38</v>
      </c>
      <c r="R26" s="2">
        <f t="shared" si="8"/>
        <v>-6.21</v>
      </c>
      <c r="T26" s="6">
        <f>$C$38*B26+$D$38*A26</f>
        <v>-3.6257889431315986</v>
      </c>
      <c r="U26" s="6">
        <f>$C$39*B26+$D$39*A26</f>
        <v>-8.6148191921035426</v>
      </c>
      <c r="V26" s="6"/>
      <c r="Y26" s="2">
        <f>SQRT((O26-T26)^2+(P26-U26)^2)</f>
        <v>10.354071630978376</v>
      </c>
      <c r="Z26" s="2">
        <f t="shared" si="10"/>
        <v>1.3723737450078957</v>
      </c>
      <c r="AB26" s="2">
        <f t="shared" ref="AB26:AB29" si="17">SQRT((R26-X26)^2+(S26-Y26)^2)</f>
        <v>12.073561998823346</v>
      </c>
      <c r="AC26" s="2">
        <f t="shared" si="12"/>
        <v>440899.62900952145</v>
      </c>
    </row>
    <row r="27" spans="1:29" x14ac:dyDescent="0.25">
      <c r="A27" s="2">
        <v>409</v>
      </c>
      <c r="B27" s="2">
        <v>-107</v>
      </c>
      <c r="C27" s="2">
        <v>4.1264080999999999</v>
      </c>
      <c r="D27" s="2">
        <v>-1.0915345000000001</v>
      </c>
      <c r="E27" s="2">
        <f t="shared" si="1"/>
        <v>167281</v>
      </c>
      <c r="F27" s="2">
        <f t="shared" si="2"/>
        <v>11449</v>
      </c>
      <c r="G27" s="2">
        <f t="shared" si="3"/>
        <v>17.027243807745609</v>
      </c>
      <c r="H27" s="2">
        <f t="shared" si="4"/>
        <v>1.1914475646902503</v>
      </c>
      <c r="K27" s="2">
        <f t="shared" si="15"/>
        <v>0</v>
      </c>
      <c r="L27" s="2">
        <v>0</v>
      </c>
      <c r="M27" s="2">
        <f t="shared" si="16"/>
        <v>15.464285714285714</v>
      </c>
      <c r="N27" s="2">
        <v>0</v>
      </c>
      <c r="O27" s="2">
        <v>0</v>
      </c>
      <c r="P27" s="2">
        <v>4.33</v>
      </c>
      <c r="Q27" s="2">
        <f t="shared" si="7"/>
        <v>4.33</v>
      </c>
      <c r="R27" s="2">
        <f t="shared" si="8"/>
        <v>0</v>
      </c>
      <c r="T27" s="6">
        <f>$C$38*B27+$D$38*A27</f>
        <v>3.0269269008701043</v>
      </c>
      <c r="U27" s="6">
        <f>$C$39*B27+$D$39*A27</f>
        <v>-0.35365660136331134</v>
      </c>
      <c r="V27" s="6"/>
      <c r="Y27" s="2">
        <f>SQRT((O27-T27)^2+(P27-U27)^2)</f>
        <v>5.5766410699188107</v>
      </c>
      <c r="Z27" s="2">
        <f t="shared" si="10"/>
        <v>1.1103590529355181</v>
      </c>
      <c r="AB27" s="2">
        <f t="shared" si="17"/>
        <v>5.5766410699188107</v>
      </c>
      <c r="AC27" s="2">
        <f t="shared" si="12"/>
        <v>11445.986269684643</v>
      </c>
    </row>
    <row r="28" spans="1:29" x14ac:dyDescent="0.25">
      <c r="A28" s="2">
        <v>-204</v>
      </c>
      <c r="B28" s="2">
        <v>933</v>
      </c>
      <c r="C28" s="2">
        <v>-2.03297091</v>
      </c>
      <c r="D28" s="2">
        <v>9.3200406999999998</v>
      </c>
      <c r="E28" s="2">
        <f t="shared" si="1"/>
        <v>41616</v>
      </c>
      <c r="F28" s="2">
        <f t="shared" si="2"/>
        <v>870489</v>
      </c>
      <c r="G28" s="2">
        <f t="shared" si="3"/>
        <v>4.1329707209062283</v>
      </c>
      <c r="H28" s="2">
        <f t="shared" si="4"/>
        <v>86.863158649656484</v>
      </c>
      <c r="K28" s="2">
        <f t="shared" si="15"/>
        <v>-35.178571428571423</v>
      </c>
      <c r="L28" s="2">
        <v>0</v>
      </c>
      <c r="M28" s="2">
        <f t="shared" si="16"/>
        <v>-15.607142857142856</v>
      </c>
      <c r="N28" s="2">
        <v>0</v>
      </c>
      <c r="O28" s="2">
        <v>-9.85</v>
      </c>
      <c r="P28" s="2">
        <v>-4.37</v>
      </c>
      <c r="Q28" s="2">
        <f t="shared" si="7"/>
        <v>-4.37</v>
      </c>
      <c r="R28" s="2">
        <f t="shared" si="8"/>
        <v>9.85</v>
      </c>
      <c r="T28" s="6">
        <f>$C$38*B28+$D$38*A28</f>
        <v>-2.8992598189385905</v>
      </c>
      <c r="U28" s="6">
        <f>$C$39*B28+$D$39*A28</f>
        <v>9.814675153463309</v>
      </c>
      <c r="V28" s="6"/>
      <c r="Y28" s="2">
        <f>SQRT((O28-T28)^2+(P28-U28)^2)</f>
        <v>15.796132383400089</v>
      </c>
      <c r="Z28" s="2">
        <f t="shared" si="10"/>
        <v>2.3963642935002012</v>
      </c>
      <c r="AB28" s="2">
        <f t="shared" si="17"/>
        <v>18.615592879999845</v>
      </c>
      <c r="AC28" s="2">
        <f t="shared" si="12"/>
        <v>870491.89927836123</v>
      </c>
    </row>
    <row r="29" spans="1:29" x14ac:dyDescent="0.25">
      <c r="A29" s="2">
        <v>-548</v>
      </c>
      <c r="B29" s="2">
        <v>307</v>
      </c>
      <c r="C29" s="2">
        <v>-5.4623670600000001</v>
      </c>
      <c r="D29" s="2">
        <v>3.0840909999999999</v>
      </c>
      <c r="E29" s="2">
        <f t="shared" si="1"/>
        <v>300304</v>
      </c>
      <c r="F29" s="2">
        <f t="shared" si="2"/>
        <v>94249</v>
      </c>
      <c r="G29" s="2">
        <f t="shared" si="3"/>
        <v>29.837453898173045</v>
      </c>
      <c r="H29" s="2">
        <f t="shared" si="4"/>
        <v>9.5116172962809991</v>
      </c>
      <c r="K29" s="2">
        <f t="shared" si="15"/>
        <v>-8.178571428571427</v>
      </c>
      <c r="L29" s="2">
        <v>0</v>
      </c>
      <c r="M29" s="2">
        <f t="shared" si="16"/>
        <v>-26.785714285714285</v>
      </c>
      <c r="N29" s="2">
        <v>0</v>
      </c>
      <c r="O29" s="2">
        <v>-2.29</v>
      </c>
      <c r="P29" s="2">
        <v>-7.5</v>
      </c>
      <c r="Q29" s="2">
        <f t="shared" si="7"/>
        <v>-7.5</v>
      </c>
      <c r="R29" s="2">
        <f t="shared" si="8"/>
        <v>2.29</v>
      </c>
      <c r="T29" s="6">
        <f>$C$38*B29+$D$38*A29</f>
        <v>-4.3141228886837952</v>
      </c>
      <c r="U29" s="6">
        <f>$C$39*B29+$D$39*A29</f>
        <v>2.2668348860994048</v>
      </c>
      <c r="V29" s="6"/>
      <c r="Y29" s="2">
        <f>SQRT((O29-T29)^2+(P29-U29)^2)</f>
        <v>9.97437402350754</v>
      </c>
      <c r="Z29" s="2">
        <f t="shared" si="10"/>
        <v>2.1868992922523987</v>
      </c>
      <c r="AB29" s="2">
        <f t="shared" si="17"/>
        <v>10.233876936959033</v>
      </c>
      <c r="AC29" s="2">
        <f t="shared" si="12"/>
        <v>94253.318155314613</v>
      </c>
    </row>
    <row r="30" spans="1:29" x14ac:dyDescent="0.25">
      <c r="X30" s="7" t="s">
        <v>10</v>
      </c>
      <c r="Y30" s="8">
        <f>AVERAGE(Y3:Y29)</f>
        <v>2.6738238137077106</v>
      </c>
      <c r="Z30" s="8">
        <f>AVERAGE(Z3:Z29)</f>
        <v>2.4635137321290794</v>
      </c>
      <c r="AB30" s="8">
        <f>AVERAGE(AB3:AB29)</f>
        <v>8.0834514478976729</v>
      </c>
      <c r="AC30" s="8">
        <f>AVERAGE(AC3:AC29)</f>
        <v>504524.91647041141</v>
      </c>
    </row>
    <row r="35" spans="3:9" x14ac:dyDescent="0.25">
      <c r="D35" t="s">
        <v>29</v>
      </c>
      <c r="H35" t="s">
        <v>30</v>
      </c>
    </row>
    <row r="36" spans="3:9" x14ac:dyDescent="0.25">
      <c r="C36" s="12" t="s">
        <v>22</v>
      </c>
      <c r="D36" s="12"/>
      <c r="E36" s="12"/>
      <c r="G36" s="12" t="s">
        <v>22</v>
      </c>
      <c r="H36" s="12"/>
      <c r="I36" s="12"/>
    </row>
    <row r="37" spans="3:9" x14ac:dyDescent="0.25">
      <c r="C37" s="10" t="s">
        <v>15</v>
      </c>
      <c r="D37" s="10" t="s">
        <v>16</v>
      </c>
      <c r="E37" s="10" t="s">
        <v>17</v>
      </c>
      <c r="G37" s="10" t="s">
        <v>15</v>
      </c>
      <c r="H37" s="10" t="s">
        <v>16</v>
      </c>
      <c r="I37" s="10" t="s">
        <v>17</v>
      </c>
    </row>
    <row r="38" spans="3:9" x14ac:dyDescent="0.25">
      <c r="C38" s="9" cm="1">
        <f t="array" ref="C38:E38">LINEST(Q3:Q29,A3:B29,0)</f>
        <v>-1.5796363171045374E-3</v>
      </c>
      <c r="D38" s="9">
        <v>6.9875447798042022E-3</v>
      </c>
      <c r="E38" s="9">
        <v>0</v>
      </c>
      <c r="G38" cm="1">
        <f t="array" ref="G38:I38">LINEST(Q3:Q29,A3:B29^{1,2},1)</f>
        <v>-1.4178799588827038E-6</v>
      </c>
      <c r="H38">
        <v>7.0138156456300907E-3</v>
      </c>
      <c r="I38">
        <v>0.29618078973019502</v>
      </c>
    </row>
    <row r="39" spans="3:9" x14ac:dyDescent="0.25">
      <c r="C39" s="9" cm="1">
        <f t="array" ref="C39:E39">LINEST(R3:R29,A3:B29,0)</f>
        <v>1.095718694798156E-2</v>
      </c>
      <c r="D39" s="9">
        <v>2.001864063742581E-3</v>
      </c>
      <c r="E39" s="9">
        <v>0</v>
      </c>
      <c r="G39" cm="1">
        <f t="array" ref="G39:I39">LINEST(R3:R29,A3:B29^{1,2},1)</f>
        <v>1.0260362904915481E-5</v>
      </c>
      <c r="H39">
        <v>2.8171180252187155E-3</v>
      </c>
      <c r="I39">
        <v>-0.91489430499999003</v>
      </c>
    </row>
  </sheetData>
  <mergeCells count="7">
    <mergeCell ref="AB1:AC1"/>
    <mergeCell ref="A1:H1"/>
    <mergeCell ref="K1:P1"/>
    <mergeCell ref="T1:U1"/>
    <mergeCell ref="Y1:Z1"/>
    <mergeCell ref="C36:E36"/>
    <mergeCell ref="G36:I36"/>
  </mergeCells>
  <conditionalFormatting sqref="Y3:Z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{A269B49B-1611-4F06-A998-2C5C11C768B5}</x14:id>
        </ext>
      </extLst>
    </cfRule>
  </conditionalFormatting>
  <conditionalFormatting sqref="AB4:AC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{5DB4F857-7198-4D01-9333-147BBCF3D9A1}</x14:id>
        </ext>
      </extLst>
    </cfRule>
  </conditionalFormatting>
  <conditionalFormatting sqref="AB3:AC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{03945682-8C3E-4779-80DF-029B579925F7}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69B49B-1611-4F06-A998-2C5C11C768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Y3:Z29</xm:sqref>
        </x14:conditionalFormatting>
        <x14:conditionalFormatting xmlns:xm="http://schemas.microsoft.com/office/excel/2006/main">
          <x14:cfRule type="dataBar" id="{5DB4F857-7198-4D01-9333-147BBCF3D9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AB4:AC29</xm:sqref>
        </x14:conditionalFormatting>
        <x14:conditionalFormatting xmlns:xm="http://schemas.microsoft.com/office/excel/2006/main">
          <x14:cfRule type="dataBar" id="{03945682-8C3E-4779-80DF-029B57992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AB3:AC3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dataTecho 1404</vt:lpstr>
      <vt:lpstr>dataTecho 1504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romero torres</cp:lastModifiedBy>
  <dcterms:created xsi:type="dcterms:W3CDTF">2021-04-14T21:09:54Z</dcterms:created>
  <dcterms:modified xsi:type="dcterms:W3CDTF">2021-04-16T07:06:51Z</dcterms:modified>
</cp:coreProperties>
</file>