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</workbook>
</file>

<file path=xl/sharedStrings.xml><?xml version="1.0" encoding="utf-8"?>
<sst xmlns="http://schemas.openxmlformats.org/spreadsheetml/2006/main" count="7" uniqueCount="7">
  <si>
    <t>Date</t>
  </si>
  <si>
    <t>Close</t>
  </si>
  <si>
    <t>Volume</t>
  </si>
  <si>
    <t>Close 1 day before</t>
  </si>
  <si>
    <t>Volume 1 day before</t>
  </si>
  <si>
    <t>Close 2 days before</t>
  </si>
  <si>
    <t>Volume 2 days before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</si>
</sst>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164" xfId="0" applyFont="1" applyNumberFormat="1"/>
    <xf borderId="0" fillId="0" fontId="1" numFmtId="0" xfId="0" applyAlignment="1" applyFont="1">
      <alignment readingOrder="0"/>
    </xf>
    <xf borderId="0" fillId="2" fontId="1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3.71"/>
  </cols>
  <sheetData>
    <row r="1">
      <c r="A1" s="1" t="str">
        <f>IFERROR(__xludf.DUMMYFUNCTION("GOOGLEFINANCE(""NASDAQ:TSLA"",""all"",TODAY()-360,TODAY())"),"Date")</f>
        <v>Date</v>
      </c>
      <c r="B1" s="2" t="str">
        <f>IFERROR(__xludf.DUMMYFUNCTION("""COMPUTED_VALUE"""),"Open")</f>
        <v>Open</v>
      </c>
      <c r="C1" s="2" t="str">
        <f>IFERROR(__xludf.DUMMYFUNCTION("""COMPUTED_VALUE"""),"High")</f>
        <v>High</v>
      </c>
      <c r="D1" s="2" t="str">
        <f>IFERROR(__xludf.DUMMYFUNCTION("""COMPUTED_VALUE"""),"Low")</f>
        <v>Low</v>
      </c>
      <c r="E1" s="2" t="str">
        <f>IFERROR(__xludf.DUMMYFUNCTION("""COMPUTED_VALUE"""),"Close")</f>
        <v>Close</v>
      </c>
      <c r="F1" s="2" t="str">
        <f>IFERROR(__xludf.DUMMYFUNCTION("""COMPUTED_VALUE"""),"Volume")</f>
        <v>Volume</v>
      </c>
    </row>
    <row r="2">
      <c r="A2" s="3">
        <f>IFERROR(__xludf.DUMMYFUNCTION("""COMPUTED_VALUE"""),43929.66666666667)</f>
        <v>43929.66667</v>
      </c>
      <c r="B2" s="2">
        <f>IFERROR(__xludf.DUMMYFUNCTION("""COMPUTED_VALUE"""),110.84)</f>
        <v>110.84</v>
      </c>
      <c r="C2" s="2">
        <f>IFERROR(__xludf.DUMMYFUNCTION("""COMPUTED_VALUE"""),111.44)</f>
        <v>111.44</v>
      </c>
      <c r="D2" s="2">
        <f>IFERROR(__xludf.DUMMYFUNCTION("""COMPUTED_VALUE"""),106.67)</f>
        <v>106.67</v>
      </c>
      <c r="E2" s="2">
        <f>IFERROR(__xludf.DUMMYFUNCTION("""COMPUTED_VALUE"""),109.77)</f>
        <v>109.77</v>
      </c>
      <c r="F2" s="2">
        <f>IFERROR(__xludf.DUMMYFUNCTION("""COMPUTED_VALUE"""),1.2656024E7)</f>
        <v>12656024</v>
      </c>
    </row>
    <row r="3">
      <c r="A3" s="3">
        <f>IFERROR(__xludf.DUMMYFUNCTION("""COMPUTED_VALUE"""),43930.66666666667)</f>
        <v>43930.66667</v>
      </c>
      <c r="B3" s="2">
        <f>IFERROR(__xludf.DUMMYFUNCTION("""COMPUTED_VALUE"""),112.42)</f>
        <v>112.42</v>
      </c>
      <c r="C3" s="2">
        <f>IFERROR(__xludf.DUMMYFUNCTION("""COMPUTED_VALUE"""),115.04)</f>
        <v>115.04</v>
      </c>
      <c r="D3" s="2">
        <f>IFERROR(__xludf.DUMMYFUNCTION("""COMPUTED_VALUE"""),111.42)</f>
        <v>111.42</v>
      </c>
      <c r="E3" s="2">
        <f>IFERROR(__xludf.DUMMYFUNCTION("""COMPUTED_VALUE"""),114.6)</f>
        <v>114.6</v>
      </c>
      <c r="F3" s="2">
        <f>IFERROR(__xludf.DUMMYFUNCTION("""COMPUTED_VALUE"""),1.365E7)</f>
        <v>13650000</v>
      </c>
    </row>
    <row r="4">
      <c r="A4" s="3">
        <f>IFERROR(__xludf.DUMMYFUNCTION("""COMPUTED_VALUE"""),43934.66666666667)</f>
        <v>43934.66667</v>
      </c>
      <c r="B4" s="2">
        <f>IFERROR(__xludf.DUMMYFUNCTION("""COMPUTED_VALUE"""),118.03)</f>
        <v>118.03</v>
      </c>
      <c r="C4" s="2">
        <f>IFERROR(__xludf.DUMMYFUNCTION("""COMPUTED_VALUE"""),130.4)</f>
        <v>130.4</v>
      </c>
      <c r="D4" s="2">
        <f>IFERROR(__xludf.DUMMYFUNCTION("""COMPUTED_VALUE"""),116.11)</f>
        <v>116.11</v>
      </c>
      <c r="E4" s="2">
        <f>IFERROR(__xludf.DUMMYFUNCTION("""COMPUTED_VALUE"""),130.19)</f>
        <v>130.19</v>
      </c>
      <c r="F4" s="2">
        <f>IFERROR(__xludf.DUMMYFUNCTION("""COMPUTED_VALUE"""),2.2475421E7)</f>
        <v>22475421</v>
      </c>
    </row>
    <row r="5">
      <c r="A5" s="3">
        <f>IFERROR(__xludf.DUMMYFUNCTION("""COMPUTED_VALUE"""),43935.66666666667)</f>
        <v>43935.66667</v>
      </c>
      <c r="B5" s="2">
        <f>IFERROR(__xludf.DUMMYFUNCTION("""COMPUTED_VALUE"""),139.79)</f>
        <v>139.79</v>
      </c>
      <c r="C5" s="2">
        <f>IFERROR(__xludf.DUMMYFUNCTION("""COMPUTED_VALUE"""),148.38)</f>
        <v>148.38</v>
      </c>
      <c r="D5" s="2">
        <f>IFERROR(__xludf.DUMMYFUNCTION("""COMPUTED_VALUE"""),138.49)</f>
        <v>138.49</v>
      </c>
      <c r="E5" s="2">
        <f>IFERROR(__xludf.DUMMYFUNCTION("""COMPUTED_VALUE"""),141.98)</f>
        <v>141.98</v>
      </c>
      <c r="F5" s="2">
        <f>IFERROR(__xludf.DUMMYFUNCTION("""COMPUTED_VALUE"""),3.0576511E7)</f>
        <v>30576511</v>
      </c>
    </row>
    <row r="6">
      <c r="A6" s="3">
        <f>IFERROR(__xludf.DUMMYFUNCTION("""COMPUTED_VALUE"""),43936.66666666667)</f>
        <v>43936.66667</v>
      </c>
      <c r="B6" s="2">
        <f>IFERROR(__xludf.DUMMYFUNCTION("""COMPUTED_VALUE"""),148.4)</f>
        <v>148.4</v>
      </c>
      <c r="C6" s="2">
        <f>IFERROR(__xludf.DUMMYFUNCTION("""COMPUTED_VALUE"""),150.63)</f>
        <v>150.63</v>
      </c>
      <c r="D6" s="2">
        <f>IFERROR(__xludf.DUMMYFUNCTION("""COMPUTED_VALUE"""),142.0)</f>
        <v>142</v>
      </c>
      <c r="E6" s="2">
        <f>IFERROR(__xludf.DUMMYFUNCTION("""COMPUTED_VALUE"""),145.97)</f>
        <v>145.97</v>
      </c>
      <c r="F6" s="2">
        <f>IFERROR(__xludf.DUMMYFUNCTION("""COMPUTED_VALUE"""),2.3577001E7)</f>
        <v>23577001</v>
      </c>
    </row>
    <row r="7">
      <c r="A7" s="3">
        <f>IFERROR(__xludf.DUMMYFUNCTION("""COMPUTED_VALUE"""),43937.66666666667)</f>
        <v>43937.66667</v>
      </c>
      <c r="B7" s="2">
        <f>IFERROR(__xludf.DUMMYFUNCTION("""COMPUTED_VALUE"""),143.39)</f>
        <v>143.39</v>
      </c>
      <c r="C7" s="2">
        <f>IFERROR(__xludf.DUMMYFUNCTION("""COMPUTED_VALUE"""),151.89)</f>
        <v>151.89</v>
      </c>
      <c r="D7" s="2">
        <f>IFERROR(__xludf.DUMMYFUNCTION("""COMPUTED_VALUE"""),141.34)</f>
        <v>141.34</v>
      </c>
      <c r="E7" s="2">
        <f>IFERROR(__xludf.DUMMYFUNCTION("""COMPUTED_VALUE"""),149.04)</f>
        <v>149.04</v>
      </c>
      <c r="F7" s="2">
        <f>IFERROR(__xludf.DUMMYFUNCTION("""COMPUTED_VALUE"""),2.0657862E7)</f>
        <v>20657862</v>
      </c>
    </row>
    <row r="8">
      <c r="A8" s="3">
        <f>IFERROR(__xludf.DUMMYFUNCTION("""COMPUTED_VALUE"""),43938.66666666667)</f>
        <v>43938.66667</v>
      </c>
      <c r="B8" s="2">
        <f>IFERROR(__xludf.DUMMYFUNCTION("""COMPUTED_VALUE"""),154.46)</f>
        <v>154.46</v>
      </c>
      <c r="C8" s="2">
        <f>IFERROR(__xludf.DUMMYFUNCTION("""COMPUTED_VALUE"""),154.99)</f>
        <v>154.99</v>
      </c>
      <c r="D8" s="2">
        <f>IFERROR(__xludf.DUMMYFUNCTION("""COMPUTED_VALUE"""),149.53)</f>
        <v>149.53</v>
      </c>
      <c r="E8" s="2">
        <f>IFERROR(__xludf.DUMMYFUNCTION("""COMPUTED_VALUE"""),150.78)</f>
        <v>150.78</v>
      </c>
      <c r="F8" s="2">
        <f>IFERROR(__xludf.DUMMYFUNCTION("""COMPUTED_VALUE"""),1.3128237E7)</f>
        <v>13128237</v>
      </c>
    </row>
    <row r="9">
      <c r="A9" s="3">
        <f>IFERROR(__xludf.DUMMYFUNCTION("""COMPUTED_VALUE"""),43941.66666666667)</f>
        <v>43941.66667</v>
      </c>
      <c r="B9" s="2">
        <f>IFERROR(__xludf.DUMMYFUNCTION("""COMPUTED_VALUE"""),146.54)</f>
        <v>146.54</v>
      </c>
      <c r="C9" s="2">
        <f>IFERROR(__xludf.DUMMYFUNCTION("""COMPUTED_VALUE"""),153.11)</f>
        <v>153.11</v>
      </c>
      <c r="D9" s="2">
        <f>IFERROR(__xludf.DUMMYFUNCTION("""COMPUTED_VALUE"""),142.44)</f>
        <v>142.44</v>
      </c>
      <c r="E9" s="2">
        <f>IFERROR(__xludf.DUMMYFUNCTION("""COMPUTED_VALUE"""),149.27)</f>
        <v>149.27</v>
      </c>
      <c r="F9" s="2">
        <f>IFERROR(__xludf.DUMMYFUNCTION("""COMPUTED_VALUE"""),1.4746577E7)</f>
        <v>14746577</v>
      </c>
    </row>
    <row r="10">
      <c r="A10" s="3">
        <f>IFERROR(__xludf.DUMMYFUNCTION("""COMPUTED_VALUE"""),43942.66666666667)</f>
        <v>43942.66667</v>
      </c>
      <c r="B10" s="2">
        <f>IFERROR(__xludf.DUMMYFUNCTION("""COMPUTED_VALUE"""),146.02)</f>
        <v>146.02</v>
      </c>
      <c r="C10" s="2">
        <f>IFERROR(__xludf.DUMMYFUNCTION("""COMPUTED_VALUE"""),150.67)</f>
        <v>150.67</v>
      </c>
      <c r="D10" s="2">
        <f>IFERROR(__xludf.DUMMYFUNCTION("""COMPUTED_VALUE"""),134.76)</f>
        <v>134.76</v>
      </c>
      <c r="E10" s="2">
        <f>IFERROR(__xludf.DUMMYFUNCTION("""COMPUTED_VALUE"""),137.34)</f>
        <v>137.34</v>
      </c>
      <c r="F10" s="2">
        <f>IFERROR(__xludf.DUMMYFUNCTION("""COMPUTED_VALUE"""),2.0209093E7)</f>
        <v>20209093</v>
      </c>
    </row>
    <row r="11">
      <c r="A11" s="3">
        <f>IFERROR(__xludf.DUMMYFUNCTION("""COMPUTED_VALUE"""),43943.66666666667)</f>
        <v>43943.66667</v>
      </c>
      <c r="B11" s="2">
        <f>IFERROR(__xludf.DUMMYFUNCTION("""COMPUTED_VALUE"""),140.8)</f>
        <v>140.8</v>
      </c>
      <c r="C11" s="2">
        <f>IFERROR(__xludf.DUMMYFUNCTION("""COMPUTED_VALUE"""),146.8)</f>
        <v>146.8</v>
      </c>
      <c r="D11" s="2">
        <f>IFERROR(__xludf.DUMMYFUNCTION("""COMPUTED_VALUE"""),137.74)</f>
        <v>137.74</v>
      </c>
      <c r="E11" s="2">
        <f>IFERROR(__xludf.DUMMYFUNCTION("""COMPUTED_VALUE"""),146.42)</f>
        <v>146.42</v>
      </c>
      <c r="F11" s="2">
        <f>IFERROR(__xludf.DUMMYFUNCTION("""COMPUTED_VALUE"""),1.4224831E7)</f>
        <v>14224831</v>
      </c>
    </row>
    <row r="12">
      <c r="A12" s="3">
        <f>IFERROR(__xludf.DUMMYFUNCTION("""COMPUTED_VALUE"""),43944.66666666667)</f>
        <v>43944.66667</v>
      </c>
      <c r="B12" s="2">
        <f>IFERROR(__xludf.DUMMYFUNCTION("""COMPUTED_VALUE"""),145.52)</f>
        <v>145.52</v>
      </c>
      <c r="C12" s="2">
        <f>IFERROR(__xludf.DUMMYFUNCTION("""COMPUTED_VALUE"""),146.8)</f>
        <v>146.8</v>
      </c>
      <c r="D12" s="2">
        <f>IFERROR(__xludf.DUMMYFUNCTION("""COMPUTED_VALUE"""),140.63)</f>
        <v>140.63</v>
      </c>
      <c r="E12" s="2">
        <f>IFERROR(__xludf.DUMMYFUNCTION("""COMPUTED_VALUE"""),141.13)</f>
        <v>141.13</v>
      </c>
      <c r="F12" s="2">
        <f>IFERROR(__xludf.DUMMYFUNCTION("""COMPUTED_VALUE"""),1.3236697E7)</f>
        <v>13236697</v>
      </c>
    </row>
    <row r="13">
      <c r="A13" s="3">
        <f>IFERROR(__xludf.DUMMYFUNCTION("""COMPUTED_VALUE"""),43945.66666666667)</f>
        <v>43945.66667</v>
      </c>
      <c r="B13" s="2">
        <f>IFERROR(__xludf.DUMMYFUNCTION("""COMPUTED_VALUE"""),142.16)</f>
        <v>142.16</v>
      </c>
      <c r="C13" s="2">
        <f>IFERROR(__xludf.DUMMYFUNCTION("""COMPUTED_VALUE"""),146.15)</f>
        <v>146.15</v>
      </c>
      <c r="D13" s="2">
        <f>IFERROR(__xludf.DUMMYFUNCTION("""COMPUTED_VALUE"""),139.64)</f>
        <v>139.64</v>
      </c>
      <c r="E13" s="2">
        <f>IFERROR(__xludf.DUMMYFUNCTION("""COMPUTED_VALUE"""),145.03)</f>
        <v>145.03</v>
      </c>
      <c r="F13" s="2">
        <f>IFERROR(__xludf.DUMMYFUNCTION("""COMPUTED_VALUE"""),1.3237612E7)</f>
        <v>13237612</v>
      </c>
    </row>
    <row r="14">
      <c r="A14" s="3">
        <f>IFERROR(__xludf.DUMMYFUNCTION("""COMPUTED_VALUE"""),43948.66666666667)</f>
        <v>43948.66667</v>
      </c>
      <c r="B14" s="2">
        <f>IFERROR(__xludf.DUMMYFUNCTION("""COMPUTED_VALUE"""),147.52)</f>
        <v>147.52</v>
      </c>
      <c r="C14" s="2">
        <f>IFERROR(__xludf.DUMMYFUNCTION("""COMPUTED_VALUE"""),159.9)</f>
        <v>159.9</v>
      </c>
      <c r="D14" s="2">
        <f>IFERROR(__xludf.DUMMYFUNCTION("""COMPUTED_VALUE"""),147.0)</f>
        <v>147</v>
      </c>
      <c r="E14" s="2">
        <f>IFERROR(__xludf.DUMMYFUNCTION("""COMPUTED_VALUE"""),159.75)</f>
        <v>159.75</v>
      </c>
      <c r="F14" s="2">
        <f>IFERROR(__xludf.DUMMYFUNCTION("""COMPUTED_VALUE"""),2.0681442E7)</f>
        <v>20681442</v>
      </c>
    </row>
    <row r="15">
      <c r="A15" s="3">
        <f>IFERROR(__xludf.DUMMYFUNCTION("""COMPUTED_VALUE"""),43949.66666666667)</f>
        <v>43949.66667</v>
      </c>
      <c r="B15" s="2">
        <f>IFERROR(__xludf.DUMMYFUNCTION("""COMPUTED_VALUE"""),159.13)</f>
        <v>159.13</v>
      </c>
      <c r="C15" s="2">
        <f>IFERROR(__xludf.DUMMYFUNCTION("""COMPUTED_VALUE"""),161.0)</f>
        <v>161</v>
      </c>
      <c r="D15" s="2">
        <f>IFERROR(__xludf.DUMMYFUNCTION("""COMPUTED_VALUE"""),151.34)</f>
        <v>151.34</v>
      </c>
      <c r="E15" s="2">
        <f>IFERROR(__xludf.DUMMYFUNCTION("""COMPUTED_VALUE"""),153.82)</f>
        <v>153.82</v>
      </c>
      <c r="F15" s="2">
        <f>IFERROR(__xludf.DUMMYFUNCTION("""COMPUTED_VALUE"""),1.5221964E7)</f>
        <v>15221964</v>
      </c>
    </row>
    <row r="16">
      <c r="A16" s="3">
        <f>IFERROR(__xludf.DUMMYFUNCTION("""COMPUTED_VALUE"""),43950.66666666667)</f>
        <v>43950.66667</v>
      </c>
      <c r="B16" s="2">
        <f>IFERROR(__xludf.DUMMYFUNCTION("""COMPUTED_VALUE"""),158.03)</f>
        <v>158.03</v>
      </c>
      <c r="C16" s="2">
        <f>IFERROR(__xludf.DUMMYFUNCTION("""COMPUTED_VALUE"""),160.64)</f>
        <v>160.64</v>
      </c>
      <c r="D16" s="2">
        <f>IFERROR(__xludf.DUMMYFUNCTION("""COMPUTED_VALUE"""),156.63)</f>
        <v>156.63</v>
      </c>
      <c r="E16" s="2">
        <f>IFERROR(__xludf.DUMMYFUNCTION("""COMPUTED_VALUE"""),160.1)</f>
        <v>160.1</v>
      </c>
      <c r="F16" s="2">
        <f>IFERROR(__xludf.DUMMYFUNCTION("""COMPUTED_VALUE"""),1.6215982E7)</f>
        <v>16215982</v>
      </c>
    </row>
    <row r="17">
      <c r="A17" s="3">
        <f>IFERROR(__xludf.DUMMYFUNCTION("""COMPUTED_VALUE"""),43951.66666666667)</f>
        <v>43951.66667</v>
      </c>
      <c r="B17" s="2">
        <f>IFERROR(__xludf.DUMMYFUNCTION("""COMPUTED_VALUE"""),171.04)</f>
        <v>171.04</v>
      </c>
      <c r="C17" s="2">
        <f>IFERROR(__xludf.DUMMYFUNCTION("""COMPUTED_VALUE"""),173.96)</f>
        <v>173.96</v>
      </c>
      <c r="D17" s="2">
        <f>IFERROR(__xludf.DUMMYFUNCTION("""COMPUTED_VALUE"""),152.7)</f>
        <v>152.7</v>
      </c>
      <c r="E17" s="2">
        <f>IFERROR(__xludf.DUMMYFUNCTION("""COMPUTED_VALUE"""),156.38)</f>
        <v>156.38</v>
      </c>
      <c r="F17" s="2">
        <f>IFERROR(__xludf.DUMMYFUNCTION("""COMPUTED_VALUE"""),2.8471854E7)</f>
        <v>28471854</v>
      </c>
    </row>
    <row r="18">
      <c r="A18" s="3">
        <f>IFERROR(__xludf.DUMMYFUNCTION("""COMPUTED_VALUE"""),43952.66666666667)</f>
        <v>43952.66667</v>
      </c>
      <c r="B18" s="2">
        <f>IFERROR(__xludf.DUMMYFUNCTION("""COMPUTED_VALUE"""),151.0)</f>
        <v>151</v>
      </c>
      <c r="C18" s="2">
        <f>IFERROR(__xludf.DUMMYFUNCTION("""COMPUTED_VALUE"""),154.55)</f>
        <v>154.55</v>
      </c>
      <c r="D18" s="2">
        <f>IFERROR(__xludf.DUMMYFUNCTION("""COMPUTED_VALUE"""),136.61)</f>
        <v>136.61</v>
      </c>
      <c r="E18" s="2">
        <f>IFERROR(__xludf.DUMMYFUNCTION("""COMPUTED_VALUE"""),140.26)</f>
        <v>140.26</v>
      </c>
      <c r="F18" s="2">
        <f>IFERROR(__xludf.DUMMYFUNCTION("""COMPUTED_VALUE"""),3.2531807E7)</f>
        <v>32531807</v>
      </c>
    </row>
    <row r="19">
      <c r="A19" s="3">
        <f>IFERROR(__xludf.DUMMYFUNCTION("""COMPUTED_VALUE"""),43955.66666666667)</f>
        <v>43955.66667</v>
      </c>
      <c r="B19" s="2">
        <f>IFERROR(__xludf.DUMMYFUNCTION("""COMPUTED_VALUE"""),140.2)</f>
        <v>140.2</v>
      </c>
      <c r="C19" s="2">
        <f>IFERROR(__xludf.DUMMYFUNCTION("""COMPUTED_VALUE"""),152.4)</f>
        <v>152.4</v>
      </c>
      <c r="D19" s="2">
        <f>IFERROR(__xludf.DUMMYFUNCTION("""COMPUTED_VALUE"""),139.6)</f>
        <v>139.6</v>
      </c>
      <c r="E19" s="2">
        <f>IFERROR(__xludf.DUMMYFUNCTION("""COMPUTED_VALUE"""),152.24)</f>
        <v>152.24</v>
      </c>
      <c r="F19" s="2">
        <f>IFERROR(__xludf.DUMMYFUNCTION("""COMPUTED_VALUE"""),1.923709E7)</f>
        <v>19237090</v>
      </c>
    </row>
    <row r="20">
      <c r="A20" s="3">
        <f>IFERROR(__xludf.DUMMYFUNCTION("""COMPUTED_VALUE"""),43956.66666666667)</f>
        <v>43956.66667</v>
      </c>
      <c r="B20" s="2">
        <f>IFERROR(__xludf.DUMMYFUNCTION("""COMPUTED_VALUE"""),157.96)</f>
        <v>157.96</v>
      </c>
      <c r="C20" s="2">
        <f>IFERROR(__xludf.DUMMYFUNCTION("""COMPUTED_VALUE"""),159.78)</f>
        <v>159.78</v>
      </c>
      <c r="D20" s="2">
        <f>IFERROR(__xludf.DUMMYFUNCTION("""COMPUTED_VALUE"""),152.44)</f>
        <v>152.44</v>
      </c>
      <c r="E20" s="2">
        <f>IFERROR(__xludf.DUMMYFUNCTION("""COMPUTED_VALUE"""),153.64)</f>
        <v>153.64</v>
      </c>
      <c r="F20" s="2">
        <f>IFERROR(__xludf.DUMMYFUNCTION("""COMPUTED_VALUE"""),1.6991656E7)</f>
        <v>16991656</v>
      </c>
    </row>
    <row r="21">
      <c r="A21" s="3">
        <f>IFERROR(__xludf.DUMMYFUNCTION("""COMPUTED_VALUE"""),43957.66666666667)</f>
        <v>43957.66667</v>
      </c>
      <c r="B21" s="2">
        <f>IFERROR(__xludf.DUMMYFUNCTION("""COMPUTED_VALUE"""),155.3)</f>
        <v>155.3</v>
      </c>
      <c r="C21" s="2">
        <f>IFERROR(__xludf.DUMMYFUNCTION("""COMPUTED_VALUE"""),157.96)</f>
        <v>157.96</v>
      </c>
      <c r="D21" s="2">
        <f>IFERROR(__xludf.DUMMYFUNCTION("""COMPUTED_VALUE"""),152.22)</f>
        <v>152.22</v>
      </c>
      <c r="E21" s="2">
        <f>IFERROR(__xludf.DUMMYFUNCTION("""COMPUTED_VALUE"""),156.52)</f>
        <v>156.52</v>
      </c>
      <c r="F21" s="2">
        <f>IFERROR(__xludf.DUMMYFUNCTION("""COMPUTED_VALUE"""),1.1123231E7)</f>
        <v>11123231</v>
      </c>
    </row>
    <row r="22">
      <c r="A22" s="3">
        <f>IFERROR(__xludf.DUMMYFUNCTION("""COMPUTED_VALUE"""),43958.66666666667)</f>
        <v>43958.66667</v>
      </c>
      <c r="B22" s="2">
        <f>IFERROR(__xludf.DUMMYFUNCTION("""COMPUTED_VALUE"""),155.44)</f>
        <v>155.44</v>
      </c>
      <c r="C22" s="2">
        <f>IFERROR(__xludf.DUMMYFUNCTION("""COMPUTED_VALUE"""),159.28)</f>
        <v>159.28</v>
      </c>
      <c r="D22" s="2">
        <f>IFERROR(__xludf.DUMMYFUNCTION("""COMPUTED_VALUE"""),154.47)</f>
        <v>154.47</v>
      </c>
      <c r="E22" s="2">
        <f>IFERROR(__xludf.DUMMYFUNCTION("""COMPUTED_VALUE"""),156.01)</f>
        <v>156.01</v>
      </c>
      <c r="F22" s="2">
        <f>IFERROR(__xludf.DUMMYFUNCTION("""COMPUTED_VALUE"""),1.1527686E7)</f>
        <v>11527686</v>
      </c>
    </row>
    <row r="23">
      <c r="A23" s="3">
        <f>IFERROR(__xludf.DUMMYFUNCTION("""COMPUTED_VALUE"""),43959.66666666667)</f>
        <v>43959.66667</v>
      </c>
      <c r="B23" s="2">
        <f>IFERROR(__xludf.DUMMYFUNCTION("""COMPUTED_VALUE"""),158.75)</f>
        <v>158.75</v>
      </c>
      <c r="C23" s="2">
        <f>IFERROR(__xludf.DUMMYFUNCTION("""COMPUTED_VALUE"""),164.8)</f>
        <v>164.8</v>
      </c>
      <c r="D23" s="2">
        <f>IFERROR(__xludf.DUMMYFUNCTION("""COMPUTED_VALUE"""),157.4)</f>
        <v>157.4</v>
      </c>
      <c r="E23" s="2">
        <f>IFERROR(__xludf.DUMMYFUNCTION("""COMPUTED_VALUE"""),163.88)</f>
        <v>163.88</v>
      </c>
      <c r="F23" s="2">
        <f>IFERROR(__xludf.DUMMYFUNCTION("""COMPUTED_VALUE"""),1.6130087E7)</f>
        <v>16130087</v>
      </c>
    </row>
    <row r="24">
      <c r="A24" s="3">
        <f>IFERROR(__xludf.DUMMYFUNCTION("""COMPUTED_VALUE"""),43962.66666666667)</f>
        <v>43962.66667</v>
      </c>
      <c r="B24" s="2">
        <f>IFERROR(__xludf.DUMMYFUNCTION("""COMPUTED_VALUE"""),158.1)</f>
        <v>158.1</v>
      </c>
      <c r="C24" s="2">
        <f>IFERROR(__xludf.DUMMYFUNCTION("""COMPUTED_VALUE"""),164.8)</f>
        <v>164.8</v>
      </c>
      <c r="D24" s="2">
        <f>IFERROR(__xludf.DUMMYFUNCTION("""COMPUTED_VALUE"""),157.0)</f>
        <v>157</v>
      </c>
      <c r="E24" s="2">
        <f>IFERROR(__xludf.DUMMYFUNCTION("""COMPUTED_VALUE"""),162.26)</f>
        <v>162.26</v>
      </c>
      <c r="F24" s="2">
        <f>IFERROR(__xludf.DUMMYFUNCTION("""COMPUTED_VALUE"""),1.6519601E7)</f>
        <v>16519601</v>
      </c>
    </row>
    <row r="25">
      <c r="A25" s="3">
        <f>IFERROR(__xludf.DUMMYFUNCTION("""COMPUTED_VALUE"""),43963.66666666667)</f>
        <v>43963.66667</v>
      </c>
      <c r="B25" s="2">
        <f>IFERROR(__xludf.DUMMYFUNCTION("""COMPUTED_VALUE"""),165.4)</f>
        <v>165.4</v>
      </c>
      <c r="C25" s="2">
        <f>IFERROR(__xludf.DUMMYFUNCTION("""COMPUTED_VALUE"""),168.66)</f>
        <v>168.66</v>
      </c>
      <c r="D25" s="2">
        <f>IFERROR(__xludf.DUMMYFUNCTION("""COMPUTED_VALUE"""),161.6)</f>
        <v>161.6</v>
      </c>
      <c r="E25" s="2">
        <f>IFERROR(__xludf.DUMMYFUNCTION("""COMPUTED_VALUE"""),161.88)</f>
        <v>161.88</v>
      </c>
      <c r="F25" s="2">
        <f>IFERROR(__xludf.DUMMYFUNCTION("""COMPUTED_VALUE"""),1.5906905E7)</f>
        <v>15906905</v>
      </c>
    </row>
    <row r="26">
      <c r="A26" s="3">
        <f>IFERROR(__xludf.DUMMYFUNCTION("""COMPUTED_VALUE"""),43964.66666666667)</f>
        <v>43964.66667</v>
      </c>
      <c r="B26" s="2">
        <f>IFERROR(__xludf.DUMMYFUNCTION("""COMPUTED_VALUE"""),164.17)</f>
        <v>164.17</v>
      </c>
      <c r="C26" s="2">
        <f>IFERROR(__xludf.DUMMYFUNCTION("""COMPUTED_VALUE"""),165.2)</f>
        <v>165.2</v>
      </c>
      <c r="D26" s="2">
        <f>IFERROR(__xludf.DUMMYFUNCTION("""COMPUTED_VALUE"""),152.66)</f>
        <v>152.66</v>
      </c>
      <c r="E26" s="2">
        <f>IFERROR(__xludf.DUMMYFUNCTION("""COMPUTED_VALUE"""),158.19)</f>
        <v>158.19</v>
      </c>
      <c r="F26" s="2">
        <f>IFERROR(__xludf.DUMMYFUNCTION("""COMPUTED_VALUE"""),1.9065491E7)</f>
        <v>19065491</v>
      </c>
    </row>
    <row r="27">
      <c r="A27" s="3">
        <f>IFERROR(__xludf.DUMMYFUNCTION("""COMPUTED_VALUE"""),43965.66666666667)</f>
        <v>43965.66667</v>
      </c>
      <c r="B27" s="2">
        <f>IFERROR(__xludf.DUMMYFUNCTION("""COMPUTED_VALUE"""),156.0)</f>
        <v>156</v>
      </c>
      <c r="C27" s="2">
        <f>IFERROR(__xludf.DUMMYFUNCTION("""COMPUTED_VALUE"""),160.67)</f>
        <v>160.67</v>
      </c>
      <c r="D27" s="2">
        <f>IFERROR(__xludf.DUMMYFUNCTION("""COMPUTED_VALUE"""),152.8)</f>
        <v>152.8</v>
      </c>
      <c r="E27" s="2">
        <f>IFERROR(__xludf.DUMMYFUNCTION("""COMPUTED_VALUE"""),160.67)</f>
        <v>160.67</v>
      </c>
      <c r="F27" s="2">
        <f>IFERROR(__xludf.DUMMYFUNCTION("""COMPUTED_VALUE"""),1.3682188E7)</f>
        <v>13682188</v>
      </c>
    </row>
    <row r="28">
      <c r="A28" s="3">
        <f>IFERROR(__xludf.DUMMYFUNCTION("""COMPUTED_VALUE"""),43966.66666666667)</f>
        <v>43966.66667</v>
      </c>
      <c r="B28" s="2">
        <f>IFERROR(__xludf.DUMMYFUNCTION("""COMPUTED_VALUE"""),158.07)</f>
        <v>158.07</v>
      </c>
      <c r="C28" s="2">
        <f>IFERROR(__xludf.DUMMYFUNCTION("""COMPUTED_VALUE"""),161.01)</f>
        <v>161.01</v>
      </c>
      <c r="D28" s="2">
        <f>IFERROR(__xludf.DUMMYFUNCTION("""COMPUTED_VALUE"""),157.31)</f>
        <v>157.31</v>
      </c>
      <c r="E28" s="2">
        <f>IFERROR(__xludf.DUMMYFUNCTION("""COMPUTED_VALUE"""),159.83)</f>
        <v>159.83</v>
      </c>
      <c r="F28" s="2">
        <f>IFERROR(__xludf.DUMMYFUNCTION("""COMPUTED_VALUE"""),1.0518428E7)</f>
        <v>10518428</v>
      </c>
    </row>
    <row r="29">
      <c r="A29" s="3">
        <f>IFERROR(__xludf.DUMMYFUNCTION("""COMPUTED_VALUE"""),43969.66666666667)</f>
        <v>43969.66667</v>
      </c>
      <c r="B29" s="2">
        <f>IFERROR(__xludf.DUMMYFUNCTION("""COMPUTED_VALUE"""),165.56)</f>
        <v>165.56</v>
      </c>
      <c r="C29" s="2">
        <f>IFERROR(__xludf.DUMMYFUNCTION("""COMPUTED_VALUE"""),166.94)</f>
        <v>166.94</v>
      </c>
      <c r="D29" s="2">
        <f>IFERROR(__xludf.DUMMYFUNCTION("""COMPUTED_VALUE"""),160.78)</f>
        <v>160.78</v>
      </c>
      <c r="E29" s="2">
        <f>IFERROR(__xludf.DUMMYFUNCTION("""COMPUTED_VALUE"""),162.73)</f>
        <v>162.73</v>
      </c>
      <c r="F29" s="2">
        <f>IFERROR(__xludf.DUMMYFUNCTION("""COMPUTED_VALUE"""),1.1698102E7)</f>
        <v>11698102</v>
      </c>
    </row>
    <row r="30">
      <c r="A30" s="3">
        <f>IFERROR(__xludf.DUMMYFUNCTION("""COMPUTED_VALUE"""),43970.66666666667)</f>
        <v>43970.66667</v>
      </c>
      <c r="B30" s="2">
        <f>IFERROR(__xludf.DUMMYFUNCTION("""COMPUTED_VALUE"""),163.03)</f>
        <v>163.03</v>
      </c>
      <c r="C30" s="2">
        <f>IFERROR(__xludf.DUMMYFUNCTION("""COMPUTED_VALUE"""),164.41)</f>
        <v>164.41</v>
      </c>
      <c r="D30" s="2">
        <f>IFERROR(__xludf.DUMMYFUNCTION("""COMPUTED_VALUE"""),161.22)</f>
        <v>161.22</v>
      </c>
      <c r="E30" s="2">
        <f>IFERROR(__xludf.DUMMYFUNCTION("""COMPUTED_VALUE"""),161.6)</f>
        <v>161.6</v>
      </c>
      <c r="F30" s="2">
        <f>IFERROR(__xludf.DUMMYFUNCTION("""COMPUTED_VALUE"""),9636522.0)</f>
        <v>9636522</v>
      </c>
    </row>
    <row r="31">
      <c r="A31" s="3">
        <f>IFERROR(__xludf.DUMMYFUNCTION("""COMPUTED_VALUE"""),43971.66666666667)</f>
        <v>43971.66667</v>
      </c>
      <c r="B31" s="2">
        <f>IFERROR(__xludf.DUMMYFUNCTION("""COMPUTED_VALUE"""),164.1)</f>
        <v>164.1</v>
      </c>
      <c r="C31" s="2">
        <f>IFERROR(__xludf.DUMMYFUNCTION("""COMPUTED_VALUE"""),165.2)</f>
        <v>165.2</v>
      </c>
      <c r="D31" s="2">
        <f>IFERROR(__xludf.DUMMYFUNCTION("""COMPUTED_VALUE"""),162.36)</f>
        <v>162.36</v>
      </c>
      <c r="E31" s="2">
        <f>IFERROR(__xludf.DUMMYFUNCTION("""COMPUTED_VALUE"""),163.11)</f>
        <v>163.11</v>
      </c>
      <c r="F31" s="2">
        <f>IFERROR(__xludf.DUMMYFUNCTION("""COMPUTED_VALUE"""),7309271.0)</f>
        <v>7309271</v>
      </c>
    </row>
    <row r="32">
      <c r="A32" s="3">
        <f>IFERROR(__xludf.DUMMYFUNCTION("""COMPUTED_VALUE"""),43972.66666666667)</f>
        <v>43972.66667</v>
      </c>
      <c r="B32" s="2">
        <f>IFERROR(__xludf.DUMMYFUNCTION("""COMPUTED_VALUE"""),163.2)</f>
        <v>163.2</v>
      </c>
      <c r="C32" s="2">
        <f>IFERROR(__xludf.DUMMYFUNCTION("""COMPUTED_VALUE"""),166.5)</f>
        <v>166.5</v>
      </c>
      <c r="D32" s="2">
        <f>IFERROR(__xludf.DUMMYFUNCTION("""COMPUTED_VALUE"""),159.2)</f>
        <v>159.2</v>
      </c>
      <c r="E32" s="2">
        <f>IFERROR(__xludf.DUMMYFUNCTION("""COMPUTED_VALUE"""),165.52)</f>
        <v>165.52</v>
      </c>
      <c r="F32" s="2">
        <f>IFERROR(__xludf.DUMMYFUNCTION("""COMPUTED_VALUE"""),1.2254584E7)</f>
        <v>12254584</v>
      </c>
    </row>
    <row r="33">
      <c r="A33" s="3">
        <f>IFERROR(__xludf.DUMMYFUNCTION("""COMPUTED_VALUE"""),43973.66666666667)</f>
        <v>43973.66667</v>
      </c>
      <c r="B33" s="2">
        <f>IFERROR(__xludf.DUMMYFUNCTION("""COMPUTED_VALUE"""),164.43)</f>
        <v>164.43</v>
      </c>
      <c r="C33" s="2">
        <f>IFERROR(__xludf.DUMMYFUNCTION("""COMPUTED_VALUE"""),166.36)</f>
        <v>166.36</v>
      </c>
      <c r="D33" s="2">
        <f>IFERROR(__xludf.DUMMYFUNCTION("""COMPUTED_VALUE"""),162.4)</f>
        <v>162.4</v>
      </c>
      <c r="E33" s="2">
        <f>IFERROR(__xludf.DUMMYFUNCTION("""COMPUTED_VALUE"""),163.38)</f>
        <v>163.38</v>
      </c>
      <c r="F33" s="2">
        <f>IFERROR(__xludf.DUMMYFUNCTION("""COMPUTED_VALUE"""),9987475.0)</f>
        <v>9987475</v>
      </c>
    </row>
    <row r="34">
      <c r="A34" s="3">
        <f>IFERROR(__xludf.DUMMYFUNCTION("""COMPUTED_VALUE"""),43977.66666666667)</f>
        <v>43977.66667</v>
      </c>
      <c r="B34" s="2">
        <f>IFERROR(__xludf.DUMMYFUNCTION("""COMPUTED_VALUE"""),166.9)</f>
        <v>166.9</v>
      </c>
      <c r="C34" s="2">
        <f>IFERROR(__xludf.DUMMYFUNCTION("""COMPUTED_VALUE"""),166.92)</f>
        <v>166.92</v>
      </c>
      <c r="D34" s="2">
        <f>IFERROR(__xludf.DUMMYFUNCTION("""COMPUTED_VALUE"""),163.14)</f>
        <v>163.14</v>
      </c>
      <c r="E34" s="2">
        <f>IFERROR(__xludf.DUMMYFUNCTION("""COMPUTED_VALUE"""),163.77)</f>
        <v>163.77</v>
      </c>
      <c r="F34" s="2">
        <f>IFERROR(__xludf.DUMMYFUNCTION("""COMPUTED_VALUE"""),8089736.0)</f>
        <v>8089736</v>
      </c>
    </row>
    <row r="35">
      <c r="A35" s="3">
        <f>IFERROR(__xludf.DUMMYFUNCTION("""COMPUTED_VALUE"""),43978.66666666667)</f>
        <v>43978.66667</v>
      </c>
      <c r="B35" s="2">
        <f>IFERROR(__xludf.DUMMYFUNCTION("""COMPUTED_VALUE"""),164.17)</f>
        <v>164.17</v>
      </c>
      <c r="C35" s="2">
        <f>IFERROR(__xludf.DUMMYFUNCTION("""COMPUTED_VALUE"""),165.54)</f>
        <v>165.54</v>
      </c>
      <c r="D35" s="2">
        <f>IFERROR(__xludf.DUMMYFUNCTION("""COMPUTED_VALUE"""),157.0)</f>
        <v>157</v>
      </c>
      <c r="E35" s="2">
        <f>IFERROR(__xludf.DUMMYFUNCTION("""COMPUTED_VALUE"""),164.05)</f>
        <v>164.05</v>
      </c>
      <c r="F35" s="2">
        <f>IFERROR(__xludf.DUMMYFUNCTION("""COMPUTED_VALUE"""),1.154953E7)</f>
        <v>11549530</v>
      </c>
    </row>
    <row r="36">
      <c r="A36" s="3">
        <f>IFERROR(__xludf.DUMMYFUNCTION("""COMPUTED_VALUE"""),43979.66666666667)</f>
        <v>43979.66667</v>
      </c>
      <c r="B36" s="2">
        <f>IFERROR(__xludf.DUMMYFUNCTION("""COMPUTED_VALUE"""),162.7)</f>
        <v>162.7</v>
      </c>
      <c r="C36" s="2">
        <f>IFERROR(__xludf.DUMMYFUNCTION("""COMPUTED_VALUE"""),164.95)</f>
        <v>164.95</v>
      </c>
      <c r="D36" s="2">
        <f>IFERROR(__xludf.DUMMYFUNCTION("""COMPUTED_VALUE"""),160.34)</f>
        <v>160.34</v>
      </c>
      <c r="E36" s="2">
        <f>IFERROR(__xludf.DUMMYFUNCTION("""COMPUTED_VALUE"""),161.16)</f>
        <v>161.16</v>
      </c>
      <c r="F36" s="2">
        <f>IFERROR(__xludf.DUMMYFUNCTION("""COMPUTED_VALUE"""),7275774.0)</f>
        <v>7275774</v>
      </c>
    </row>
    <row r="37">
      <c r="A37" s="3">
        <f>IFERROR(__xludf.DUMMYFUNCTION("""COMPUTED_VALUE"""),43980.66666666667)</f>
        <v>43980.66667</v>
      </c>
      <c r="B37" s="2">
        <f>IFERROR(__xludf.DUMMYFUNCTION("""COMPUTED_VALUE"""),161.75)</f>
        <v>161.75</v>
      </c>
      <c r="C37" s="2">
        <f>IFERROR(__xludf.DUMMYFUNCTION("""COMPUTED_VALUE"""),167.0)</f>
        <v>167</v>
      </c>
      <c r="D37" s="2">
        <f>IFERROR(__xludf.DUMMYFUNCTION("""COMPUTED_VALUE"""),160.84)</f>
        <v>160.84</v>
      </c>
      <c r="E37" s="2">
        <f>IFERROR(__xludf.DUMMYFUNCTION("""COMPUTED_VALUE"""),167.0)</f>
        <v>167</v>
      </c>
      <c r="F37" s="2">
        <f>IFERROR(__xludf.DUMMYFUNCTION("""COMPUTED_VALUE"""),1.1812489E7)</f>
        <v>11812489</v>
      </c>
    </row>
    <row r="38">
      <c r="A38" s="3">
        <f>IFERROR(__xludf.DUMMYFUNCTION("""COMPUTED_VALUE"""),43983.66666666667)</f>
        <v>43983.66667</v>
      </c>
      <c r="B38" s="2">
        <f>IFERROR(__xludf.DUMMYFUNCTION("""COMPUTED_VALUE"""),171.6)</f>
        <v>171.6</v>
      </c>
      <c r="C38" s="2">
        <f>IFERROR(__xludf.DUMMYFUNCTION("""COMPUTED_VALUE"""),179.8)</f>
        <v>179.8</v>
      </c>
      <c r="D38" s="2">
        <f>IFERROR(__xludf.DUMMYFUNCTION("""COMPUTED_VALUE"""),170.82)</f>
        <v>170.82</v>
      </c>
      <c r="E38" s="2">
        <f>IFERROR(__xludf.DUMMYFUNCTION("""COMPUTED_VALUE"""),179.62)</f>
        <v>179.62</v>
      </c>
      <c r="F38" s="2">
        <f>IFERROR(__xludf.DUMMYFUNCTION("""COMPUTED_VALUE"""),1.5085297E7)</f>
        <v>15085297</v>
      </c>
    </row>
    <row r="39">
      <c r="A39" s="3">
        <f>IFERROR(__xludf.DUMMYFUNCTION("""COMPUTED_VALUE"""),43984.66666666667)</f>
        <v>43984.66667</v>
      </c>
      <c r="B39" s="2">
        <f>IFERROR(__xludf.DUMMYFUNCTION("""COMPUTED_VALUE"""),178.94)</f>
        <v>178.94</v>
      </c>
      <c r="C39" s="2">
        <f>IFERROR(__xludf.DUMMYFUNCTION("""COMPUTED_VALUE"""),181.73)</f>
        <v>181.73</v>
      </c>
      <c r="D39" s="2">
        <f>IFERROR(__xludf.DUMMYFUNCTION("""COMPUTED_VALUE"""),174.2)</f>
        <v>174.2</v>
      </c>
      <c r="E39" s="2">
        <f>IFERROR(__xludf.DUMMYFUNCTION("""COMPUTED_VALUE"""),176.31)</f>
        <v>176.31</v>
      </c>
      <c r="F39" s="2">
        <f>IFERROR(__xludf.DUMMYFUNCTION("""COMPUTED_VALUE"""),1.3565596E7)</f>
        <v>13565596</v>
      </c>
    </row>
    <row r="40">
      <c r="A40" s="3">
        <f>IFERROR(__xludf.DUMMYFUNCTION("""COMPUTED_VALUE"""),43985.66666666667)</f>
        <v>43985.66667</v>
      </c>
      <c r="B40" s="2">
        <f>IFERROR(__xludf.DUMMYFUNCTION("""COMPUTED_VALUE"""),177.62)</f>
        <v>177.62</v>
      </c>
      <c r="C40" s="2">
        <f>IFERROR(__xludf.DUMMYFUNCTION("""COMPUTED_VALUE"""),179.59)</f>
        <v>179.59</v>
      </c>
      <c r="D40" s="2">
        <f>IFERROR(__xludf.DUMMYFUNCTION("""COMPUTED_VALUE"""),176.02)</f>
        <v>176.02</v>
      </c>
      <c r="E40" s="2">
        <f>IFERROR(__xludf.DUMMYFUNCTION("""COMPUTED_VALUE"""),176.59)</f>
        <v>176.59</v>
      </c>
      <c r="F40" s="2">
        <f>IFERROR(__xludf.DUMMYFUNCTION("""COMPUTED_VALUE"""),7949469.0)</f>
        <v>7949469</v>
      </c>
    </row>
    <row r="41">
      <c r="A41" s="3">
        <f>IFERROR(__xludf.DUMMYFUNCTION("""COMPUTED_VALUE"""),43986.66666666667)</f>
        <v>43986.66667</v>
      </c>
      <c r="B41" s="2">
        <f>IFERROR(__xludf.DUMMYFUNCTION("""COMPUTED_VALUE"""),177.98)</f>
        <v>177.98</v>
      </c>
      <c r="C41" s="2">
        <f>IFERROR(__xludf.DUMMYFUNCTION("""COMPUTED_VALUE"""),179.15)</f>
        <v>179.15</v>
      </c>
      <c r="D41" s="2">
        <f>IFERROR(__xludf.DUMMYFUNCTION("""COMPUTED_VALUE"""),171.69)</f>
        <v>171.69</v>
      </c>
      <c r="E41" s="2">
        <f>IFERROR(__xludf.DUMMYFUNCTION("""COMPUTED_VALUE"""),172.88)</f>
        <v>172.88</v>
      </c>
      <c r="F41" s="2">
        <f>IFERROR(__xludf.DUMMYFUNCTION("""COMPUTED_VALUE"""),8887713.0)</f>
        <v>8887713</v>
      </c>
    </row>
    <row r="42">
      <c r="A42" s="3">
        <f>IFERROR(__xludf.DUMMYFUNCTION("""COMPUTED_VALUE"""),43987.66666666667)</f>
        <v>43987.66667</v>
      </c>
      <c r="B42" s="2">
        <f>IFERROR(__xludf.DUMMYFUNCTION("""COMPUTED_VALUE"""),175.57)</f>
        <v>175.57</v>
      </c>
      <c r="C42" s="2">
        <f>IFERROR(__xludf.DUMMYFUNCTION("""COMPUTED_VALUE"""),177.3)</f>
        <v>177.3</v>
      </c>
      <c r="D42" s="2">
        <f>IFERROR(__xludf.DUMMYFUNCTION("""COMPUTED_VALUE"""),173.24)</f>
        <v>173.24</v>
      </c>
      <c r="E42" s="2">
        <f>IFERROR(__xludf.DUMMYFUNCTION("""COMPUTED_VALUE"""),177.13)</f>
        <v>177.13</v>
      </c>
      <c r="F42" s="2">
        <f>IFERROR(__xludf.DUMMYFUNCTION("""COMPUTED_VALUE"""),7811917.0)</f>
        <v>7811917</v>
      </c>
    </row>
    <row r="43">
      <c r="A43" s="3">
        <f>IFERROR(__xludf.DUMMYFUNCTION("""COMPUTED_VALUE"""),43990.66666666667)</f>
        <v>43990.66667</v>
      </c>
      <c r="B43" s="2">
        <f>IFERROR(__xludf.DUMMYFUNCTION("""COMPUTED_VALUE"""),183.8)</f>
        <v>183.8</v>
      </c>
      <c r="C43" s="2">
        <f>IFERROR(__xludf.DUMMYFUNCTION("""COMPUTED_VALUE"""),190.0)</f>
        <v>190</v>
      </c>
      <c r="D43" s="2">
        <f>IFERROR(__xludf.DUMMYFUNCTION("""COMPUTED_VALUE"""),181.83)</f>
        <v>181.83</v>
      </c>
      <c r="E43" s="2">
        <f>IFERROR(__xludf.DUMMYFUNCTION("""COMPUTED_VALUE"""),189.98)</f>
        <v>189.98</v>
      </c>
      <c r="F43" s="2">
        <f>IFERROR(__xludf.DUMMYFUNCTION("""COMPUTED_VALUE"""),1.4174727E7)</f>
        <v>14174727</v>
      </c>
    </row>
    <row r="44">
      <c r="A44" s="3">
        <f>IFERROR(__xludf.DUMMYFUNCTION("""COMPUTED_VALUE"""),43991.66666666667)</f>
        <v>43991.66667</v>
      </c>
      <c r="B44" s="2">
        <f>IFERROR(__xludf.DUMMYFUNCTION("""COMPUTED_VALUE"""),188.0)</f>
        <v>188</v>
      </c>
      <c r="C44" s="2">
        <f>IFERROR(__xludf.DUMMYFUNCTION("""COMPUTED_VALUE"""),190.89)</f>
        <v>190.89</v>
      </c>
      <c r="D44" s="2">
        <f>IFERROR(__xludf.DUMMYFUNCTION("""COMPUTED_VALUE"""),184.79)</f>
        <v>184.79</v>
      </c>
      <c r="E44" s="2">
        <f>IFERROR(__xludf.DUMMYFUNCTION("""COMPUTED_VALUE"""),188.13)</f>
        <v>188.13</v>
      </c>
      <c r="F44" s="2">
        <f>IFERROR(__xludf.DUMMYFUNCTION("""COMPUTED_VALUE"""),1.1388154E7)</f>
        <v>11388154</v>
      </c>
    </row>
    <row r="45">
      <c r="A45" s="3">
        <f>IFERROR(__xludf.DUMMYFUNCTION("""COMPUTED_VALUE"""),43992.66666666667)</f>
        <v>43992.66667</v>
      </c>
      <c r="B45" s="2">
        <f>IFERROR(__xludf.DUMMYFUNCTION("""COMPUTED_VALUE"""),198.38)</f>
        <v>198.38</v>
      </c>
      <c r="C45" s="2">
        <f>IFERROR(__xludf.DUMMYFUNCTION("""COMPUTED_VALUE"""),205.5)</f>
        <v>205.5</v>
      </c>
      <c r="D45" s="2">
        <f>IFERROR(__xludf.DUMMYFUNCTION("""COMPUTED_VALUE"""),196.5)</f>
        <v>196.5</v>
      </c>
      <c r="E45" s="2">
        <f>IFERROR(__xludf.DUMMYFUNCTION("""COMPUTED_VALUE"""),205.01)</f>
        <v>205.01</v>
      </c>
      <c r="F45" s="2">
        <f>IFERROR(__xludf.DUMMYFUNCTION("""COMPUTED_VALUE"""),1.8563413E7)</f>
        <v>18563413</v>
      </c>
    </row>
    <row r="46">
      <c r="A46" s="3">
        <f>IFERROR(__xludf.DUMMYFUNCTION("""COMPUTED_VALUE"""),43993.66666666667)</f>
        <v>43993.66667</v>
      </c>
      <c r="B46" s="2">
        <f>IFERROR(__xludf.DUMMYFUNCTION("""COMPUTED_VALUE"""),198.04)</f>
        <v>198.04</v>
      </c>
      <c r="C46" s="2">
        <f>IFERROR(__xludf.DUMMYFUNCTION("""COMPUTED_VALUE"""),203.79)</f>
        <v>203.79</v>
      </c>
      <c r="D46" s="2">
        <f>IFERROR(__xludf.DUMMYFUNCTION("""COMPUTED_VALUE"""),194.4)</f>
        <v>194.4</v>
      </c>
      <c r="E46" s="2">
        <f>IFERROR(__xludf.DUMMYFUNCTION("""COMPUTED_VALUE"""),194.57)</f>
        <v>194.57</v>
      </c>
      <c r="F46" s="2">
        <f>IFERROR(__xludf.DUMMYFUNCTION("""COMPUTED_VALUE"""),1.5916482E7)</f>
        <v>15916482</v>
      </c>
    </row>
    <row r="47">
      <c r="A47" s="3">
        <f>IFERROR(__xludf.DUMMYFUNCTION("""COMPUTED_VALUE"""),43994.66666666667)</f>
        <v>43994.66667</v>
      </c>
      <c r="B47" s="2">
        <f>IFERROR(__xludf.DUMMYFUNCTION("""COMPUTED_VALUE"""),196.0)</f>
        <v>196</v>
      </c>
      <c r="C47" s="2">
        <f>IFERROR(__xludf.DUMMYFUNCTION("""COMPUTED_VALUE"""),197.6)</f>
        <v>197.6</v>
      </c>
      <c r="D47" s="2">
        <f>IFERROR(__xludf.DUMMYFUNCTION("""COMPUTED_VALUE"""),182.52)</f>
        <v>182.52</v>
      </c>
      <c r="E47" s="2">
        <f>IFERROR(__xludf.DUMMYFUNCTION("""COMPUTED_VALUE"""),187.06)</f>
        <v>187.06</v>
      </c>
      <c r="F47" s="2">
        <f>IFERROR(__xludf.DUMMYFUNCTION("""COMPUTED_VALUE"""),1.6763374E7)</f>
        <v>16763374</v>
      </c>
    </row>
    <row r="48">
      <c r="A48" s="3">
        <f>IFERROR(__xludf.DUMMYFUNCTION("""COMPUTED_VALUE"""),43997.66666666667)</f>
        <v>43997.66667</v>
      </c>
      <c r="B48" s="2">
        <f>IFERROR(__xludf.DUMMYFUNCTION("""COMPUTED_VALUE"""),183.56)</f>
        <v>183.56</v>
      </c>
      <c r="C48" s="2">
        <f>IFERROR(__xludf.DUMMYFUNCTION("""COMPUTED_VALUE"""),199.77)</f>
        <v>199.77</v>
      </c>
      <c r="D48" s="2">
        <f>IFERROR(__xludf.DUMMYFUNCTION("""COMPUTED_VALUE"""),181.7)</f>
        <v>181.7</v>
      </c>
      <c r="E48" s="2">
        <f>IFERROR(__xludf.DUMMYFUNCTION("""COMPUTED_VALUE"""),198.18)</f>
        <v>198.18</v>
      </c>
      <c r="F48" s="2">
        <f>IFERROR(__xludf.DUMMYFUNCTION("""COMPUTED_VALUE"""),1.5697178E7)</f>
        <v>15697178</v>
      </c>
    </row>
    <row r="49">
      <c r="A49" s="3">
        <f>IFERROR(__xludf.DUMMYFUNCTION("""COMPUTED_VALUE"""),43998.66666666667)</f>
        <v>43998.66667</v>
      </c>
      <c r="B49" s="2">
        <f>IFERROR(__xludf.DUMMYFUNCTION("""COMPUTED_VALUE"""),202.37)</f>
        <v>202.37</v>
      </c>
      <c r="C49" s="2">
        <f>IFERROR(__xludf.DUMMYFUNCTION("""COMPUTED_VALUE"""),202.58)</f>
        <v>202.58</v>
      </c>
      <c r="D49" s="2">
        <f>IFERROR(__xludf.DUMMYFUNCTION("""COMPUTED_VALUE"""),192.48)</f>
        <v>192.48</v>
      </c>
      <c r="E49" s="2">
        <f>IFERROR(__xludf.DUMMYFUNCTION("""COMPUTED_VALUE"""),196.43)</f>
        <v>196.43</v>
      </c>
      <c r="F49" s="2">
        <f>IFERROR(__xludf.DUMMYFUNCTION("""COMPUTED_VALUE"""),1.4051078E7)</f>
        <v>14051078</v>
      </c>
    </row>
    <row r="50">
      <c r="A50" s="3">
        <f>IFERROR(__xludf.DUMMYFUNCTION("""COMPUTED_VALUE"""),43999.66666666667)</f>
        <v>43999.66667</v>
      </c>
      <c r="B50" s="2">
        <f>IFERROR(__xludf.DUMMYFUNCTION("""COMPUTED_VALUE"""),197.54)</f>
        <v>197.54</v>
      </c>
      <c r="C50" s="2">
        <f>IFERROR(__xludf.DUMMYFUNCTION("""COMPUTED_VALUE"""),201.0)</f>
        <v>201</v>
      </c>
      <c r="D50" s="2">
        <f>IFERROR(__xludf.DUMMYFUNCTION("""COMPUTED_VALUE"""),196.51)</f>
        <v>196.51</v>
      </c>
      <c r="E50" s="2">
        <f>IFERROR(__xludf.DUMMYFUNCTION("""COMPUTED_VALUE"""),198.36)</f>
        <v>198.36</v>
      </c>
      <c r="F50" s="2">
        <f>IFERROR(__xludf.DUMMYFUNCTION("""COMPUTED_VALUE"""),9890800.0)</f>
        <v>9890800</v>
      </c>
    </row>
    <row r="51">
      <c r="A51" s="3">
        <f>IFERROR(__xludf.DUMMYFUNCTION("""COMPUTED_VALUE"""),44000.66666666667)</f>
        <v>44000.66667</v>
      </c>
      <c r="B51" s="2">
        <f>IFERROR(__xludf.DUMMYFUNCTION("""COMPUTED_VALUE"""),200.6)</f>
        <v>200.6</v>
      </c>
      <c r="C51" s="2">
        <f>IFERROR(__xludf.DUMMYFUNCTION("""COMPUTED_VALUE"""),203.84)</f>
        <v>203.84</v>
      </c>
      <c r="D51" s="2">
        <f>IFERROR(__xludf.DUMMYFUNCTION("""COMPUTED_VALUE"""),198.89)</f>
        <v>198.89</v>
      </c>
      <c r="E51" s="2">
        <f>IFERROR(__xludf.DUMMYFUNCTION("""COMPUTED_VALUE"""),200.79)</f>
        <v>200.79</v>
      </c>
      <c r="F51" s="2">
        <f>IFERROR(__xludf.DUMMYFUNCTION("""COMPUTED_VALUE"""),9751936.0)</f>
        <v>9751936</v>
      </c>
    </row>
    <row r="52">
      <c r="A52" s="3">
        <f>IFERROR(__xludf.DUMMYFUNCTION("""COMPUTED_VALUE"""),44001.66666666667)</f>
        <v>44001.66667</v>
      </c>
      <c r="B52" s="2">
        <f>IFERROR(__xludf.DUMMYFUNCTION("""COMPUTED_VALUE"""),202.56)</f>
        <v>202.56</v>
      </c>
      <c r="C52" s="2">
        <f>IFERROR(__xludf.DUMMYFUNCTION("""COMPUTED_VALUE"""),203.19)</f>
        <v>203.19</v>
      </c>
      <c r="D52" s="2">
        <f>IFERROR(__xludf.DUMMYFUNCTION("""COMPUTED_VALUE"""),198.27)</f>
        <v>198.27</v>
      </c>
      <c r="E52" s="2">
        <f>IFERROR(__xludf.DUMMYFUNCTION("""COMPUTED_VALUE"""),200.18)</f>
        <v>200.18</v>
      </c>
      <c r="F52" s="2">
        <f>IFERROR(__xludf.DUMMYFUNCTION("""COMPUTED_VALUE"""),8679749.0)</f>
        <v>8679749</v>
      </c>
    </row>
    <row r="53">
      <c r="A53" s="3">
        <f>IFERROR(__xludf.DUMMYFUNCTION("""COMPUTED_VALUE"""),44004.66666666667)</f>
        <v>44004.66667</v>
      </c>
      <c r="B53" s="2">
        <f>IFERROR(__xludf.DUMMYFUNCTION("""COMPUTED_VALUE"""),199.99)</f>
        <v>199.99</v>
      </c>
      <c r="C53" s="2">
        <f>IFERROR(__xludf.DUMMYFUNCTION("""COMPUTED_VALUE"""),201.78)</f>
        <v>201.78</v>
      </c>
      <c r="D53" s="2">
        <f>IFERROR(__xludf.DUMMYFUNCTION("""COMPUTED_VALUE"""),198.0)</f>
        <v>198</v>
      </c>
      <c r="E53" s="2">
        <f>IFERROR(__xludf.DUMMYFUNCTION("""COMPUTED_VALUE"""),198.86)</f>
        <v>198.86</v>
      </c>
      <c r="F53" s="2">
        <f>IFERROR(__xludf.DUMMYFUNCTION("""COMPUTED_VALUE"""),6362350.0)</f>
        <v>6362350</v>
      </c>
    </row>
    <row r="54">
      <c r="A54" s="3">
        <f>IFERROR(__xludf.DUMMYFUNCTION("""COMPUTED_VALUE"""),44005.66666666667)</f>
        <v>44005.66667</v>
      </c>
      <c r="B54" s="2">
        <f>IFERROR(__xludf.DUMMYFUNCTION("""COMPUTED_VALUE"""),199.78)</f>
        <v>199.78</v>
      </c>
      <c r="C54" s="2">
        <f>IFERROR(__xludf.DUMMYFUNCTION("""COMPUTED_VALUE"""),202.4)</f>
        <v>202.4</v>
      </c>
      <c r="D54" s="2">
        <f>IFERROR(__xludf.DUMMYFUNCTION("""COMPUTED_VALUE"""),198.8)</f>
        <v>198.8</v>
      </c>
      <c r="E54" s="2">
        <f>IFERROR(__xludf.DUMMYFUNCTION("""COMPUTED_VALUE"""),200.36)</f>
        <v>200.36</v>
      </c>
      <c r="F54" s="2">
        <f>IFERROR(__xludf.DUMMYFUNCTION("""COMPUTED_VALUE"""),6365271.0)</f>
        <v>6365271</v>
      </c>
    </row>
    <row r="55">
      <c r="A55" s="3">
        <f>IFERROR(__xludf.DUMMYFUNCTION("""COMPUTED_VALUE"""),44006.66666666667)</f>
        <v>44006.66667</v>
      </c>
      <c r="B55" s="2">
        <f>IFERROR(__xludf.DUMMYFUNCTION("""COMPUTED_VALUE"""),198.82)</f>
        <v>198.82</v>
      </c>
      <c r="C55" s="2">
        <f>IFERROR(__xludf.DUMMYFUNCTION("""COMPUTED_VALUE"""),200.18)</f>
        <v>200.18</v>
      </c>
      <c r="D55" s="2">
        <f>IFERROR(__xludf.DUMMYFUNCTION("""COMPUTED_VALUE"""),190.63)</f>
        <v>190.63</v>
      </c>
      <c r="E55" s="2">
        <f>IFERROR(__xludf.DUMMYFUNCTION("""COMPUTED_VALUE"""),192.17)</f>
        <v>192.17</v>
      </c>
      <c r="F55" s="2">
        <f>IFERROR(__xludf.DUMMYFUNCTION("""COMPUTED_VALUE"""),1.0959593E7)</f>
        <v>10959593</v>
      </c>
    </row>
    <row r="56">
      <c r="A56" s="3">
        <f>IFERROR(__xludf.DUMMYFUNCTION("""COMPUTED_VALUE"""),44007.66666666667)</f>
        <v>44007.66667</v>
      </c>
      <c r="B56" s="2">
        <f>IFERROR(__xludf.DUMMYFUNCTION("""COMPUTED_VALUE"""),190.85)</f>
        <v>190.85</v>
      </c>
      <c r="C56" s="2">
        <f>IFERROR(__xludf.DUMMYFUNCTION("""COMPUTED_VALUE"""),197.2)</f>
        <v>197.2</v>
      </c>
      <c r="D56" s="2">
        <f>IFERROR(__xludf.DUMMYFUNCTION("""COMPUTED_VALUE"""),187.43)</f>
        <v>187.43</v>
      </c>
      <c r="E56" s="2">
        <f>IFERROR(__xludf.DUMMYFUNCTION("""COMPUTED_VALUE"""),197.2)</f>
        <v>197.2</v>
      </c>
      <c r="F56" s="2">
        <f>IFERROR(__xludf.DUMMYFUNCTION("""COMPUTED_VALUE"""),9254549.0)</f>
        <v>9254549</v>
      </c>
    </row>
    <row r="57">
      <c r="A57" s="3">
        <f>IFERROR(__xludf.DUMMYFUNCTION("""COMPUTED_VALUE"""),44008.66666666667)</f>
        <v>44008.66667</v>
      </c>
      <c r="B57" s="2">
        <f>IFERROR(__xludf.DUMMYFUNCTION("""COMPUTED_VALUE"""),198.96)</f>
        <v>198.96</v>
      </c>
      <c r="C57" s="2">
        <f>IFERROR(__xludf.DUMMYFUNCTION("""COMPUTED_VALUE"""),199.0)</f>
        <v>199</v>
      </c>
      <c r="D57" s="2">
        <f>IFERROR(__xludf.DUMMYFUNCTION("""COMPUTED_VALUE"""),190.97)</f>
        <v>190.97</v>
      </c>
      <c r="E57" s="2">
        <f>IFERROR(__xludf.DUMMYFUNCTION("""COMPUTED_VALUE"""),191.95)</f>
        <v>191.95</v>
      </c>
      <c r="F57" s="2">
        <f>IFERROR(__xludf.DUMMYFUNCTION("""COMPUTED_VALUE"""),8854908.0)</f>
        <v>8854908</v>
      </c>
    </row>
    <row r="58">
      <c r="A58" s="3">
        <f>IFERROR(__xludf.DUMMYFUNCTION("""COMPUTED_VALUE"""),44011.66666666667)</f>
        <v>44011.66667</v>
      </c>
      <c r="B58" s="2">
        <f>IFERROR(__xludf.DUMMYFUNCTION("""COMPUTED_VALUE"""),193.8)</f>
        <v>193.8</v>
      </c>
      <c r="C58" s="2">
        <f>IFERROR(__xludf.DUMMYFUNCTION("""COMPUTED_VALUE"""),202.0)</f>
        <v>202</v>
      </c>
      <c r="D58" s="2">
        <f>IFERROR(__xludf.DUMMYFUNCTION("""COMPUTED_VALUE"""),189.7)</f>
        <v>189.7</v>
      </c>
      <c r="E58" s="2">
        <f>IFERROR(__xludf.DUMMYFUNCTION("""COMPUTED_VALUE"""),201.87)</f>
        <v>201.87</v>
      </c>
      <c r="F58" s="2">
        <f>IFERROR(__xludf.DUMMYFUNCTION("""COMPUTED_VALUE"""),9026404.0)</f>
        <v>9026404</v>
      </c>
    </row>
    <row r="59">
      <c r="A59" s="3">
        <f>IFERROR(__xludf.DUMMYFUNCTION("""COMPUTED_VALUE"""),44012.66666666667)</f>
        <v>44012.66667</v>
      </c>
      <c r="B59" s="2">
        <f>IFERROR(__xludf.DUMMYFUNCTION("""COMPUTED_VALUE"""),201.3)</f>
        <v>201.3</v>
      </c>
      <c r="C59" s="2">
        <f>IFERROR(__xludf.DUMMYFUNCTION("""COMPUTED_VALUE"""),217.54)</f>
        <v>217.54</v>
      </c>
      <c r="D59" s="2">
        <f>IFERROR(__xludf.DUMMYFUNCTION("""COMPUTED_VALUE"""),200.75)</f>
        <v>200.75</v>
      </c>
      <c r="E59" s="2">
        <f>IFERROR(__xludf.DUMMYFUNCTION("""COMPUTED_VALUE"""),215.96)</f>
        <v>215.96</v>
      </c>
      <c r="F59" s="2">
        <f>IFERROR(__xludf.DUMMYFUNCTION("""COMPUTED_VALUE"""),1.6918501E7)</f>
        <v>16918501</v>
      </c>
    </row>
    <row r="60">
      <c r="A60" s="3">
        <f>IFERROR(__xludf.DUMMYFUNCTION("""COMPUTED_VALUE"""),44013.66666666667)</f>
        <v>44013.66667</v>
      </c>
      <c r="B60" s="2">
        <f>IFERROR(__xludf.DUMMYFUNCTION("""COMPUTED_VALUE"""),216.6)</f>
        <v>216.6</v>
      </c>
      <c r="C60" s="2">
        <f>IFERROR(__xludf.DUMMYFUNCTION("""COMPUTED_VALUE"""),227.07)</f>
        <v>227.07</v>
      </c>
      <c r="D60" s="2">
        <f>IFERROR(__xludf.DUMMYFUNCTION("""COMPUTED_VALUE"""),216.1)</f>
        <v>216.1</v>
      </c>
      <c r="E60" s="2">
        <f>IFERROR(__xludf.DUMMYFUNCTION("""COMPUTED_VALUE"""),223.93)</f>
        <v>223.93</v>
      </c>
      <c r="F60" s="2">
        <f>IFERROR(__xludf.DUMMYFUNCTION("""COMPUTED_VALUE"""),1.3326896E7)</f>
        <v>13326896</v>
      </c>
    </row>
    <row r="61">
      <c r="A61" s="3">
        <f>IFERROR(__xludf.DUMMYFUNCTION("""COMPUTED_VALUE"""),44014.66666666667)</f>
        <v>44014.66667</v>
      </c>
      <c r="B61" s="2">
        <f>IFERROR(__xludf.DUMMYFUNCTION("""COMPUTED_VALUE"""),244.3)</f>
        <v>244.3</v>
      </c>
      <c r="C61" s="2">
        <f>IFERROR(__xludf.DUMMYFUNCTION("""COMPUTED_VALUE"""),245.6)</f>
        <v>245.6</v>
      </c>
      <c r="D61" s="2">
        <f>IFERROR(__xludf.DUMMYFUNCTION("""COMPUTED_VALUE"""),237.12)</f>
        <v>237.12</v>
      </c>
      <c r="E61" s="2">
        <f>IFERROR(__xludf.DUMMYFUNCTION("""COMPUTED_VALUE"""),241.73)</f>
        <v>241.73</v>
      </c>
      <c r="F61" s="2">
        <f>IFERROR(__xludf.DUMMYFUNCTION("""COMPUTED_VALUE"""),1.7250115E7)</f>
        <v>17250115</v>
      </c>
    </row>
    <row r="62">
      <c r="A62" s="3">
        <f>IFERROR(__xludf.DUMMYFUNCTION("""COMPUTED_VALUE"""),44018.66666666667)</f>
        <v>44018.66667</v>
      </c>
      <c r="B62" s="2">
        <f>IFERROR(__xludf.DUMMYFUNCTION("""COMPUTED_VALUE"""),255.34)</f>
        <v>255.34</v>
      </c>
      <c r="C62" s="2">
        <f>IFERROR(__xludf.DUMMYFUNCTION("""COMPUTED_VALUE"""),275.56)</f>
        <v>275.56</v>
      </c>
      <c r="D62" s="2">
        <f>IFERROR(__xludf.DUMMYFUNCTION("""COMPUTED_VALUE"""),253.21)</f>
        <v>253.21</v>
      </c>
      <c r="E62" s="2">
        <f>IFERROR(__xludf.DUMMYFUNCTION("""COMPUTED_VALUE"""),274.32)</f>
        <v>274.32</v>
      </c>
      <c r="F62" s="2">
        <f>IFERROR(__xludf.DUMMYFUNCTION("""COMPUTED_VALUE"""),2.0569864E7)</f>
        <v>20569864</v>
      </c>
    </row>
    <row r="63">
      <c r="A63" s="3">
        <f>IFERROR(__xludf.DUMMYFUNCTION("""COMPUTED_VALUE"""),44019.66666666667)</f>
        <v>44019.66667</v>
      </c>
      <c r="B63" s="2">
        <f>IFERROR(__xludf.DUMMYFUNCTION("""COMPUTED_VALUE"""),281.0)</f>
        <v>281</v>
      </c>
      <c r="C63" s="2">
        <f>IFERROR(__xludf.DUMMYFUNCTION("""COMPUTED_VALUE"""),285.9)</f>
        <v>285.9</v>
      </c>
      <c r="D63" s="2">
        <f>IFERROR(__xludf.DUMMYFUNCTION("""COMPUTED_VALUE"""),267.34)</f>
        <v>267.34</v>
      </c>
      <c r="E63" s="2">
        <f>IFERROR(__xludf.DUMMYFUNCTION("""COMPUTED_VALUE"""),277.97)</f>
        <v>277.97</v>
      </c>
      <c r="F63" s="2">
        <f>IFERROR(__xludf.DUMMYFUNCTION("""COMPUTED_VALUE"""),2.1489661E7)</f>
        <v>21489661</v>
      </c>
    </row>
    <row r="64">
      <c r="A64" s="3">
        <f>IFERROR(__xludf.DUMMYFUNCTION("""COMPUTED_VALUE"""),44020.66666666667)</f>
        <v>44020.66667</v>
      </c>
      <c r="B64" s="2">
        <f>IFERROR(__xludf.DUMMYFUNCTION("""COMPUTED_VALUE"""),281.0)</f>
        <v>281</v>
      </c>
      <c r="C64" s="2">
        <f>IFERROR(__xludf.DUMMYFUNCTION("""COMPUTED_VALUE"""),283.45)</f>
        <v>283.45</v>
      </c>
      <c r="D64" s="2">
        <f>IFERROR(__xludf.DUMMYFUNCTION("""COMPUTED_VALUE"""),262.27)</f>
        <v>262.27</v>
      </c>
      <c r="E64" s="2">
        <f>IFERROR(__xludf.DUMMYFUNCTION("""COMPUTED_VALUE"""),273.18)</f>
        <v>273.18</v>
      </c>
      <c r="F64" s="2">
        <f>IFERROR(__xludf.DUMMYFUNCTION("""COMPUTED_VALUE"""),1.6311312E7)</f>
        <v>16311312</v>
      </c>
    </row>
    <row r="65">
      <c r="A65" s="3">
        <f>IFERROR(__xludf.DUMMYFUNCTION("""COMPUTED_VALUE"""),44021.66666666667)</f>
        <v>44021.66667</v>
      </c>
      <c r="B65" s="2">
        <f>IFERROR(__xludf.DUMMYFUNCTION("""COMPUTED_VALUE"""),279.4)</f>
        <v>279.4</v>
      </c>
      <c r="C65" s="2">
        <f>IFERROR(__xludf.DUMMYFUNCTION("""COMPUTED_VALUE"""),281.71)</f>
        <v>281.71</v>
      </c>
      <c r="D65" s="2">
        <f>IFERROR(__xludf.DUMMYFUNCTION("""COMPUTED_VALUE"""),270.26)</f>
        <v>270.26</v>
      </c>
      <c r="E65" s="2">
        <f>IFERROR(__xludf.DUMMYFUNCTION("""COMPUTED_VALUE"""),278.86)</f>
        <v>278.86</v>
      </c>
      <c r="F65" s="2">
        <f>IFERROR(__xludf.DUMMYFUNCTION("""COMPUTED_VALUE"""),1.1717598E7)</f>
        <v>11717598</v>
      </c>
    </row>
    <row r="66">
      <c r="A66" s="3">
        <f>IFERROR(__xludf.DUMMYFUNCTION("""COMPUTED_VALUE"""),44022.66666666667)</f>
        <v>44022.66667</v>
      </c>
      <c r="B66" s="2">
        <f>IFERROR(__xludf.DUMMYFUNCTION("""COMPUTED_VALUE"""),279.2)</f>
        <v>279.2</v>
      </c>
      <c r="C66" s="2">
        <f>IFERROR(__xludf.DUMMYFUNCTION("""COMPUTED_VALUE"""),309.78)</f>
        <v>309.78</v>
      </c>
      <c r="D66" s="2">
        <f>IFERROR(__xludf.DUMMYFUNCTION("""COMPUTED_VALUE"""),275.2)</f>
        <v>275.2</v>
      </c>
      <c r="E66" s="2">
        <f>IFERROR(__xludf.DUMMYFUNCTION("""COMPUTED_VALUE"""),308.93)</f>
        <v>308.93</v>
      </c>
      <c r="F66" s="2">
        <f>IFERROR(__xludf.DUMMYFUNCTION("""COMPUTED_VALUE"""),2.3337553E7)</f>
        <v>23337553</v>
      </c>
    </row>
    <row r="67">
      <c r="A67" s="3">
        <f>IFERROR(__xludf.DUMMYFUNCTION("""COMPUTED_VALUE"""),44025.66666666667)</f>
        <v>44025.66667</v>
      </c>
      <c r="B67" s="2">
        <f>IFERROR(__xludf.DUMMYFUNCTION("""COMPUTED_VALUE"""),331.8)</f>
        <v>331.8</v>
      </c>
      <c r="C67" s="2">
        <f>IFERROR(__xludf.DUMMYFUNCTION("""COMPUTED_VALUE"""),359.0)</f>
        <v>359</v>
      </c>
      <c r="D67" s="2">
        <f>IFERROR(__xludf.DUMMYFUNCTION("""COMPUTED_VALUE"""),294.22)</f>
        <v>294.22</v>
      </c>
      <c r="E67" s="2">
        <f>IFERROR(__xludf.DUMMYFUNCTION("""COMPUTED_VALUE"""),299.41)</f>
        <v>299.41</v>
      </c>
      <c r="F67" s="2">
        <f>IFERROR(__xludf.DUMMYFUNCTION("""COMPUTED_VALUE"""),3.8985362E7)</f>
        <v>38985362</v>
      </c>
    </row>
    <row r="68">
      <c r="A68" s="3">
        <f>IFERROR(__xludf.DUMMYFUNCTION("""COMPUTED_VALUE"""),44026.66666666667)</f>
        <v>44026.66667</v>
      </c>
      <c r="B68" s="2">
        <f>IFERROR(__xludf.DUMMYFUNCTION("""COMPUTED_VALUE"""),311.2)</f>
        <v>311.2</v>
      </c>
      <c r="C68" s="2">
        <f>IFERROR(__xludf.DUMMYFUNCTION("""COMPUTED_VALUE"""),318.0)</f>
        <v>318</v>
      </c>
      <c r="D68" s="2">
        <f>IFERROR(__xludf.DUMMYFUNCTION("""COMPUTED_VALUE"""),286.2)</f>
        <v>286.2</v>
      </c>
      <c r="E68" s="2">
        <f>IFERROR(__xludf.DUMMYFUNCTION("""COMPUTED_VALUE"""),303.36)</f>
        <v>303.36</v>
      </c>
      <c r="F68" s="2">
        <f>IFERROR(__xludf.DUMMYFUNCTION("""COMPUTED_VALUE"""),2.341814E7)</f>
        <v>23418140</v>
      </c>
    </row>
    <row r="69">
      <c r="A69" s="3">
        <f>IFERROR(__xludf.DUMMYFUNCTION("""COMPUTED_VALUE"""),44027.66666666667)</f>
        <v>44027.66667</v>
      </c>
      <c r="B69" s="2">
        <f>IFERROR(__xludf.DUMMYFUNCTION("""COMPUTED_VALUE"""),308.6)</f>
        <v>308.6</v>
      </c>
      <c r="C69" s="2">
        <f>IFERROR(__xludf.DUMMYFUNCTION("""COMPUTED_VALUE"""),310.0)</f>
        <v>310</v>
      </c>
      <c r="D69" s="2">
        <f>IFERROR(__xludf.DUMMYFUNCTION("""COMPUTED_VALUE"""),291.4)</f>
        <v>291.4</v>
      </c>
      <c r="E69" s="2">
        <f>IFERROR(__xludf.DUMMYFUNCTION("""COMPUTED_VALUE"""),309.2)</f>
        <v>309.2</v>
      </c>
      <c r="F69" s="2">
        <f>IFERROR(__xludf.DUMMYFUNCTION("""COMPUTED_VALUE"""),1.6367829E7)</f>
        <v>16367829</v>
      </c>
    </row>
    <row r="70">
      <c r="A70" s="3">
        <f>IFERROR(__xludf.DUMMYFUNCTION("""COMPUTED_VALUE"""),44028.66666666667)</f>
        <v>44028.66667</v>
      </c>
      <c r="B70" s="2">
        <f>IFERROR(__xludf.DUMMYFUNCTION("""COMPUTED_VALUE"""),295.43)</f>
        <v>295.43</v>
      </c>
      <c r="C70" s="2">
        <f>IFERROR(__xludf.DUMMYFUNCTION("""COMPUTED_VALUE"""),306.34)</f>
        <v>306.34</v>
      </c>
      <c r="D70" s="2">
        <f>IFERROR(__xludf.DUMMYFUNCTION("""COMPUTED_VALUE"""),293.2)</f>
        <v>293.2</v>
      </c>
      <c r="E70" s="2">
        <f>IFERROR(__xludf.DUMMYFUNCTION("""COMPUTED_VALUE"""),300.13)</f>
        <v>300.13</v>
      </c>
      <c r="F70" s="2">
        <f>IFERROR(__xludf.DUMMYFUNCTION("""COMPUTED_VALUE"""),1.4300785E7)</f>
        <v>14300785</v>
      </c>
    </row>
    <row r="71">
      <c r="A71" s="3">
        <f>IFERROR(__xludf.DUMMYFUNCTION("""COMPUTED_VALUE"""),44029.66666666667)</f>
        <v>44029.66667</v>
      </c>
      <c r="B71" s="2">
        <f>IFERROR(__xludf.DUMMYFUNCTION("""COMPUTED_VALUE"""),302.69)</f>
        <v>302.69</v>
      </c>
      <c r="C71" s="2">
        <f>IFERROR(__xludf.DUMMYFUNCTION("""COMPUTED_VALUE"""),307.5)</f>
        <v>307.5</v>
      </c>
      <c r="D71" s="2">
        <f>IFERROR(__xludf.DUMMYFUNCTION("""COMPUTED_VALUE"""),298.0)</f>
        <v>298</v>
      </c>
      <c r="E71" s="2">
        <f>IFERROR(__xludf.DUMMYFUNCTION("""COMPUTED_VALUE"""),300.17)</f>
        <v>300.17</v>
      </c>
      <c r="F71" s="2">
        <f>IFERROR(__xludf.DUMMYFUNCTION("""COMPUTED_VALUE"""),9329972.0)</f>
        <v>9329972</v>
      </c>
    </row>
    <row r="72">
      <c r="A72" s="3">
        <f>IFERROR(__xludf.DUMMYFUNCTION("""COMPUTED_VALUE"""),44032.66666666667)</f>
        <v>44032.66667</v>
      </c>
      <c r="B72" s="2">
        <f>IFERROR(__xludf.DUMMYFUNCTION("""COMPUTED_VALUE"""),303.8)</f>
        <v>303.8</v>
      </c>
      <c r="C72" s="2">
        <f>IFERROR(__xludf.DUMMYFUNCTION("""COMPUTED_VALUE"""),330.0)</f>
        <v>330</v>
      </c>
      <c r="D72" s="2">
        <f>IFERROR(__xludf.DUMMYFUNCTION("""COMPUTED_VALUE"""),297.6)</f>
        <v>297.6</v>
      </c>
      <c r="E72" s="2">
        <f>IFERROR(__xludf.DUMMYFUNCTION("""COMPUTED_VALUE"""),328.6)</f>
        <v>328.6</v>
      </c>
      <c r="F72" s="2">
        <f>IFERROR(__xludf.DUMMYFUNCTION("""COMPUTED_VALUE"""),1.7121367E7)</f>
        <v>17121367</v>
      </c>
    </row>
    <row r="73">
      <c r="A73" s="3">
        <f>IFERROR(__xludf.DUMMYFUNCTION("""COMPUTED_VALUE"""),44033.66666666667)</f>
        <v>44033.66667</v>
      </c>
      <c r="B73" s="2">
        <f>IFERROR(__xludf.DUMMYFUNCTION("""COMPUTED_VALUE"""),327.99)</f>
        <v>327.99</v>
      </c>
      <c r="C73" s="2">
        <f>IFERROR(__xludf.DUMMYFUNCTION("""COMPUTED_VALUE"""),335.0)</f>
        <v>335</v>
      </c>
      <c r="D73" s="2">
        <f>IFERROR(__xludf.DUMMYFUNCTION("""COMPUTED_VALUE"""),311.6)</f>
        <v>311.6</v>
      </c>
      <c r="E73" s="2">
        <f>IFERROR(__xludf.DUMMYFUNCTION("""COMPUTED_VALUE"""),313.67)</f>
        <v>313.67</v>
      </c>
      <c r="F73" s="2">
        <f>IFERROR(__xludf.DUMMYFUNCTION("""COMPUTED_VALUE"""),1.615728E7)</f>
        <v>16157280</v>
      </c>
    </row>
    <row r="74">
      <c r="A74" s="3">
        <f>IFERROR(__xludf.DUMMYFUNCTION("""COMPUTED_VALUE"""),44034.66666666667)</f>
        <v>44034.66667</v>
      </c>
      <c r="B74" s="2">
        <f>IFERROR(__xludf.DUMMYFUNCTION("""COMPUTED_VALUE"""),319.8)</f>
        <v>319.8</v>
      </c>
      <c r="C74" s="2">
        <f>IFERROR(__xludf.DUMMYFUNCTION("""COMPUTED_VALUE"""),325.28)</f>
        <v>325.28</v>
      </c>
      <c r="D74" s="2">
        <f>IFERROR(__xludf.DUMMYFUNCTION("""COMPUTED_VALUE"""),312.4)</f>
        <v>312.4</v>
      </c>
      <c r="E74" s="2">
        <f>IFERROR(__xludf.DUMMYFUNCTION("""COMPUTED_VALUE"""),318.47)</f>
        <v>318.47</v>
      </c>
      <c r="F74" s="2">
        <f>IFERROR(__xludf.DUMMYFUNCTION("""COMPUTED_VALUE"""),1.416108E7)</f>
        <v>14161080</v>
      </c>
    </row>
    <row r="75">
      <c r="A75" s="3">
        <f>IFERROR(__xludf.DUMMYFUNCTION("""COMPUTED_VALUE"""),44035.66666666667)</f>
        <v>44035.66667</v>
      </c>
      <c r="B75" s="2">
        <f>IFERROR(__xludf.DUMMYFUNCTION("""COMPUTED_VALUE"""),335.79)</f>
        <v>335.79</v>
      </c>
      <c r="C75" s="2">
        <f>IFERROR(__xludf.DUMMYFUNCTION("""COMPUTED_VALUE"""),337.8)</f>
        <v>337.8</v>
      </c>
      <c r="D75" s="2">
        <f>IFERROR(__xludf.DUMMYFUNCTION("""COMPUTED_VALUE"""),296.15)</f>
        <v>296.15</v>
      </c>
      <c r="E75" s="2">
        <f>IFERROR(__xludf.DUMMYFUNCTION("""COMPUTED_VALUE"""),302.61)</f>
        <v>302.61</v>
      </c>
      <c r="F75" s="2">
        <f>IFERROR(__xludf.DUMMYFUNCTION("""COMPUTED_VALUE"""),2.4328504E7)</f>
        <v>24328504</v>
      </c>
    </row>
    <row r="76">
      <c r="A76" s="3">
        <f>IFERROR(__xludf.DUMMYFUNCTION("""COMPUTED_VALUE"""),44036.66666666667)</f>
        <v>44036.66667</v>
      </c>
      <c r="B76" s="2">
        <f>IFERROR(__xludf.DUMMYFUNCTION("""COMPUTED_VALUE"""),283.2)</f>
        <v>283.2</v>
      </c>
      <c r="C76" s="2">
        <f>IFERROR(__xludf.DUMMYFUNCTION("""COMPUTED_VALUE"""),293.0)</f>
        <v>293</v>
      </c>
      <c r="D76" s="2">
        <f>IFERROR(__xludf.DUMMYFUNCTION("""COMPUTED_VALUE"""),273.31)</f>
        <v>273.31</v>
      </c>
      <c r="E76" s="2">
        <f>IFERROR(__xludf.DUMMYFUNCTION("""COMPUTED_VALUE"""),283.4)</f>
        <v>283.4</v>
      </c>
      <c r="F76" s="2">
        <f>IFERROR(__xludf.DUMMYFUNCTION("""COMPUTED_VALUE"""),1.9396616E7)</f>
        <v>19396616</v>
      </c>
    </row>
    <row r="77">
      <c r="A77" s="3">
        <f>IFERROR(__xludf.DUMMYFUNCTION("""COMPUTED_VALUE"""),44039.66666666667)</f>
        <v>44039.66667</v>
      </c>
      <c r="B77" s="2">
        <f>IFERROR(__xludf.DUMMYFUNCTION("""COMPUTED_VALUE"""),287.0)</f>
        <v>287</v>
      </c>
      <c r="C77" s="2">
        <f>IFERROR(__xludf.DUMMYFUNCTION("""COMPUTED_VALUE"""),309.59)</f>
        <v>309.59</v>
      </c>
      <c r="D77" s="2">
        <f>IFERROR(__xludf.DUMMYFUNCTION("""COMPUTED_VALUE"""),282.6)</f>
        <v>282.6</v>
      </c>
      <c r="E77" s="2">
        <f>IFERROR(__xludf.DUMMYFUNCTION("""COMPUTED_VALUE"""),307.92)</f>
        <v>307.92</v>
      </c>
      <c r="F77" s="2">
        <f>IFERROR(__xludf.DUMMYFUNCTION("""COMPUTED_VALUE"""),1.6048669E7)</f>
        <v>16048669</v>
      </c>
    </row>
    <row r="78">
      <c r="A78" s="3">
        <f>IFERROR(__xludf.DUMMYFUNCTION("""COMPUTED_VALUE"""),44040.66666666667)</f>
        <v>44040.66667</v>
      </c>
      <c r="B78" s="2">
        <f>IFERROR(__xludf.DUMMYFUNCTION("""COMPUTED_VALUE"""),300.8)</f>
        <v>300.8</v>
      </c>
      <c r="C78" s="2">
        <f>IFERROR(__xludf.DUMMYFUNCTION("""COMPUTED_VALUE"""),312.94)</f>
        <v>312.94</v>
      </c>
      <c r="D78" s="2">
        <f>IFERROR(__xludf.DUMMYFUNCTION("""COMPUTED_VALUE"""),294.88)</f>
        <v>294.88</v>
      </c>
      <c r="E78" s="2">
        <f>IFERROR(__xludf.DUMMYFUNCTION("""COMPUTED_VALUE"""),295.3)</f>
        <v>295.3</v>
      </c>
      <c r="F78" s="2">
        <f>IFERROR(__xludf.DUMMYFUNCTION("""COMPUTED_VALUE"""),1.58087E7)</f>
        <v>15808700</v>
      </c>
    </row>
    <row r="79">
      <c r="A79" s="3">
        <f>IFERROR(__xludf.DUMMYFUNCTION("""COMPUTED_VALUE"""),44041.66666666667)</f>
        <v>44041.66667</v>
      </c>
      <c r="B79" s="2">
        <f>IFERROR(__xludf.DUMMYFUNCTION("""COMPUTED_VALUE"""),300.2)</f>
        <v>300.2</v>
      </c>
      <c r="C79" s="2">
        <f>IFERROR(__xludf.DUMMYFUNCTION("""COMPUTED_VALUE"""),306.96)</f>
        <v>306.96</v>
      </c>
      <c r="D79" s="2">
        <f>IFERROR(__xludf.DUMMYFUNCTION("""COMPUTED_VALUE"""),297.4)</f>
        <v>297.4</v>
      </c>
      <c r="E79" s="2">
        <f>IFERROR(__xludf.DUMMYFUNCTION("""COMPUTED_VALUE"""),299.82)</f>
        <v>299.82</v>
      </c>
      <c r="F79" s="2">
        <f>IFERROR(__xludf.DUMMYFUNCTION("""COMPUTED_VALUE"""),9426893.0)</f>
        <v>9426893</v>
      </c>
    </row>
    <row r="80">
      <c r="A80" s="3">
        <f>IFERROR(__xludf.DUMMYFUNCTION("""COMPUTED_VALUE"""),44042.66666666667)</f>
        <v>44042.66667</v>
      </c>
      <c r="B80" s="2">
        <f>IFERROR(__xludf.DUMMYFUNCTION("""COMPUTED_VALUE"""),297.6)</f>
        <v>297.6</v>
      </c>
      <c r="C80" s="2">
        <f>IFERROR(__xludf.DUMMYFUNCTION("""COMPUTED_VALUE"""),302.65)</f>
        <v>302.65</v>
      </c>
      <c r="D80" s="2">
        <f>IFERROR(__xludf.DUMMYFUNCTION("""COMPUTED_VALUE"""),294.2)</f>
        <v>294.2</v>
      </c>
      <c r="E80" s="2">
        <f>IFERROR(__xludf.DUMMYFUNCTION("""COMPUTED_VALUE"""),297.5)</f>
        <v>297.5</v>
      </c>
      <c r="F80" s="2">
        <f>IFERROR(__xludf.DUMMYFUNCTION("""COMPUTED_VALUE"""),7621039.0)</f>
        <v>7621039</v>
      </c>
    </row>
    <row r="81">
      <c r="A81" s="3">
        <f>IFERROR(__xludf.DUMMYFUNCTION("""COMPUTED_VALUE"""),44043.66666666667)</f>
        <v>44043.66667</v>
      </c>
      <c r="B81" s="2">
        <f>IFERROR(__xludf.DUMMYFUNCTION("""COMPUTED_VALUE"""),303.0)</f>
        <v>303</v>
      </c>
      <c r="C81" s="2">
        <f>IFERROR(__xludf.DUMMYFUNCTION("""COMPUTED_VALUE"""),303.41)</f>
        <v>303.41</v>
      </c>
      <c r="D81" s="2">
        <f>IFERROR(__xludf.DUMMYFUNCTION("""COMPUTED_VALUE"""),284.2)</f>
        <v>284.2</v>
      </c>
      <c r="E81" s="2">
        <f>IFERROR(__xludf.DUMMYFUNCTION("""COMPUTED_VALUE"""),286.15)</f>
        <v>286.15</v>
      </c>
      <c r="F81" s="2">
        <f>IFERROR(__xludf.DUMMYFUNCTION("""COMPUTED_VALUE"""),1.224696E7)</f>
        <v>12246960</v>
      </c>
    </row>
    <row r="82">
      <c r="A82" s="3">
        <f>IFERROR(__xludf.DUMMYFUNCTION("""COMPUTED_VALUE"""),44046.66666666667)</f>
        <v>44046.66667</v>
      </c>
      <c r="B82" s="2">
        <f>IFERROR(__xludf.DUMMYFUNCTION("""COMPUTED_VALUE"""),289.84)</f>
        <v>289.84</v>
      </c>
      <c r="C82" s="2">
        <f>IFERROR(__xludf.DUMMYFUNCTION("""COMPUTED_VALUE"""),301.96)</f>
        <v>301.96</v>
      </c>
      <c r="D82" s="2">
        <f>IFERROR(__xludf.DUMMYFUNCTION("""COMPUTED_VALUE"""),288.88)</f>
        <v>288.88</v>
      </c>
      <c r="E82" s="2">
        <f>IFERROR(__xludf.DUMMYFUNCTION("""COMPUTED_VALUE"""),297.0)</f>
        <v>297</v>
      </c>
      <c r="F82" s="2">
        <f>IFERROR(__xludf.DUMMYFUNCTION("""COMPUTED_VALUE"""),8809346.0)</f>
        <v>8809346</v>
      </c>
    </row>
    <row r="83">
      <c r="A83" s="3">
        <f>IFERROR(__xludf.DUMMYFUNCTION("""COMPUTED_VALUE"""),44047.66666666667)</f>
        <v>44047.66667</v>
      </c>
      <c r="B83" s="2">
        <f>IFERROR(__xludf.DUMMYFUNCTION("""COMPUTED_VALUE"""),299.0)</f>
        <v>299</v>
      </c>
      <c r="C83" s="2">
        <f>IFERROR(__xludf.DUMMYFUNCTION("""COMPUTED_VALUE"""),305.48)</f>
        <v>305.48</v>
      </c>
      <c r="D83" s="2">
        <f>IFERROR(__xludf.DUMMYFUNCTION("""COMPUTED_VALUE"""),292.4)</f>
        <v>292.4</v>
      </c>
      <c r="E83" s="2">
        <f>IFERROR(__xludf.DUMMYFUNCTION("""COMPUTED_VALUE"""),297.4)</f>
        <v>297.4</v>
      </c>
      <c r="F83" s="2">
        <f>IFERROR(__xludf.DUMMYFUNCTION("""COMPUTED_VALUE"""),8414990.0)</f>
        <v>8414990</v>
      </c>
    </row>
    <row r="84">
      <c r="A84" s="3">
        <f>IFERROR(__xludf.DUMMYFUNCTION("""COMPUTED_VALUE"""),44048.66666666667)</f>
        <v>44048.66667</v>
      </c>
      <c r="B84" s="2">
        <f>IFERROR(__xludf.DUMMYFUNCTION("""COMPUTED_VALUE"""),298.6)</f>
        <v>298.6</v>
      </c>
      <c r="C84" s="2">
        <f>IFERROR(__xludf.DUMMYFUNCTION("""COMPUTED_VALUE"""),299.97)</f>
        <v>299.97</v>
      </c>
      <c r="D84" s="2">
        <f>IFERROR(__xludf.DUMMYFUNCTION("""COMPUTED_VALUE"""),293.66)</f>
        <v>293.66</v>
      </c>
      <c r="E84" s="2">
        <f>IFERROR(__xludf.DUMMYFUNCTION("""COMPUTED_VALUE"""),297.0)</f>
        <v>297</v>
      </c>
      <c r="F84" s="2">
        <f>IFERROR(__xludf.DUMMYFUNCTION("""COMPUTED_VALUE"""),4978015.0)</f>
        <v>4978015</v>
      </c>
    </row>
    <row r="85">
      <c r="A85" s="3">
        <f>IFERROR(__xludf.DUMMYFUNCTION("""COMPUTED_VALUE"""),44049.66666666667)</f>
        <v>44049.66667</v>
      </c>
      <c r="B85" s="2">
        <f>IFERROR(__xludf.DUMMYFUNCTION("""COMPUTED_VALUE"""),298.17)</f>
        <v>298.17</v>
      </c>
      <c r="C85" s="2">
        <f>IFERROR(__xludf.DUMMYFUNCTION("""COMPUTED_VALUE"""),303.46)</f>
        <v>303.46</v>
      </c>
      <c r="D85" s="2">
        <f>IFERROR(__xludf.DUMMYFUNCTION("""COMPUTED_VALUE"""),295.45)</f>
        <v>295.45</v>
      </c>
      <c r="E85" s="2">
        <f>IFERROR(__xludf.DUMMYFUNCTION("""COMPUTED_VALUE"""),297.92)</f>
        <v>297.92</v>
      </c>
      <c r="F85" s="2">
        <f>IFERROR(__xludf.DUMMYFUNCTION("""COMPUTED_VALUE"""),5992313.0)</f>
        <v>5992313</v>
      </c>
    </row>
    <row r="86">
      <c r="A86" s="3">
        <f>IFERROR(__xludf.DUMMYFUNCTION("""COMPUTED_VALUE"""),44050.66666666667)</f>
        <v>44050.66667</v>
      </c>
      <c r="B86" s="2">
        <f>IFERROR(__xludf.DUMMYFUNCTION("""COMPUTED_VALUE"""),299.91)</f>
        <v>299.91</v>
      </c>
      <c r="C86" s="2">
        <f>IFERROR(__xludf.DUMMYFUNCTION("""COMPUTED_VALUE"""),299.95)</f>
        <v>299.95</v>
      </c>
      <c r="D86" s="2">
        <f>IFERROR(__xludf.DUMMYFUNCTION("""COMPUTED_VALUE"""),283.0)</f>
        <v>283</v>
      </c>
      <c r="E86" s="2">
        <f>IFERROR(__xludf.DUMMYFUNCTION("""COMPUTED_VALUE"""),290.54)</f>
        <v>290.54</v>
      </c>
      <c r="F86" s="2">
        <f>IFERROR(__xludf.DUMMYFUNCTION("""COMPUTED_VALUE"""),8896420.0)</f>
        <v>8896420</v>
      </c>
    </row>
    <row r="87">
      <c r="A87" s="3">
        <f>IFERROR(__xludf.DUMMYFUNCTION("""COMPUTED_VALUE"""),44053.66666666667)</f>
        <v>44053.66667</v>
      </c>
      <c r="B87" s="2">
        <f>IFERROR(__xludf.DUMMYFUNCTION("""COMPUTED_VALUE"""),289.6)</f>
        <v>289.6</v>
      </c>
      <c r="C87" s="2">
        <f>IFERROR(__xludf.DUMMYFUNCTION("""COMPUTED_VALUE"""),291.5)</f>
        <v>291.5</v>
      </c>
      <c r="D87" s="2">
        <f>IFERROR(__xludf.DUMMYFUNCTION("""COMPUTED_VALUE"""),277.17)</f>
        <v>277.17</v>
      </c>
      <c r="E87" s="2">
        <f>IFERROR(__xludf.DUMMYFUNCTION("""COMPUTED_VALUE"""),283.71)</f>
        <v>283.71</v>
      </c>
      <c r="F87" s="2">
        <f>IFERROR(__xludf.DUMMYFUNCTION("""COMPUTED_VALUE"""),7522264.0)</f>
        <v>7522264</v>
      </c>
    </row>
    <row r="88">
      <c r="A88" s="3">
        <f>IFERROR(__xludf.DUMMYFUNCTION("""COMPUTED_VALUE"""),44054.66666666667)</f>
        <v>44054.66667</v>
      </c>
      <c r="B88" s="2">
        <f>IFERROR(__xludf.DUMMYFUNCTION("""COMPUTED_VALUE"""),279.2)</f>
        <v>279.2</v>
      </c>
      <c r="C88" s="2">
        <f>IFERROR(__xludf.DUMMYFUNCTION("""COMPUTED_VALUE"""),284.0)</f>
        <v>284</v>
      </c>
      <c r="D88" s="2">
        <f>IFERROR(__xludf.DUMMYFUNCTION("""COMPUTED_VALUE"""),273.0)</f>
        <v>273</v>
      </c>
      <c r="E88" s="2">
        <f>IFERROR(__xludf.DUMMYFUNCTION("""COMPUTED_VALUE"""),274.88)</f>
        <v>274.88</v>
      </c>
      <c r="F88" s="2">
        <f>IFERROR(__xludf.DUMMYFUNCTION("""COMPUTED_VALUE"""),8625834.0)</f>
        <v>8625834</v>
      </c>
    </row>
    <row r="89">
      <c r="A89" s="3">
        <f>IFERROR(__xludf.DUMMYFUNCTION("""COMPUTED_VALUE"""),44055.66666666667)</f>
        <v>44055.66667</v>
      </c>
      <c r="B89" s="2">
        <f>IFERROR(__xludf.DUMMYFUNCTION("""COMPUTED_VALUE"""),294.0)</f>
        <v>294</v>
      </c>
      <c r="C89" s="2">
        <f>IFERROR(__xludf.DUMMYFUNCTION("""COMPUTED_VALUE"""),317.0)</f>
        <v>317</v>
      </c>
      <c r="D89" s="2">
        <f>IFERROR(__xludf.DUMMYFUNCTION("""COMPUTED_VALUE"""),287.0)</f>
        <v>287</v>
      </c>
      <c r="E89" s="2">
        <f>IFERROR(__xludf.DUMMYFUNCTION("""COMPUTED_VALUE"""),310.95)</f>
        <v>310.95</v>
      </c>
      <c r="F89" s="2">
        <f>IFERROR(__xludf.DUMMYFUNCTION("""COMPUTED_VALUE"""),2.1898834E7)</f>
        <v>21898834</v>
      </c>
    </row>
    <row r="90">
      <c r="A90" s="3">
        <f>IFERROR(__xludf.DUMMYFUNCTION("""COMPUTED_VALUE"""),44056.66666666667)</f>
        <v>44056.66667</v>
      </c>
      <c r="B90" s="2">
        <f>IFERROR(__xludf.DUMMYFUNCTION("""COMPUTED_VALUE"""),322.2)</f>
        <v>322.2</v>
      </c>
      <c r="C90" s="2">
        <f>IFERROR(__xludf.DUMMYFUNCTION("""COMPUTED_VALUE"""),330.24)</f>
        <v>330.24</v>
      </c>
      <c r="D90" s="2">
        <f>IFERROR(__xludf.DUMMYFUNCTION("""COMPUTED_VALUE"""),313.45)</f>
        <v>313.45</v>
      </c>
      <c r="E90" s="2">
        <f>IFERROR(__xludf.DUMMYFUNCTION("""COMPUTED_VALUE"""),324.2)</f>
        <v>324.2</v>
      </c>
      <c r="F90" s="2">
        <f>IFERROR(__xludf.DUMMYFUNCTION("""COMPUTED_VALUE"""),2.0425308E7)</f>
        <v>20425308</v>
      </c>
    </row>
    <row r="91">
      <c r="A91" s="3">
        <f>IFERROR(__xludf.DUMMYFUNCTION("""COMPUTED_VALUE"""),44057.66666666667)</f>
        <v>44057.66667</v>
      </c>
      <c r="B91" s="2">
        <f>IFERROR(__xludf.DUMMYFUNCTION("""COMPUTED_VALUE"""),333.0)</f>
        <v>333</v>
      </c>
      <c r="C91" s="2">
        <f>IFERROR(__xludf.DUMMYFUNCTION("""COMPUTED_VALUE"""),333.76)</f>
        <v>333.76</v>
      </c>
      <c r="D91" s="2">
        <f>IFERROR(__xludf.DUMMYFUNCTION("""COMPUTED_VALUE"""),325.33)</f>
        <v>325.33</v>
      </c>
      <c r="E91" s="2">
        <f>IFERROR(__xludf.DUMMYFUNCTION("""COMPUTED_VALUE"""),330.14)</f>
        <v>330.14</v>
      </c>
      <c r="F91" s="2">
        <f>IFERROR(__xludf.DUMMYFUNCTION("""COMPUTED_VALUE"""),1.2577614E7)</f>
        <v>12577614</v>
      </c>
    </row>
    <row r="92">
      <c r="A92" s="3">
        <f>IFERROR(__xludf.DUMMYFUNCTION("""COMPUTED_VALUE"""),44060.66666666667)</f>
        <v>44060.66667</v>
      </c>
      <c r="B92" s="2">
        <f>IFERROR(__xludf.DUMMYFUNCTION("""COMPUTED_VALUE"""),335.4)</f>
        <v>335.4</v>
      </c>
      <c r="C92" s="2">
        <f>IFERROR(__xludf.DUMMYFUNCTION("""COMPUTED_VALUE"""),369.17)</f>
        <v>369.17</v>
      </c>
      <c r="D92" s="2">
        <f>IFERROR(__xludf.DUMMYFUNCTION("""COMPUTED_VALUE"""),334.57)</f>
        <v>334.57</v>
      </c>
      <c r="E92" s="2">
        <f>IFERROR(__xludf.DUMMYFUNCTION("""COMPUTED_VALUE"""),367.13)</f>
        <v>367.13</v>
      </c>
      <c r="F92" s="2">
        <f>IFERROR(__xludf.DUMMYFUNCTION("""COMPUTED_VALUE"""),2.0242323E7)</f>
        <v>20242323</v>
      </c>
    </row>
    <row r="93">
      <c r="A93" s="3">
        <f>IFERROR(__xludf.DUMMYFUNCTION("""COMPUTED_VALUE"""),44061.66666666667)</f>
        <v>44061.66667</v>
      </c>
      <c r="B93" s="2">
        <f>IFERROR(__xludf.DUMMYFUNCTION("""COMPUTED_VALUE"""),379.8)</f>
        <v>379.8</v>
      </c>
      <c r="C93" s="2">
        <f>IFERROR(__xludf.DUMMYFUNCTION("""COMPUTED_VALUE"""),384.78)</f>
        <v>384.78</v>
      </c>
      <c r="D93" s="2">
        <f>IFERROR(__xludf.DUMMYFUNCTION("""COMPUTED_VALUE"""),369.02)</f>
        <v>369.02</v>
      </c>
      <c r="E93" s="2">
        <f>IFERROR(__xludf.DUMMYFUNCTION("""COMPUTED_VALUE"""),377.42)</f>
        <v>377.42</v>
      </c>
      <c r="F93" s="2">
        <f>IFERROR(__xludf.DUMMYFUNCTION("""COMPUTED_VALUE"""),1.6474491E7)</f>
        <v>16474491</v>
      </c>
    </row>
    <row r="94">
      <c r="A94" s="3">
        <f>IFERROR(__xludf.DUMMYFUNCTION("""COMPUTED_VALUE"""),44062.66666666667)</f>
        <v>44062.66667</v>
      </c>
      <c r="B94" s="2">
        <f>IFERROR(__xludf.DUMMYFUNCTION("""COMPUTED_VALUE"""),373.0)</f>
        <v>373</v>
      </c>
      <c r="C94" s="2">
        <f>IFERROR(__xludf.DUMMYFUNCTION("""COMPUTED_VALUE"""),382.2)</f>
        <v>382.2</v>
      </c>
      <c r="D94" s="2">
        <f>IFERROR(__xludf.DUMMYFUNCTION("""COMPUTED_VALUE"""),368.24)</f>
        <v>368.24</v>
      </c>
      <c r="E94" s="2">
        <f>IFERROR(__xludf.DUMMYFUNCTION("""COMPUTED_VALUE"""),375.71)</f>
        <v>375.71</v>
      </c>
      <c r="F94" s="2">
        <f>IFERROR(__xludf.DUMMYFUNCTION("""COMPUTED_VALUE"""),1.2205331E7)</f>
        <v>12205331</v>
      </c>
    </row>
    <row r="95">
      <c r="A95" s="3">
        <f>IFERROR(__xludf.DUMMYFUNCTION("""COMPUTED_VALUE"""),44063.66666666667)</f>
        <v>44063.66667</v>
      </c>
      <c r="B95" s="2">
        <f>IFERROR(__xludf.DUMMYFUNCTION("""COMPUTED_VALUE"""),372.14)</f>
        <v>372.14</v>
      </c>
      <c r="C95" s="2">
        <f>IFERROR(__xludf.DUMMYFUNCTION("""COMPUTED_VALUE"""),404.4)</f>
        <v>404.4</v>
      </c>
      <c r="D95" s="2">
        <f>IFERROR(__xludf.DUMMYFUNCTION("""COMPUTED_VALUE"""),371.41)</f>
        <v>371.41</v>
      </c>
      <c r="E95" s="2">
        <f>IFERROR(__xludf.DUMMYFUNCTION("""COMPUTED_VALUE"""),400.37)</f>
        <v>400.37</v>
      </c>
      <c r="F95" s="2">
        <f>IFERROR(__xludf.DUMMYFUNCTION("""COMPUTED_VALUE"""),2.0611796E7)</f>
        <v>20611796</v>
      </c>
    </row>
    <row r="96">
      <c r="A96" s="3">
        <f>IFERROR(__xludf.DUMMYFUNCTION("""COMPUTED_VALUE"""),44064.66666666667)</f>
        <v>44064.66667</v>
      </c>
      <c r="B96" s="2">
        <f>IFERROR(__xludf.DUMMYFUNCTION("""COMPUTED_VALUE"""),408.95)</f>
        <v>408.95</v>
      </c>
      <c r="C96" s="2">
        <f>IFERROR(__xludf.DUMMYFUNCTION("""COMPUTED_VALUE"""),419.1)</f>
        <v>419.1</v>
      </c>
      <c r="D96" s="2">
        <f>IFERROR(__xludf.DUMMYFUNCTION("""COMPUTED_VALUE"""),405.01)</f>
        <v>405.01</v>
      </c>
      <c r="E96" s="2">
        <f>IFERROR(__xludf.DUMMYFUNCTION("""COMPUTED_VALUE"""),410.0)</f>
        <v>410</v>
      </c>
      <c r="F96" s="2">
        <f>IFERROR(__xludf.DUMMYFUNCTION("""COMPUTED_VALUE"""),2.1489559E7)</f>
        <v>21489559</v>
      </c>
    </row>
    <row r="97">
      <c r="A97" s="3">
        <f>IFERROR(__xludf.DUMMYFUNCTION("""COMPUTED_VALUE"""),44067.66666666667)</f>
        <v>44067.66667</v>
      </c>
      <c r="B97" s="2">
        <f>IFERROR(__xludf.DUMMYFUNCTION("""COMPUTED_VALUE"""),425.26)</f>
        <v>425.26</v>
      </c>
      <c r="C97" s="2">
        <f>IFERROR(__xludf.DUMMYFUNCTION("""COMPUTED_VALUE"""),425.8)</f>
        <v>425.8</v>
      </c>
      <c r="D97" s="2">
        <f>IFERROR(__xludf.DUMMYFUNCTION("""COMPUTED_VALUE"""),385.5)</f>
        <v>385.5</v>
      </c>
      <c r="E97" s="2">
        <f>IFERROR(__xludf.DUMMYFUNCTION("""COMPUTED_VALUE"""),402.84)</f>
        <v>402.84</v>
      </c>
      <c r="F97" s="2">
        <f>IFERROR(__xludf.DUMMYFUNCTION("""COMPUTED_VALUE"""),2.0063621E7)</f>
        <v>20063621</v>
      </c>
    </row>
    <row r="98">
      <c r="A98" s="3">
        <f>IFERROR(__xludf.DUMMYFUNCTION("""COMPUTED_VALUE"""),44068.66666666667)</f>
        <v>44068.66667</v>
      </c>
      <c r="B98" s="2">
        <f>IFERROR(__xludf.DUMMYFUNCTION("""COMPUTED_VALUE"""),394.98)</f>
        <v>394.98</v>
      </c>
      <c r="C98" s="2">
        <f>IFERROR(__xludf.DUMMYFUNCTION("""COMPUTED_VALUE"""),405.59)</f>
        <v>405.59</v>
      </c>
      <c r="D98" s="2">
        <f>IFERROR(__xludf.DUMMYFUNCTION("""COMPUTED_VALUE"""),393.6)</f>
        <v>393.6</v>
      </c>
      <c r="E98" s="2">
        <f>IFERROR(__xludf.DUMMYFUNCTION("""COMPUTED_VALUE"""),404.67)</f>
        <v>404.67</v>
      </c>
      <c r="F98" s="2">
        <f>IFERROR(__xludf.DUMMYFUNCTION("""COMPUTED_VALUE"""),1.0658893E7)</f>
        <v>10658893</v>
      </c>
    </row>
    <row r="99">
      <c r="A99" s="3">
        <f>IFERROR(__xludf.DUMMYFUNCTION("""COMPUTED_VALUE"""),44069.66666666667)</f>
        <v>44069.66667</v>
      </c>
      <c r="B99" s="2">
        <f>IFERROR(__xludf.DUMMYFUNCTION("""COMPUTED_VALUE"""),412.0)</f>
        <v>412</v>
      </c>
      <c r="C99" s="2">
        <f>IFERROR(__xludf.DUMMYFUNCTION("""COMPUTED_VALUE"""),433.2)</f>
        <v>433.2</v>
      </c>
      <c r="D99" s="2">
        <f>IFERROR(__xludf.DUMMYFUNCTION("""COMPUTED_VALUE"""),410.73)</f>
        <v>410.73</v>
      </c>
      <c r="E99" s="2">
        <f>IFERROR(__xludf.DUMMYFUNCTION("""COMPUTED_VALUE"""),430.63)</f>
        <v>430.63</v>
      </c>
      <c r="F99" s="2">
        <f>IFERROR(__xludf.DUMMYFUNCTION("""COMPUTED_VALUE"""),1.4239382E7)</f>
        <v>14239382</v>
      </c>
    </row>
    <row r="100">
      <c r="A100" s="3">
        <f>IFERROR(__xludf.DUMMYFUNCTION("""COMPUTED_VALUE"""),44070.66666666667)</f>
        <v>44070.66667</v>
      </c>
      <c r="B100" s="2">
        <f>IFERROR(__xludf.DUMMYFUNCTION("""COMPUTED_VALUE"""),436.09)</f>
        <v>436.09</v>
      </c>
      <c r="C100" s="2">
        <f>IFERROR(__xludf.DUMMYFUNCTION("""COMPUTED_VALUE"""),459.12)</f>
        <v>459.12</v>
      </c>
      <c r="D100" s="2">
        <f>IFERROR(__xludf.DUMMYFUNCTION("""COMPUTED_VALUE"""),428.5)</f>
        <v>428.5</v>
      </c>
      <c r="E100" s="2">
        <f>IFERROR(__xludf.DUMMYFUNCTION("""COMPUTED_VALUE"""),447.75)</f>
        <v>447.75</v>
      </c>
      <c r="F100" s="2">
        <f>IFERROR(__xludf.DUMMYFUNCTION("""COMPUTED_VALUE"""),2.3693043E7)</f>
        <v>23693043</v>
      </c>
    </row>
    <row r="101">
      <c r="A101" s="3">
        <f>IFERROR(__xludf.DUMMYFUNCTION("""COMPUTED_VALUE"""),44071.66666666667)</f>
        <v>44071.66667</v>
      </c>
      <c r="B101" s="2">
        <f>IFERROR(__xludf.DUMMYFUNCTION("""COMPUTED_VALUE"""),459.02)</f>
        <v>459.02</v>
      </c>
      <c r="C101" s="2">
        <f>IFERROR(__xludf.DUMMYFUNCTION("""COMPUTED_VALUE"""),463.7)</f>
        <v>463.7</v>
      </c>
      <c r="D101" s="2">
        <f>IFERROR(__xludf.DUMMYFUNCTION("""COMPUTED_VALUE"""),437.3)</f>
        <v>437.3</v>
      </c>
      <c r="E101" s="2">
        <f>IFERROR(__xludf.DUMMYFUNCTION("""COMPUTED_VALUE"""),442.68)</f>
        <v>442.68</v>
      </c>
      <c r="F101" s="2">
        <f>IFERROR(__xludf.DUMMYFUNCTION("""COMPUTED_VALUE"""),2.0081176E7)</f>
        <v>20081176</v>
      </c>
    </row>
    <row r="102">
      <c r="A102" s="3">
        <f>IFERROR(__xludf.DUMMYFUNCTION("""COMPUTED_VALUE"""),44074.66666666667)</f>
        <v>44074.66667</v>
      </c>
      <c r="B102" s="2">
        <f>IFERROR(__xludf.DUMMYFUNCTION("""COMPUTED_VALUE"""),444.61)</f>
        <v>444.61</v>
      </c>
      <c r="C102" s="2">
        <f>IFERROR(__xludf.DUMMYFUNCTION("""COMPUTED_VALUE"""),500.14)</f>
        <v>500.14</v>
      </c>
      <c r="D102" s="2">
        <f>IFERROR(__xludf.DUMMYFUNCTION("""COMPUTED_VALUE"""),440.11)</f>
        <v>440.11</v>
      </c>
      <c r="E102" s="2">
        <f>IFERROR(__xludf.DUMMYFUNCTION("""COMPUTED_VALUE"""),498.32)</f>
        <v>498.32</v>
      </c>
      <c r="F102" s="2">
        <f>IFERROR(__xludf.DUMMYFUNCTION("""COMPUTED_VALUE"""),1.18374406E8)</f>
        <v>118374406</v>
      </c>
    </row>
    <row r="103">
      <c r="A103" s="3">
        <f>IFERROR(__xludf.DUMMYFUNCTION("""COMPUTED_VALUE"""),44075.66666666667)</f>
        <v>44075.66667</v>
      </c>
      <c r="B103" s="2">
        <f>IFERROR(__xludf.DUMMYFUNCTION("""COMPUTED_VALUE"""),502.14)</f>
        <v>502.14</v>
      </c>
      <c r="C103" s="2">
        <f>IFERROR(__xludf.DUMMYFUNCTION("""COMPUTED_VALUE"""),502.49)</f>
        <v>502.49</v>
      </c>
      <c r="D103" s="2">
        <f>IFERROR(__xludf.DUMMYFUNCTION("""COMPUTED_VALUE"""),470.51)</f>
        <v>470.51</v>
      </c>
      <c r="E103" s="2">
        <f>IFERROR(__xludf.DUMMYFUNCTION("""COMPUTED_VALUE"""),475.05)</f>
        <v>475.05</v>
      </c>
      <c r="F103" s="2">
        <f>IFERROR(__xludf.DUMMYFUNCTION("""COMPUTED_VALUE"""),9.0119419E7)</f>
        <v>90119419</v>
      </c>
    </row>
    <row r="104">
      <c r="A104" s="3">
        <f>IFERROR(__xludf.DUMMYFUNCTION("""COMPUTED_VALUE"""),44076.66666666667)</f>
        <v>44076.66667</v>
      </c>
      <c r="B104" s="2">
        <f>IFERROR(__xludf.DUMMYFUNCTION("""COMPUTED_VALUE"""),478.99)</f>
        <v>478.99</v>
      </c>
      <c r="C104" s="2">
        <f>IFERROR(__xludf.DUMMYFUNCTION("""COMPUTED_VALUE"""),479.04)</f>
        <v>479.04</v>
      </c>
      <c r="D104" s="2">
        <f>IFERROR(__xludf.DUMMYFUNCTION("""COMPUTED_VALUE"""),405.12)</f>
        <v>405.12</v>
      </c>
      <c r="E104" s="2">
        <f>IFERROR(__xludf.DUMMYFUNCTION("""COMPUTED_VALUE"""),447.37)</f>
        <v>447.37</v>
      </c>
      <c r="F104" s="2">
        <f>IFERROR(__xludf.DUMMYFUNCTION("""COMPUTED_VALUE"""),9.6176128E7)</f>
        <v>96176128</v>
      </c>
    </row>
    <row r="105">
      <c r="A105" s="3">
        <f>IFERROR(__xludf.DUMMYFUNCTION("""COMPUTED_VALUE"""),44077.66666666667)</f>
        <v>44077.66667</v>
      </c>
      <c r="B105" s="2">
        <f>IFERROR(__xludf.DUMMYFUNCTION("""COMPUTED_VALUE"""),407.23)</f>
        <v>407.23</v>
      </c>
      <c r="C105" s="2">
        <f>IFERROR(__xludf.DUMMYFUNCTION("""COMPUTED_VALUE"""),431.8)</f>
        <v>431.8</v>
      </c>
      <c r="D105" s="2">
        <f>IFERROR(__xludf.DUMMYFUNCTION("""COMPUTED_VALUE"""),402.0)</f>
        <v>402</v>
      </c>
      <c r="E105" s="2">
        <f>IFERROR(__xludf.DUMMYFUNCTION("""COMPUTED_VALUE"""),407.0)</f>
        <v>407</v>
      </c>
      <c r="F105" s="2">
        <f>IFERROR(__xludf.DUMMYFUNCTION("""COMPUTED_VALUE"""),8.7596086E7)</f>
        <v>87596086</v>
      </c>
    </row>
    <row r="106">
      <c r="A106" s="3">
        <f>IFERROR(__xludf.DUMMYFUNCTION("""COMPUTED_VALUE"""),44078.66666666667)</f>
        <v>44078.66667</v>
      </c>
      <c r="B106" s="2">
        <f>IFERROR(__xludf.DUMMYFUNCTION("""COMPUTED_VALUE"""),402.81)</f>
        <v>402.81</v>
      </c>
      <c r="C106" s="2">
        <f>IFERROR(__xludf.DUMMYFUNCTION("""COMPUTED_VALUE"""),428.0)</f>
        <v>428</v>
      </c>
      <c r="D106" s="2">
        <f>IFERROR(__xludf.DUMMYFUNCTION("""COMPUTED_VALUE"""),372.02)</f>
        <v>372.02</v>
      </c>
      <c r="E106" s="2">
        <f>IFERROR(__xludf.DUMMYFUNCTION("""COMPUTED_VALUE"""),418.32)</f>
        <v>418.32</v>
      </c>
      <c r="F106" s="2">
        <f>IFERROR(__xludf.DUMMYFUNCTION("""COMPUTED_VALUE"""),1.10321885E8)</f>
        <v>110321885</v>
      </c>
    </row>
    <row r="107">
      <c r="A107" s="3">
        <f>IFERROR(__xludf.DUMMYFUNCTION("""COMPUTED_VALUE"""),44082.66666666667)</f>
        <v>44082.66667</v>
      </c>
      <c r="B107" s="2">
        <f>IFERROR(__xludf.DUMMYFUNCTION("""COMPUTED_VALUE"""),356.0)</f>
        <v>356</v>
      </c>
      <c r="C107" s="2">
        <f>IFERROR(__xludf.DUMMYFUNCTION("""COMPUTED_VALUE"""),368.74)</f>
        <v>368.74</v>
      </c>
      <c r="D107" s="2">
        <f>IFERROR(__xludf.DUMMYFUNCTION("""COMPUTED_VALUE"""),329.88)</f>
        <v>329.88</v>
      </c>
      <c r="E107" s="2">
        <f>IFERROR(__xludf.DUMMYFUNCTION("""COMPUTED_VALUE"""),330.21)</f>
        <v>330.21</v>
      </c>
      <c r="F107" s="2">
        <f>IFERROR(__xludf.DUMMYFUNCTION("""COMPUTED_VALUE"""),1.15465691E8)</f>
        <v>115465691</v>
      </c>
    </row>
    <row r="108">
      <c r="A108" s="3">
        <f>IFERROR(__xludf.DUMMYFUNCTION("""COMPUTED_VALUE"""),44083.66666666667)</f>
        <v>44083.66667</v>
      </c>
      <c r="B108" s="2">
        <f>IFERROR(__xludf.DUMMYFUNCTION("""COMPUTED_VALUE"""),356.6)</f>
        <v>356.6</v>
      </c>
      <c r="C108" s="2">
        <f>IFERROR(__xludf.DUMMYFUNCTION("""COMPUTED_VALUE"""),369.0)</f>
        <v>369</v>
      </c>
      <c r="D108" s="2">
        <f>IFERROR(__xludf.DUMMYFUNCTION("""COMPUTED_VALUE"""),341.51)</f>
        <v>341.51</v>
      </c>
      <c r="E108" s="2">
        <f>IFERROR(__xludf.DUMMYFUNCTION("""COMPUTED_VALUE"""),366.28)</f>
        <v>366.28</v>
      </c>
      <c r="F108" s="2">
        <f>IFERROR(__xludf.DUMMYFUNCTION("""COMPUTED_VALUE"""),7.9465769E7)</f>
        <v>79465769</v>
      </c>
    </row>
    <row r="109">
      <c r="A109" s="3">
        <f>IFERROR(__xludf.DUMMYFUNCTION("""COMPUTED_VALUE"""),44084.66666666667)</f>
        <v>44084.66667</v>
      </c>
      <c r="B109" s="2">
        <f>IFERROR(__xludf.DUMMYFUNCTION("""COMPUTED_VALUE"""),386.21)</f>
        <v>386.21</v>
      </c>
      <c r="C109" s="2">
        <f>IFERROR(__xludf.DUMMYFUNCTION("""COMPUTED_VALUE"""),398.99)</f>
        <v>398.99</v>
      </c>
      <c r="D109" s="2">
        <f>IFERROR(__xludf.DUMMYFUNCTION("""COMPUTED_VALUE"""),360.56)</f>
        <v>360.56</v>
      </c>
      <c r="E109" s="2">
        <f>IFERROR(__xludf.DUMMYFUNCTION("""COMPUTED_VALUE"""),371.34)</f>
        <v>371.34</v>
      </c>
      <c r="F109" s="2">
        <f>IFERROR(__xludf.DUMMYFUNCTION("""COMPUTED_VALUE"""),8.4930608E7)</f>
        <v>84930608</v>
      </c>
    </row>
    <row r="110">
      <c r="A110" s="3">
        <f>IFERROR(__xludf.DUMMYFUNCTION("""COMPUTED_VALUE"""),44085.66666666667)</f>
        <v>44085.66667</v>
      </c>
      <c r="B110" s="2">
        <f>IFERROR(__xludf.DUMMYFUNCTION("""COMPUTED_VALUE"""),381.94)</f>
        <v>381.94</v>
      </c>
      <c r="C110" s="2">
        <f>IFERROR(__xludf.DUMMYFUNCTION("""COMPUTED_VALUE"""),382.5)</f>
        <v>382.5</v>
      </c>
      <c r="D110" s="2">
        <f>IFERROR(__xludf.DUMMYFUNCTION("""COMPUTED_VALUE"""),360.5)</f>
        <v>360.5</v>
      </c>
      <c r="E110" s="2">
        <f>IFERROR(__xludf.DUMMYFUNCTION("""COMPUTED_VALUE"""),372.72)</f>
        <v>372.72</v>
      </c>
      <c r="F110" s="2">
        <f>IFERROR(__xludf.DUMMYFUNCTION("""COMPUTED_VALUE"""),6.0717459E7)</f>
        <v>60717459</v>
      </c>
    </row>
    <row r="111">
      <c r="A111" s="3">
        <f>IFERROR(__xludf.DUMMYFUNCTION("""COMPUTED_VALUE"""),44088.66666666667)</f>
        <v>44088.66667</v>
      </c>
      <c r="B111" s="2">
        <f>IFERROR(__xludf.DUMMYFUNCTION("""COMPUTED_VALUE"""),380.95)</f>
        <v>380.95</v>
      </c>
      <c r="C111" s="2">
        <f>IFERROR(__xludf.DUMMYFUNCTION("""COMPUTED_VALUE"""),420.0)</f>
        <v>420</v>
      </c>
      <c r="D111" s="2">
        <f>IFERROR(__xludf.DUMMYFUNCTION("""COMPUTED_VALUE"""),373.3)</f>
        <v>373.3</v>
      </c>
      <c r="E111" s="2">
        <f>IFERROR(__xludf.DUMMYFUNCTION("""COMPUTED_VALUE"""),419.62)</f>
        <v>419.62</v>
      </c>
      <c r="F111" s="2">
        <f>IFERROR(__xludf.DUMMYFUNCTION("""COMPUTED_VALUE"""),8.3020608E7)</f>
        <v>83020608</v>
      </c>
    </row>
    <row r="112">
      <c r="A112" s="3">
        <f>IFERROR(__xludf.DUMMYFUNCTION("""COMPUTED_VALUE"""),44089.66666666667)</f>
        <v>44089.66667</v>
      </c>
      <c r="B112" s="2">
        <f>IFERROR(__xludf.DUMMYFUNCTION("""COMPUTED_VALUE"""),436.56)</f>
        <v>436.56</v>
      </c>
      <c r="C112" s="2">
        <f>IFERROR(__xludf.DUMMYFUNCTION("""COMPUTED_VALUE"""),461.94)</f>
        <v>461.94</v>
      </c>
      <c r="D112" s="2">
        <f>IFERROR(__xludf.DUMMYFUNCTION("""COMPUTED_VALUE"""),430.7)</f>
        <v>430.7</v>
      </c>
      <c r="E112" s="2">
        <f>IFERROR(__xludf.DUMMYFUNCTION("""COMPUTED_VALUE"""),449.76)</f>
        <v>449.76</v>
      </c>
      <c r="F112" s="2">
        <f>IFERROR(__xludf.DUMMYFUNCTION("""COMPUTED_VALUE"""),9.7298228E7)</f>
        <v>97298228</v>
      </c>
    </row>
    <row r="113">
      <c r="A113" s="3">
        <f>IFERROR(__xludf.DUMMYFUNCTION("""COMPUTED_VALUE"""),44090.66666666667)</f>
        <v>44090.66667</v>
      </c>
      <c r="B113" s="2">
        <f>IFERROR(__xludf.DUMMYFUNCTION("""COMPUTED_VALUE"""),439.87)</f>
        <v>439.87</v>
      </c>
      <c r="C113" s="2">
        <f>IFERROR(__xludf.DUMMYFUNCTION("""COMPUTED_VALUE"""),457.79)</f>
        <v>457.79</v>
      </c>
      <c r="D113" s="2">
        <f>IFERROR(__xludf.DUMMYFUNCTION("""COMPUTED_VALUE"""),435.31)</f>
        <v>435.31</v>
      </c>
      <c r="E113" s="2">
        <f>IFERROR(__xludf.DUMMYFUNCTION("""COMPUTED_VALUE"""),441.76)</f>
        <v>441.76</v>
      </c>
      <c r="F113" s="2">
        <f>IFERROR(__xludf.DUMMYFUNCTION("""COMPUTED_VALUE"""),7.254676E7)</f>
        <v>72546760</v>
      </c>
    </row>
    <row r="114">
      <c r="A114" s="3">
        <f>IFERROR(__xludf.DUMMYFUNCTION("""COMPUTED_VALUE"""),44091.66666666667)</f>
        <v>44091.66667</v>
      </c>
      <c r="B114" s="2">
        <f>IFERROR(__xludf.DUMMYFUNCTION("""COMPUTED_VALUE"""),415.6)</f>
        <v>415.6</v>
      </c>
      <c r="C114" s="2">
        <f>IFERROR(__xludf.DUMMYFUNCTION("""COMPUTED_VALUE"""),437.79)</f>
        <v>437.79</v>
      </c>
      <c r="D114" s="2">
        <f>IFERROR(__xludf.DUMMYFUNCTION("""COMPUTED_VALUE"""),408.0)</f>
        <v>408</v>
      </c>
      <c r="E114" s="2">
        <f>IFERROR(__xludf.DUMMYFUNCTION("""COMPUTED_VALUE"""),423.43)</f>
        <v>423.43</v>
      </c>
      <c r="F114" s="2">
        <f>IFERROR(__xludf.DUMMYFUNCTION("""COMPUTED_VALUE"""),7.6779163E7)</f>
        <v>76779163</v>
      </c>
    </row>
    <row r="115">
      <c r="A115" s="3">
        <f>IFERROR(__xludf.DUMMYFUNCTION("""COMPUTED_VALUE"""),44092.66666666667)</f>
        <v>44092.66667</v>
      </c>
      <c r="B115" s="2">
        <f>IFERROR(__xludf.DUMMYFUNCTION("""COMPUTED_VALUE"""),447.94)</f>
        <v>447.94</v>
      </c>
      <c r="C115" s="2">
        <f>IFERROR(__xludf.DUMMYFUNCTION("""COMPUTED_VALUE"""),451.0)</f>
        <v>451</v>
      </c>
      <c r="D115" s="2">
        <f>IFERROR(__xludf.DUMMYFUNCTION("""COMPUTED_VALUE"""),428.8)</f>
        <v>428.8</v>
      </c>
      <c r="E115" s="2">
        <f>IFERROR(__xludf.DUMMYFUNCTION("""COMPUTED_VALUE"""),442.15)</f>
        <v>442.15</v>
      </c>
      <c r="F115" s="2">
        <f>IFERROR(__xludf.DUMMYFUNCTION("""COMPUTED_VALUE"""),8.6406819E7)</f>
        <v>86406819</v>
      </c>
    </row>
    <row r="116">
      <c r="A116" s="3">
        <f>IFERROR(__xludf.DUMMYFUNCTION("""COMPUTED_VALUE"""),44095.66666666667)</f>
        <v>44095.66667</v>
      </c>
      <c r="B116" s="2">
        <f>IFERROR(__xludf.DUMMYFUNCTION("""COMPUTED_VALUE"""),453.13)</f>
        <v>453.13</v>
      </c>
      <c r="C116" s="2">
        <f>IFERROR(__xludf.DUMMYFUNCTION("""COMPUTED_VALUE"""),455.68)</f>
        <v>455.68</v>
      </c>
      <c r="D116" s="2">
        <f>IFERROR(__xludf.DUMMYFUNCTION("""COMPUTED_VALUE"""),407.07)</f>
        <v>407.07</v>
      </c>
      <c r="E116" s="2">
        <f>IFERROR(__xludf.DUMMYFUNCTION("""COMPUTED_VALUE"""),449.39)</f>
        <v>449.39</v>
      </c>
      <c r="F116" s="2">
        <f>IFERROR(__xludf.DUMMYFUNCTION("""COMPUTED_VALUE"""),1.094768E8)</f>
        <v>109476800</v>
      </c>
    </row>
    <row r="117">
      <c r="A117" s="3">
        <f>IFERROR(__xludf.DUMMYFUNCTION("""COMPUTED_VALUE"""),44096.66666666667)</f>
        <v>44096.66667</v>
      </c>
      <c r="B117" s="2">
        <f>IFERROR(__xludf.DUMMYFUNCTION("""COMPUTED_VALUE"""),429.6)</f>
        <v>429.6</v>
      </c>
      <c r="C117" s="2">
        <f>IFERROR(__xludf.DUMMYFUNCTION("""COMPUTED_VALUE"""),437.76)</f>
        <v>437.76</v>
      </c>
      <c r="D117" s="2">
        <f>IFERROR(__xludf.DUMMYFUNCTION("""COMPUTED_VALUE"""),417.6)</f>
        <v>417.6</v>
      </c>
      <c r="E117" s="2">
        <f>IFERROR(__xludf.DUMMYFUNCTION("""COMPUTED_VALUE"""),424.23)</f>
        <v>424.23</v>
      </c>
      <c r="F117" s="2">
        <f>IFERROR(__xludf.DUMMYFUNCTION("""COMPUTED_VALUE"""),7.9580795E7)</f>
        <v>79580795</v>
      </c>
    </row>
    <row r="118">
      <c r="A118" s="3">
        <f>IFERROR(__xludf.DUMMYFUNCTION("""COMPUTED_VALUE"""),44097.66666666667)</f>
        <v>44097.66667</v>
      </c>
      <c r="B118" s="2">
        <f>IFERROR(__xludf.DUMMYFUNCTION("""COMPUTED_VALUE"""),405.16)</f>
        <v>405.16</v>
      </c>
      <c r="C118" s="2">
        <f>IFERROR(__xludf.DUMMYFUNCTION("""COMPUTED_VALUE"""),412.15)</f>
        <v>412.15</v>
      </c>
      <c r="D118" s="2">
        <f>IFERROR(__xludf.DUMMYFUNCTION("""COMPUTED_VALUE"""),375.88)</f>
        <v>375.88</v>
      </c>
      <c r="E118" s="2">
        <f>IFERROR(__xludf.DUMMYFUNCTION("""COMPUTED_VALUE"""),380.36)</f>
        <v>380.36</v>
      </c>
      <c r="F118" s="2">
        <f>IFERROR(__xludf.DUMMYFUNCTION("""COMPUTED_VALUE"""),9.5074176E7)</f>
        <v>95074176</v>
      </c>
    </row>
    <row r="119">
      <c r="A119" s="3">
        <f>IFERROR(__xludf.DUMMYFUNCTION("""COMPUTED_VALUE"""),44098.66666666667)</f>
        <v>44098.66667</v>
      </c>
      <c r="B119" s="2">
        <f>IFERROR(__xludf.DUMMYFUNCTION("""COMPUTED_VALUE"""),363.8)</f>
        <v>363.8</v>
      </c>
      <c r="C119" s="2">
        <f>IFERROR(__xludf.DUMMYFUNCTION("""COMPUTED_VALUE"""),399.5)</f>
        <v>399.5</v>
      </c>
      <c r="D119" s="2">
        <f>IFERROR(__xludf.DUMMYFUNCTION("""COMPUTED_VALUE"""),351.3)</f>
        <v>351.3</v>
      </c>
      <c r="E119" s="2">
        <f>IFERROR(__xludf.DUMMYFUNCTION("""COMPUTED_VALUE"""),387.79)</f>
        <v>387.79</v>
      </c>
      <c r="F119" s="2">
        <f>IFERROR(__xludf.DUMMYFUNCTION("""COMPUTED_VALUE"""),9.6561061E7)</f>
        <v>96561061</v>
      </c>
    </row>
    <row r="120">
      <c r="A120" s="3">
        <f>IFERROR(__xludf.DUMMYFUNCTION("""COMPUTED_VALUE"""),44099.66666666667)</f>
        <v>44099.66667</v>
      </c>
      <c r="B120" s="2">
        <f>IFERROR(__xludf.DUMMYFUNCTION("""COMPUTED_VALUE"""),393.47)</f>
        <v>393.47</v>
      </c>
      <c r="C120" s="2">
        <f>IFERROR(__xludf.DUMMYFUNCTION("""COMPUTED_VALUE"""),408.73)</f>
        <v>408.73</v>
      </c>
      <c r="D120" s="2">
        <f>IFERROR(__xludf.DUMMYFUNCTION("""COMPUTED_VALUE"""),391.3)</f>
        <v>391.3</v>
      </c>
      <c r="E120" s="2">
        <f>IFERROR(__xludf.DUMMYFUNCTION("""COMPUTED_VALUE"""),407.34)</f>
        <v>407.34</v>
      </c>
      <c r="F120" s="2">
        <f>IFERROR(__xludf.DUMMYFUNCTION("""COMPUTED_VALUE"""),6.7208459E7)</f>
        <v>67208459</v>
      </c>
    </row>
    <row r="121">
      <c r="A121" s="3">
        <f>IFERROR(__xludf.DUMMYFUNCTION("""COMPUTED_VALUE"""),44102.66666666667)</f>
        <v>44102.66667</v>
      </c>
      <c r="B121" s="2">
        <f>IFERROR(__xludf.DUMMYFUNCTION("""COMPUTED_VALUE"""),424.62)</f>
        <v>424.62</v>
      </c>
      <c r="C121" s="2">
        <f>IFERROR(__xludf.DUMMYFUNCTION("""COMPUTED_VALUE"""),428.08)</f>
        <v>428.08</v>
      </c>
      <c r="D121" s="2">
        <f>IFERROR(__xludf.DUMMYFUNCTION("""COMPUTED_VALUE"""),415.55)</f>
        <v>415.55</v>
      </c>
      <c r="E121" s="2">
        <f>IFERROR(__xludf.DUMMYFUNCTION("""COMPUTED_VALUE"""),421.2)</f>
        <v>421.2</v>
      </c>
      <c r="F121" s="2">
        <f>IFERROR(__xludf.DUMMYFUNCTION("""COMPUTED_VALUE"""),4.9719561E7)</f>
        <v>49719561</v>
      </c>
    </row>
    <row r="122">
      <c r="A122" s="3">
        <f>IFERROR(__xludf.DUMMYFUNCTION("""COMPUTED_VALUE"""),44103.66666666667)</f>
        <v>44103.66667</v>
      </c>
      <c r="B122" s="2">
        <f>IFERROR(__xludf.DUMMYFUNCTION("""COMPUTED_VALUE"""),416.0)</f>
        <v>416</v>
      </c>
      <c r="C122" s="2">
        <f>IFERROR(__xludf.DUMMYFUNCTION("""COMPUTED_VALUE"""),428.5)</f>
        <v>428.5</v>
      </c>
      <c r="D122" s="2">
        <f>IFERROR(__xludf.DUMMYFUNCTION("""COMPUTED_VALUE"""),411.6)</f>
        <v>411.6</v>
      </c>
      <c r="E122" s="2">
        <f>IFERROR(__xludf.DUMMYFUNCTION("""COMPUTED_VALUE"""),419.07)</f>
        <v>419.07</v>
      </c>
      <c r="F122" s="2">
        <f>IFERROR(__xludf.DUMMYFUNCTION("""COMPUTED_VALUE"""),5.0341404E7)</f>
        <v>50341404</v>
      </c>
    </row>
    <row r="123">
      <c r="A123" s="3">
        <f>IFERROR(__xludf.DUMMYFUNCTION("""COMPUTED_VALUE"""),44104.66666666667)</f>
        <v>44104.66667</v>
      </c>
      <c r="B123" s="2">
        <f>IFERROR(__xludf.DUMMYFUNCTION("""COMPUTED_VALUE"""),421.32)</f>
        <v>421.32</v>
      </c>
      <c r="C123" s="2">
        <f>IFERROR(__xludf.DUMMYFUNCTION("""COMPUTED_VALUE"""),433.93)</f>
        <v>433.93</v>
      </c>
      <c r="D123" s="2">
        <f>IFERROR(__xludf.DUMMYFUNCTION("""COMPUTED_VALUE"""),420.47)</f>
        <v>420.47</v>
      </c>
      <c r="E123" s="2">
        <f>IFERROR(__xludf.DUMMYFUNCTION("""COMPUTED_VALUE"""),429.01)</f>
        <v>429.01</v>
      </c>
      <c r="F123" s="2">
        <f>IFERROR(__xludf.DUMMYFUNCTION("""COMPUTED_VALUE"""),4.8145566E7)</f>
        <v>48145566</v>
      </c>
    </row>
    <row r="124">
      <c r="A124" s="3">
        <f>IFERROR(__xludf.DUMMYFUNCTION("""COMPUTED_VALUE"""),44105.66666666667)</f>
        <v>44105.66667</v>
      </c>
      <c r="B124" s="2">
        <f>IFERROR(__xludf.DUMMYFUNCTION("""COMPUTED_VALUE"""),440.76)</f>
        <v>440.76</v>
      </c>
      <c r="C124" s="2">
        <f>IFERROR(__xludf.DUMMYFUNCTION("""COMPUTED_VALUE"""),448.88)</f>
        <v>448.88</v>
      </c>
      <c r="D124" s="2">
        <f>IFERROR(__xludf.DUMMYFUNCTION("""COMPUTED_VALUE"""),434.42)</f>
        <v>434.42</v>
      </c>
      <c r="E124" s="2">
        <f>IFERROR(__xludf.DUMMYFUNCTION("""COMPUTED_VALUE"""),448.16)</f>
        <v>448.16</v>
      </c>
      <c r="F124" s="2">
        <f>IFERROR(__xludf.DUMMYFUNCTION("""COMPUTED_VALUE"""),5.0741454E7)</f>
        <v>50741454</v>
      </c>
    </row>
    <row r="125">
      <c r="A125" s="3">
        <f>IFERROR(__xludf.DUMMYFUNCTION("""COMPUTED_VALUE"""),44106.66666666667)</f>
        <v>44106.66667</v>
      </c>
      <c r="B125" s="2">
        <f>IFERROR(__xludf.DUMMYFUNCTION("""COMPUTED_VALUE"""),421.39)</f>
        <v>421.39</v>
      </c>
      <c r="C125" s="2">
        <f>IFERROR(__xludf.DUMMYFUNCTION("""COMPUTED_VALUE"""),439.13)</f>
        <v>439.13</v>
      </c>
      <c r="D125" s="2">
        <f>IFERROR(__xludf.DUMMYFUNCTION("""COMPUTED_VALUE"""),415.0)</f>
        <v>415</v>
      </c>
      <c r="E125" s="2">
        <f>IFERROR(__xludf.DUMMYFUNCTION("""COMPUTED_VALUE"""),415.09)</f>
        <v>415.09</v>
      </c>
      <c r="F125" s="2">
        <f>IFERROR(__xludf.DUMMYFUNCTION("""COMPUTED_VALUE"""),7.1430025E7)</f>
        <v>71430025</v>
      </c>
    </row>
    <row r="126">
      <c r="A126" s="3">
        <f>IFERROR(__xludf.DUMMYFUNCTION("""COMPUTED_VALUE"""),44109.66666666667)</f>
        <v>44109.66667</v>
      </c>
      <c r="B126" s="2">
        <f>IFERROR(__xludf.DUMMYFUNCTION("""COMPUTED_VALUE"""),423.35)</f>
        <v>423.35</v>
      </c>
      <c r="C126" s="2">
        <f>IFERROR(__xludf.DUMMYFUNCTION("""COMPUTED_VALUE"""),433.64)</f>
        <v>433.64</v>
      </c>
      <c r="D126" s="2">
        <f>IFERROR(__xludf.DUMMYFUNCTION("""COMPUTED_VALUE"""),419.33)</f>
        <v>419.33</v>
      </c>
      <c r="E126" s="2">
        <f>IFERROR(__xludf.DUMMYFUNCTION("""COMPUTED_VALUE"""),425.68)</f>
        <v>425.68</v>
      </c>
      <c r="F126" s="2">
        <f>IFERROR(__xludf.DUMMYFUNCTION("""COMPUTED_VALUE"""),4.4722786E7)</f>
        <v>44722786</v>
      </c>
    </row>
    <row r="127">
      <c r="A127" s="3">
        <f>IFERROR(__xludf.DUMMYFUNCTION("""COMPUTED_VALUE"""),44110.66666666667)</f>
        <v>44110.66667</v>
      </c>
      <c r="B127" s="2">
        <f>IFERROR(__xludf.DUMMYFUNCTION("""COMPUTED_VALUE"""),423.79)</f>
        <v>423.79</v>
      </c>
      <c r="C127" s="2">
        <f>IFERROR(__xludf.DUMMYFUNCTION("""COMPUTED_VALUE"""),428.78)</f>
        <v>428.78</v>
      </c>
      <c r="D127" s="2">
        <f>IFERROR(__xludf.DUMMYFUNCTION("""COMPUTED_VALUE"""),406.05)</f>
        <v>406.05</v>
      </c>
      <c r="E127" s="2">
        <f>IFERROR(__xludf.DUMMYFUNCTION("""COMPUTED_VALUE"""),413.98)</f>
        <v>413.98</v>
      </c>
      <c r="F127" s="2">
        <f>IFERROR(__xludf.DUMMYFUNCTION("""COMPUTED_VALUE"""),4.9146259E7)</f>
        <v>49146259</v>
      </c>
    </row>
    <row r="128">
      <c r="A128" s="3">
        <f>IFERROR(__xludf.DUMMYFUNCTION("""COMPUTED_VALUE"""),44111.66666666667)</f>
        <v>44111.66667</v>
      </c>
      <c r="B128" s="2">
        <f>IFERROR(__xludf.DUMMYFUNCTION("""COMPUTED_VALUE"""),419.87)</f>
        <v>419.87</v>
      </c>
      <c r="C128" s="2">
        <f>IFERROR(__xludf.DUMMYFUNCTION("""COMPUTED_VALUE"""),429.9)</f>
        <v>429.9</v>
      </c>
      <c r="D128" s="2">
        <f>IFERROR(__xludf.DUMMYFUNCTION("""COMPUTED_VALUE"""),413.85)</f>
        <v>413.85</v>
      </c>
      <c r="E128" s="2">
        <f>IFERROR(__xludf.DUMMYFUNCTION("""COMPUTED_VALUE"""),425.3)</f>
        <v>425.3</v>
      </c>
      <c r="F128" s="2">
        <f>IFERROR(__xludf.DUMMYFUNCTION("""COMPUTED_VALUE"""),4.3127709E7)</f>
        <v>43127709</v>
      </c>
    </row>
    <row r="129">
      <c r="A129" s="3">
        <f>IFERROR(__xludf.DUMMYFUNCTION("""COMPUTED_VALUE"""),44112.66666666667)</f>
        <v>44112.66667</v>
      </c>
      <c r="B129" s="2">
        <f>IFERROR(__xludf.DUMMYFUNCTION("""COMPUTED_VALUE"""),438.44)</f>
        <v>438.44</v>
      </c>
      <c r="C129" s="2">
        <f>IFERROR(__xludf.DUMMYFUNCTION("""COMPUTED_VALUE"""),439.0)</f>
        <v>439</v>
      </c>
      <c r="D129" s="2">
        <f>IFERROR(__xludf.DUMMYFUNCTION("""COMPUTED_VALUE"""),425.3)</f>
        <v>425.3</v>
      </c>
      <c r="E129" s="2">
        <f>IFERROR(__xludf.DUMMYFUNCTION("""COMPUTED_VALUE"""),425.92)</f>
        <v>425.92</v>
      </c>
      <c r="F129" s="2">
        <f>IFERROR(__xludf.DUMMYFUNCTION("""COMPUTED_VALUE"""),4.0421116E7)</f>
        <v>40421116</v>
      </c>
    </row>
    <row r="130">
      <c r="A130" s="3">
        <f>IFERROR(__xludf.DUMMYFUNCTION("""COMPUTED_VALUE"""),44113.66666666667)</f>
        <v>44113.66667</v>
      </c>
      <c r="B130" s="2">
        <f>IFERROR(__xludf.DUMMYFUNCTION("""COMPUTED_VALUE"""),430.13)</f>
        <v>430.13</v>
      </c>
      <c r="C130" s="2">
        <f>IFERROR(__xludf.DUMMYFUNCTION("""COMPUTED_VALUE"""),434.59)</f>
        <v>434.59</v>
      </c>
      <c r="D130" s="2">
        <f>IFERROR(__xludf.DUMMYFUNCTION("""COMPUTED_VALUE"""),426.46)</f>
        <v>426.46</v>
      </c>
      <c r="E130" s="2">
        <f>IFERROR(__xludf.DUMMYFUNCTION("""COMPUTED_VALUE"""),434.0)</f>
        <v>434</v>
      </c>
      <c r="F130" s="2">
        <f>IFERROR(__xludf.DUMMYFUNCTION("""COMPUTED_VALUE"""),2.8925656E7)</f>
        <v>28925656</v>
      </c>
    </row>
    <row r="131">
      <c r="A131" s="3">
        <f>IFERROR(__xludf.DUMMYFUNCTION("""COMPUTED_VALUE"""),44116.66666666667)</f>
        <v>44116.66667</v>
      </c>
      <c r="B131" s="2">
        <f>IFERROR(__xludf.DUMMYFUNCTION("""COMPUTED_VALUE"""),442.0)</f>
        <v>442</v>
      </c>
      <c r="C131" s="2">
        <f>IFERROR(__xludf.DUMMYFUNCTION("""COMPUTED_VALUE"""),448.74)</f>
        <v>448.74</v>
      </c>
      <c r="D131" s="2">
        <f>IFERROR(__xludf.DUMMYFUNCTION("""COMPUTED_VALUE"""),438.58)</f>
        <v>438.58</v>
      </c>
      <c r="E131" s="2">
        <f>IFERROR(__xludf.DUMMYFUNCTION("""COMPUTED_VALUE"""),442.3)</f>
        <v>442.3</v>
      </c>
      <c r="F131" s="2">
        <f>IFERROR(__xludf.DUMMYFUNCTION("""COMPUTED_VALUE"""),3.8791133E7)</f>
        <v>38791133</v>
      </c>
    </row>
    <row r="132">
      <c r="A132" s="3">
        <f>IFERROR(__xludf.DUMMYFUNCTION("""COMPUTED_VALUE"""),44117.66666666667)</f>
        <v>44117.66667</v>
      </c>
      <c r="B132" s="2">
        <f>IFERROR(__xludf.DUMMYFUNCTION("""COMPUTED_VALUE"""),443.35)</f>
        <v>443.35</v>
      </c>
      <c r="C132" s="2">
        <f>IFERROR(__xludf.DUMMYFUNCTION("""COMPUTED_VALUE"""),448.89)</f>
        <v>448.89</v>
      </c>
      <c r="D132" s="2">
        <f>IFERROR(__xludf.DUMMYFUNCTION("""COMPUTED_VALUE"""),436.6)</f>
        <v>436.6</v>
      </c>
      <c r="E132" s="2">
        <f>IFERROR(__xludf.DUMMYFUNCTION("""COMPUTED_VALUE"""),446.65)</f>
        <v>446.65</v>
      </c>
      <c r="F132" s="2">
        <f>IFERROR(__xludf.DUMMYFUNCTION("""COMPUTED_VALUE"""),3.4463665E7)</f>
        <v>34463665</v>
      </c>
    </row>
    <row r="133">
      <c r="A133" s="3">
        <f>IFERROR(__xludf.DUMMYFUNCTION("""COMPUTED_VALUE"""),44118.66666666667)</f>
        <v>44118.66667</v>
      </c>
      <c r="B133" s="2">
        <f>IFERROR(__xludf.DUMMYFUNCTION("""COMPUTED_VALUE"""),449.78)</f>
        <v>449.78</v>
      </c>
      <c r="C133" s="2">
        <f>IFERROR(__xludf.DUMMYFUNCTION("""COMPUTED_VALUE"""),465.9)</f>
        <v>465.9</v>
      </c>
      <c r="D133" s="2">
        <f>IFERROR(__xludf.DUMMYFUNCTION("""COMPUTED_VALUE"""),447.35)</f>
        <v>447.35</v>
      </c>
      <c r="E133" s="2">
        <f>IFERROR(__xludf.DUMMYFUNCTION("""COMPUTED_VALUE"""),461.3)</f>
        <v>461.3</v>
      </c>
      <c r="F133" s="2">
        <f>IFERROR(__xludf.DUMMYFUNCTION("""COMPUTED_VALUE"""),4.8045394E7)</f>
        <v>48045394</v>
      </c>
    </row>
    <row r="134">
      <c r="A134" s="3">
        <f>IFERROR(__xludf.DUMMYFUNCTION("""COMPUTED_VALUE"""),44119.66666666667)</f>
        <v>44119.66667</v>
      </c>
      <c r="B134" s="2">
        <f>IFERROR(__xludf.DUMMYFUNCTION("""COMPUTED_VALUE"""),450.31)</f>
        <v>450.31</v>
      </c>
      <c r="C134" s="2">
        <f>IFERROR(__xludf.DUMMYFUNCTION("""COMPUTED_VALUE"""),456.57)</f>
        <v>456.57</v>
      </c>
      <c r="D134" s="2">
        <f>IFERROR(__xludf.DUMMYFUNCTION("""COMPUTED_VALUE"""),442.5)</f>
        <v>442.5</v>
      </c>
      <c r="E134" s="2">
        <f>IFERROR(__xludf.DUMMYFUNCTION("""COMPUTED_VALUE"""),448.88)</f>
        <v>448.88</v>
      </c>
      <c r="F134" s="2">
        <f>IFERROR(__xludf.DUMMYFUNCTION("""COMPUTED_VALUE"""),3.5672354E7)</f>
        <v>35672354</v>
      </c>
    </row>
    <row r="135">
      <c r="A135" s="3">
        <f>IFERROR(__xludf.DUMMYFUNCTION("""COMPUTED_VALUE"""),44120.66666666667)</f>
        <v>44120.66667</v>
      </c>
      <c r="B135" s="2">
        <f>IFERROR(__xludf.DUMMYFUNCTION("""COMPUTED_VALUE"""),454.44)</f>
        <v>454.44</v>
      </c>
      <c r="C135" s="2">
        <f>IFERROR(__xludf.DUMMYFUNCTION("""COMPUTED_VALUE"""),455.95)</f>
        <v>455.95</v>
      </c>
      <c r="D135" s="2">
        <f>IFERROR(__xludf.DUMMYFUNCTION("""COMPUTED_VALUE"""),438.85)</f>
        <v>438.85</v>
      </c>
      <c r="E135" s="2">
        <f>IFERROR(__xludf.DUMMYFUNCTION("""COMPUTED_VALUE"""),439.67)</f>
        <v>439.67</v>
      </c>
      <c r="F135" s="2">
        <f>IFERROR(__xludf.DUMMYFUNCTION("""COMPUTED_VALUE"""),3.2775879E7)</f>
        <v>32775879</v>
      </c>
    </row>
    <row r="136">
      <c r="A136" s="3">
        <f>IFERROR(__xludf.DUMMYFUNCTION("""COMPUTED_VALUE"""),44123.66666666667)</f>
        <v>44123.66667</v>
      </c>
      <c r="B136" s="2">
        <f>IFERROR(__xludf.DUMMYFUNCTION("""COMPUTED_VALUE"""),446.24)</f>
        <v>446.24</v>
      </c>
      <c r="C136" s="2">
        <f>IFERROR(__xludf.DUMMYFUNCTION("""COMPUTED_VALUE"""),447.0)</f>
        <v>447</v>
      </c>
      <c r="D136" s="2">
        <f>IFERROR(__xludf.DUMMYFUNCTION("""COMPUTED_VALUE"""),428.87)</f>
        <v>428.87</v>
      </c>
      <c r="E136" s="2">
        <f>IFERROR(__xludf.DUMMYFUNCTION("""COMPUTED_VALUE"""),430.83)</f>
        <v>430.83</v>
      </c>
      <c r="F136" s="2">
        <f>IFERROR(__xludf.DUMMYFUNCTION("""COMPUTED_VALUE"""),3.6287843E7)</f>
        <v>36287843</v>
      </c>
    </row>
    <row r="137">
      <c r="A137" s="3">
        <f>IFERROR(__xludf.DUMMYFUNCTION("""COMPUTED_VALUE"""),44124.66666666667)</f>
        <v>44124.66667</v>
      </c>
      <c r="B137" s="2">
        <f>IFERROR(__xludf.DUMMYFUNCTION("""COMPUTED_VALUE"""),431.75)</f>
        <v>431.75</v>
      </c>
      <c r="C137" s="2">
        <f>IFERROR(__xludf.DUMMYFUNCTION("""COMPUTED_VALUE"""),431.75)</f>
        <v>431.75</v>
      </c>
      <c r="D137" s="2">
        <f>IFERROR(__xludf.DUMMYFUNCTION("""COMPUTED_VALUE"""),419.05)</f>
        <v>419.05</v>
      </c>
      <c r="E137" s="2">
        <f>IFERROR(__xludf.DUMMYFUNCTION("""COMPUTED_VALUE"""),421.94)</f>
        <v>421.94</v>
      </c>
      <c r="F137" s="2">
        <f>IFERROR(__xludf.DUMMYFUNCTION("""COMPUTED_VALUE"""),3.1656289E7)</f>
        <v>31656289</v>
      </c>
    </row>
    <row r="138">
      <c r="A138" s="3">
        <f>IFERROR(__xludf.DUMMYFUNCTION("""COMPUTED_VALUE"""),44125.66666666667)</f>
        <v>44125.66667</v>
      </c>
      <c r="B138" s="2">
        <f>IFERROR(__xludf.DUMMYFUNCTION("""COMPUTED_VALUE"""),422.7)</f>
        <v>422.7</v>
      </c>
      <c r="C138" s="2">
        <f>IFERROR(__xludf.DUMMYFUNCTION("""COMPUTED_VALUE"""),432.95)</f>
        <v>432.95</v>
      </c>
      <c r="D138" s="2">
        <f>IFERROR(__xludf.DUMMYFUNCTION("""COMPUTED_VALUE"""),421.25)</f>
        <v>421.25</v>
      </c>
      <c r="E138" s="2">
        <f>IFERROR(__xludf.DUMMYFUNCTION("""COMPUTED_VALUE"""),422.64)</f>
        <v>422.64</v>
      </c>
      <c r="F138" s="2">
        <f>IFERROR(__xludf.DUMMYFUNCTION("""COMPUTED_VALUE"""),3.2370461E7)</f>
        <v>32370461</v>
      </c>
    </row>
    <row r="139">
      <c r="A139" s="3">
        <f>IFERROR(__xludf.DUMMYFUNCTION("""COMPUTED_VALUE"""),44126.66666666667)</f>
        <v>44126.66667</v>
      </c>
      <c r="B139" s="2">
        <f>IFERROR(__xludf.DUMMYFUNCTION("""COMPUTED_VALUE"""),441.92)</f>
        <v>441.92</v>
      </c>
      <c r="C139" s="2">
        <f>IFERROR(__xludf.DUMMYFUNCTION("""COMPUTED_VALUE"""),445.23)</f>
        <v>445.23</v>
      </c>
      <c r="D139" s="2">
        <f>IFERROR(__xludf.DUMMYFUNCTION("""COMPUTED_VALUE"""),424.51)</f>
        <v>424.51</v>
      </c>
      <c r="E139" s="2">
        <f>IFERROR(__xludf.DUMMYFUNCTION("""COMPUTED_VALUE"""),425.79)</f>
        <v>425.79</v>
      </c>
      <c r="F139" s="2">
        <f>IFERROR(__xludf.DUMMYFUNCTION("""COMPUTED_VALUE"""),3.9993191E7)</f>
        <v>39993191</v>
      </c>
    </row>
    <row r="140">
      <c r="A140" s="3">
        <f>IFERROR(__xludf.DUMMYFUNCTION("""COMPUTED_VALUE"""),44127.66666666667)</f>
        <v>44127.66667</v>
      </c>
      <c r="B140" s="2">
        <f>IFERROR(__xludf.DUMMYFUNCTION("""COMPUTED_VALUE"""),421.84)</f>
        <v>421.84</v>
      </c>
      <c r="C140" s="2">
        <f>IFERROR(__xludf.DUMMYFUNCTION("""COMPUTED_VALUE"""),422.89)</f>
        <v>422.89</v>
      </c>
      <c r="D140" s="2">
        <f>IFERROR(__xludf.DUMMYFUNCTION("""COMPUTED_VALUE"""),407.38)</f>
        <v>407.38</v>
      </c>
      <c r="E140" s="2">
        <f>IFERROR(__xludf.DUMMYFUNCTION("""COMPUTED_VALUE"""),420.63)</f>
        <v>420.63</v>
      </c>
      <c r="F140" s="2">
        <f>IFERROR(__xludf.DUMMYFUNCTION("""COMPUTED_VALUE"""),3.371698E7)</f>
        <v>33716980</v>
      </c>
    </row>
    <row r="141">
      <c r="A141" s="3">
        <f>IFERROR(__xludf.DUMMYFUNCTION("""COMPUTED_VALUE"""),44130.66666666667)</f>
        <v>44130.66667</v>
      </c>
      <c r="B141" s="2">
        <f>IFERROR(__xludf.DUMMYFUNCTION("""COMPUTED_VALUE"""),411.63)</f>
        <v>411.63</v>
      </c>
      <c r="C141" s="2">
        <f>IFERROR(__xludf.DUMMYFUNCTION("""COMPUTED_VALUE"""),425.76)</f>
        <v>425.76</v>
      </c>
      <c r="D141" s="2">
        <f>IFERROR(__xludf.DUMMYFUNCTION("""COMPUTED_VALUE"""),410.0)</f>
        <v>410</v>
      </c>
      <c r="E141" s="2">
        <f>IFERROR(__xludf.DUMMYFUNCTION("""COMPUTED_VALUE"""),420.28)</f>
        <v>420.28</v>
      </c>
      <c r="F141" s="2">
        <f>IFERROR(__xludf.DUMMYFUNCTION("""COMPUTED_VALUE"""),2.8239161E7)</f>
        <v>28239161</v>
      </c>
    </row>
    <row r="142">
      <c r="A142" s="3">
        <f>IFERROR(__xludf.DUMMYFUNCTION("""COMPUTED_VALUE"""),44131.66666666667)</f>
        <v>44131.66667</v>
      </c>
      <c r="B142" s="2">
        <f>IFERROR(__xludf.DUMMYFUNCTION("""COMPUTED_VALUE"""),423.76)</f>
        <v>423.76</v>
      </c>
      <c r="C142" s="2">
        <f>IFERROR(__xludf.DUMMYFUNCTION("""COMPUTED_VALUE"""),430.5)</f>
        <v>430.5</v>
      </c>
      <c r="D142" s="2">
        <f>IFERROR(__xludf.DUMMYFUNCTION("""COMPUTED_VALUE"""),420.1)</f>
        <v>420.1</v>
      </c>
      <c r="E142" s="2">
        <f>IFERROR(__xludf.DUMMYFUNCTION("""COMPUTED_VALUE"""),424.68)</f>
        <v>424.68</v>
      </c>
      <c r="F142" s="2">
        <f>IFERROR(__xludf.DUMMYFUNCTION("""COMPUTED_VALUE"""),2.2686506E7)</f>
        <v>22686506</v>
      </c>
    </row>
    <row r="143">
      <c r="A143" s="3">
        <f>IFERROR(__xludf.DUMMYFUNCTION("""COMPUTED_VALUE"""),44132.66666666667)</f>
        <v>44132.66667</v>
      </c>
      <c r="B143" s="2">
        <f>IFERROR(__xludf.DUMMYFUNCTION("""COMPUTED_VALUE"""),416.48)</f>
        <v>416.48</v>
      </c>
      <c r="C143" s="2">
        <f>IFERROR(__xludf.DUMMYFUNCTION("""COMPUTED_VALUE"""),418.6)</f>
        <v>418.6</v>
      </c>
      <c r="D143" s="2">
        <f>IFERROR(__xludf.DUMMYFUNCTION("""COMPUTED_VALUE"""),406.0)</f>
        <v>406</v>
      </c>
      <c r="E143" s="2">
        <f>IFERROR(__xludf.DUMMYFUNCTION("""COMPUTED_VALUE"""),406.02)</f>
        <v>406.02</v>
      </c>
      <c r="F143" s="2">
        <f>IFERROR(__xludf.DUMMYFUNCTION("""COMPUTED_VALUE"""),2.5451409E7)</f>
        <v>25451409</v>
      </c>
    </row>
    <row r="144">
      <c r="A144" s="3">
        <f>IFERROR(__xludf.DUMMYFUNCTION("""COMPUTED_VALUE"""),44133.66666666667)</f>
        <v>44133.66667</v>
      </c>
      <c r="B144" s="2">
        <f>IFERROR(__xludf.DUMMYFUNCTION("""COMPUTED_VALUE"""),409.96)</f>
        <v>409.96</v>
      </c>
      <c r="C144" s="2">
        <f>IFERROR(__xludf.DUMMYFUNCTION("""COMPUTED_VALUE"""),418.06)</f>
        <v>418.06</v>
      </c>
      <c r="D144" s="2">
        <f>IFERROR(__xludf.DUMMYFUNCTION("""COMPUTED_VALUE"""),406.46)</f>
        <v>406.46</v>
      </c>
      <c r="E144" s="2">
        <f>IFERROR(__xludf.DUMMYFUNCTION("""COMPUTED_VALUE"""),410.83)</f>
        <v>410.83</v>
      </c>
      <c r="F144" s="2">
        <f>IFERROR(__xludf.DUMMYFUNCTION("""COMPUTED_VALUE"""),2.2655308E7)</f>
        <v>22655308</v>
      </c>
    </row>
    <row r="145">
      <c r="A145" s="3">
        <f>IFERROR(__xludf.DUMMYFUNCTION("""COMPUTED_VALUE"""),44134.66666666667)</f>
        <v>44134.66667</v>
      </c>
      <c r="B145" s="2">
        <f>IFERROR(__xludf.DUMMYFUNCTION("""COMPUTED_VALUE"""),406.9)</f>
        <v>406.9</v>
      </c>
      <c r="C145" s="2">
        <f>IFERROR(__xludf.DUMMYFUNCTION("""COMPUTED_VALUE"""),407.59)</f>
        <v>407.59</v>
      </c>
      <c r="D145" s="2">
        <f>IFERROR(__xludf.DUMMYFUNCTION("""COMPUTED_VALUE"""),379.11)</f>
        <v>379.11</v>
      </c>
      <c r="E145" s="2">
        <f>IFERROR(__xludf.DUMMYFUNCTION("""COMPUTED_VALUE"""),388.04)</f>
        <v>388.04</v>
      </c>
      <c r="F145" s="2">
        <f>IFERROR(__xludf.DUMMYFUNCTION("""COMPUTED_VALUE"""),4.2587639E7)</f>
        <v>42587639</v>
      </c>
    </row>
    <row r="146">
      <c r="A146" s="3">
        <f>IFERROR(__xludf.DUMMYFUNCTION("""COMPUTED_VALUE"""),44137.66666666667)</f>
        <v>44137.66667</v>
      </c>
      <c r="B146" s="2">
        <f>IFERROR(__xludf.DUMMYFUNCTION("""COMPUTED_VALUE"""),394.0)</f>
        <v>394</v>
      </c>
      <c r="C146" s="2">
        <f>IFERROR(__xludf.DUMMYFUNCTION("""COMPUTED_VALUE"""),406.98)</f>
        <v>406.98</v>
      </c>
      <c r="D146" s="2">
        <f>IFERROR(__xludf.DUMMYFUNCTION("""COMPUTED_VALUE"""),392.3)</f>
        <v>392.3</v>
      </c>
      <c r="E146" s="2">
        <f>IFERROR(__xludf.DUMMYFUNCTION("""COMPUTED_VALUE"""),400.51)</f>
        <v>400.51</v>
      </c>
      <c r="F146" s="2">
        <f>IFERROR(__xludf.DUMMYFUNCTION("""COMPUTED_VALUE"""),2.9021118E7)</f>
        <v>29021118</v>
      </c>
    </row>
    <row r="147">
      <c r="A147" s="3">
        <f>IFERROR(__xludf.DUMMYFUNCTION("""COMPUTED_VALUE"""),44138.66666666667)</f>
        <v>44138.66667</v>
      </c>
      <c r="B147" s="2">
        <f>IFERROR(__xludf.DUMMYFUNCTION("""COMPUTED_VALUE"""),409.73)</f>
        <v>409.73</v>
      </c>
      <c r="C147" s="2">
        <f>IFERROR(__xludf.DUMMYFUNCTION("""COMPUTED_VALUE"""),427.77)</f>
        <v>427.77</v>
      </c>
      <c r="D147" s="2">
        <f>IFERROR(__xludf.DUMMYFUNCTION("""COMPUTED_VALUE"""),406.69)</f>
        <v>406.69</v>
      </c>
      <c r="E147" s="2">
        <f>IFERROR(__xludf.DUMMYFUNCTION("""COMPUTED_VALUE"""),423.9)</f>
        <v>423.9</v>
      </c>
      <c r="F147" s="2">
        <f>IFERROR(__xludf.DUMMYFUNCTION("""COMPUTED_VALUE"""),3.4351715E7)</f>
        <v>34351715</v>
      </c>
    </row>
    <row r="148">
      <c r="A148" s="3">
        <f>IFERROR(__xludf.DUMMYFUNCTION("""COMPUTED_VALUE"""),44139.66666666667)</f>
        <v>44139.66667</v>
      </c>
      <c r="B148" s="2">
        <f>IFERROR(__xludf.DUMMYFUNCTION("""COMPUTED_VALUE"""),430.62)</f>
        <v>430.62</v>
      </c>
      <c r="C148" s="2">
        <f>IFERROR(__xludf.DUMMYFUNCTION("""COMPUTED_VALUE"""),435.4)</f>
        <v>435.4</v>
      </c>
      <c r="D148" s="2">
        <f>IFERROR(__xludf.DUMMYFUNCTION("""COMPUTED_VALUE"""),417.1)</f>
        <v>417.1</v>
      </c>
      <c r="E148" s="2">
        <f>IFERROR(__xludf.DUMMYFUNCTION("""COMPUTED_VALUE"""),420.98)</f>
        <v>420.98</v>
      </c>
      <c r="F148" s="2">
        <f>IFERROR(__xludf.DUMMYFUNCTION("""COMPUTED_VALUE"""),3.2143057E7)</f>
        <v>32143057</v>
      </c>
    </row>
    <row r="149">
      <c r="A149" s="3">
        <f>IFERROR(__xludf.DUMMYFUNCTION("""COMPUTED_VALUE"""),44140.66666666667)</f>
        <v>44140.66667</v>
      </c>
      <c r="B149" s="2">
        <f>IFERROR(__xludf.DUMMYFUNCTION("""COMPUTED_VALUE"""),428.3)</f>
        <v>428.3</v>
      </c>
      <c r="C149" s="2">
        <f>IFERROR(__xludf.DUMMYFUNCTION("""COMPUTED_VALUE"""),440.0)</f>
        <v>440</v>
      </c>
      <c r="D149" s="2">
        <f>IFERROR(__xludf.DUMMYFUNCTION("""COMPUTED_VALUE"""),424.0)</f>
        <v>424</v>
      </c>
      <c r="E149" s="2">
        <f>IFERROR(__xludf.DUMMYFUNCTION("""COMPUTED_VALUE"""),438.09)</f>
        <v>438.09</v>
      </c>
      <c r="F149" s="2">
        <f>IFERROR(__xludf.DUMMYFUNCTION("""COMPUTED_VALUE"""),2.8414523E7)</f>
        <v>28414523</v>
      </c>
    </row>
    <row r="150">
      <c r="A150" s="3">
        <f>IFERROR(__xludf.DUMMYFUNCTION("""COMPUTED_VALUE"""),44141.66666666667)</f>
        <v>44141.66667</v>
      </c>
      <c r="B150" s="2">
        <f>IFERROR(__xludf.DUMMYFUNCTION("""COMPUTED_VALUE"""),436.1)</f>
        <v>436.1</v>
      </c>
      <c r="C150" s="2">
        <f>IFERROR(__xludf.DUMMYFUNCTION("""COMPUTED_VALUE"""),436.57)</f>
        <v>436.57</v>
      </c>
      <c r="D150" s="2">
        <f>IFERROR(__xludf.DUMMYFUNCTION("""COMPUTED_VALUE"""),424.28)</f>
        <v>424.28</v>
      </c>
      <c r="E150" s="2">
        <f>IFERROR(__xludf.DUMMYFUNCTION("""COMPUTED_VALUE"""),429.95)</f>
        <v>429.95</v>
      </c>
      <c r="F150" s="2">
        <f>IFERROR(__xludf.DUMMYFUNCTION("""COMPUTED_VALUE"""),2.1706014E7)</f>
        <v>21706014</v>
      </c>
    </row>
    <row r="151">
      <c r="A151" s="3">
        <f>IFERROR(__xludf.DUMMYFUNCTION("""COMPUTED_VALUE"""),44144.66666666667)</f>
        <v>44144.66667</v>
      </c>
      <c r="B151" s="2">
        <f>IFERROR(__xludf.DUMMYFUNCTION("""COMPUTED_VALUE"""),439.5)</f>
        <v>439.5</v>
      </c>
      <c r="C151" s="2">
        <f>IFERROR(__xludf.DUMMYFUNCTION("""COMPUTED_VALUE"""),452.5)</f>
        <v>452.5</v>
      </c>
      <c r="D151" s="2">
        <f>IFERROR(__xludf.DUMMYFUNCTION("""COMPUTED_VALUE"""),421.0)</f>
        <v>421</v>
      </c>
      <c r="E151" s="2">
        <f>IFERROR(__xludf.DUMMYFUNCTION("""COMPUTED_VALUE"""),421.26)</f>
        <v>421.26</v>
      </c>
      <c r="F151" s="2">
        <f>IFERROR(__xludf.DUMMYFUNCTION("""COMPUTED_VALUE"""),3.4833025E7)</f>
        <v>34833025</v>
      </c>
    </row>
    <row r="152">
      <c r="A152" s="3">
        <f>IFERROR(__xludf.DUMMYFUNCTION("""COMPUTED_VALUE"""),44145.66666666667)</f>
        <v>44145.66667</v>
      </c>
      <c r="B152" s="2">
        <f>IFERROR(__xludf.DUMMYFUNCTION("""COMPUTED_VALUE"""),420.09)</f>
        <v>420.09</v>
      </c>
      <c r="C152" s="2">
        <f>IFERROR(__xludf.DUMMYFUNCTION("""COMPUTED_VALUE"""),420.09)</f>
        <v>420.09</v>
      </c>
      <c r="D152" s="2">
        <f>IFERROR(__xludf.DUMMYFUNCTION("""COMPUTED_VALUE"""),396.03)</f>
        <v>396.03</v>
      </c>
      <c r="E152" s="2">
        <f>IFERROR(__xludf.DUMMYFUNCTION("""COMPUTED_VALUE"""),410.36)</f>
        <v>410.36</v>
      </c>
      <c r="F152" s="2">
        <f>IFERROR(__xludf.DUMMYFUNCTION("""COMPUTED_VALUE"""),3.0284224E7)</f>
        <v>30284224</v>
      </c>
    </row>
    <row r="153">
      <c r="A153" s="3">
        <f>IFERROR(__xludf.DUMMYFUNCTION("""COMPUTED_VALUE"""),44146.66666666667)</f>
        <v>44146.66667</v>
      </c>
      <c r="B153" s="2">
        <f>IFERROR(__xludf.DUMMYFUNCTION("""COMPUTED_VALUE"""),416.45)</f>
        <v>416.45</v>
      </c>
      <c r="C153" s="2">
        <f>IFERROR(__xludf.DUMMYFUNCTION("""COMPUTED_VALUE"""),418.7)</f>
        <v>418.7</v>
      </c>
      <c r="D153" s="2">
        <f>IFERROR(__xludf.DUMMYFUNCTION("""COMPUTED_VALUE"""),410.58)</f>
        <v>410.58</v>
      </c>
      <c r="E153" s="2">
        <f>IFERROR(__xludf.DUMMYFUNCTION("""COMPUTED_VALUE"""),417.13)</f>
        <v>417.13</v>
      </c>
      <c r="F153" s="2">
        <f>IFERROR(__xludf.DUMMYFUNCTION("""COMPUTED_VALUE"""),1.7357722E7)</f>
        <v>17357722</v>
      </c>
    </row>
    <row r="154">
      <c r="A154" s="3">
        <f>IFERROR(__xludf.DUMMYFUNCTION("""COMPUTED_VALUE"""),44147.66666666667)</f>
        <v>44147.66667</v>
      </c>
      <c r="B154" s="2">
        <f>IFERROR(__xludf.DUMMYFUNCTION("""COMPUTED_VALUE"""),415.05)</f>
        <v>415.05</v>
      </c>
      <c r="C154" s="2">
        <f>IFERROR(__xludf.DUMMYFUNCTION("""COMPUTED_VALUE"""),423.0)</f>
        <v>423</v>
      </c>
      <c r="D154" s="2">
        <f>IFERROR(__xludf.DUMMYFUNCTION("""COMPUTED_VALUE"""),409.52)</f>
        <v>409.52</v>
      </c>
      <c r="E154" s="2">
        <f>IFERROR(__xludf.DUMMYFUNCTION("""COMPUTED_VALUE"""),411.76)</f>
        <v>411.76</v>
      </c>
      <c r="F154" s="2">
        <f>IFERROR(__xludf.DUMMYFUNCTION("""COMPUTED_VALUE"""),1.99405E7)</f>
        <v>19940500</v>
      </c>
    </row>
    <row r="155">
      <c r="A155" s="3">
        <f>IFERROR(__xludf.DUMMYFUNCTION("""COMPUTED_VALUE"""),44148.66666666667)</f>
        <v>44148.66667</v>
      </c>
      <c r="B155" s="2">
        <f>IFERROR(__xludf.DUMMYFUNCTION("""COMPUTED_VALUE"""),410.85)</f>
        <v>410.85</v>
      </c>
      <c r="C155" s="2">
        <f>IFERROR(__xludf.DUMMYFUNCTION("""COMPUTED_VALUE"""),412.53)</f>
        <v>412.53</v>
      </c>
      <c r="D155" s="2">
        <f>IFERROR(__xludf.DUMMYFUNCTION("""COMPUTED_VALUE"""),401.66)</f>
        <v>401.66</v>
      </c>
      <c r="E155" s="2">
        <f>IFERROR(__xludf.DUMMYFUNCTION("""COMPUTED_VALUE"""),408.5)</f>
        <v>408.5</v>
      </c>
      <c r="F155" s="2">
        <f>IFERROR(__xludf.DUMMYFUNCTION("""COMPUTED_VALUE"""),1.9830351E7)</f>
        <v>19830351</v>
      </c>
    </row>
    <row r="156">
      <c r="A156" s="3">
        <f>IFERROR(__xludf.DUMMYFUNCTION("""COMPUTED_VALUE"""),44151.66666666667)</f>
        <v>44151.66667</v>
      </c>
      <c r="B156" s="2">
        <f>IFERROR(__xludf.DUMMYFUNCTION("""COMPUTED_VALUE"""),408.93)</f>
        <v>408.93</v>
      </c>
      <c r="C156" s="2">
        <f>IFERROR(__xludf.DUMMYFUNCTION("""COMPUTED_VALUE"""),412.45)</f>
        <v>412.45</v>
      </c>
      <c r="D156" s="2">
        <f>IFERROR(__xludf.DUMMYFUNCTION("""COMPUTED_VALUE"""),404.09)</f>
        <v>404.09</v>
      </c>
      <c r="E156" s="2">
        <f>IFERROR(__xludf.DUMMYFUNCTION("""COMPUTED_VALUE"""),408.09)</f>
        <v>408.09</v>
      </c>
      <c r="F156" s="2">
        <f>IFERROR(__xludf.DUMMYFUNCTION("""COMPUTED_VALUE"""),2.6838635E7)</f>
        <v>26838635</v>
      </c>
    </row>
    <row r="157">
      <c r="A157" s="3">
        <f>IFERROR(__xludf.DUMMYFUNCTION("""COMPUTED_VALUE"""),44152.66666666667)</f>
        <v>44152.66667</v>
      </c>
      <c r="B157" s="2">
        <f>IFERROR(__xludf.DUMMYFUNCTION("""COMPUTED_VALUE"""),460.17)</f>
        <v>460.17</v>
      </c>
      <c r="C157" s="2">
        <f>IFERROR(__xludf.DUMMYFUNCTION("""COMPUTED_VALUE"""),462.0)</f>
        <v>462</v>
      </c>
      <c r="D157" s="2">
        <f>IFERROR(__xludf.DUMMYFUNCTION("""COMPUTED_VALUE"""),433.01)</f>
        <v>433.01</v>
      </c>
      <c r="E157" s="2">
        <f>IFERROR(__xludf.DUMMYFUNCTION("""COMPUTED_VALUE"""),441.61)</f>
        <v>441.61</v>
      </c>
      <c r="F157" s="2">
        <f>IFERROR(__xludf.DUMMYFUNCTION("""COMPUTED_VALUE"""),6.1188281E7)</f>
        <v>61188281</v>
      </c>
    </row>
    <row r="158">
      <c r="A158" s="3">
        <f>IFERROR(__xludf.DUMMYFUNCTION("""COMPUTED_VALUE"""),44153.66666666667)</f>
        <v>44153.66667</v>
      </c>
      <c r="B158" s="2">
        <f>IFERROR(__xludf.DUMMYFUNCTION("""COMPUTED_VALUE"""),448.35)</f>
        <v>448.35</v>
      </c>
      <c r="C158" s="2">
        <f>IFERROR(__xludf.DUMMYFUNCTION("""COMPUTED_VALUE"""),496.0)</f>
        <v>496</v>
      </c>
      <c r="D158" s="2">
        <f>IFERROR(__xludf.DUMMYFUNCTION("""COMPUTED_VALUE"""),443.5)</f>
        <v>443.5</v>
      </c>
      <c r="E158" s="2">
        <f>IFERROR(__xludf.DUMMYFUNCTION("""COMPUTED_VALUE"""),486.64)</f>
        <v>486.64</v>
      </c>
      <c r="F158" s="2">
        <f>IFERROR(__xludf.DUMMYFUNCTION("""COMPUTED_VALUE"""),7.8044024E7)</f>
        <v>78044024</v>
      </c>
    </row>
    <row r="159">
      <c r="A159" s="3">
        <f>IFERROR(__xludf.DUMMYFUNCTION("""COMPUTED_VALUE"""),44154.66666666667)</f>
        <v>44154.66667</v>
      </c>
      <c r="B159" s="2">
        <f>IFERROR(__xludf.DUMMYFUNCTION("""COMPUTED_VALUE"""),492.0)</f>
        <v>492</v>
      </c>
      <c r="C159" s="2">
        <f>IFERROR(__xludf.DUMMYFUNCTION("""COMPUTED_VALUE"""),508.61)</f>
        <v>508.61</v>
      </c>
      <c r="D159" s="2">
        <f>IFERROR(__xludf.DUMMYFUNCTION("""COMPUTED_VALUE"""),487.57)</f>
        <v>487.57</v>
      </c>
      <c r="E159" s="2">
        <f>IFERROR(__xludf.DUMMYFUNCTION("""COMPUTED_VALUE"""),499.27)</f>
        <v>499.27</v>
      </c>
      <c r="F159" s="2">
        <f>IFERROR(__xludf.DUMMYFUNCTION("""COMPUTED_VALUE"""),6.2475346E7)</f>
        <v>62475346</v>
      </c>
    </row>
    <row r="160">
      <c r="A160" s="3">
        <f>IFERROR(__xludf.DUMMYFUNCTION("""COMPUTED_VALUE"""),44155.66666666667)</f>
        <v>44155.66667</v>
      </c>
      <c r="B160" s="2">
        <f>IFERROR(__xludf.DUMMYFUNCTION("""COMPUTED_VALUE"""),497.99)</f>
        <v>497.99</v>
      </c>
      <c r="C160" s="2">
        <f>IFERROR(__xludf.DUMMYFUNCTION("""COMPUTED_VALUE"""),502.5)</f>
        <v>502.5</v>
      </c>
      <c r="D160" s="2">
        <f>IFERROR(__xludf.DUMMYFUNCTION("""COMPUTED_VALUE"""),489.06)</f>
        <v>489.06</v>
      </c>
      <c r="E160" s="2">
        <f>IFERROR(__xludf.DUMMYFUNCTION("""COMPUTED_VALUE"""),489.61)</f>
        <v>489.61</v>
      </c>
      <c r="F160" s="2">
        <f>IFERROR(__xludf.DUMMYFUNCTION("""COMPUTED_VALUE"""),3.2911922E7)</f>
        <v>32911922</v>
      </c>
    </row>
    <row r="161">
      <c r="A161" s="3">
        <f>IFERROR(__xludf.DUMMYFUNCTION("""COMPUTED_VALUE"""),44158.66666666667)</f>
        <v>44158.66667</v>
      </c>
      <c r="B161" s="2">
        <f>IFERROR(__xludf.DUMMYFUNCTION("""COMPUTED_VALUE"""),503.5)</f>
        <v>503.5</v>
      </c>
      <c r="C161" s="2">
        <f>IFERROR(__xludf.DUMMYFUNCTION("""COMPUTED_VALUE"""),526.0)</f>
        <v>526</v>
      </c>
      <c r="D161" s="2">
        <f>IFERROR(__xludf.DUMMYFUNCTION("""COMPUTED_VALUE"""),501.79)</f>
        <v>501.79</v>
      </c>
      <c r="E161" s="2">
        <f>IFERROR(__xludf.DUMMYFUNCTION("""COMPUTED_VALUE"""),521.85)</f>
        <v>521.85</v>
      </c>
      <c r="F161" s="2">
        <f>IFERROR(__xludf.DUMMYFUNCTION("""COMPUTED_VALUE"""),5.0260304E7)</f>
        <v>50260304</v>
      </c>
    </row>
    <row r="162">
      <c r="A162" s="3">
        <f>IFERROR(__xludf.DUMMYFUNCTION("""COMPUTED_VALUE"""),44159.66666666667)</f>
        <v>44159.66667</v>
      </c>
      <c r="B162" s="2">
        <f>IFERROR(__xludf.DUMMYFUNCTION("""COMPUTED_VALUE"""),540.4)</f>
        <v>540.4</v>
      </c>
      <c r="C162" s="2">
        <f>IFERROR(__xludf.DUMMYFUNCTION("""COMPUTED_VALUE"""),559.99)</f>
        <v>559.99</v>
      </c>
      <c r="D162" s="2">
        <f>IFERROR(__xludf.DUMMYFUNCTION("""COMPUTED_VALUE"""),526.2)</f>
        <v>526.2</v>
      </c>
      <c r="E162" s="2">
        <f>IFERROR(__xludf.DUMMYFUNCTION("""COMPUTED_VALUE"""),555.38)</f>
        <v>555.38</v>
      </c>
      <c r="F162" s="2">
        <f>IFERROR(__xludf.DUMMYFUNCTION("""COMPUTED_VALUE"""),5.3648494E7)</f>
        <v>53648494</v>
      </c>
    </row>
    <row r="163">
      <c r="A163" s="3">
        <f>IFERROR(__xludf.DUMMYFUNCTION("""COMPUTED_VALUE"""),44160.66666666667)</f>
        <v>44160.66667</v>
      </c>
      <c r="B163" s="2">
        <f>IFERROR(__xludf.DUMMYFUNCTION("""COMPUTED_VALUE"""),550.06)</f>
        <v>550.06</v>
      </c>
      <c r="C163" s="2">
        <f>IFERROR(__xludf.DUMMYFUNCTION("""COMPUTED_VALUE"""),574.0)</f>
        <v>574</v>
      </c>
      <c r="D163" s="2">
        <f>IFERROR(__xludf.DUMMYFUNCTION("""COMPUTED_VALUE"""),545.37)</f>
        <v>545.37</v>
      </c>
      <c r="E163" s="2">
        <f>IFERROR(__xludf.DUMMYFUNCTION("""COMPUTED_VALUE"""),574.0)</f>
        <v>574</v>
      </c>
      <c r="F163" s="2">
        <f>IFERROR(__xludf.DUMMYFUNCTION("""COMPUTED_VALUE"""),4.8930162E7)</f>
        <v>48930162</v>
      </c>
    </row>
    <row r="164">
      <c r="A164" s="3">
        <f>IFERROR(__xludf.DUMMYFUNCTION("""COMPUTED_VALUE"""),44162.54166666667)</f>
        <v>44162.54167</v>
      </c>
      <c r="B164" s="2">
        <f>IFERROR(__xludf.DUMMYFUNCTION("""COMPUTED_VALUE"""),581.16)</f>
        <v>581.16</v>
      </c>
      <c r="C164" s="2">
        <f>IFERROR(__xludf.DUMMYFUNCTION("""COMPUTED_VALUE"""),598.78)</f>
        <v>598.78</v>
      </c>
      <c r="D164" s="2">
        <f>IFERROR(__xludf.DUMMYFUNCTION("""COMPUTED_VALUE"""),578.45)</f>
        <v>578.45</v>
      </c>
      <c r="E164" s="2">
        <f>IFERROR(__xludf.DUMMYFUNCTION("""COMPUTED_VALUE"""),585.76)</f>
        <v>585.76</v>
      </c>
      <c r="F164" s="2">
        <f>IFERROR(__xludf.DUMMYFUNCTION("""COMPUTED_VALUE"""),3.7561078E7)</f>
        <v>37561078</v>
      </c>
    </row>
    <row r="165">
      <c r="A165" s="3">
        <f>IFERROR(__xludf.DUMMYFUNCTION("""COMPUTED_VALUE"""),44165.66666666667)</f>
        <v>44165.66667</v>
      </c>
      <c r="B165" s="2">
        <f>IFERROR(__xludf.DUMMYFUNCTION("""COMPUTED_VALUE"""),602.21)</f>
        <v>602.21</v>
      </c>
      <c r="C165" s="2">
        <f>IFERROR(__xludf.DUMMYFUNCTION("""COMPUTED_VALUE"""),607.8)</f>
        <v>607.8</v>
      </c>
      <c r="D165" s="2">
        <f>IFERROR(__xludf.DUMMYFUNCTION("""COMPUTED_VALUE"""),554.51)</f>
        <v>554.51</v>
      </c>
      <c r="E165" s="2">
        <f>IFERROR(__xludf.DUMMYFUNCTION("""COMPUTED_VALUE"""),567.6)</f>
        <v>567.6</v>
      </c>
      <c r="F165" s="2">
        <f>IFERROR(__xludf.DUMMYFUNCTION("""COMPUTED_VALUE"""),6.3003052E7)</f>
        <v>63003052</v>
      </c>
    </row>
    <row r="166">
      <c r="A166" s="3">
        <f>IFERROR(__xludf.DUMMYFUNCTION("""COMPUTED_VALUE"""),44166.66666666667)</f>
        <v>44166.66667</v>
      </c>
      <c r="B166" s="2">
        <f>IFERROR(__xludf.DUMMYFUNCTION("""COMPUTED_VALUE"""),597.59)</f>
        <v>597.59</v>
      </c>
      <c r="C166" s="2">
        <f>IFERROR(__xludf.DUMMYFUNCTION("""COMPUTED_VALUE"""),597.85)</f>
        <v>597.85</v>
      </c>
      <c r="D166" s="2">
        <f>IFERROR(__xludf.DUMMYFUNCTION("""COMPUTED_VALUE"""),572.05)</f>
        <v>572.05</v>
      </c>
      <c r="E166" s="2">
        <f>IFERROR(__xludf.DUMMYFUNCTION("""COMPUTED_VALUE"""),584.76)</f>
        <v>584.76</v>
      </c>
      <c r="F166" s="2">
        <f>IFERROR(__xludf.DUMMYFUNCTION("""COMPUTED_VALUE"""),4.0382832E7)</f>
        <v>40382832</v>
      </c>
    </row>
    <row r="167">
      <c r="A167" s="3">
        <f>IFERROR(__xludf.DUMMYFUNCTION("""COMPUTED_VALUE"""),44167.66666666667)</f>
        <v>44167.66667</v>
      </c>
      <c r="B167" s="2">
        <f>IFERROR(__xludf.DUMMYFUNCTION("""COMPUTED_VALUE"""),556.44)</f>
        <v>556.44</v>
      </c>
      <c r="C167" s="2">
        <f>IFERROR(__xludf.DUMMYFUNCTION("""COMPUTED_VALUE"""),571.54)</f>
        <v>571.54</v>
      </c>
      <c r="D167" s="2">
        <f>IFERROR(__xludf.DUMMYFUNCTION("""COMPUTED_VALUE"""),541.21)</f>
        <v>541.21</v>
      </c>
      <c r="E167" s="2">
        <f>IFERROR(__xludf.DUMMYFUNCTION("""COMPUTED_VALUE"""),568.82)</f>
        <v>568.82</v>
      </c>
      <c r="F167" s="2">
        <f>IFERROR(__xludf.DUMMYFUNCTION("""COMPUTED_VALUE"""),4.7775653E7)</f>
        <v>47775653</v>
      </c>
    </row>
    <row r="168">
      <c r="A168" s="3">
        <f>IFERROR(__xludf.DUMMYFUNCTION("""COMPUTED_VALUE"""),44168.66666666667)</f>
        <v>44168.66667</v>
      </c>
      <c r="B168" s="2">
        <f>IFERROR(__xludf.DUMMYFUNCTION("""COMPUTED_VALUE"""),590.02)</f>
        <v>590.02</v>
      </c>
      <c r="C168" s="2">
        <f>IFERROR(__xludf.DUMMYFUNCTION("""COMPUTED_VALUE"""),598.97)</f>
        <v>598.97</v>
      </c>
      <c r="D168" s="2">
        <f>IFERROR(__xludf.DUMMYFUNCTION("""COMPUTED_VALUE"""),582.43)</f>
        <v>582.43</v>
      </c>
      <c r="E168" s="2">
        <f>IFERROR(__xludf.DUMMYFUNCTION("""COMPUTED_VALUE"""),593.38)</f>
        <v>593.38</v>
      </c>
      <c r="F168" s="2">
        <f>IFERROR(__xludf.DUMMYFUNCTION("""COMPUTED_VALUE"""),4.2552003E7)</f>
        <v>42552003</v>
      </c>
    </row>
    <row r="169">
      <c r="A169" s="3">
        <f>IFERROR(__xludf.DUMMYFUNCTION("""COMPUTED_VALUE"""),44169.66666666667)</f>
        <v>44169.66667</v>
      </c>
      <c r="B169" s="2">
        <f>IFERROR(__xludf.DUMMYFUNCTION("""COMPUTED_VALUE"""),591.01)</f>
        <v>591.01</v>
      </c>
      <c r="C169" s="2">
        <f>IFERROR(__xludf.DUMMYFUNCTION("""COMPUTED_VALUE"""),599.04)</f>
        <v>599.04</v>
      </c>
      <c r="D169" s="2">
        <f>IFERROR(__xludf.DUMMYFUNCTION("""COMPUTED_VALUE"""),585.5)</f>
        <v>585.5</v>
      </c>
      <c r="E169" s="2">
        <f>IFERROR(__xludf.DUMMYFUNCTION("""COMPUTED_VALUE"""),599.04)</f>
        <v>599.04</v>
      </c>
      <c r="F169" s="2">
        <f>IFERROR(__xludf.DUMMYFUNCTION("""COMPUTED_VALUE"""),2.9401314E7)</f>
        <v>29401314</v>
      </c>
    </row>
    <row r="170">
      <c r="A170" s="3">
        <f>IFERROR(__xludf.DUMMYFUNCTION("""COMPUTED_VALUE"""),44172.66666666667)</f>
        <v>44172.66667</v>
      </c>
      <c r="B170" s="2">
        <f>IFERROR(__xludf.DUMMYFUNCTION("""COMPUTED_VALUE"""),604.92)</f>
        <v>604.92</v>
      </c>
      <c r="C170" s="2">
        <f>IFERROR(__xludf.DUMMYFUNCTION("""COMPUTED_VALUE"""),648.79)</f>
        <v>648.79</v>
      </c>
      <c r="D170" s="2">
        <f>IFERROR(__xludf.DUMMYFUNCTION("""COMPUTED_VALUE"""),603.05)</f>
        <v>603.05</v>
      </c>
      <c r="E170" s="2">
        <f>IFERROR(__xludf.DUMMYFUNCTION("""COMPUTED_VALUE"""),641.76)</f>
        <v>641.76</v>
      </c>
      <c r="F170" s="2">
        <f>IFERROR(__xludf.DUMMYFUNCTION("""COMPUTED_VALUE"""),5.6309709E7)</f>
        <v>56309709</v>
      </c>
    </row>
    <row r="171">
      <c r="A171" s="3">
        <f>IFERROR(__xludf.DUMMYFUNCTION("""COMPUTED_VALUE"""),44173.66666666667)</f>
        <v>44173.66667</v>
      </c>
      <c r="B171" s="2">
        <f>IFERROR(__xludf.DUMMYFUNCTION("""COMPUTED_VALUE"""),625.51)</f>
        <v>625.51</v>
      </c>
      <c r="C171" s="2">
        <f>IFERROR(__xludf.DUMMYFUNCTION("""COMPUTED_VALUE"""),651.28)</f>
        <v>651.28</v>
      </c>
      <c r="D171" s="2">
        <f>IFERROR(__xludf.DUMMYFUNCTION("""COMPUTED_VALUE"""),618.5)</f>
        <v>618.5</v>
      </c>
      <c r="E171" s="2">
        <f>IFERROR(__xludf.DUMMYFUNCTION("""COMPUTED_VALUE"""),649.88)</f>
        <v>649.88</v>
      </c>
      <c r="F171" s="2">
        <f>IFERROR(__xludf.DUMMYFUNCTION("""COMPUTED_VALUE"""),6.4265029E7)</f>
        <v>64265029</v>
      </c>
    </row>
    <row r="172">
      <c r="A172" s="3">
        <f>IFERROR(__xludf.DUMMYFUNCTION("""COMPUTED_VALUE"""),44174.66666666667)</f>
        <v>44174.66667</v>
      </c>
      <c r="B172" s="2">
        <f>IFERROR(__xludf.DUMMYFUNCTION("""COMPUTED_VALUE"""),653.69)</f>
        <v>653.69</v>
      </c>
      <c r="C172" s="2">
        <f>IFERROR(__xludf.DUMMYFUNCTION("""COMPUTED_VALUE"""),654.32)</f>
        <v>654.32</v>
      </c>
      <c r="D172" s="2">
        <f>IFERROR(__xludf.DUMMYFUNCTION("""COMPUTED_VALUE"""),588.0)</f>
        <v>588</v>
      </c>
      <c r="E172" s="2">
        <f>IFERROR(__xludf.DUMMYFUNCTION("""COMPUTED_VALUE"""),604.48)</f>
        <v>604.48</v>
      </c>
      <c r="F172" s="2">
        <f>IFERROR(__xludf.DUMMYFUNCTION("""COMPUTED_VALUE"""),7.129119E7)</f>
        <v>71291190</v>
      </c>
    </row>
    <row r="173">
      <c r="A173" s="3">
        <f>IFERROR(__xludf.DUMMYFUNCTION("""COMPUTED_VALUE"""),44175.66666666667)</f>
        <v>44175.66667</v>
      </c>
      <c r="B173" s="2">
        <f>IFERROR(__xludf.DUMMYFUNCTION("""COMPUTED_VALUE"""),574.37)</f>
        <v>574.37</v>
      </c>
      <c r="C173" s="2">
        <f>IFERROR(__xludf.DUMMYFUNCTION("""COMPUTED_VALUE"""),627.75)</f>
        <v>627.75</v>
      </c>
      <c r="D173" s="2">
        <f>IFERROR(__xludf.DUMMYFUNCTION("""COMPUTED_VALUE"""),566.34)</f>
        <v>566.34</v>
      </c>
      <c r="E173" s="2">
        <f>IFERROR(__xludf.DUMMYFUNCTION("""COMPUTED_VALUE"""),627.07)</f>
        <v>627.07</v>
      </c>
      <c r="F173" s="2">
        <f>IFERROR(__xludf.DUMMYFUNCTION("""COMPUTED_VALUE"""),6.7083153E7)</f>
        <v>67083153</v>
      </c>
    </row>
    <row r="174">
      <c r="A174" s="3">
        <f>IFERROR(__xludf.DUMMYFUNCTION("""COMPUTED_VALUE"""),44176.66666666667)</f>
        <v>44176.66667</v>
      </c>
      <c r="B174" s="2">
        <f>IFERROR(__xludf.DUMMYFUNCTION("""COMPUTED_VALUE"""),615.01)</f>
        <v>615.01</v>
      </c>
      <c r="C174" s="2">
        <f>IFERROR(__xludf.DUMMYFUNCTION("""COMPUTED_VALUE"""),624.0)</f>
        <v>624</v>
      </c>
      <c r="D174" s="2">
        <f>IFERROR(__xludf.DUMMYFUNCTION("""COMPUTED_VALUE"""),596.8)</f>
        <v>596.8</v>
      </c>
      <c r="E174" s="2">
        <f>IFERROR(__xludf.DUMMYFUNCTION("""COMPUTED_VALUE"""),609.99)</f>
        <v>609.99</v>
      </c>
      <c r="F174" s="2">
        <f>IFERROR(__xludf.DUMMYFUNCTION("""COMPUTED_VALUE"""),4.6474974E7)</f>
        <v>46474974</v>
      </c>
    </row>
    <row r="175">
      <c r="A175" s="3">
        <f>IFERROR(__xludf.DUMMYFUNCTION("""COMPUTED_VALUE"""),44179.66666666667)</f>
        <v>44179.66667</v>
      </c>
      <c r="B175" s="2">
        <f>IFERROR(__xludf.DUMMYFUNCTION("""COMPUTED_VALUE"""),619.0)</f>
        <v>619</v>
      </c>
      <c r="C175" s="2">
        <f>IFERROR(__xludf.DUMMYFUNCTION("""COMPUTED_VALUE"""),642.75)</f>
        <v>642.75</v>
      </c>
      <c r="D175" s="2">
        <f>IFERROR(__xludf.DUMMYFUNCTION("""COMPUTED_VALUE"""),610.2)</f>
        <v>610.2</v>
      </c>
      <c r="E175" s="2">
        <f>IFERROR(__xludf.DUMMYFUNCTION("""COMPUTED_VALUE"""),639.83)</f>
        <v>639.83</v>
      </c>
      <c r="F175" s="2">
        <f>IFERROR(__xludf.DUMMYFUNCTION("""COMPUTED_VALUE"""),5.2040649E7)</f>
        <v>52040649</v>
      </c>
    </row>
    <row r="176">
      <c r="A176" s="3">
        <f>IFERROR(__xludf.DUMMYFUNCTION("""COMPUTED_VALUE"""),44180.66666666667)</f>
        <v>44180.66667</v>
      </c>
      <c r="B176" s="2">
        <f>IFERROR(__xludf.DUMMYFUNCTION("""COMPUTED_VALUE"""),643.28)</f>
        <v>643.28</v>
      </c>
      <c r="C176" s="2">
        <f>IFERROR(__xludf.DUMMYFUNCTION("""COMPUTED_VALUE"""),646.9)</f>
        <v>646.9</v>
      </c>
      <c r="D176" s="2">
        <f>IFERROR(__xludf.DUMMYFUNCTION("""COMPUTED_VALUE"""),623.8)</f>
        <v>623.8</v>
      </c>
      <c r="E176" s="2">
        <f>IFERROR(__xludf.DUMMYFUNCTION("""COMPUTED_VALUE"""),633.25)</f>
        <v>633.25</v>
      </c>
      <c r="F176" s="2">
        <f>IFERROR(__xludf.DUMMYFUNCTION("""COMPUTED_VALUE"""),4.5223559E7)</f>
        <v>45223559</v>
      </c>
    </row>
    <row r="177">
      <c r="A177" s="3">
        <f>IFERROR(__xludf.DUMMYFUNCTION("""COMPUTED_VALUE"""),44181.66666666667)</f>
        <v>44181.66667</v>
      </c>
      <c r="B177" s="2">
        <f>IFERROR(__xludf.DUMMYFUNCTION("""COMPUTED_VALUE"""),628.23)</f>
        <v>628.23</v>
      </c>
      <c r="C177" s="2">
        <f>IFERROR(__xludf.DUMMYFUNCTION("""COMPUTED_VALUE"""),632.5)</f>
        <v>632.5</v>
      </c>
      <c r="D177" s="2">
        <f>IFERROR(__xludf.DUMMYFUNCTION("""COMPUTED_VALUE"""),605.0)</f>
        <v>605</v>
      </c>
      <c r="E177" s="2">
        <f>IFERROR(__xludf.DUMMYFUNCTION("""COMPUTED_VALUE"""),622.77)</f>
        <v>622.77</v>
      </c>
      <c r="F177" s="2">
        <f>IFERROR(__xludf.DUMMYFUNCTION("""COMPUTED_VALUE"""),4.2095813E7)</f>
        <v>42095813</v>
      </c>
    </row>
    <row r="178">
      <c r="A178" s="3">
        <f>IFERROR(__xludf.DUMMYFUNCTION("""COMPUTED_VALUE"""),44182.66666666667)</f>
        <v>44182.66667</v>
      </c>
      <c r="B178" s="2">
        <f>IFERROR(__xludf.DUMMYFUNCTION("""COMPUTED_VALUE"""),628.19)</f>
        <v>628.19</v>
      </c>
      <c r="C178" s="2">
        <f>IFERROR(__xludf.DUMMYFUNCTION("""COMPUTED_VALUE"""),658.82)</f>
        <v>658.82</v>
      </c>
      <c r="D178" s="2">
        <f>IFERROR(__xludf.DUMMYFUNCTION("""COMPUTED_VALUE"""),619.5)</f>
        <v>619.5</v>
      </c>
      <c r="E178" s="2">
        <f>IFERROR(__xludf.DUMMYFUNCTION("""COMPUTED_VALUE"""),655.9)</f>
        <v>655.9</v>
      </c>
      <c r="F178" s="2">
        <f>IFERROR(__xludf.DUMMYFUNCTION("""COMPUTED_VALUE"""),5.6270144E7)</f>
        <v>56270144</v>
      </c>
    </row>
    <row r="179">
      <c r="A179" s="3">
        <f>IFERROR(__xludf.DUMMYFUNCTION("""COMPUTED_VALUE"""),44183.66666666667)</f>
        <v>44183.66667</v>
      </c>
      <c r="B179" s="2">
        <f>IFERROR(__xludf.DUMMYFUNCTION("""COMPUTED_VALUE"""),668.9)</f>
        <v>668.9</v>
      </c>
      <c r="C179" s="2">
        <f>IFERROR(__xludf.DUMMYFUNCTION("""COMPUTED_VALUE"""),695.0)</f>
        <v>695</v>
      </c>
      <c r="D179" s="2">
        <f>IFERROR(__xludf.DUMMYFUNCTION("""COMPUTED_VALUE"""),628.54)</f>
        <v>628.54</v>
      </c>
      <c r="E179" s="2">
        <f>IFERROR(__xludf.DUMMYFUNCTION("""COMPUTED_VALUE"""),695.0)</f>
        <v>695</v>
      </c>
      <c r="F179" s="2">
        <f>IFERROR(__xludf.DUMMYFUNCTION("""COMPUTED_VALUE"""),2.22126194E8)</f>
        <v>222126194</v>
      </c>
    </row>
    <row r="180">
      <c r="A180" s="3">
        <f>IFERROR(__xludf.DUMMYFUNCTION("""COMPUTED_VALUE"""),44186.66666666667)</f>
        <v>44186.66667</v>
      </c>
      <c r="B180" s="2">
        <f>IFERROR(__xludf.DUMMYFUNCTION("""COMPUTED_VALUE"""),666.24)</f>
        <v>666.24</v>
      </c>
      <c r="C180" s="2">
        <f>IFERROR(__xludf.DUMMYFUNCTION("""COMPUTED_VALUE"""),668.5)</f>
        <v>668.5</v>
      </c>
      <c r="D180" s="2">
        <f>IFERROR(__xludf.DUMMYFUNCTION("""COMPUTED_VALUE"""),646.07)</f>
        <v>646.07</v>
      </c>
      <c r="E180" s="2">
        <f>IFERROR(__xludf.DUMMYFUNCTION("""COMPUTED_VALUE"""),649.86)</f>
        <v>649.86</v>
      </c>
      <c r="F180" s="2">
        <f>IFERROR(__xludf.DUMMYFUNCTION("""COMPUTED_VALUE"""),5.8045264E7)</f>
        <v>58045264</v>
      </c>
    </row>
    <row r="181">
      <c r="A181" s="3">
        <f>IFERROR(__xludf.DUMMYFUNCTION("""COMPUTED_VALUE"""),44187.66666666667)</f>
        <v>44187.66667</v>
      </c>
      <c r="B181" s="2">
        <f>IFERROR(__xludf.DUMMYFUNCTION("""COMPUTED_VALUE"""),648.0)</f>
        <v>648</v>
      </c>
      <c r="C181" s="2">
        <f>IFERROR(__xludf.DUMMYFUNCTION("""COMPUTED_VALUE"""),649.88)</f>
        <v>649.88</v>
      </c>
      <c r="D181" s="2">
        <f>IFERROR(__xludf.DUMMYFUNCTION("""COMPUTED_VALUE"""),614.23)</f>
        <v>614.23</v>
      </c>
      <c r="E181" s="2">
        <f>IFERROR(__xludf.DUMMYFUNCTION("""COMPUTED_VALUE"""),640.34)</f>
        <v>640.34</v>
      </c>
      <c r="F181" s="2">
        <f>IFERROR(__xludf.DUMMYFUNCTION("""COMPUTED_VALUE"""),5.1861644E7)</f>
        <v>51861644</v>
      </c>
    </row>
    <row r="182">
      <c r="A182" s="3">
        <f>IFERROR(__xludf.DUMMYFUNCTION("""COMPUTED_VALUE"""),44188.66666666667)</f>
        <v>44188.66667</v>
      </c>
      <c r="B182" s="2">
        <f>IFERROR(__xludf.DUMMYFUNCTION("""COMPUTED_VALUE"""),632.2)</f>
        <v>632.2</v>
      </c>
      <c r="C182" s="2">
        <f>IFERROR(__xludf.DUMMYFUNCTION("""COMPUTED_VALUE"""),651.5)</f>
        <v>651.5</v>
      </c>
      <c r="D182" s="2">
        <f>IFERROR(__xludf.DUMMYFUNCTION("""COMPUTED_VALUE"""),622.57)</f>
        <v>622.57</v>
      </c>
      <c r="E182" s="2">
        <f>IFERROR(__xludf.DUMMYFUNCTION("""COMPUTED_VALUE"""),645.98)</f>
        <v>645.98</v>
      </c>
      <c r="F182" s="2">
        <f>IFERROR(__xludf.DUMMYFUNCTION("""COMPUTED_VALUE"""),3.3172972E7)</f>
        <v>33172972</v>
      </c>
    </row>
    <row r="183">
      <c r="A183" s="3">
        <f>IFERROR(__xludf.DUMMYFUNCTION("""COMPUTED_VALUE"""),44189.54166666667)</f>
        <v>44189.54167</v>
      </c>
      <c r="B183" s="2">
        <f>IFERROR(__xludf.DUMMYFUNCTION("""COMPUTED_VALUE"""),642.99)</f>
        <v>642.99</v>
      </c>
      <c r="C183" s="2">
        <f>IFERROR(__xludf.DUMMYFUNCTION("""COMPUTED_VALUE"""),666.09)</f>
        <v>666.09</v>
      </c>
      <c r="D183" s="2">
        <f>IFERROR(__xludf.DUMMYFUNCTION("""COMPUTED_VALUE"""),641.0)</f>
        <v>641</v>
      </c>
      <c r="E183" s="2">
        <f>IFERROR(__xludf.DUMMYFUNCTION("""COMPUTED_VALUE"""),661.77)</f>
        <v>661.77</v>
      </c>
      <c r="F183" s="2">
        <f>IFERROR(__xludf.DUMMYFUNCTION("""COMPUTED_VALUE"""),2.2865568E7)</f>
        <v>22865568</v>
      </c>
    </row>
    <row r="184">
      <c r="A184" s="3">
        <f>IFERROR(__xludf.DUMMYFUNCTION("""COMPUTED_VALUE"""),44193.66666666667)</f>
        <v>44193.66667</v>
      </c>
      <c r="B184" s="2">
        <f>IFERROR(__xludf.DUMMYFUNCTION("""COMPUTED_VALUE"""),674.51)</f>
        <v>674.51</v>
      </c>
      <c r="C184" s="2">
        <f>IFERROR(__xludf.DUMMYFUNCTION("""COMPUTED_VALUE"""),681.4)</f>
        <v>681.4</v>
      </c>
      <c r="D184" s="2">
        <f>IFERROR(__xludf.DUMMYFUNCTION("""COMPUTED_VALUE"""),660.8)</f>
        <v>660.8</v>
      </c>
      <c r="E184" s="2">
        <f>IFERROR(__xludf.DUMMYFUNCTION("""COMPUTED_VALUE"""),663.69)</f>
        <v>663.69</v>
      </c>
      <c r="F184" s="2">
        <f>IFERROR(__xludf.DUMMYFUNCTION("""COMPUTED_VALUE"""),3.2278561E7)</f>
        <v>32278561</v>
      </c>
    </row>
    <row r="185">
      <c r="A185" s="3">
        <f>IFERROR(__xludf.DUMMYFUNCTION("""COMPUTED_VALUE"""),44194.66666666667)</f>
        <v>44194.66667</v>
      </c>
      <c r="B185" s="2">
        <f>IFERROR(__xludf.DUMMYFUNCTION("""COMPUTED_VALUE"""),661.0)</f>
        <v>661</v>
      </c>
      <c r="C185" s="2">
        <f>IFERROR(__xludf.DUMMYFUNCTION("""COMPUTED_VALUE"""),669.9)</f>
        <v>669.9</v>
      </c>
      <c r="D185" s="2">
        <f>IFERROR(__xludf.DUMMYFUNCTION("""COMPUTED_VALUE"""),655.0)</f>
        <v>655</v>
      </c>
      <c r="E185" s="2">
        <f>IFERROR(__xludf.DUMMYFUNCTION("""COMPUTED_VALUE"""),665.99)</f>
        <v>665.99</v>
      </c>
      <c r="F185" s="2">
        <f>IFERROR(__xludf.DUMMYFUNCTION("""COMPUTED_VALUE"""),2.2910811E7)</f>
        <v>22910811</v>
      </c>
    </row>
    <row r="186">
      <c r="A186" s="3">
        <f>IFERROR(__xludf.DUMMYFUNCTION("""COMPUTED_VALUE"""),44195.66666666667)</f>
        <v>44195.66667</v>
      </c>
      <c r="B186" s="2">
        <f>IFERROR(__xludf.DUMMYFUNCTION("""COMPUTED_VALUE"""),672.0)</f>
        <v>672</v>
      </c>
      <c r="C186" s="2">
        <f>IFERROR(__xludf.DUMMYFUNCTION("""COMPUTED_VALUE"""),696.6)</f>
        <v>696.6</v>
      </c>
      <c r="D186" s="2">
        <f>IFERROR(__xludf.DUMMYFUNCTION("""COMPUTED_VALUE"""),668.36)</f>
        <v>668.36</v>
      </c>
      <c r="E186" s="2">
        <f>IFERROR(__xludf.DUMMYFUNCTION("""COMPUTED_VALUE"""),694.78)</f>
        <v>694.78</v>
      </c>
      <c r="F186" s="2">
        <f>IFERROR(__xludf.DUMMYFUNCTION("""COMPUTED_VALUE"""),4.2846021E7)</f>
        <v>42846021</v>
      </c>
    </row>
    <row r="187">
      <c r="A187" s="3">
        <f>IFERROR(__xludf.DUMMYFUNCTION("""COMPUTED_VALUE"""),44196.66666666667)</f>
        <v>44196.66667</v>
      </c>
      <c r="B187" s="2">
        <f>IFERROR(__xludf.DUMMYFUNCTION("""COMPUTED_VALUE"""),699.99)</f>
        <v>699.99</v>
      </c>
      <c r="C187" s="2">
        <f>IFERROR(__xludf.DUMMYFUNCTION("""COMPUTED_VALUE"""),718.72)</f>
        <v>718.72</v>
      </c>
      <c r="D187" s="2">
        <f>IFERROR(__xludf.DUMMYFUNCTION("""COMPUTED_VALUE"""),691.12)</f>
        <v>691.12</v>
      </c>
      <c r="E187" s="2">
        <f>IFERROR(__xludf.DUMMYFUNCTION("""COMPUTED_VALUE"""),705.67)</f>
        <v>705.67</v>
      </c>
      <c r="F187" s="2">
        <f>IFERROR(__xludf.DUMMYFUNCTION("""COMPUTED_VALUE"""),4.9649928E7)</f>
        <v>49649928</v>
      </c>
    </row>
    <row r="188">
      <c r="A188" s="3">
        <f>IFERROR(__xludf.DUMMYFUNCTION("""COMPUTED_VALUE"""),44200.66666666667)</f>
        <v>44200.66667</v>
      </c>
      <c r="B188" s="2">
        <f>IFERROR(__xludf.DUMMYFUNCTION("""COMPUTED_VALUE"""),719.46)</f>
        <v>719.46</v>
      </c>
      <c r="C188" s="2">
        <f>IFERROR(__xludf.DUMMYFUNCTION("""COMPUTED_VALUE"""),744.49)</f>
        <v>744.49</v>
      </c>
      <c r="D188" s="2">
        <f>IFERROR(__xludf.DUMMYFUNCTION("""COMPUTED_VALUE"""),717.19)</f>
        <v>717.19</v>
      </c>
      <c r="E188" s="2">
        <f>IFERROR(__xludf.DUMMYFUNCTION("""COMPUTED_VALUE"""),729.77)</f>
        <v>729.77</v>
      </c>
      <c r="F188" s="2">
        <f>IFERROR(__xludf.DUMMYFUNCTION("""COMPUTED_VALUE"""),4.8638189E7)</f>
        <v>48638189</v>
      </c>
    </row>
    <row r="189">
      <c r="A189" s="3">
        <f>IFERROR(__xludf.DUMMYFUNCTION("""COMPUTED_VALUE"""),44201.66666666667)</f>
        <v>44201.66667</v>
      </c>
      <c r="B189" s="2">
        <f>IFERROR(__xludf.DUMMYFUNCTION("""COMPUTED_VALUE"""),723.66)</f>
        <v>723.66</v>
      </c>
      <c r="C189" s="2">
        <f>IFERROR(__xludf.DUMMYFUNCTION("""COMPUTED_VALUE"""),740.84)</f>
        <v>740.84</v>
      </c>
      <c r="D189" s="2">
        <f>IFERROR(__xludf.DUMMYFUNCTION("""COMPUTED_VALUE"""),719.2)</f>
        <v>719.2</v>
      </c>
      <c r="E189" s="2">
        <f>IFERROR(__xludf.DUMMYFUNCTION("""COMPUTED_VALUE"""),735.11)</f>
        <v>735.11</v>
      </c>
      <c r="F189" s="2">
        <f>IFERROR(__xludf.DUMMYFUNCTION("""COMPUTED_VALUE"""),3.2245165E7)</f>
        <v>32245165</v>
      </c>
    </row>
    <row r="190">
      <c r="A190" s="3">
        <f>IFERROR(__xludf.DUMMYFUNCTION("""COMPUTED_VALUE"""),44202.66666666667)</f>
        <v>44202.66667</v>
      </c>
      <c r="B190" s="2">
        <f>IFERROR(__xludf.DUMMYFUNCTION("""COMPUTED_VALUE"""),758.49)</f>
        <v>758.49</v>
      </c>
      <c r="C190" s="2">
        <f>IFERROR(__xludf.DUMMYFUNCTION("""COMPUTED_VALUE"""),774.0)</f>
        <v>774</v>
      </c>
      <c r="D190" s="2">
        <f>IFERROR(__xludf.DUMMYFUNCTION("""COMPUTED_VALUE"""),749.1)</f>
        <v>749.1</v>
      </c>
      <c r="E190" s="2">
        <f>IFERROR(__xludf.DUMMYFUNCTION("""COMPUTED_VALUE"""),755.98)</f>
        <v>755.98</v>
      </c>
      <c r="F190" s="2">
        <f>IFERROR(__xludf.DUMMYFUNCTION("""COMPUTED_VALUE"""),4.4699965E7)</f>
        <v>44699965</v>
      </c>
    </row>
    <row r="191">
      <c r="A191" s="3">
        <f>IFERROR(__xludf.DUMMYFUNCTION("""COMPUTED_VALUE"""),44203.66666666667)</f>
        <v>44203.66667</v>
      </c>
      <c r="B191" s="2">
        <f>IFERROR(__xludf.DUMMYFUNCTION("""COMPUTED_VALUE"""),777.63)</f>
        <v>777.63</v>
      </c>
      <c r="C191" s="2">
        <f>IFERROR(__xludf.DUMMYFUNCTION("""COMPUTED_VALUE"""),816.99)</f>
        <v>816.99</v>
      </c>
      <c r="D191" s="2">
        <f>IFERROR(__xludf.DUMMYFUNCTION("""COMPUTED_VALUE"""),775.2)</f>
        <v>775.2</v>
      </c>
      <c r="E191" s="2">
        <f>IFERROR(__xludf.DUMMYFUNCTION("""COMPUTED_VALUE"""),816.04)</f>
        <v>816.04</v>
      </c>
      <c r="F191" s="2">
        <f>IFERROR(__xludf.DUMMYFUNCTION("""COMPUTED_VALUE"""),5.1498948E7)</f>
        <v>51498948</v>
      </c>
    </row>
    <row r="192">
      <c r="A192" s="3">
        <f>IFERROR(__xludf.DUMMYFUNCTION("""COMPUTED_VALUE"""),44204.66666666667)</f>
        <v>44204.66667</v>
      </c>
      <c r="B192" s="2">
        <f>IFERROR(__xludf.DUMMYFUNCTION("""COMPUTED_VALUE"""),856.0)</f>
        <v>856</v>
      </c>
      <c r="C192" s="2">
        <f>IFERROR(__xludf.DUMMYFUNCTION("""COMPUTED_VALUE"""),884.49)</f>
        <v>884.49</v>
      </c>
      <c r="D192" s="2">
        <f>IFERROR(__xludf.DUMMYFUNCTION("""COMPUTED_VALUE"""),838.39)</f>
        <v>838.39</v>
      </c>
      <c r="E192" s="2">
        <f>IFERROR(__xludf.DUMMYFUNCTION("""COMPUTED_VALUE"""),880.02)</f>
        <v>880.02</v>
      </c>
      <c r="F192" s="2">
        <f>IFERROR(__xludf.DUMMYFUNCTION("""COMPUTED_VALUE"""),7.5055528E7)</f>
        <v>75055528</v>
      </c>
    </row>
    <row r="193">
      <c r="A193" s="3">
        <f>IFERROR(__xludf.DUMMYFUNCTION("""COMPUTED_VALUE"""),44207.66666666667)</f>
        <v>44207.66667</v>
      </c>
      <c r="B193" s="2">
        <f>IFERROR(__xludf.DUMMYFUNCTION("""COMPUTED_VALUE"""),849.4)</f>
        <v>849.4</v>
      </c>
      <c r="C193" s="2">
        <f>IFERROR(__xludf.DUMMYFUNCTION("""COMPUTED_VALUE"""),854.43)</f>
        <v>854.43</v>
      </c>
      <c r="D193" s="2">
        <f>IFERROR(__xludf.DUMMYFUNCTION("""COMPUTED_VALUE"""),803.62)</f>
        <v>803.62</v>
      </c>
      <c r="E193" s="2">
        <f>IFERROR(__xludf.DUMMYFUNCTION("""COMPUTED_VALUE"""),811.19)</f>
        <v>811.19</v>
      </c>
      <c r="F193" s="2">
        <f>IFERROR(__xludf.DUMMYFUNCTION("""COMPUTED_VALUE"""),5.9554146E7)</f>
        <v>59554146</v>
      </c>
    </row>
    <row r="194">
      <c r="A194" s="3">
        <f>IFERROR(__xludf.DUMMYFUNCTION("""COMPUTED_VALUE"""),44208.66666666667)</f>
        <v>44208.66667</v>
      </c>
      <c r="B194" s="2">
        <f>IFERROR(__xludf.DUMMYFUNCTION("""COMPUTED_VALUE"""),831.0)</f>
        <v>831</v>
      </c>
      <c r="C194" s="2">
        <f>IFERROR(__xludf.DUMMYFUNCTION("""COMPUTED_VALUE"""),868.0)</f>
        <v>868</v>
      </c>
      <c r="D194" s="2">
        <f>IFERROR(__xludf.DUMMYFUNCTION("""COMPUTED_VALUE"""),827.34)</f>
        <v>827.34</v>
      </c>
      <c r="E194" s="2">
        <f>IFERROR(__xludf.DUMMYFUNCTION("""COMPUTED_VALUE"""),849.44)</f>
        <v>849.44</v>
      </c>
      <c r="F194" s="2">
        <f>IFERROR(__xludf.DUMMYFUNCTION("""COMPUTED_VALUE"""),4.627072E7)</f>
        <v>46270720</v>
      </c>
    </row>
    <row r="195">
      <c r="A195" s="3">
        <f>IFERROR(__xludf.DUMMYFUNCTION("""COMPUTED_VALUE"""),44209.66666666667)</f>
        <v>44209.66667</v>
      </c>
      <c r="B195" s="2">
        <f>IFERROR(__xludf.DUMMYFUNCTION("""COMPUTED_VALUE"""),852.76)</f>
        <v>852.76</v>
      </c>
      <c r="C195" s="2">
        <f>IFERROR(__xludf.DUMMYFUNCTION("""COMPUTED_VALUE"""),860.47)</f>
        <v>860.47</v>
      </c>
      <c r="D195" s="2">
        <f>IFERROR(__xludf.DUMMYFUNCTION("""COMPUTED_VALUE"""),832.0)</f>
        <v>832</v>
      </c>
      <c r="E195" s="2">
        <f>IFERROR(__xludf.DUMMYFUNCTION("""COMPUTED_VALUE"""),854.41)</f>
        <v>854.41</v>
      </c>
      <c r="F195" s="2">
        <f>IFERROR(__xludf.DUMMYFUNCTION("""COMPUTED_VALUE"""),3.3312496E7)</f>
        <v>33312496</v>
      </c>
    </row>
    <row r="196">
      <c r="A196" s="3">
        <f>IFERROR(__xludf.DUMMYFUNCTION("""COMPUTED_VALUE"""),44210.66666666667)</f>
        <v>44210.66667</v>
      </c>
      <c r="B196" s="2">
        <f>IFERROR(__xludf.DUMMYFUNCTION("""COMPUTED_VALUE"""),843.39)</f>
        <v>843.39</v>
      </c>
      <c r="C196" s="2">
        <f>IFERROR(__xludf.DUMMYFUNCTION("""COMPUTED_VALUE"""),863.0)</f>
        <v>863</v>
      </c>
      <c r="D196" s="2">
        <f>IFERROR(__xludf.DUMMYFUNCTION("""COMPUTED_VALUE"""),838.75)</f>
        <v>838.75</v>
      </c>
      <c r="E196" s="2">
        <f>IFERROR(__xludf.DUMMYFUNCTION("""COMPUTED_VALUE"""),845.0)</f>
        <v>845</v>
      </c>
      <c r="F196" s="2">
        <f>IFERROR(__xludf.DUMMYFUNCTION("""COMPUTED_VALUE"""),3.1266327E7)</f>
        <v>31266327</v>
      </c>
    </row>
    <row r="197">
      <c r="A197" s="3">
        <f>IFERROR(__xludf.DUMMYFUNCTION("""COMPUTED_VALUE"""),44211.66666666667)</f>
        <v>44211.66667</v>
      </c>
      <c r="B197" s="2">
        <f>IFERROR(__xludf.DUMMYFUNCTION("""COMPUTED_VALUE"""),852.0)</f>
        <v>852</v>
      </c>
      <c r="C197" s="2">
        <f>IFERROR(__xludf.DUMMYFUNCTION("""COMPUTED_VALUE"""),859.9)</f>
        <v>859.9</v>
      </c>
      <c r="D197" s="2">
        <f>IFERROR(__xludf.DUMMYFUNCTION("""COMPUTED_VALUE"""),819.1)</f>
        <v>819.1</v>
      </c>
      <c r="E197" s="2">
        <f>IFERROR(__xludf.DUMMYFUNCTION("""COMPUTED_VALUE"""),826.16)</f>
        <v>826.16</v>
      </c>
      <c r="F197" s="2">
        <f>IFERROR(__xludf.DUMMYFUNCTION("""COMPUTED_VALUE"""),3.8777596E7)</f>
        <v>38777596</v>
      </c>
    </row>
    <row r="198">
      <c r="A198" s="3">
        <f>IFERROR(__xludf.DUMMYFUNCTION("""COMPUTED_VALUE"""),44215.66666666667)</f>
        <v>44215.66667</v>
      </c>
      <c r="B198" s="2">
        <f>IFERROR(__xludf.DUMMYFUNCTION("""COMPUTED_VALUE"""),837.8)</f>
        <v>837.8</v>
      </c>
      <c r="C198" s="2">
        <f>IFERROR(__xludf.DUMMYFUNCTION("""COMPUTED_VALUE"""),850.0)</f>
        <v>850</v>
      </c>
      <c r="D198" s="2">
        <f>IFERROR(__xludf.DUMMYFUNCTION("""COMPUTED_VALUE"""),833.0)</f>
        <v>833</v>
      </c>
      <c r="E198" s="2">
        <f>IFERROR(__xludf.DUMMYFUNCTION("""COMPUTED_VALUE"""),844.55)</f>
        <v>844.55</v>
      </c>
      <c r="F198" s="2">
        <f>IFERROR(__xludf.DUMMYFUNCTION("""COMPUTED_VALUE"""),2.536698E7)</f>
        <v>25366980</v>
      </c>
    </row>
    <row r="199">
      <c r="A199" s="3">
        <f>IFERROR(__xludf.DUMMYFUNCTION("""COMPUTED_VALUE"""),44216.66666666667)</f>
        <v>44216.66667</v>
      </c>
      <c r="B199" s="2">
        <f>IFERROR(__xludf.DUMMYFUNCTION("""COMPUTED_VALUE"""),858.74)</f>
        <v>858.74</v>
      </c>
      <c r="C199" s="2">
        <f>IFERROR(__xludf.DUMMYFUNCTION("""COMPUTED_VALUE"""),859.5)</f>
        <v>859.5</v>
      </c>
      <c r="D199" s="2">
        <f>IFERROR(__xludf.DUMMYFUNCTION("""COMPUTED_VALUE"""),837.28)</f>
        <v>837.28</v>
      </c>
      <c r="E199" s="2">
        <f>IFERROR(__xludf.DUMMYFUNCTION("""COMPUTED_VALUE"""),850.45)</f>
        <v>850.45</v>
      </c>
      <c r="F199" s="2">
        <f>IFERROR(__xludf.DUMMYFUNCTION("""COMPUTED_VALUE"""),2.5665883E7)</f>
        <v>25665883</v>
      </c>
    </row>
    <row r="200">
      <c r="A200" s="3">
        <f>IFERROR(__xludf.DUMMYFUNCTION("""COMPUTED_VALUE"""),44217.66666666667)</f>
        <v>44217.66667</v>
      </c>
      <c r="B200" s="2">
        <f>IFERROR(__xludf.DUMMYFUNCTION("""COMPUTED_VALUE"""),855.0)</f>
        <v>855</v>
      </c>
      <c r="C200" s="2">
        <f>IFERROR(__xludf.DUMMYFUNCTION("""COMPUTED_VALUE"""),855.72)</f>
        <v>855.72</v>
      </c>
      <c r="D200" s="2">
        <f>IFERROR(__xludf.DUMMYFUNCTION("""COMPUTED_VALUE"""),841.42)</f>
        <v>841.42</v>
      </c>
      <c r="E200" s="2">
        <f>IFERROR(__xludf.DUMMYFUNCTION("""COMPUTED_VALUE"""),844.99)</f>
        <v>844.99</v>
      </c>
      <c r="F200" s="2">
        <f>IFERROR(__xludf.DUMMYFUNCTION("""COMPUTED_VALUE"""),2.0598133E7)</f>
        <v>20598133</v>
      </c>
    </row>
    <row r="201">
      <c r="A201" s="3">
        <f>IFERROR(__xludf.DUMMYFUNCTION("""COMPUTED_VALUE"""),44218.66666666667)</f>
        <v>44218.66667</v>
      </c>
      <c r="B201" s="2">
        <f>IFERROR(__xludf.DUMMYFUNCTION("""COMPUTED_VALUE"""),834.31)</f>
        <v>834.31</v>
      </c>
      <c r="C201" s="2">
        <f>IFERROR(__xludf.DUMMYFUNCTION("""COMPUTED_VALUE"""),848.0)</f>
        <v>848</v>
      </c>
      <c r="D201" s="2">
        <f>IFERROR(__xludf.DUMMYFUNCTION("""COMPUTED_VALUE"""),828.62)</f>
        <v>828.62</v>
      </c>
      <c r="E201" s="2">
        <f>IFERROR(__xludf.DUMMYFUNCTION("""COMPUTED_VALUE"""),846.64)</f>
        <v>846.64</v>
      </c>
      <c r="F201" s="2">
        <f>IFERROR(__xludf.DUMMYFUNCTION("""COMPUTED_VALUE"""),2.0066497E7)</f>
        <v>20066497</v>
      </c>
    </row>
    <row r="202">
      <c r="A202" s="3">
        <f>IFERROR(__xludf.DUMMYFUNCTION("""COMPUTED_VALUE"""),44221.66666666667)</f>
        <v>44221.66667</v>
      </c>
      <c r="B202" s="2">
        <f>IFERROR(__xludf.DUMMYFUNCTION("""COMPUTED_VALUE"""),855.0)</f>
        <v>855</v>
      </c>
      <c r="C202" s="2">
        <f>IFERROR(__xludf.DUMMYFUNCTION("""COMPUTED_VALUE"""),900.4)</f>
        <v>900.4</v>
      </c>
      <c r="D202" s="2">
        <f>IFERROR(__xludf.DUMMYFUNCTION("""COMPUTED_VALUE"""),838.82)</f>
        <v>838.82</v>
      </c>
      <c r="E202" s="2">
        <f>IFERROR(__xludf.DUMMYFUNCTION("""COMPUTED_VALUE"""),880.8)</f>
        <v>880.8</v>
      </c>
      <c r="F202" s="2">
        <f>IFERROR(__xludf.DUMMYFUNCTION("""COMPUTED_VALUE"""),4.1173397E7)</f>
        <v>41173397</v>
      </c>
    </row>
    <row r="203">
      <c r="A203" s="3">
        <f>IFERROR(__xludf.DUMMYFUNCTION("""COMPUTED_VALUE"""),44222.66666666667)</f>
        <v>44222.66667</v>
      </c>
      <c r="B203" s="2">
        <f>IFERROR(__xludf.DUMMYFUNCTION("""COMPUTED_VALUE"""),891.38)</f>
        <v>891.38</v>
      </c>
      <c r="C203" s="2">
        <f>IFERROR(__xludf.DUMMYFUNCTION("""COMPUTED_VALUE"""),895.9)</f>
        <v>895.9</v>
      </c>
      <c r="D203" s="2">
        <f>IFERROR(__xludf.DUMMYFUNCTION("""COMPUTED_VALUE"""),871.6)</f>
        <v>871.6</v>
      </c>
      <c r="E203" s="2">
        <f>IFERROR(__xludf.DUMMYFUNCTION("""COMPUTED_VALUE"""),883.09)</f>
        <v>883.09</v>
      </c>
      <c r="F203" s="2">
        <f>IFERROR(__xludf.DUMMYFUNCTION("""COMPUTED_VALUE"""),2.3131603E7)</f>
        <v>23131603</v>
      </c>
    </row>
    <row r="204">
      <c r="A204" s="3">
        <f>IFERROR(__xludf.DUMMYFUNCTION("""COMPUTED_VALUE"""),44223.66666666667)</f>
        <v>44223.66667</v>
      </c>
      <c r="B204" s="2">
        <f>IFERROR(__xludf.DUMMYFUNCTION("""COMPUTED_VALUE"""),870.35)</f>
        <v>870.35</v>
      </c>
      <c r="C204" s="2">
        <f>IFERROR(__xludf.DUMMYFUNCTION("""COMPUTED_VALUE"""),891.5)</f>
        <v>891.5</v>
      </c>
      <c r="D204" s="2">
        <f>IFERROR(__xludf.DUMMYFUNCTION("""COMPUTED_VALUE"""),858.66)</f>
        <v>858.66</v>
      </c>
      <c r="E204" s="2">
        <f>IFERROR(__xludf.DUMMYFUNCTION("""COMPUTED_VALUE"""),864.16)</f>
        <v>864.16</v>
      </c>
      <c r="F204" s="2">
        <f>IFERROR(__xludf.DUMMYFUNCTION("""COMPUTED_VALUE"""),2.7333955E7)</f>
        <v>27333955</v>
      </c>
    </row>
    <row r="205">
      <c r="A205" s="3">
        <f>IFERROR(__xludf.DUMMYFUNCTION("""COMPUTED_VALUE"""),44224.66666666667)</f>
        <v>44224.66667</v>
      </c>
      <c r="B205" s="2">
        <f>IFERROR(__xludf.DUMMYFUNCTION("""COMPUTED_VALUE"""),820.0)</f>
        <v>820</v>
      </c>
      <c r="C205" s="2">
        <f>IFERROR(__xludf.DUMMYFUNCTION("""COMPUTED_VALUE"""),848.0)</f>
        <v>848</v>
      </c>
      <c r="D205" s="2">
        <f>IFERROR(__xludf.DUMMYFUNCTION("""COMPUTED_VALUE"""),801.0)</f>
        <v>801</v>
      </c>
      <c r="E205" s="2">
        <f>IFERROR(__xludf.DUMMYFUNCTION("""COMPUTED_VALUE"""),835.43)</f>
        <v>835.43</v>
      </c>
      <c r="F205" s="2">
        <f>IFERROR(__xludf.DUMMYFUNCTION("""COMPUTED_VALUE"""),2.6378048E7)</f>
        <v>26378048</v>
      </c>
    </row>
    <row r="206">
      <c r="A206" s="3">
        <f>IFERROR(__xludf.DUMMYFUNCTION("""COMPUTED_VALUE"""),44225.66666666667)</f>
        <v>44225.66667</v>
      </c>
      <c r="B206" s="2">
        <f>IFERROR(__xludf.DUMMYFUNCTION("""COMPUTED_VALUE"""),830.0)</f>
        <v>830</v>
      </c>
      <c r="C206" s="2">
        <f>IFERROR(__xludf.DUMMYFUNCTION("""COMPUTED_VALUE"""),842.41)</f>
        <v>842.41</v>
      </c>
      <c r="D206" s="2">
        <f>IFERROR(__xludf.DUMMYFUNCTION("""COMPUTED_VALUE"""),780.1)</f>
        <v>780.1</v>
      </c>
      <c r="E206" s="2">
        <f>IFERROR(__xludf.DUMMYFUNCTION("""COMPUTED_VALUE"""),793.53)</f>
        <v>793.53</v>
      </c>
      <c r="F206" s="2">
        <f>IFERROR(__xludf.DUMMYFUNCTION("""COMPUTED_VALUE"""),3.4990754E7)</f>
        <v>34990754</v>
      </c>
    </row>
    <row r="207">
      <c r="A207" s="3">
        <f>IFERROR(__xludf.DUMMYFUNCTION("""COMPUTED_VALUE"""),44228.66666666667)</f>
        <v>44228.66667</v>
      </c>
      <c r="B207" s="2">
        <f>IFERROR(__xludf.DUMMYFUNCTION("""COMPUTED_VALUE"""),814.29)</f>
        <v>814.29</v>
      </c>
      <c r="C207" s="2">
        <f>IFERROR(__xludf.DUMMYFUNCTION("""COMPUTED_VALUE"""),842.0)</f>
        <v>842</v>
      </c>
      <c r="D207" s="2">
        <f>IFERROR(__xludf.DUMMYFUNCTION("""COMPUTED_VALUE"""),795.56)</f>
        <v>795.56</v>
      </c>
      <c r="E207" s="2">
        <f>IFERROR(__xludf.DUMMYFUNCTION("""COMPUTED_VALUE"""),839.81)</f>
        <v>839.81</v>
      </c>
      <c r="F207" s="2">
        <f>IFERROR(__xludf.DUMMYFUNCTION("""COMPUTED_VALUE"""),2.5391385E7)</f>
        <v>25391385</v>
      </c>
    </row>
    <row r="208">
      <c r="A208" s="3">
        <f>IFERROR(__xludf.DUMMYFUNCTION("""COMPUTED_VALUE"""),44229.66666666667)</f>
        <v>44229.66667</v>
      </c>
      <c r="B208" s="2">
        <f>IFERROR(__xludf.DUMMYFUNCTION("""COMPUTED_VALUE"""),844.68)</f>
        <v>844.68</v>
      </c>
      <c r="C208" s="2">
        <f>IFERROR(__xludf.DUMMYFUNCTION("""COMPUTED_VALUE"""),880.5)</f>
        <v>880.5</v>
      </c>
      <c r="D208" s="2">
        <f>IFERROR(__xludf.DUMMYFUNCTION("""COMPUTED_VALUE"""),842.2)</f>
        <v>842.2</v>
      </c>
      <c r="E208" s="2">
        <f>IFERROR(__xludf.DUMMYFUNCTION("""COMPUTED_VALUE"""),872.79)</f>
        <v>872.79</v>
      </c>
      <c r="F208" s="2">
        <f>IFERROR(__xludf.DUMMYFUNCTION("""COMPUTED_VALUE"""),2.4346213E7)</f>
        <v>24346213</v>
      </c>
    </row>
    <row r="209">
      <c r="A209" s="3">
        <f>IFERROR(__xludf.DUMMYFUNCTION("""COMPUTED_VALUE"""),44230.66666666667)</f>
        <v>44230.66667</v>
      </c>
      <c r="B209" s="2">
        <f>IFERROR(__xludf.DUMMYFUNCTION("""COMPUTED_VALUE"""),877.02)</f>
        <v>877.02</v>
      </c>
      <c r="C209" s="2">
        <f>IFERROR(__xludf.DUMMYFUNCTION("""COMPUTED_VALUE"""),878.08)</f>
        <v>878.08</v>
      </c>
      <c r="D209" s="2">
        <f>IFERROR(__xludf.DUMMYFUNCTION("""COMPUTED_VALUE"""),853.06)</f>
        <v>853.06</v>
      </c>
      <c r="E209" s="2">
        <f>IFERROR(__xludf.DUMMYFUNCTION("""COMPUTED_VALUE"""),854.69)</f>
        <v>854.69</v>
      </c>
      <c r="F209" s="2">
        <f>IFERROR(__xludf.DUMMYFUNCTION("""COMPUTED_VALUE"""),1.834351E7)</f>
        <v>18343510</v>
      </c>
    </row>
    <row r="210">
      <c r="A210" s="3">
        <f>IFERROR(__xludf.DUMMYFUNCTION("""COMPUTED_VALUE"""),44231.66666666667)</f>
        <v>44231.66667</v>
      </c>
      <c r="B210" s="2">
        <f>IFERROR(__xludf.DUMMYFUNCTION("""COMPUTED_VALUE"""),855.0)</f>
        <v>855</v>
      </c>
      <c r="C210" s="2">
        <f>IFERROR(__xludf.DUMMYFUNCTION("""COMPUTED_VALUE"""),856.5)</f>
        <v>856.5</v>
      </c>
      <c r="D210" s="2">
        <f>IFERROR(__xludf.DUMMYFUNCTION("""COMPUTED_VALUE"""),833.42)</f>
        <v>833.42</v>
      </c>
      <c r="E210" s="2">
        <f>IFERROR(__xludf.DUMMYFUNCTION("""COMPUTED_VALUE"""),849.99)</f>
        <v>849.99</v>
      </c>
      <c r="F210" s="2">
        <f>IFERROR(__xludf.DUMMYFUNCTION("""COMPUTED_VALUE"""),1.5812661E7)</f>
        <v>15812661</v>
      </c>
    </row>
    <row r="211">
      <c r="A211" s="3">
        <f>IFERROR(__xludf.DUMMYFUNCTION("""COMPUTED_VALUE"""),44232.66666666667)</f>
        <v>44232.66667</v>
      </c>
      <c r="B211" s="2">
        <f>IFERROR(__xludf.DUMMYFUNCTION("""COMPUTED_VALUE"""),845.0)</f>
        <v>845</v>
      </c>
      <c r="C211" s="2">
        <f>IFERROR(__xludf.DUMMYFUNCTION("""COMPUTED_VALUE"""),864.77)</f>
        <v>864.77</v>
      </c>
      <c r="D211" s="2">
        <f>IFERROR(__xludf.DUMMYFUNCTION("""COMPUTED_VALUE"""),838.97)</f>
        <v>838.97</v>
      </c>
      <c r="E211" s="2">
        <f>IFERROR(__xludf.DUMMYFUNCTION("""COMPUTED_VALUE"""),852.23)</f>
        <v>852.23</v>
      </c>
      <c r="F211" s="2">
        <f>IFERROR(__xludf.DUMMYFUNCTION("""COMPUTED_VALUE"""),1.8566637E7)</f>
        <v>18566637</v>
      </c>
    </row>
    <row r="212">
      <c r="A212" s="3">
        <f>IFERROR(__xludf.DUMMYFUNCTION("""COMPUTED_VALUE"""),44235.66666666667)</f>
        <v>44235.66667</v>
      </c>
      <c r="B212" s="2">
        <f>IFERROR(__xludf.DUMMYFUNCTION("""COMPUTED_VALUE"""),869.67)</f>
        <v>869.67</v>
      </c>
      <c r="C212" s="2">
        <f>IFERROR(__xludf.DUMMYFUNCTION("""COMPUTED_VALUE"""),877.77)</f>
        <v>877.77</v>
      </c>
      <c r="D212" s="2">
        <f>IFERROR(__xludf.DUMMYFUNCTION("""COMPUTED_VALUE"""),854.75)</f>
        <v>854.75</v>
      </c>
      <c r="E212" s="2">
        <f>IFERROR(__xludf.DUMMYFUNCTION("""COMPUTED_VALUE"""),863.42)</f>
        <v>863.42</v>
      </c>
      <c r="F212" s="2">
        <f>IFERROR(__xludf.DUMMYFUNCTION("""COMPUTED_VALUE"""),2.0161719E7)</f>
        <v>20161719</v>
      </c>
    </row>
    <row r="213">
      <c r="A213" s="3">
        <f>IFERROR(__xludf.DUMMYFUNCTION("""COMPUTED_VALUE"""),44236.66666666667)</f>
        <v>44236.66667</v>
      </c>
      <c r="B213" s="2">
        <f>IFERROR(__xludf.DUMMYFUNCTION("""COMPUTED_VALUE"""),855.12)</f>
        <v>855.12</v>
      </c>
      <c r="C213" s="2">
        <f>IFERROR(__xludf.DUMMYFUNCTION("""COMPUTED_VALUE"""),859.8)</f>
        <v>859.8</v>
      </c>
      <c r="D213" s="2">
        <f>IFERROR(__xludf.DUMMYFUNCTION("""COMPUTED_VALUE"""),841.75)</f>
        <v>841.75</v>
      </c>
      <c r="E213" s="2">
        <f>IFERROR(__xludf.DUMMYFUNCTION("""COMPUTED_VALUE"""),849.46)</f>
        <v>849.46</v>
      </c>
      <c r="F213" s="2">
        <f>IFERROR(__xludf.DUMMYFUNCTION("""COMPUTED_VALUE"""),1.5157651E7)</f>
        <v>15157651</v>
      </c>
    </row>
    <row r="214">
      <c r="A214" s="3">
        <f>IFERROR(__xludf.DUMMYFUNCTION("""COMPUTED_VALUE"""),44237.66666666667)</f>
        <v>44237.66667</v>
      </c>
      <c r="B214" s="2">
        <f>IFERROR(__xludf.DUMMYFUNCTION("""COMPUTED_VALUE"""),843.64)</f>
        <v>843.64</v>
      </c>
      <c r="C214" s="2">
        <f>IFERROR(__xludf.DUMMYFUNCTION("""COMPUTED_VALUE"""),844.82)</f>
        <v>844.82</v>
      </c>
      <c r="D214" s="2">
        <f>IFERROR(__xludf.DUMMYFUNCTION("""COMPUTED_VALUE"""),800.02)</f>
        <v>800.02</v>
      </c>
      <c r="E214" s="2">
        <f>IFERROR(__xludf.DUMMYFUNCTION("""COMPUTED_VALUE"""),804.82)</f>
        <v>804.82</v>
      </c>
      <c r="F214" s="2">
        <f>IFERROR(__xludf.DUMMYFUNCTION("""COMPUTED_VALUE"""),3.621609E7)</f>
        <v>36216090</v>
      </c>
    </row>
    <row r="215">
      <c r="A215" s="3">
        <f>IFERROR(__xludf.DUMMYFUNCTION("""COMPUTED_VALUE"""),44238.66666666667)</f>
        <v>44238.66667</v>
      </c>
      <c r="B215" s="2">
        <f>IFERROR(__xludf.DUMMYFUNCTION("""COMPUTED_VALUE"""),812.44)</f>
        <v>812.44</v>
      </c>
      <c r="C215" s="2">
        <f>IFERROR(__xludf.DUMMYFUNCTION("""COMPUTED_VALUE"""),829.88)</f>
        <v>829.88</v>
      </c>
      <c r="D215" s="2">
        <f>IFERROR(__xludf.DUMMYFUNCTION("""COMPUTED_VALUE"""),801.73)</f>
        <v>801.73</v>
      </c>
      <c r="E215" s="2">
        <f>IFERROR(__xludf.DUMMYFUNCTION("""COMPUTED_VALUE"""),811.66)</f>
        <v>811.66</v>
      </c>
      <c r="F215" s="2">
        <f>IFERROR(__xludf.DUMMYFUNCTION("""COMPUTED_VALUE"""),2.1622753E7)</f>
        <v>21622753</v>
      </c>
    </row>
    <row r="216">
      <c r="A216" s="3">
        <f>IFERROR(__xludf.DUMMYFUNCTION("""COMPUTED_VALUE"""),44239.66666666667)</f>
        <v>44239.66667</v>
      </c>
      <c r="B216" s="2">
        <f>IFERROR(__xludf.DUMMYFUNCTION("""COMPUTED_VALUE"""),801.26)</f>
        <v>801.26</v>
      </c>
      <c r="C216" s="2">
        <f>IFERROR(__xludf.DUMMYFUNCTION("""COMPUTED_VALUE"""),817.33)</f>
        <v>817.33</v>
      </c>
      <c r="D216" s="2">
        <f>IFERROR(__xludf.DUMMYFUNCTION("""COMPUTED_VALUE"""),785.33)</f>
        <v>785.33</v>
      </c>
      <c r="E216" s="2">
        <f>IFERROR(__xludf.DUMMYFUNCTION("""COMPUTED_VALUE"""),816.12)</f>
        <v>816.12</v>
      </c>
      <c r="F216" s="2">
        <f>IFERROR(__xludf.DUMMYFUNCTION("""COMPUTED_VALUE"""),2.3768313E7)</f>
        <v>23768313</v>
      </c>
    </row>
    <row r="217">
      <c r="A217" s="3">
        <f>IFERROR(__xludf.DUMMYFUNCTION("""COMPUTED_VALUE"""),44243.66666666667)</f>
        <v>44243.66667</v>
      </c>
      <c r="B217" s="2">
        <f>IFERROR(__xludf.DUMMYFUNCTION("""COMPUTED_VALUE"""),818.0)</f>
        <v>818</v>
      </c>
      <c r="C217" s="2">
        <f>IFERROR(__xludf.DUMMYFUNCTION("""COMPUTED_VALUE"""),821.0)</f>
        <v>821</v>
      </c>
      <c r="D217" s="2">
        <f>IFERROR(__xludf.DUMMYFUNCTION("""COMPUTED_VALUE"""),792.44)</f>
        <v>792.44</v>
      </c>
      <c r="E217" s="2">
        <f>IFERROR(__xludf.DUMMYFUNCTION("""COMPUTED_VALUE"""),796.22)</f>
        <v>796.22</v>
      </c>
      <c r="F217" s="2">
        <f>IFERROR(__xludf.DUMMYFUNCTION("""COMPUTED_VALUE"""),1.9802324E7)</f>
        <v>19802324</v>
      </c>
    </row>
    <row r="218">
      <c r="A218" s="3">
        <f>IFERROR(__xludf.DUMMYFUNCTION("""COMPUTED_VALUE"""),44244.66666666667)</f>
        <v>44244.66667</v>
      </c>
      <c r="B218" s="2">
        <f>IFERROR(__xludf.DUMMYFUNCTION("""COMPUTED_VALUE"""),779.09)</f>
        <v>779.09</v>
      </c>
      <c r="C218" s="2">
        <f>IFERROR(__xludf.DUMMYFUNCTION("""COMPUTED_VALUE"""),799.84)</f>
        <v>799.84</v>
      </c>
      <c r="D218" s="2">
        <f>IFERROR(__xludf.DUMMYFUNCTION("""COMPUTED_VALUE"""),762.01)</f>
        <v>762.01</v>
      </c>
      <c r="E218" s="2">
        <f>IFERROR(__xludf.DUMMYFUNCTION("""COMPUTED_VALUE"""),798.15)</f>
        <v>798.15</v>
      </c>
      <c r="F218" s="2">
        <f>IFERROR(__xludf.DUMMYFUNCTION("""COMPUTED_VALUE"""),2.6078898E7)</f>
        <v>26078898</v>
      </c>
    </row>
    <row r="219">
      <c r="A219" s="3">
        <f>IFERROR(__xludf.DUMMYFUNCTION("""COMPUTED_VALUE"""),44245.66666666667)</f>
        <v>44245.66667</v>
      </c>
      <c r="B219" s="2">
        <f>IFERROR(__xludf.DUMMYFUNCTION("""COMPUTED_VALUE"""),780.9)</f>
        <v>780.9</v>
      </c>
      <c r="C219" s="2">
        <f>IFERROR(__xludf.DUMMYFUNCTION("""COMPUTED_VALUE"""),794.69)</f>
        <v>794.69</v>
      </c>
      <c r="D219" s="2">
        <f>IFERROR(__xludf.DUMMYFUNCTION("""COMPUTED_VALUE"""),776.27)</f>
        <v>776.27</v>
      </c>
      <c r="E219" s="2">
        <f>IFERROR(__xludf.DUMMYFUNCTION("""COMPUTED_VALUE"""),787.38)</f>
        <v>787.38</v>
      </c>
      <c r="F219" s="2">
        <f>IFERROR(__xludf.DUMMYFUNCTION("""COMPUTED_VALUE"""),1.7957058E7)</f>
        <v>17957058</v>
      </c>
    </row>
    <row r="220">
      <c r="A220" s="3">
        <f>IFERROR(__xludf.DUMMYFUNCTION("""COMPUTED_VALUE"""),44246.66666666667)</f>
        <v>44246.66667</v>
      </c>
      <c r="B220" s="2">
        <f>IFERROR(__xludf.DUMMYFUNCTION("""COMPUTED_VALUE"""),795.0)</f>
        <v>795</v>
      </c>
      <c r="C220" s="2">
        <f>IFERROR(__xludf.DUMMYFUNCTION("""COMPUTED_VALUE"""),796.79)</f>
        <v>796.79</v>
      </c>
      <c r="D220" s="2">
        <f>IFERROR(__xludf.DUMMYFUNCTION("""COMPUTED_VALUE"""),777.37)</f>
        <v>777.37</v>
      </c>
      <c r="E220" s="2">
        <f>IFERROR(__xludf.DUMMYFUNCTION("""COMPUTED_VALUE"""),781.3)</f>
        <v>781.3</v>
      </c>
      <c r="F220" s="2">
        <f>IFERROR(__xludf.DUMMYFUNCTION("""COMPUTED_VALUE"""),1.8958255E7)</f>
        <v>18958255</v>
      </c>
    </row>
    <row r="221">
      <c r="A221" s="3">
        <f>IFERROR(__xludf.DUMMYFUNCTION("""COMPUTED_VALUE"""),44249.66666666667)</f>
        <v>44249.66667</v>
      </c>
      <c r="B221" s="2">
        <f>IFERROR(__xludf.DUMMYFUNCTION("""COMPUTED_VALUE"""),762.64)</f>
        <v>762.64</v>
      </c>
      <c r="C221" s="2">
        <f>IFERROR(__xludf.DUMMYFUNCTION("""COMPUTED_VALUE"""),768.5)</f>
        <v>768.5</v>
      </c>
      <c r="D221" s="2">
        <f>IFERROR(__xludf.DUMMYFUNCTION("""COMPUTED_VALUE"""),710.2)</f>
        <v>710.2</v>
      </c>
      <c r="E221" s="2">
        <f>IFERROR(__xludf.DUMMYFUNCTION("""COMPUTED_VALUE"""),714.5)</f>
        <v>714.5</v>
      </c>
      <c r="F221" s="2">
        <f>IFERROR(__xludf.DUMMYFUNCTION("""COMPUTED_VALUE"""),3.7269716E7)</f>
        <v>37269716</v>
      </c>
    </row>
    <row r="222">
      <c r="A222" s="3">
        <f>IFERROR(__xludf.DUMMYFUNCTION("""COMPUTED_VALUE"""),44250.66666666667)</f>
        <v>44250.66667</v>
      </c>
      <c r="B222" s="2">
        <f>IFERROR(__xludf.DUMMYFUNCTION("""COMPUTED_VALUE"""),662.13)</f>
        <v>662.13</v>
      </c>
      <c r="C222" s="2">
        <f>IFERROR(__xludf.DUMMYFUNCTION("""COMPUTED_VALUE"""),713.61)</f>
        <v>713.61</v>
      </c>
      <c r="D222" s="2">
        <f>IFERROR(__xludf.DUMMYFUNCTION("""COMPUTED_VALUE"""),619.0)</f>
        <v>619</v>
      </c>
      <c r="E222" s="2">
        <f>IFERROR(__xludf.DUMMYFUNCTION("""COMPUTED_VALUE"""),698.84)</f>
        <v>698.84</v>
      </c>
      <c r="F222" s="2">
        <f>IFERROR(__xludf.DUMMYFUNCTION("""COMPUTED_VALUE"""),6.6606882E7)</f>
        <v>66606882</v>
      </c>
    </row>
    <row r="223">
      <c r="A223" s="3">
        <f>IFERROR(__xludf.DUMMYFUNCTION("""COMPUTED_VALUE"""),44251.66666666667)</f>
        <v>44251.66667</v>
      </c>
      <c r="B223" s="2">
        <f>IFERROR(__xludf.DUMMYFUNCTION("""COMPUTED_VALUE"""),711.85)</f>
        <v>711.85</v>
      </c>
      <c r="C223" s="2">
        <f>IFERROR(__xludf.DUMMYFUNCTION("""COMPUTED_VALUE"""),745.0)</f>
        <v>745</v>
      </c>
      <c r="D223" s="2">
        <f>IFERROR(__xludf.DUMMYFUNCTION("""COMPUTED_VALUE"""),694.17)</f>
        <v>694.17</v>
      </c>
      <c r="E223" s="2">
        <f>IFERROR(__xludf.DUMMYFUNCTION("""COMPUTED_VALUE"""),742.02)</f>
        <v>742.02</v>
      </c>
      <c r="F223" s="2">
        <f>IFERROR(__xludf.DUMMYFUNCTION("""COMPUTED_VALUE"""),3.676695E7)</f>
        <v>36766950</v>
      </c>
    </row>
    <row r="224">
      <c r="A224" s="3">
        <f>IFERROR(__xludf.DUMMYFUNCTION("""COMPUTED_VALUE"""),44252.66666666667)</f>
        <v>44252.66667</v>
      </c>
      <c r="B224" s="2">
        <f>IFERROR(__xludf.DUMMYFUNCTION("""COMPUTED_VALUE"""),726.15)</f>
        <v>726.15</v>
      </c>
      <c r="C224" s="2">
        <f>IFERROR(__xludf.DUMMYFUNCTION("""COMPUTED_VALUE"""),737.21)</f>
        <v>737.21</v>
      </c>
      <c r="D224" s="2">
        <f>IFERROR(__xludf.DUMMYFUNCTION("""COMPUTED_VALUE"""),670.58)</f>
        <v>670.58</v>
      </c>
      <c r="E224" s="2">
        <f>IFERROR(__xludf.DUMMYFUNCTION("""COMPUTED_VALUE"""),682.22)</f>
        <v>682.22</v>
      </c>
      <c r="F224" s="2">
        <f>IFERROR(__xludf.DUMMYFUNCTION("""COMPUTED_VALUE"""),3.9023855E7)</f>
        <v>39023855</v>
      </c>
    </row>
    <row r="225">
      <c r="A225" s="3">
        <f>IFERROR(__xludf.DUMMYFUNCTION("""COMPUTED_VALUE"""),44253.66666666667)</f>
        <v>44253.66667</v>
      </c>
      <c r="B225" s="2">
        <f>IFERROR(__xludf.DUMMYFUNCTION("""COMPUTED_VALUE"""),700.0)</f>
        <v>700</v>
      </c>
      <c r="C225" s="2">
        <f>IFERROR(__xludf.DUMMYFUNCTION("""COMPUTED_VALUE"""),706.7)</f>
        <v>706.7</v>
      </c>
      <c r="D225" s="2">
        <f>IFERROR(__xludf.DUMMYFUNCTION("""COMPUTED_VALUE"""),659.51)</f>
        <v>659.51</v>
      </c>
      <c r="E225" s="2">
        <f>IFERROR(__xludf.DUMMYFUNCTION("""COMPUTED_VALUE"""),675.5)</f>
        <v>675.5</v>
      </c>
      <c r="F225" s="2">
        <f>IFERROR(__xludf.DUMMYFUNCTION("""COMPUTED_VALUE"""),4.1089173E7)</f>
        <v>41089173</v>
      </c>
    </row>
    <row r="226">
      <c r="A226" s="3">
        <f>IFERROR(__xludf.DUMMYFUNCTION("""COMPUTED_VALUE"""),44256.66666666667)</f>
        <v>44256.66667</v>
      </c>
      <c r="B226" s="2">
        <f>IFERROR(__xludf.DUMMYFUNCTION("""COMPUTED_VALUE"""),690.11)</f>
        <v>690.11</v>
      </c>
      <c r="C226" s="2">
        <f>IFERROR(__xludf.DUMMYFUNCTION("""COMPUTED_VALUE"""),872.0)</f>
        <v>872</v>
      </c>
      <c r="D226" s="2">
        <f>IFERROR(__xludf.DUMMYFUNCTION("""COMPUTED_VALUE"""),685.05)</f>
        <v>685.05</v>
      </c>
      <c r="E226" s="2">
        <f>IFERROR(__xludf.DUMMYFUNCTION("""COMPUTED_VALUE"""),718.43)</f>
        <v>718.43</v>
      </c>
      <c r="F226" s="2">
        <f>IFERROR(__xludf.DUMMYFUNCTION("""COMPUTED_VALUE"""),2.7136239E7)</f>
        <v>27136239</v>
      </c>
    </row>
    <row r="227">
      <c r="A227" s="3">
        <f>IFERROR(__xludf.DUMMYFUNCTION("""COMPUTED_VALUE"""),44257.66666666667)</f>
        <v>44257.66667</v>
      </c>
      <c r="B227" s="2">
        <f>IFERROR(__xludf.DUMMYFUNCTION("""COMPUTED_VALUE"""),718.28)</f>
        <v>718.28</v>
      </c>
      <c r="C227" s="2">
        <f>IFERROR(__xludf.DUMMYFUNCTION("""COMPUTED_VALUE"""),721.11)</f>
        <v>721.11</v>
      </c>
      <c r="D227" s="2">
        <f>IFERROR(__xludf.DUMMYFUNCTION("""COMPUTED_VALUE"""),685.0)</f>
        <v>685</v>
      </c>
      <c r="E227" s="2">
        <f>IFERROR(__xludf.DUMMYFUNCTION("""COMPUTED_VALUE"""),686.44)</f>
        <v>686.44</v>
      </c>
      <c r="F227" s="2">
        <f>IFERROR(__xludf.DUMMYFUNCTION("""COMPUTED_VALUE"""),2.3732158E7)</f>
        <v>23732158</v>
      </c>
    </row>
    <row r="228">
      <c r="A228" s="3">
        <f>IFERROR(__xludf.DUMMYFUNCTION("""COMPUTED_VALUE"""),44258.66666666667)</f>
        <v>44258.66667</v>
      </c>
      <c r="B228" s="2">
        <f>IFERROR(__xludf.DUMMYFUNCTION("""COMPUTED_VALUE"""),687.99)</f>
        <v>687.99</v>
      </c>
      <c r="C228" s="2">
        <f>IFERROR(__xludf.DUMMYFUNCTION("""COMPUTED_VALUE"""),700.7)</f>
        <v>700.7</v>
      </c>
      <c r="D228" s="2">
        <f>IFERROR(__xludf.DUMMYFUNCTION("""COMPUTED_VALUE"""),651.71)</f>
        <v>651.71</v>
      </c>
      <c r="E228" s="2">
        <f>IFERROR(__xludf.DUMMYFUNCTION("""COMPUTED_VALUE"""),653.2)</f>
        <v>653.2</v>
      </c>
      <c r="F228" s="2">
        <f>IFERROR(__xludf.DUMMYFUNCTION("""COMPUTED_VALUE"""),3.020796E7)</f>
        <v>30207960</v>
      </c>
    </row>
    <row r="229">
      <c r="A229" s="3">
        <f>IFERROR(__xludf.DUMMYFUNCTION("""COMPUTED_VALUE"""),44259.66666666667)</f>
        <v>44259.66667</v>
      </c>
      <c r="B229" s="2">
        <f>IFERROR(__xludf.DUMMYFUNCTION("""COMPUTED_VALUE"""),655.8)</f>
        <v>655.8</v>
      </c>
      <c r="C229" s="2">
        <f>IFERROR(__xludf.DUMMYFUNCTION("""COMPUTED_VALUE"""),873.94)</f>
        <v>873.94</v>
      </c>
      <c r="D229" s="2">
        <f>IFERROR(__xludf.DUMMYFUNCTION("""COMPUTED_VALUE"""),600.0)</f>
        <v>600</v>
      </c>
      <c r="E229" s="2">
        <f>IFERROR(__xludf.DUMMYFUNCTION("""COMPUTED_VALUE"""),621.44)</f>
        <v>621.44</v>
      </c>
      <c r="F229" s="2">
        <f>IFERROR(__xludf.DUMMYFUNCTION("""COMPUTED_VALUE"""),6.591953E7)</f>
        <v>65919530</v>
      </c>
    </row>
    <row r="230">
      <c r="A230" s="3">
        <f>IFERROR(__xludf.DUMMYFUNCTION("""COMPUTED_VALUE"""),44260.66666666667)</f>
        <v>44260.66667</v>
      </c>
      <c r="B230" s="2">
        <f>IFERROR(__xludf.DUMMYFUNCTION("""COMPUTED_VALUE"""),626.06)</f>
        <v>626.06</v>
      </c>
      <c r="C230" s="2">
        <f>IFERROR(__xludf.DUMMYFUNCTION("""COMPUTED_VALUE"""),627.84)</f>
        <v>627.84</v>
      </c>
      <c r="D230" s="2">
        <f>IFERROR(__xludf.DUMMYFUNCTION("""COMPUTED_VALUE"""),539.49)</f>
        <v>539.49</v>
      </c>
      <c r="E230" s="2">
        <f>IFERROR(__xludf.DUMMYFUNCTION("""COMPUTED_VALUE"""),597.95)</f>
        <v>597.95</v>
      </c>
      <c r="F230" s="2">
        <f>IFERROR(__xludf.DUMMYFUNCTION("""COMPUTED_VALUE"""),8.9396459E7)</f>
        <v>89396459</v>
      </c>
    </row>
    <row r="231">
      <c r="A231" s="3">
        <f>IFERROR(__xludf.DUMMYFUNCTION("""COMPUTED_VALUE"""),44263.66666666667)</f>
        <v>44263.66667</v>
      </c>
      <c r="B231" s="2">
        <f>IFERROR(__xludf.DUMMYFUNCTION("""COMPUTED_VALUE"""),600.55)</f>
        <v>600.55</v>
      </c>
      <c r="C231" s="2">
        <f>IFERROR(__xludf.DUMMYFUNCTION("""COMPUTED_VALUE"""),620.13)</f>
        <v>620.13</v>
      </c>
      <c r="D231" s="2">
        <f>IFERROR(__xludf.DUMMYFUNCTION("""COMPUTED_VALUE"""),558.79)</f>
        <v>558.79</v>
      </c>
      <c r="E231" s="2">
        <f>IFERROR(__xludf.DUMMYFUNCTION("""COMPUTED_VALUE"""),563.0)</f>
        <v>563</v>
      </c>
      <c r="F231" s="2">
        <f>IFERROR(__xludf.DUMMYFUNCTION("""COMPUTED_VALUE"""),5.1786958E7)</f>
        <v>51786958</v>
      </c>
    </row>
    <row r="232">
      <c r="A232" s="3">
        <f>IFERROR(__xludf.DUMMYFUNCTION("""COMPUTED_VALUE"""),44264.66666666667)</f>
        <v>44264.66667</v>
      </c>
      <c r="B232" s="2">
        <f>IFERROR(__xludf.DUMMYFUNCTION("""COMPUTED_VALUE"""),608.18)</f>
        <v>608.18</v>
      </c>
      <c r="C232" s="2">
        <f>IFERROR(__xludf.DUMMYFUNCTION("""COMPUTED_VALUE"""),678.09)</f>
        <v>678.09</v>
      </c>
      <c r="D232" s="2">
        <f>IFERROR(__xludf.DUMMYFUNCTION("""COMPUTED_VALUE"""),595.21)</f>
        <v>595.21</v>
      </c>
      <c r="E232" s="2">
        <f>IFERROR(__xludf.DUMMYFUNCTION("""COMPUTED_VALUE"""),673.58)</f>
        <v>673.58</v>
      </c>
      <c r="F232" s="2">
        <f>IFERROR(__xludf.DUMMYFUNCTION("""COMPUTED_VALUE"""),6.7523328E7)</f>
        <v>67523328</v>
      </c>
    </row>
    <row r="233">
      <c r="A233" s="3">
        <f>IFERROR(__xludf.DUMMYFUNCTION("""COMPUTED_VALUE"""),44265.66666666667)</f>
        <v>44265.66667</v>
      </c>
      <c r="B233" s="2">
        <f>IFERROR(__xludf.DUMMYFUNCTION("""COMPUTED_VALUE"""),700.3)</f>
        <v>700.3</v>
      </c>
      <c r="C233" s="2">
        <f>IFERROR(__xludf.DUMMYFUNCTION("""COMPUTED_VALUE"""),717.85)</f>
        <v>717.85</v>
      </c>
      <c r="D233" s="2">
        <f>IFERROR(__xludf.DUMMYFUNCTION("""COMPUTED_VALUE"""),655.06)</f>
        <v>655.06</v>
      </c>
      <c r="E233" s="2">
        <f>IFERROR(__xludf.DUMMYFUNCTION("""COMPUTED_VALUE"""),668.06)</f>
        <v>668.06</v>
      </c>
      <c r="F233" s="2">
        <f>IFERROR(__xludf.DUMMYFUNCTION("""COMPUTED_VALUE"""),6.0605672E7)</f>
        <v>60605672</v>
      </c>
    </row>
    <row r="234">
      <c r="A234" s="3">
        <f>IFERROR(__xludf.DUMMYFUNCTION("""COMPUTED_VALUE"""),44266.66666666667)</f>
        <v>44266.66667</v>
      </c>
      <c r="B234" s="2">
        <f>IFERROR(__xludf.DUMMYFUNCTION("""COMPUTED_VALUE"""),699.4)</f>
        <v>699.4</v>
      </c>
      <c r="C234" s="2">
        <f>IFERROR(__xludf.DUMMYFUNCTION("""COMPUTED_VALUE"""),702.5)</f>
        <v>702.5</v>
      </c>
      <c r="D234" s="2">
        <f>IFERROR(__xludf.DUMMYFUNCTION("""COMPUTED_VALUE"""),677.18)</f>
        <v>677.18</v>
      </c>
      <c r="E234" s="2">
        <f>IFERROR(__xludf.DUMMYFUNCTION("""COMPUTED_VALUE"""),699.6)</f>
        <v>699.6</v>
      </c>
      <c r="F234" s="2">
        <f>IFERROR(__xludf.DUMMYFUNCTION("""COMPUTED_VALUE"""),3.6253892E7)</f>
        <v>36253892</v>
      </c>
    </row>
    <row r="235">
      <c r="A235" s="3">
        <f>IFERROR(__xludf.DUMMYFUNCTION("""COMPUTED_VALUE"""),44267.66666666667)</f>
        <v>44267.66667</v>
      </c>
      <c r="B235" s="2">
        <f>IFERROR(__xludf.DUMMYFUNCTION("""COMPUTED_VALUE"""),670.0)</f>
        <v>670</v>
      </c>
      <c r="C235" s="2">
        <f>IFERROR(__xludf.DUMMYFUNCTION("""COMPUTED_VALUE"""),694.88)</f>
        <v>694.88</v>
      </c>
      <c r="D235" s="2">
        <f>IFERROR(__xludf.DUMMYFUNCTION("""COMPUTED_VALUE"""),666.14)</f>
        <v>666.14</v>
      </c>
      <c r="E235" s="2">
        <f>IFERROR(__xludf.DUMMYFUNCTION("""COMPUTED_VALUE"""),693.73)</f>
        <v>693.73</v>
      </c>
      <c r="F235" s="2">
        <f>IFERROR(__xludf.DUMMYFUNCTION("""COMPUTED_VALUE"""),3.358384E7)</f>
        <v>33583840</v>
      </c>
    </row>
    <row r="236">
      <c r="A236" s="3">
        <f>IFERROR(__xludf.DUMMYFUNCTION("""COMPUTED_VALUE"""),44270.66666666667)</f>
        <v>44270.66667</v>
      </c>
      <c r="B236" s="2">
        <f>IFERROR(__xludf.DUMMYFUNCTION("""COMPUTED_VALUE"""),694.09)</f>
        <v>694.09</v>
      </c>
      <c r="C236" s="2">
        <f>IFERROR(__xludf.DUMMYFUNCTION("""COMPUTED_VALUE"""),713.18)</f>
        <v>713.18</v>
      </c>
      <c r="D236" s="2">
        <f>IFERROR(__xludf.DUMMYFUNCTION("""COMPUTED_VALUE"""),684.04)</f>
        <v>684.04</v>
      </c>
      <c r="E236" s="2">
        <f>IFERROR(__xludf.DUMMYFUNCTION("""COMPUTED_VALUE"""),707.94)</f>
        <v>707.94</v>
      </c>
      <c r="F236" s="2">
        <f>IFERROR(__xludf.DUMMYFUNCTION("""COMPUTED_VALUE"""),2.9423479E7)</f>
        <v>29423479</v>
      </c>
    </row>
    <row r="237">
      <c r="A237" s="3">
        <f>IFERROR(__xludf.DUMMYFUNCTION("""COMPUTED_VALUE"""),44271.66666666667)</f>
        <v>44271.66667</v>
      </c>
      <c r="B237" s="2">
        <f>IFERROR(__xludf.DUMMYFUNCTION("""COMPUTED_VALUE"""),703.35)</f>
        <v>703.35</v>
      </c>
      <c r="C237" s="2">
        <f>IFERROR(__xludf.DUMMYFUNCTION("""COMPUTED_VALUE"""),707.92)</f>
        <v>707.92</v>
      </c>
      <c r="D237" s="2">
        <f>IFERROR(__xludf.DUMMYFUNCTION("""COMPUTED_VALUE"""),671.0)</f>
        <v>671</v>
      </c>
      <c r="E237" s="2">
        <f>IFERROR(__xludf.DUMMYFUNCTION("""COMPUTED_VALUE"""),676.88)</f>
        <v>676.88</v>
      </c>
      <c r="F237" s="2">
        <f>IFERROR(__xludf.DUMMYFUNCTION("""COMPUTED_VALUE"""),3.2195672E7)</f>
        <v>32195672</v>
      </c>
    </row>
    <row r="238">
      <c r="A238" s="3">
        <f>IFERROR(__xludf.DUMMYFUNCTION("""COMPUTED_VALUE"""),44272.66666666667)</f>
        <v>44272.66667</v>
      </c>
      <c r="B238" s="2">
        <f>IFERROR(__xludf.DUMMYFUNCTION("""COMPUTED_VALUE"""),656.87)</f>
        <v>656.87</v>
      </c>
      <c r="C238" s="2">
        <f>IFERROR(__xludf.DUMMYFUNCTION("""COMPUTED_VALUE"""),703.73)</f>
        <v>703.73</v>
      </c>
      <c r="D238" s="2">
        <f>IFERROR(__xludf.DUMMYFUNCTION("""COMPUTED_VALUE"""),651.01)</f>
        <v>651.01</v>
      </c>
      <c r="E238" s="2">
        <f>IFERROR(__xludf.DUMMYFUNCTION("""COMPUTED_VALUE"""),701.81)</f>
        <v>701.81</v>
      </c>
      <c r="F238" s="2">
        <f>IFERROR(__xludf.DUMMYFUNCTION("""COMPUTED_VALUE"""),4.0372453E7)</f>
        <v>40372453</v>
      </c>
    </row>
    <row r="239">
      <c r="A239" s="3">
        <f>IFERROR(__xludf.DUMMYFUNCTION("""COMPUTED_VALUE"""),44273.66666666667)</f>
        <v>44273.66667</v>
      </c>
      <c r="B239" s="2">
        <f>IFERROR(__xludf.DUMMYFUNCTION("""COMPUTED_VALUE"""),684.29)</f>
        <v>684.29</v>
      </c>
      <c r="C239" s="2">
        <f>IFERROR(__xludf.DUMMYFUNCTION("""COMPUTED_VALUE"""),689.23)</f>
        <v>689.23</v>
      </c>
      <c r="D239" s="2">
        <f>IFERROR(__xludf.DUMMYFUNCTION("""COMPUTED_VALUE"""),652.0)</f>
        <v>652</v>
      </c>
      <c r="E239" s="2">
        <f>IFERROR(__xludf.DUMMYFUNCTION("""COMPUTED_VALUE"""),653.16)</f>
        <v>653.16</v>
      </c>
      <c r="F239" s="2">
        <f>IFERROR(__xludf.DUMMYFUNCTION("""COMPUTED_VALUE"""),3.3369022E7)</f>
        <v>33369022</v>
      </c>
    </row>
    <row r="240">
      <c r="A240" s="3">
        <f>IFERROR(__xludf.DUMMYFUNCTION("""COMPUTED_VALUE"""),44274.66666666667)</f>
        <v>44274.66667</v>
      </c>
      <c r="B240" s="2">
        <f>IFERROR(__xludf.DUMMYFUNCTION("""COMPUTED_VALUE"""),646.6)</f>
        <v>646.6</v>
      </c>
      <c r="C240" s="2">
        <f>IFERROR(__xludf.DUMMYFUNCTION("""COMPUTED_VALUE"""),657.23)</f>
        <v>657.23</v>
      </c>
      <c r="D240" s="2">
        <f>IFERROR(__xludf.DUMMYFUNCTION("""COMPUTED_VALUE"""),624.62)</f>
        <v>624.62</v>
      </c>
      <c r="E240" s="2">
        <f>IFERROR(__xludf.DUMMYFUNCTION("""COMPUTED_VALUE"""),654.87)</f>
        <v>654.87</v>
      </c>
      <c r="F240" s="2">
        <f>IFERROR(__xludf.DUMMYFUNCTION("""COMPUTED_VALUE"""),4.2893978E7)</f>
        <v>42893978</v>
      </c>
    </row>
    <row r="241">
      <c r="A241" s="3">
        <f>IFERROR(__xludf.DUMMYFUNCTION("""COMPUTED_VALUE"""),44277.66666666667)</f>
        <v>44277.66667</v>
      </c>
      <c r="B241" s="2">
        <f>IFERROR(__xludf.DUMMYFUNCTION("""COMPUTED_VALUE"""),684.59)</f>
        <v>684.59</v>
      </c>
      <c r="C241" s="2">
        <f>IFERROR(__xludf.DUMMYFUNCTION("""COMPUTED_VALUE"""),699.62)</f>
        <v>699.62</v>
      </c>
      <c r="D241" s="2">
        <f>IFERROR(__xludf.DUMMYFUNCTION("""COMPUTED_VALUE"""),668.75)</f>
        <v>668.75</v>
      </c>
      <c r="E241" s="2">
        <f>IFERROR(__xludf.DUMMYFUNCTION("""COMPUTED_VALUE"""),670.0)</f>
        <v>670</v>
      </c>
      <c r="F241" s="2">
        <f>IFERROR(__xludf.DUMMYFUNCTION("""COMPUTED_VALUE"""),3.9512221E7)</f>
        <v>39512221</v>
      </c>
    </row>
    <row r="242">
      <c r="A242" s="3">
        <f>IFERROR(__xludf.DUMMYFUNCTION("""COMPUTED_VALUE"""),44278.66666666667)</f>
        <v>44278.66667</v>
      </c>
      <c r="B242" s="2">
        <f>IFERROR(__xludf.DUMMYFUNCTION("""COMPUTED_VALUE"""),675.77)</f>
        <v>675.77</v>
      </c>
      <c r="C242" s="2">
        <f>IFERROR(__xludf.DUMMYFUNCTION("""COMPUTED_VALUE"""),677.8)</f>
        <v>677.8</v>
      </c>
      <c r="D242" s="2">
        <f>IFERROR(__xludf.DUMMYFUNCTION("""COMPUTED_VALUE"""),657.51)</f>
        <v>657.51</v>
      </c>
      <c r="E242" s="2">
        <f>IFERROR(__xludf.DUMMYFUNCTION("""COMPUTED_VALUE"""),662.16)</f>
        <v>662.16</v>
      </c>
      <c r="F242" s="2">
        <f>IFERROR(__xludf.DUMMYFUNCTION("""COMPUTED_VALUE"""),3.049187E7)</f>
        <v>30491870</v>
      </c>
    </row>
    <row r="243">
      <c r="A243" s="3">
        <f>IFERROR(__xludf.DUMMYFUNCTION("""COMPUTED_VALUE"""),44279.66666666667)</f>
        <v>44279.66667</v>
      </c>
      <c r="B243" s="2">
        <f>IFERROR(__xludf.DUMMYFUNCTION("""COMPUTED_VALUE"""),667.91)</f>
        <v>667.91</v>
      </c>
      <c r="C243" s="2">
        <f>IFERROR(__xludf.DUMMYFUNCTION("""COMPUTED_VALUE"""),668.02)</f>
        <v>668.02</v>
      </c>
      <c r="D243" s="2">
        <f>IFERROR(__xludf.DUMMYFUNCTION("""COMPUTED_VALUE"""),630.11)</f>
        <v>630.11</v>
      </c>
      <c r="E243" s="2">
        <f>IFERROR(__xludf.DUMMYFUNCTION("""COMPUTED_VALUE"""),630.27)</f>
        <v>630.27</v>
      </c>
      <c r="F243" s="2">
        <f>IFERROR(__xludf.DUMMYFUNCTION("""COMPUTED_VALUE"""),3.3795174E7)</f>
        <v>33795174</v>
      </c>
    </row>
    <row r="244">
      <c r="A244" s="3">
        <f>IFERROR(__xludf.DUMMYFUNCTION("""COMPUTED_VALUE"""),44280.66666666667)</f>
        <v>44280.66667</v>
      </c>
      <c r="B244" s="2">
        <f>IFERROR(__xludf.DUMMYFUNCTION("""COMPUTED_VALUE"""),613.0)</f>
        <v>613</v>
      </c>
      <c r="C244" s="2">
        <f>IFERROR(__xludf.DUMMYFUNCTION("""COMPUTED_VALUE"""),645.5)</f>
        <v>645.5</v>
      </c>
      <c r="D244" s="2">
        <f>IFERROR(__xludf.DUMMYFUNCTION("""COMPUTED_VALUE"""),609.5)</f>
        <v>609.5</v>
      </c>
      <c r="E244" s="2">
        <f>IFERROR(__xludf.DUMMYFUNCTION("""COMPUTED_VALUE"""),640.39)</f>
        <v>640.39</v>
      </c>
      <c r="F244" s="2">
        <f>IFERROR(__xludf.DUMMYFUNCTION("""COMPUTED_VALUE"""),3.922485E7)</f>
        <v>39224850</v>
      </c>
    </row>
    <row r="245">
      <c r="A245" s="3">
        <f>IFERROR(__xludf.DUMMYFUNCTION("""COMPUTED_VALUE"""),44281.66666666667)</f>
        <v>44281.66667</v>
      </c>
      <c r="B245" s="2">
        <f>IFERROR(__xludf.DUMMYFUNCTION("""COMPUTED_VALUE"""),641.87)</f>
        <v>641.87</v>
      </c>
      <c r="C245" s="2">
        <f>IFERROR(__xludf.DUMMYFUNCTION("""COMPUTED_VALUE"""),643.82)</f>
        <v>643.82</v>
      </c>
      <c r="D245" s="2">
        <f>IFERROR(__xludf.DUMMYFUNCTION("""COMPUTED_VALUE"""),599.89)</f>
        <v>599.89</v>
      </c>
      <c r="E245" s="2">
        <f>IFERROR(__xludf.DUMMYFUNCTION("""COMPUTED_VALUE"""),618.71)</f>
        <v>618.71</v>
      </c>
      <c r="F245" s="2">
        <f>IFERROR(__xludf.DUMMYFUNCTION("""COMPUTED_VALUE"""),3.3852827E7)</f>
        <v>33852827</v>
      </c>
    </row>
    <row r="246">
      <c r="A246" s="3">
        <f>IFERROR(__xludf.DUMMYFUNCTION("""COMPUTED_VALUE"""),44284.66666666667)</f>
        <v>44284.66667</v>
      </c>
      <c r="B246" s="2">
        <f>IFERROR(__xludf.DUMMYFUNCTION("""COMPUTED_VALUE"""),615.64)</f>
        <v>615.64</v>
      </c>
      <c r="C246" s="2">
        <f>IFERROR(__xludf.DUMMYFUNCTION("""COMPUTED_VALUE"""),616.48)</f>
        <v>616.48</v>
      </c>
      <c r="D246" s="2">
        <f>IFERROR(__xludf.DUMMYFUNCTION("""COMPUTED_VALUE"""),596.02)</f>
        <v>596.02</v>
      </c>
      <c r="E246" s="2">
        <f>IFERROR(__xludf.DUMMYFUNCTION("""COMPUTED_VALUE"""),611.29)</f>
        <v>611.29</v>
      </c>
      <c r="F246" s="2">
        <f>IFERROR(__xludf.DUMMYFUNCTION("""COMPUTED_VALUE"""),2.8636985E7)</f>
        <v>28636985</v>
      </c>
    </row>
    <row r="247">
      <c r="A247" s="3">
        <f>IFERROR(__xludf.DUMMYFUNCTION("""COMPUTED_VALUE"""),44285.66666666667)</f>
        <v>44285.66667</v>
      </c>
      <c r="B247" s="2">
        <f>IFERROR(__xludf.DUMMYFUNCTION("""COMPUTED_VALUE"""),601.75)</f>
        <v>601.75</v>
      </c>
      <c r="C247" s="2">
        <f>IFERROR(__xludf.DUMMYFUNCTION("""COMPUTED_VALUE"""),637.66)</f>
        <v>637.66</v>
      </c>
      <c r="D247" s="2">
        <f>IFERROR(__xludf.DUMMYFUNCTION("""COMPUTED_VALUE"""),591.01)</f>
        <v>591.01</v>
      </c>
      <c r="E247" s="2">
        <f>IFERROR(__xludf.DUMMYFUNCTION("""COMPUTED_VALUE"""),635.62)</f>
        <v>635.62</v>
      </c>
      <c r="F247" s="2">
        <f>IFERROR(__xludf.DUMMYFUNCTION("""COMPUTED_VALUE"""),3.9432359E7)</f>
        <v>39432359</v>
      </c>
    </row>
    <row r="248">
      <c r="A248" s="3">
        <f>IFERROR(__xludf.DUMMYFUNCTION("""COMPUTED_VALUE"""),44286.66666666667)</f>
        <v>44286.66667</v>
      </c>
      <c r="B248" s="2">
        <f>IFERROR(__xludf.DUMMYFUNCTION("""COMPUTED_VALUE"""),646.62)</f>
        <v>646.62</v>
      </c>
      <c r="C248" s="2">
        <f>IFERROR(__xludf.DUMMYFUNCTION("""COMPUTED_VALUE"""),672.0)</f>
        <v>672</v>
      </c>
      <c r="D248" s="2">
        <f>IFERROR(__xludf.DUMMYFUNCTION("""COMPUTED_VALUE"""),641.11)</f>
        <v>641.11</v>
      </c>
      <c r="E248" s="2">
        <f>IFERROR(__xludf.DUMMYFUNCTION("""COMPUTED_VALUE"""),667.93)</f>
        <v>667.93</v>
      </c>
      <c r="F248" s="2">
        <f>IFERROR(__xludf.DUMMYFUNCTION("""COMPUTED_VALUE"""),3.3337288E7)</f>
        <v>33337288</v>
      </c>
    </row>
    <row r="249">
      <c r="A249" s="3">
        <f>IFERROR(__xludf.DUMMYFUNCTION("""COMPUTED_VALUE"""),44287.66666666667)</f>
        <v>44287.66667</v>
      </c>
      <c r="B249" s="2">
        <f>IFERROR(__xludf.DUMMYFUNCTION("""COMPUTED_VALUE"""),688.37)</f>
        <v>688.37</v>
      </c>
      <c r="C249" s="2">
        <f>IFERROR(__xludf.DUMMYFUNCTION("""COMPUTED_VALUE"""),692.42)</f>
        <v>692.42</v>
      </c>
      <c r="D249" s="2">
        <f>IFERROR(__xludf.DUMMYFUNCTION("""COMPUTED_VALUE"""),659.42)</f>
        <v>659.42</v>
      </c>
      <c r="E249" s="2">
        <f>IFERROR(__xludf.DUMMYFUNCTION("""COMPUTED_VALUE"""),661.75)</f>
        <v>661.75</v>
      </c>
      <c r="F249" s="2">
        <f>IFERROR(__xludf.DUMMYFUNCTION("""COMPUTED_VALUE"""),3.5298378E7)</f>
        <v>35298378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" t="s">
        <v>0</v>
      </c>
      <c r="B1" s="5" t="s">
        <v>1</v>
      </c>
      <c r="C1" s="5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B2" s="5"/>
      <c r="C2" s="5"/>
    </row>
    <row r="3">
      <c r="B3" s="5"/>
      <c r="C3" s="5"/>
    </row>
    <row r="4">
      <c r="B4" s="5"/>
      <c r="C4" s="5"/>
    </row>
    <row r="5">
      <c r="B5" s="5"/>
      <c r="C5" s="5"/>
    </row>
    <row r="6">
      <c r="A6" s="2">
        <v>43885.66666666667</v>
      </c>
      <c r="B6" s="5">
        <v>200.72</v>
      </c>
      <c r="C6" s="5">
        <v>2.3080057E7</v>
      </c>
    </row>
    <row r="7">
      <c r="A7" s="2">
        <v>43886.66666666667</v>
      </c>
      <c r="B7" s="5">
        <v>196.77</v>
      </c>
      <c r="C7" s="5">
        <v>2.1433487E7</v>
      </c>
      <c r="D7" s="2">
        <v>200.72</v>
      </c>
      <c r="E7" s="2">
        <v>2.3080057E7</v>
      </c>
    </row>
    <row r="8">
      <c r="A8" s="2">
        <v>43887.66666666667</v>
      </c>
      <c r="B8" s="5">
        <v>197.2</v>
      </c>
      <c r="C8" s="5">
        <v>1.655521E7</v>
      </c>
      <c r="D8" s="2">
        <v>196.77</v>
      </c>
      <c r="E8" s="2">
        <v>2.1433487E7</v>
      </c>
      <c r="F8" s="2">
        <v>200.72</v>
      </c>
      <c r="G8" s="2">
        <v>2.3080057E7</v>
      </c>
    </row>
    <row r="9">
      <c r="A9" s="2">
        <v>43888.66666666667</v>
      </c>
      <c r="B9" s="5">
        <v>189.75</v>
      </c>
      <c r="C9" s="5">
        <v>2.1682626E7</v>
      </c>
      <c r="D9" s="2">
        <v>197.2</v>
      </c>
      <c r="E9" s="2">
        <v>1.655521E7</v>
      </c>
      <c r="F9" s="2">
        <v>196.77</v>
      </c>
      <c r="G9" s="2">
        <v>2.1433487E7</v>
      </c>
    </row>
    <row r="10">
      <c r="A10" s="2">
        <v>43889.66666666667</v>
      </c>
      <c r="B10" s="5">
        <v>192.47</v>
      </c>
      <c r="C10" s="5">
        <v>3.2583494E7</v>
      </c>
      <c r="D10" s="2">
        <v>189.75</v>
      </c>
      <c r="E10" s="2">
        <v>2.1682626E7</v>
      </c>
      <c r="F10" s="2">
        <v>197.2</v>
      </c>
      <c r="G10" s="2">
        <v>1.655521E7</v>
      </c>
    </row>
    <row r="11">
      <c r="A11" s="2">
        <v>43892.66666666667</v>
      </c>
      <c r="B11" s="5">
        <v>196.44</v>
      </c>
      <c r="C11" s="5">
        <v>2.4948955E7</v>
      </c>
      <c r="D11" s="2">
        <v>192.47</v>
      </c>
      <c r="E11" s="2">
        <v>3.2583494E7</v>
      </c>
      <c r="F11" s="2">
        <v>189.75</v>
      </c>
      <c r="G11" s="2">
        <v>2.1682626E7</v>
      </c>
    </row>
    <row r="12">
      <c r="A12" s="2">
        <v>43893.66666666667</v>
      </c>
      <c r="B12" s="5">
        <v>185.89</v>
      </c>
      <c r="C12" s="5">
        <v>2.7984104E7</v>
      </c>
      <c r="D12" s="2">
        <v>196.44</v>
      </c>
      <c r="E12" s="2">
        <v>2.4948955E7</v>
      </c>
      <c r="F12" s="2">
        <v>192.47</v>
      </c>
      <c r="G12" s="2">
        <v>3.2583494E7</v>
      </c>
    </row>
    <row r="13">
      <c r="A13" s="2">
        <v>43894.66666666667</v>
      </c>
      <c r="B13" s="5">
        <v>191.76</v>
      </c>
      <c r="C13" s="5">
        <v>2.3062473E7</v>
      </c>
      <c r="D13" s="2">
        <v>185.89</v>
      </c>
      <c r="E13" s="2">
        <v>2.7984104E7</v>
      </c>
      <c r="F13" s="2">
        <v>196.44</v>
      </c>
      <c r="G13" s="2">
        <v>2.4948955E7</v>
      </c>
    </row>
    <row r="14">
      <c r="A14" s="2">
        <v>43895.66666666667</v>
      </c>
      <c r="B14" s="5">
        <v>185.17</v>
      </c>
      <c r="C14" s="5">
        <v>1.9333425E7</v>
      </c>
      <c r="D14" s="2">
        <v>191.76</v>
      </c>
      <c r="E14" s="2">
        <v>2.3062473E7</v>
      </c>
      <c r="F14" s="2">
        <v>185.89</v>
      </c>
      <c r="G14" s="2">
        <v>2.7984104E7</v>
      </c>
    </row>
    <row r="15">
      <c r="A15" s="2">
        <v>43896.66666666667</v>
      </c>
      <c r="B15" s="5">
        <v>181.09</v>
      </c>
      <c r="C15" s="5">
        <v>2.455955E7</v>
      </c>
      <c r="D15" s="2">
        <v>185.17</v>
      </c>
      <c r="E15" s="2">
        <v>1.9333425E7</v>
      </c>
      <c r="F15" s="2">
        <v>191.76</v>
      </c>
      <c r="G15" s="2">
        <v>2.3062473E7</v>
      </c>
    </row>
    <row r="16">
      <c r="A16" s="2">
        <v>43899.66666666667</v>
      </c>
      <c r="B16" s="5">
        <v>169.5</v>
      </c>
      <c r="C16" s="5">
        <v>2.9949041E7</v>
      </c>
      <c r="D16" s="2">
        <v>181.09</v>
      </c>
      <c r="E16" s="2">
        <v>2.455955E7</v>
      </c>
      <c r="F16" s="2">
        <v>185.17</v>
      </c>
      <c r="G16" s="2">
        <v>1.9333425E7</v>
      </c>
    </row>
    <row r="17">
      <c r="A17" s="2">
        <v>43900.66666666667</v>
      </c>
      <c r="B17" s="5">
        <v>178.19</v>
      </c>
      <c r="C17" s="5">
        <v>2.4517791E7</v>
      </c>
      <c r="D17" s="2">
        <v>169.5</v>
      </c>
      <c r="E17" s="2">
        <v>2.9949041E7</v>
      </c>
      <c r="F17" s="2">
        <v>181.09</v>
      </c>
      <c r="G17" s="2">
        <v>2.455955E7</v>
      </c>
    </row>
    <row r="18">
      <c r="A18" s="2">
        <v>43901.66666666667</v>
      </c>
      <c r="B18" s="5">
        <v>170.24</v>
      </c>
      <c r="C18" s="5">
        <v>2.0397204E7</v>
      </c>
      <c r="D18" s="2">
        <v>178.19</v>
      </c>
      <c r="E18" s="2">
        <v>2.4517791E7</v>
      </c>
      <c r="F18" s="2">
        <v>169.5</v>
      </c>
      <c r="G18" s="2">
        <v>2.9949041E7</v>
      </c>
    </row>
    <row r="19">
      <c r="A19" s="2">
        <v>43902.66666666667</v>
      </c>
      <c r="B19" s="5">
        <v>154.47</v>
      </c>
      <c r="C19" s="5">
        <v>4.3266335E7</v>
      </c>
      <c r="D19" s="2">
        <v>170.24</v>
      </c>
      <c r="E19" s="2">
        <v>2.0397204E7</v>
      </c>
      <c r="F19" s="2">
        <v>178.19</v>
      </c>
      <c r="G19" s="2">
        <v>2.4517791E7</v>
      </c>
    </row>
    <row r="20">
      <c r="A20" s="2">
        <v>43903.66666666667</v>
      </c>
      <c r="B20" s="5">
        <v>170.28</v>
      </c>
      <c r="C20" s="5">
        <v>3.5028627E7</v>
      </c>
      <c r="D20" s="2">
        <v>154.47</v>
      </c>
      <c r="E20" s="2">
        <v>4.3266335E7</v>
      </c>
      <c r="F20" s="2">
        <v>170.24</v>
      </c>
      <c r="G20" s="2">
        <v>2.0397204E7</v>
      </c>
    </row>
    <row r="21">
      <c r="A21" s="2">
        <v>43906.66666666667</v>
      </c>
      <c r="B21" s="5">
        <v>146.01</v>
      </c>
      <c r="C21" s="5">
        <v>3.9120419E7</v>
      </c>
      <c r="D21" s="2">
        <v>170.28</v>
      </c>
      <c r="E21" s="2">
        <v>3.5028627E7</v>
      </c>
      <c r="F21" s="2">
        <v>154.47</v>
      </c>
      <c r="G21" s="2">
        <v>4.3266335E7</v>
      </c>
    </row>
    <row r="22">
      <c r="A22" s="2">
        <v>43907.66666666667</v>
      </c>
      <c r="B22" s="5">
        <v>149.42</v>
      </c>
      <c r="C22" s="5">
        <v>3.4255596E7</v>
      </c>
      <c r="D22" s="2">
        <v>146.01</v>
      </c>
      <c r="E22" s="2">
        <v>3.9120419E7</v>
      </c>
      <c r="F22" s="2">
        <v>170.28</v>
      </c>
      <c r="G22" s="2">
        <v>3.5028627E7</v>
      </c>
    </row>
    <row r="23">
      <c r="A23" s="2">
        <v>43908.66666666667</v>
      </c>
      <c r="B23" s="5">
        <v>146.96</v>
      </c>
      <c r="C23" s="5">
        <v>3.7553136E7</v>
      </c>
      <c r="D23" s="2">
        <v>149.42</v>
      </c>
      <c r="E23" s="2">
        <v>3.4255596E7</v>
      </c>
      <c r="F23" s="2">
        <v>146.01</v>
      </c>
      <c r="G23" s="2">
        <v>3.9120419E7</v>
      </c>
    </row>
    <row r="24">
      <c r="A24" s="2">
        <v>43909.66666666667</v>
      </c>
      <c r="B24" s="5">
        <v>153.13</v>
      </c>
      <c r="C24" s="5">
        <v>3.9862312E7</v>
      </c>
      <c r="D24" s="2">
        <v>146.96</v>
      </c>
      <c r="E24" s="2">
        <v>3.7553136E7</v>
      </c>
      <c r="F24" s="2">
        <v>149.42</v>
      </c>
      <c r="G24" s="2">
        <v>3.4255596E7</v>
      </c>
    </row>
    <row r="25">
      <c r="A25" s="2">
        <v>43910.66666666667</v>
      </c>
      <c r="B25" s="5">
        <v>149.73</v>
      </c>
      <c r="C25" s="5">
        <v>3.2568398E7</v>
      </c>
      <c r="D25" s="2">
        <v>153.13</v>
      </c>
      <c r="E25" s="2">
        <v>3.9862312E7</v>
      </c>
      <c r="F25" s="2">
        <v>146.96</v>
      </c>
      <c r="G25" s="2">
        <v>3.7553136E7</v>
      </c>
    </row>
    <row r="26">
      <c r="A26" s="2">
        <v>43913.66666666667</v>
      </c>
      <c r="B26" s="5">
        <v>148.1</v>
      </c>
      <c r="C26" s="5">
        <v>2.9830765E7</v>
      </c>
      <c r="D26" s="2">
        <v>149.73</v>
      </c>
      <c r="E26" s="2">
        <v>3.2568398E7</v>
      </c>
      <c r="F26" s="2">
        <v>153.13</v>
      </c>
      <c r="G26" s="2">
        <v>3.9862312E7</v>
      </c>
    </row>
    <row r="27">
      <c r="A27" s="2">
        <v>43914.66666666667</v>
      </c>
      <c r="B27" s="5">
        <v>160.98</v>
      </c>
      <c r="C27" s="5">
        <v>3.0440369E7</v>
      </c>
      <c r="D27" s="2">
        <v>148.1</v>
      </c>
      <c r="E27" s="2">
        <v>2.9830765E7</v>
      </c>
      <c r="F27" s="2">
        <v>149.73</v>
      </c>
      <c r="G27" s="2">
        <v>3.2568398E7</v>
      </c>
    </row>
    <row r="28">
      <c r="A28" s="2">
        <v>43915.66666666667</v>
      </c>
      <c r="B28" s="5">
        <v>156.21</v>
      </c>
      <c r="C28" s="5">
        <v>3.5184271E7</v>
      </c>
      <c r="D28" s="2">
        <v>160.98</v>
      </c>
      <c r="E28" s="2">
        <v>3.0440369E7</v>
      </c>
      <c r="F28" s="2">
        <v>148.1</v>
      </c>
      <c r="G28" s="2">
        <v>2.9830765E7</v>
      </c>
    </row>
    <row r="29">
      <c r="A29" s="2">
        <v>43916.66666666667</v>
      </c>
      <c r="B29" s="5">
        <v>163.34</v>
      </c>
      <c r="C29" s="5">
        <v>2.6579021E7</v>
      </c>
      <c r="D29" s="2">
        <v>156.21</v>
      </c>
      <c r="E29" s="2">
        <v>3.5184271E7</v>
      </c>
      <c r="F29" s="2">
        <v>160.98</v>
      </c>
      <c r="G29" s="2">
        <v>3.0440369E7</v>
      </c>
    </row>
    <row r="30">
      <c r="A30" s="2">
        <v>43917.66666666667</v>
      </c>
      <c r="B30" s="5">
        <v>156.79</v>
      </c>
      <c r="C30" s="5">
        <v>2.4879869E7</v>
      </c>
      <c r="D30" s="2">
        <v>163.34</v>
      </c>
      <c r="E30" s="2">
        <v>2.6579021E7</v>
      </c>
      <c r="F30" s="2">
        <v>156.21</v>
      </c>
      <c r="G30" s="2">
        <v>3.5184271E7</v>
      </c>
    </row>
    <row r="31">
      <c r="A31" s="2">
        <v>43920.66666666667</v>
      </c>
      <c r="B31" s="5">
        <v>165.95</v>
      </c>
      <c r="C31" s="5">
        <v>2.2515225E7</v>
      </c>
      <c r="D31" s="2">
        <v>156.79</v>
      </c>
      <c r="E31" s="2">
        <v>2.4879869E7</v>
      </c>
      <c r="F31" s="2">
        <v>163.34</v>
      </c>
      <c r="G31" s="2">
        <v>2.6579021E7</v>
      </c>
    </row>
    <row r="32">
      <c r="A32" s="2">
        <v>43921.66666666667</v>
      </c>
      <c r="B32" s="5">
        <v>166.8</v>
      </c>
      <c r="C32" s="5">
        <v>2.3676283E7</v>
      </c>
      <c r="D32" s="2">
        <v>165.95</v>
      </c>
      <c r="E32" s="2">
        <v>2.2515225E7</v>
      </c>
      <c r="F32" s="2">
        <v>156.79</v>
      </c>
      <c r="G32" s="2">
        <v>2.4879869E7</v>
      </c>
    </row>
    <row r="33">
      <c r="A33" s="2">
        <v>43922.66666666667</v>
      </c>
      <c r="B33" s="5">
        <v>159.6</v>
      </c>
      <c r="C33" s="5">
        <v>1.9507559E7</v>
      </c>
      <c r="D33" s="2">
        <v>166.8</v>
      </c>
      <c r="E33" s="2">
        <v>2.3676283E7</v>
      </c>
      <c r="F33" s="2">
        <v>165.95</v>
      </c>
      <c r="G33" s="2">
        <v>2.2515225E7</v>
      </c>
    </row>
    <row r="34">
      <c r="A34" s="2">
        <v>43923.66666666667</v>
      </c>
      <c r="B34" s="5">
        <v>158.19</v>
      </c>
      <c r="C34" s="5">
        <v>2.0886309E7</v>
      </c>
      <c r="D34" s="2">
        <v>159.6</v>
      </c>
      <c r="E34" s="2">
        <v>1.9507559E7</v>
      </c>
      <c r="F34" s="2">
        <v>166.8</v>
      </c>
      <c r="G34" s="2">
        <v>2.3676283E7</v>
      </c>
    </row>
    <row r="35">
      <c r="A35" s="2">
        <v>43924.66666666667</v>
      </c>
      <c r="B35" s="5">
        <v>154.18</v>
      </c>
      <c r="C35" s="5">
        <v>2.5983317E7</v>
      </c>
      <c r="D35" s="2">
        <v>158.19</v>
      </c>
      <c r="E35" s="2">
        <v>2.0886309E7</v>
      </c>
      <c r="F35" s="2">
        <v>159.6</v>
      </c>
      <c r="G35" s="2">
        <v>1.9507559E7</v>
      </c>
    </row>
    <row r="36">
      <c r="A36" s="2">
        <v>43927.66666666667</v>
      </c>
      <c r="B36" s="5">
        <v>165.55</v>
      </c>
      <c r="C36" s="5">
        <v>2.8453581E7</v>
      </c>
      <c r="D36" s="2">
        <v>154.18</v>
      </c>
      <c r="E36" s="2">
        <v>2.5983317E7</v>
      </c>
      <c r="F36" s="2">
        <v>158.19</v>
      </c>
      <c r="G36" s="2">
        <v>2.0886309E7</v>
      </c>
    </row>
    <row r="37">
      <c r="A37" s="2">
        <v>43928.66666666667</v>
      </c>
      <c r="B37" s="5">
        <v>168.83</v>
      </c>
      <c r="C37" s="5">
        <v>3.1411919E7</v>
      </c>
      <c r="D37" s="2">
        <v>165.55</v>
      </c>
      <c r="E37" s="2">
        <v>2.8453581E7</v>
      </c>
      <c r="F37" s="2">
        <v>154.18</v>
      </c>
      <c r="G37" s="2">
        <v>2.5983317E7</v>
      </c>
    </row>
    <row r="38">
      <c r="A38" s="2">
        <v>43929.66666666667</v>
      </c>
      <c r="B38" s="5">
        <v>174.28</v>
      </c>
      <c r="C38" s="5">
        <v>2.1664198E7</v>
      </c>
      <c r="D38" s="2">
        <v>168.83</v>
      </c>
      <c r="E38" s="2">
        <v>3.1411919E7</v>
      </c>
      <c r="F38" s="2">
        <v>165.55</v>
      </c>
      <c r="G38" s="2">
        <v>2.8453581E7</v>
      </c>
    </row>
    <row r="39">
      <c r="A39" s="2">
        <v>43930.66666666667</v>
      </c>
      <c r="B39" s="5">
        <v>175.19</v>
      </c>
      <c r="C39" s="5">
        <v>2.3534287E7</v>
      </c>
      <c r="D39" s="2">
        <v>174.28</v>
      </c>
      <c r="E39" s="2">
        <v>2.1664198E7</v>
      </c>
      <c r="F39" s="2">
        <v>168.83</v>
      </c>
      <c r="G39" s="2">
        <v>3.1411919E7</v>
      </c>
    </row>
    <row r="40">
      <c r="A40" s="2">
        <v>43934.66666666667</v>
      </c>
      <c r="B40" s="5">
        <v>174.79</v>
      </c>
      <c r="C40" s="5">
        <v>1.9355355E7</v>
      </c>
      <c r="D40" s="2">
        <v>175.19</v>
      </c>
      <c r="E40" s="2">
        <v>2.3534287E7</v>
      </c>
      <c r="F40" s="2">
        <v>174.28</v>
      </c>
      <c r="G40" s="2">
        <v>2.1664198E7</v>
      </c>
    </row>
    <row r="41">
      <c r="A41" s="2">
        <v>43935.66666666667</v>
      </c>
      <c r="B41" s="5">
        <v>178.17</v>
      </c>
      <c r="C41" s="5">
        <v>2.1011815E7</v>
      </c>
      <c r="D41" s="2">
        <v>174.79</v>
      </c>
      <c r="E41" s="2">
        <v>1.9355355E7</v>
      </c>
      <c r="F41" s="2">
        <v>175.19</v>
      </c>
      <c r="G41" s="2">
        <v>2.3534287E7</v>
      </c>
    </row>
    <row r="42">
      <c r="A42" s="2">
        <v>43936.66666666667</v>
      </c>
      <c r="B42" s="5">
        <v>176.97</v>
      </c>
      <c r="C42" s="5">
        <v>1.7423003E7</v>
      </c>
      <c r="D42" s="2">
        <v>178.17</v>
      </c>
      <c r="E42" s="2">
        <v>2.1011815E7</v>
      </c>
      <c r="F42" s="2">
        <v>174.79</v>
      </c>
      <c r="G42" s="2">
        <v>1.9355355E7</v>
      </c>
    </row>
    <row r="43">
      <c r="A43" s="2">
        <v>43937.66666666667</v>
      </c>
      <c r="B43" s="5">
        <v>176.25</v>
      </c>
      <c r="C43" s="5">
        <v>2.3593229E7</v>
      </c>
      <c r="D43" s="2">
        <v>176.97</v>
      </c>
      <c r="E43" s="2">
        <v>1.7423003E7</v>
      </c>
      <c r="F43" s="2">
        <v>178.17</v>
      </c>
      <c r="G43" s="2">
        <v>2.1011815E7</v>
      </c>
    </row>
    <row r="44">
      <c r="A44" s="2">
        <v>43938.66666666667</v>
      </c>
      <c r="B44" s="5">
        <v>179.24</v>
      </c>
      <c r="C44" s="5">
        <v>2.097475E7</v>
      </c>
      <c r="D44" s="2">
        <v>176.25</v>
      </c>
      <c r="E44" s="2">
        <v>2.3593229E7</v>
      </c>
      <c r="F44" s="2">
        <v>176.97</v>
      </c>
      <c r="G44" s="2">
        <v>1.7423003E7</v>
      </c>
    </row>
    <row r="45">
      <c r="A45" s="2">
        <v>43941.66666666667</v>
      </c>
      <c r="B45" s="5">
        <v>178.24</v>
      </c>
      <c r="C45" s="5">
        <v>1.6110664E7</v>
      </c>
      <c r="D45" s="2">
        <v>179.24</v>
      </c>
      <c r="E45" s="2">
        <v>2.097475E7</v>
      </c>
      <c r="F45" s="2">
        <v>176.25</v>
      </c>
      <c r="G45" s="2">
        <v>2.3593229E7</v>
      </c>
    </row>
    <row r="46">
      <c r="A46" s="2">
        <v>43942.66666666667</v>
      </c>
      <c r="B46" s="5">
        <v>170.8</v>
      </c>
      <c r="C46" s="5">
        <v>2.4850528E7</v>
      </c>
      <c r="D46" s="2">
        <v>178.24</v>
      </c>
      <c r="E46" s="2">
        <v>1.6110664E7</v>
      </c>
      <c r="F46" s="2">
        <v>179.24</v>
      </c>
      <c r="G46" s="2">
        <v>2.097475E7</v>
      </c>
    </row>
    <row r="47">
      <c r="A47" s="2">
        <v>43943.66666666667</v>
      </c>
      <c r="B47" s="5">
        <v>182.28</v>
      </c>
      <c r="C47" s="5">
        <v>3.3369931E7</v>
      </c>
      <c r="D47" s="2">
        <v>170.8</v>
      </c>
      <c r="E47" s="2">
        <v>2.4850528E7</v>
      </c>
      <c r="F47" s="2">
        <v>178.24</v>
      </c>
      <c r="G47" s="2">
        <v>1.6110664E7</v>
      </c>
    </row>
    <row r="48">
      <c r="A48" s="2">
        <v>43944.66666666667</v>
      </c>
      <c r="B48" s="5">
        <v>185.13</v>
      </c>
      <c r="C48" s="5">
        <v>2.1426604E7</v>
      </c>
      <c r="D48" s="2">
        <v>182.28</v>
      </c>
      <c r="E48" s="2">
        <v>3.3369931E7</v>
      </c>
      <c r="F48" s="2">
        <v>170.8</v>
      </c>
      <c r="G48" s="2">
        <v>2.4850528E7</v>
      </c>
    </row>
    <row r="49">
      <c r="A49" s="2">
        <v>43945.66666666667</v>
      </c>
      <c r="B49" s="5">
        <v>190.07</v>
      </c>
      <c r="C49" s="5">
        <v>2.8868528E7</v>
      </c>
      <c r="D49" s="2">
        <v>185.13</v>
      </c>
      <c r="E49" s="2">
        <v>2.1426604E7</v>
      </c>
      <c r="F49" s="2">
        <v>182.28</v>
      </c>
      <c r="G49" s="2">
        <v>3.3369931E7</v>
      </c>
    </row>
    <row r="50">
      <c r="A50" s="2">
        <v>43948.66666666667</v>
      </c>
      <c r="B50" s="5">
        <v>187.5</v>
      </c>
      <c r="C50" s="5">
        <v>2.919775E7</v>
      </c>
      <c r="D50" s="2">
        <v>190.07</v>
      </c>
      <c r="E50" s="2">
        <v>2.8868528E7</v>
      </c>
      <c r="F50" s="2">
        <v>185.13</v>
      </c>
      <c r="G50" s="2">
        <v>2.1426604E7</v>
      </c>
    </row>
    <row r="51">
      <c r="A51" s="2">
        <v>43949.66666666667</v>
      </c>
      <c r="B51" s="5">
        <v>182.91</v>
      </c>
      <c r="C51" s="5">
        <v>2.1730986E7</v>
      </c>
      <c r="D51" s="2">
        <v>187.5</v>
      </c>
      <c r="E51" s="2">
        <v>2.919775E7</v>
      </c>
      <c r="F51" s="2">
        <v>190.07</v>
      </c>
      <c r="G51" s="2">
        <v>2.8868528E7</v>
      </c>
    </row>
    <row r="52">
      <c r="A52" s="2">
        <v>43950.66666666667</v>
      </c>
      <c r="B52" s="5">
        <v>194.19</v>
      </c>
      <c r="C52" s="5">
        <v>4.5954521E7</v>
      </c>
      <c r="D52" s="2">
        <v>182.91</v>
      </c>
      <c r="E52" s="2">
        <v>2.1730986E7</v>
      </c>
      <c r="F52" s="2">
        <v>187.5</v>
      </c>
      <c r="G52" s="2">
        <v>2.919775E7</v>
      </c>
    </row>
    <row r="53">
      <c r="A53" s="2">
        <v>43951.66666666667</v>
      </c>
      <c r="B53" s="5">
        <v>204.71</v>
      </c>
      <c r="C53" s="5">
        <v>4.6230116E7</v>
      </c>
      <c r="D53" s="2">
        <v>194.19</v>
      </c>
      <c r="E53" s="2">
        <v>4.5954521E7</v>
      </c>
      <c r="F53" s="2">
        <v>182.91</v>
      </c>
      <c r="G53" s="2">
        <v>2.1730986E7</v>
      </c>
    </row>
    <row r="54">
      <c r="A54" s="2">
        <v>43952.66666666667</v>
      </c>
      <c r="B54" s="5">
        <v>202.27</v>
      </c>
      <c r="C54" s="5">
        <v>3.0415581E7</v>
      </c>
      <c r="D54" s="2">
        <v>204.71</v>
      </c>
      <c r="E54" s="2">
        <v>4.6230116E7</v>
      </c>
      <c r="F54" s="2">
        <v>194.19</v>
      </c>
      <c r="G54" s="2">
        <v>4.5954521E7</v>
      </c>
    </row>
    <row r="55">
      <c r="A55" s="2">
        <v>43955.66666666667</v>
      </c>
      <c r="B55" s="5">
        <v>205.26</v>
      </c>
      <c r="C55" s="5">
        <v>1.9250673E7</v>
      </c>
      <c r="D55" s="2">
        <v>202.27</v>
      </c>
      <c r="E55" s="2">
        <v>3.0415581E7</v>
      </c>
      <c r="F55" s="2">
        <v>204.71</v>
      </c>
      <c r="G55" s="2">
        <v>4.6230116E7</v>
      </c>
    </row>
    <row r="56">
      <c r="A56" s="2">
        <v>43956.66666666667</v>
      </c>
      <c r="B56" s="5">
        <v>207.07</v>
      </c>
      <c r="C56" s="5">
        <v>2.1071223E7</v>
      </c>
      <c r="D56" s="2">
        <v>205.26</v>
      </c>
      <c r="E56" s="2">
        <v>1.9250673E7</v>
      </c>
      <c r="F56" s="2">
        <v>202.27</v>
      </c>
      <c r="G56" s="2">
        <v>3.0415581E7</v>
      </c>
    </row>
    <row r="57">
      <c r="A57" s="2">
        <v>43957.66666666667</v>
      </c>
      <c r="B57" s="5">
        <v>208.47</v>
      </c>
      <c r="C57" s="5">
        <v>2.1856963E7</v>
      </c>
      <c r="D57" s="2">
        <v>207.07</v>
      </c>
      <c r="E57" s="2">
        <v>2.1071223E7</v>
      </c>
      <c r="F57" s="2">
        <v>205.26</v>
      </c>
      <c r="G57" s="2">
        <v>1.9250673E7</v>
      </c>
    </row>
    <row r="58">
      <c r="A58" s="2">
        <v>43958.66666666667</v>
      </c>
      <c r="B58" s="5">
        <v>211.26</v>
      </c>
      <c r="C58" s="5">
        <v>1.5151976E7</v>
      </c>
      <c r="D58" s="2">
        <v>208.47</v>
      </c>
      <c r="E58" s="2">
        <v>2.1856963E7</v>
      </c>
      <c r="F58" s="2">
        <v>207.07</v>
      </c>
      <c r="G58" s="2">
        <v>2.1071223E7</v>
      </c>
    </row>
    <row r="59">
      <c r="A59" s="2">
        <v>43959.66666666667</v>
      </c>
      <c r="B59" s="5">
        <v>212.35</v>
      </c>
      <c r="C59" s="5">
        <v>1.2524048E7</v>
      </c>
      <c r="D59" s="2">
        <v>211.26</v>
      </c>
      <c r="E59" s="2">
        <v>1.5151976E7</v>
      </c>
      <c r="F59" s="2">
        <v>208.47</v>
      </c>
      <c r="G59" s="2">
        <v>2.1856963E7</v>
      </c>
    </row>
    <row r="60">
      <c r="A60" s="2">
        <v>43962.66666666667</v>
      </c>
      <c r="B60" s="5">
        <v>213.18</v>
      </c>
      <c r="C60" s="5">
        <v>1.2911948E7</v>
      </c>
      <c r="D60" s="2">
        <v>212.35</v>
      </c>
      <c r="E60" s="2">
        <v>1.2524048E7</v>
      </c>
      <c r="F60" s="2">
        <v>211.26</v>
      </c>
      <c r="G60" s="2">
        <v>1.5151976E7</v>
      </c>
    </row>
    <row r="61">
      <c r="A61" s="2">
        <v>43963.66666666667</v>
      </c>
      <c r="B61" s="5">
        <v>210.1</v>
      </c>
      <c r="C61" s="5">
        <v>1.4704647E7</v>
      </c>
      <c r="D61" s="2">
        <v>213.18</v>
      </c>
      <c r="E61" s="2">
        <v>1.2911948E7</v>
      </c>
      <c r="F61" s="2">
        <v>212.35</v>
      </c>
      <c r="G61" s="2">
        <v>1.2524048E7</v>
      </c>
    </row>
    <row r="62">
      <c r="A62" s="2">
        <v>43964.66666666667</v>
      </c>
      <c r="B62" s="5">
        <v>205.1</v>
      </c>
      <c r="C62" s="5">
        <v>2.0684559E7</v>
      </c>
      <c r="D62" s="2">
        <v>210.1</v>
      </c>
      <c r="E62" s="2">
        <v>1.4704647E7</v>
      </c>
      <c r="F62" s="2">
        <v>213.18</v>
      </c>
      <c r="G62" s="2">
        <v>1.2911948E7</v>
      </c>
    </row>
    <row r="63">
      <c r="A63" s="2">
        <v>43965.66666666667</v>
      </c>
      <c r="B63" s="5">
        <v>206.81</v>
      </c>
      <c r="C63" s="5">
        <v>1.7178947E7</v>
      </c>
      <c r="D63" s="2">
        <v>205.1</v>
      </c>
      <c r="E63" s="2">
        <v>2.0684559E7</v>
      </c>
      <c r="F63" s="2">
        <v>210.1</v>
      </c>
      <c r="G63" s="2">
        <v>1.4704647E7</v>
      </c>
    </row>
    <row r="64">
      <c r="A64" s="2">
        <v>43966.66666666667</v>
      </c>
      <c r="B64" s="5">
        <v>210.88</v>
      </c>
      <c r="C64" s="5">
        <v>1.9383154E7</v>
      </c>
      <c r="D64" s="2">
        <v>206.81</v>
      </c>
      <c r="E64" s="2">
        <v>1.7178947E7</v>
      </c>
      <c r="F64" s="2">
        <v>205.1</v>
      </c>
      <c r="G64" s="2">
        <v>2.0684559E7</v>
      </c>
    </row>
    <row r="65">
      <c r="A65" s="2">
        <v>43969.66666666667</v>
      </c>
      <c r="B65" s="5">
        <v>213.19</v>
      </c>
      <c r="C65" s="5">
        <v>2.0167443E7</v>
      </c>
      <c r="D65" s="2">
        <v>210.88</v>
      </c>
      <c r="E65" s="2">
        <v>1.9383154E7</v>
      </c>
      <c r="F65" s="2">
        <v>206.81</v>
      </c>
      <c r="G65" s="2">
        <v>1.7178947E7</v>
      </c>
    </row>
    <row r="66">
      <c r="A66" s="2">
        <v>43970.66666666667</v>
      </c>
      <c r="B66" s="5">
        <v>216.88</v>
      </c>
      <c r="C66" s="5">
        <v>3.1843152E7</v>
      </c>
      <c r="D66" s="2">
        <v>213.19</v>
      </c>
      <c r="E66" s="2">
        <v>2.0167443E7</v>
      </c>
      <c r="F66" s="2">
        <v>210.88</v>
      </c>
      <c r="G66" s="2">
        <v>1.9383154E7</v>
      </c>
    </row>
    <row r="67">
      <c r="A67" s="2">
        <v>43971.66666666667</v>
      </c>
      <c r="B67" s="5">
        <v>229.97</v>
      </c>
      <c r="C67" s="5">
        <v>5.0162875E7</v>
      </c>
      <c r="D67" s="2">
        <v>216.88</v>
      </c>
      <c r="E67" s="2">
        <v>3.1843152E7</v>
      </c>
      <c r="F67" s="2">
        <v>213.19</v>
      </c>
      <c r="G67" s="2">
        <v>2.0167443E7</v>
      </c>
    </row>
    <row r="68">
      <c r="A68" s="2">
        <v>43972.66666666667</v>
      </c>
      <c r="B68" s="5">
        <v>231.39</v>
      </c>
      <c r="C68" s="5">
        <v>4.7782636E7</v>
      </c>
      <c r="D68" s="2">
        <v>229.97</v>
      </c>
      <c r="E68" s="2">
        <v>5.0162875E7</v>
      </c>
      <c r="F68" s="2">
        <v>216.88</v>
      </c>
      <c r="G68" s="2">
        <v>3.1843152E7</v>
      </c>
    </row>
    <row r="69">
      <c r="A69" s="2">
        <v>43973.66666666667</v>
      </c>
      <c r="B69" s="5">
        <v>234.91</v>
      </c>
      <c r="C69" s="5">
        <v>3.3925564E7</v>
      </c>
      <c r="D69" s="2">
        <v>231.39</v>
      </c>
      <c r="E69" s="2">
        <v>4.7782636E7</v>
      </c>
      <c r="F69" s="2">
        <v>229.97</v>
      </c>
      <c r="G69" s="2">
        <v>5.0162875E7</v>
      </c>
    </row>
    <row r="70">
      <c r="A70" s="2">
        <v>43977.66666666667</v>
      </c>
      <c r="B70" s="5">
        <v>232.2</v>
      </c>
      <c r="C70" s="5">
        <v>3.3178318E7</v>
      </c>
      <c r="D70" s="2">
        <v>234.91</v>
      </c>
      <c r="E70" s="2">
        <v>3.3925564E7</v>
      </c>
      <c r="F70" s="2">
        <v>231.39</v>
      </c>
      <c r="G70" s="2">
        <v>4.7782636E7</v>
      </c>
    </row>
    <row r="71">
      <c r="A71" s="2">
        <v>43978.66666666667</v>
      </c>
      <c r="B71" s="5">
        <v>229.14</v>
      </c>
      <c r="C71" s="5">
        <v>3.4697553E7</v>
      </c>
      <c r="D71" s="2">
        <v>232.2</v>
      </c>
      <c r="E71" s="2">
        <v>3.3178318E7</v>
      </c>
      <c r="F71" s="2">
        <v>234.91</v>
      </c>
      <c r="G71" s="2">
        <v>3.3925564E7</v>
      </c>
    </row>
    <row r="72">
      <c r="A72" s="2">
        <v>43979.66666666667</v>
      </c>
      <c r="B72" s="5">
        <v>225.46</v>
      </c>
      <c r="C72" s="5">
        <v>2.9423013E7</v>
      </c>
      <c r="D72" s="2">
        <v>229.14</v>
      </c>
      <c r="E72" s="2">
        <v>3.4697553E7</v>
      </c>
      <c r="F72" s="2">
        <v>232.2</v>
      </c>
      <c r="G72" s="2">
        <v>3.3178318E7</v>
      </c>
    </row>
    <row r="73">
      <c r="A73" s="2">
        <v>43980.66666666667</v>
      </c>
      <c r="B73" s="5">
        <v>225.09</v>
      </c>
      <c r="C73" s="5">
        <v>2.3322476E7</v>
      </c>
      <c r="D73" s="2">
        <v>225.46</v>
      </c>
      <c r="E73" s="2">
        <v>2.9423013E7</v>
      </c>
      <c r="F73" s="2">
        <v>229.14</v>
      </c>
      <c r="G73" s="2">
        <v>3.4697553E7</v>
      </c>
    </row>
    <row r="74">
      <c r="A74" s="2">
        <v>43983.66666666667</v>
      </c>
      <c r="B74" s="5">
        <v>231.91</v>
      </c>
      <c r="C74" s="5">
        <v>1.8223839E7</v>
      </c>
      <c r="D74" s="2">
        <v>225.09</v>
      </c>
      <c r="E74" s="2">
        <v>2.3322476E7</v>
      </c>
      <c r="F74" s="2">
        <v>225.46</v>
      </c>
      <c r="G74" s="2">
        <v>2.9423013E7</v>
      </c>
    </row>
    <row r="75">
      <c r="A75" s="2">
        <v>43984.66666666667</v>
      </c>
      <c r="B75" s="5">
        <v>232.72</v>
      </c>
      <c r="C75" s="5">
        <v>2.0919018E7</v>
      </c>
      <c r="D75" s="2">
        <v>231.91</v>
      </c>
      <c r="E75" s="2">
        <v>1.8223839E7</v>
      </c>
      <c r="F75" s="2">
        <v>225.09</v>
      </c>
      <c r="G75" s="2">
        <v>2.3322476E7</v>
      </c>
    </row>
    <row r="76">
      <c r="A76" s="2">
        <v>43985.66666666667</v>
      </c>
      <c r="B76" s="5">
        <v>230.16</v>
      </c>
      <c r="C76" s="5">
        <v>1.5380282E7</v>
      </c>
      <c r="D76" s="2">
        <v>232.72</v>
      </c>
      <c r="E76" s="2">
        <v>2.0919018E7</v>
      </c>
      <c r="F76" s="2">
        <v>231.91</v>
      </c>
      <c r="G76" s="2">
        <v>1.8223839E7</v>
      </c>
    </row>
    <row r="77">
      <c r="A77" s="2">
        <v>43986.66666666667</v>
      </c>
      <c r="B77" s="5">
        <v>226.29</v>
      </c>
      <c r="C77" s="5">
        <v>1.7041481E7</v>
      </c>
      <c r="D77" s="2">
        <v>230.16</v>
      </c>
      <c r="E77" s="2">
        <v>1.5380282E7</v>
      </c>
      <c r="F77" s="2">
        <v>232.72</v>
      </c>
      <c r="G77" s="2">
        <v>2.0919018E7</v>
      </c>
    </row>
    <row r="78">
      <c r="A78" s="2">
        <v>43987.66666666667</v>
      </c>
      <c r="B78" s="5">
        <v>230.77</v>
      </c>
      <c r="C78" s="5">
        <v>1.6750438E7</v>
      </c>
      <c r="D78" s="2">
        <v>226.29</v>
      </c>
      <c r="E78" s="2">
        <v>1.7041481E7</v>
      </c>
      <c r="F78" s="2">
        <v>230.16</v>
      </c>
      <c r="G78" s="2">
        <v>1.5380282E7</v>
      </c>
    </row>
    <row r="79">
      <c r="A79" s="2">
        <v>43990.66666666667</v>
      </c>
      <c r="B79" s="5">
        <v>231.4</v>
      </c>
      <c r="C79" s="5">
        <v>1.5466499E7</v>
      </c>
      <c r="D79" s="2">
        <v>230.77</v>
      </c>
      <c r="E79" s="2">
        <v>1.6750438E7</v>
      </c>
      <c r="F79" s="2">
        <v>226.29</v>
      </c>
      <c r="G79" s="2">
        <v>1.7041481E7</v>
      </c>
    </row>
    <row r="80">
      <c r="A80" s="2">
        <v>43991.66666666667</v>
      </c>
      <c r="B80" s="5">
        <v>238.67</v>
      </c>
      <c r="C80" s="5">
        <v>2.7462872E7</v>
      </c>
      <c r="D80" s="2">
        <v>231.4</v>
      </c>
      <c r="E80" s="2">
        <v>1.5466499E7</v>
      </c>
      <c r="F80" s="2">
        <v>230.77</v>
      </c>
      <c r="G80" s="2">
        <v>1.6750438E7</v>
      </c>
    </row>
    <row r="81">
      <c r="A81" s="2">
        <v>43992.66666666667</v>
      </c>
      <c r="B81" s="5">
        <v>236.73</v>
      </c>
      <c r="C81" s="5">
        <v>2.0720709E7</v>
      </c>
      <c r="D81" s="2">
        <v>238.67</v>
      </c>
      <c r="E81" s="2">
        <v>2.7462872E7</v>
      </c>
      <c r="F81" s="2">
        <v>231.4</v>
      </c>
      <c r="G81" s="2">
        <v>1.5466499E7</v>
      </c>
    </row>
    <row r="82">
      <c r="A82" s="2">
        <v>43993.66666666667</v>
      </c>
      <c r="B82" s="5">
        <v>224.43</v>
      </c>
      <c r="C82" s="5">
        <v>2.6708163E7</v>
      </c>
      <c r="D82" s="2">
        <v>236.73</v>
      </c>
      <c r="E82" s="2">
        <v>2.0720709E7</v>
      </c>
      <c r="F82" s="2">
        <v>238.67</v>
      </c>
      <c r="G82" s="2">
        <v>2.7462872E7</v>
      </c>
    </row>
    <row r="83">
      <c r="A83" s="2">
        <v>43994.66666666667</v>
      </c>
      <c r="B83" s="5">
        <v>228.58</v>
      </c>
      <c r="C83" s="5">
        <v>2.2091387E7</v>
      </c>
      <c r="D83" s="2">
        <v>224.43</v>
      </c>
      <c r="E83" s="2">
        <v>2.6708163E7</v>
      </c>
      <c r="F83" s="2">
        <v>236.73</v>
      </c>
      <c r="G83" s="2">
        <v>2.0720709E7</v>
      </c>
    </row>
    <row r="84">
      <c r="A84" s="2">
        <v>43997.66666666667</v>
      </c>
      <c r="B84" s="5">
        <v>232.5</v>
      </c>
      <c r="C84" s="5">
        <v>1.5340264E7</v>
      </c>
      <c r="D84" s="2">
        <v>228.58</v>
      </c>
      <c r="E84" s="2">
        <v>2.2091387E7</v>
      </c>
      <c r="F84" s="2">
        <v>224.43</v>
      </c>
      <c r="G84" s="2">
        <v>2.6708163E7</v>
      </c>
    </row>
    <row r="85">
      <c r="A85" s="2">
        <v>43998.66666666667</v>
      </c>
      <c r="B85" s="5">
        <v>235.65</v>
      </c>
      <c r="C85" s="5">
        <v>1.5236691E7</v>
      </c>
      <c r="D85" s="2">
        <v>232.5</v>
      </c>
      <c r="E85" s="2">
        <v>1.5340264E7</v>
      </c>
      <c r="F85" s="2">
        <v>228.58</v>
      </c>
      <c r="G85" s="2">
        <v>2.2091387E7</v>
      </c>
    </row>
    <row r="86">
      <c r="A86" s="2">
        <v>43999.66666666667</v>
      </c>
      <c r="B86" s="5">
        <v>235.53</v>
      </c>
      <c r="C86" s="5">
        <v>1.9578125E7</v>
      </c>
      <c r="D86" s="2">
        <v>235.65</v>
      </c>
      <c r="E86" s="2">
        <v>1.5236691E7</v>
      </c>
      <c r="F86" s="2">
        <v>232.5</v>
      </c>
      <c r="G86" s="2">
        <v>1.5340264E7</v>
      </c>
    </row>
    <row r="87">
      <c r="A87" s="2">
        <v>44000.66666666667</v>
      </c>
      <c r="B87" s="5">
        <v>235.94</v>
      </c>
      <c r="C87" s="5">
        <v>1.5782452E7</v>
      </c>
      <c r="D87" s="2">
        <v>235.53</v>
      </c>
      <c r="E87" s="2">
        <v>1.9578125E7</v>
      </c>
      <c r="F87" s="2">
        <v>235.65</v>
      </c>
      <c r="G87" s="2">
        <v>1.5236691E7</v>
      </c>
    </row>
    <row r="88">
      <c r="A88" s="2">
        <v>44001.66666666667</v>
      </c>
      <c r="B88" s="5">
        <v>238.79</v>
      </c>
      <c r="C88" s="5">
        <v>3.0081291E7</v>
      </c>
      <c r="D88" s="2">
        <v>235.94</v>
      </c>
      <c r="E88" s="2">
        <v>1.5782452E7</v>
      </c>
      <c r="F88" s="2">
        <v>235.53</v>
      </c>
      <c r="G88" s="2">
        <v>1.9578125E7</v>
      </c>
    </row>
    <row r="89">
      <c r="A89" s="2">
        <v>44004.66666666667</v>
      </c>
      <c r="B89" s="5">
        <v>239.22</v>
      </c>
      <c r="C89" s="5">
        <v>1.8917782E7</v>
      </c>
      <c r="D89" s="2">
        <v>238.79</v>
      </c>
      <c r="E89" s="2">
        <v>3.0081291E7</v>
      </c>
      <c r="F89" s="2">
        <v>235.94</v>
      </c>
      <c r="G89" s="2">
        <v>1.5782452E7</v>
      </c>
    </row>
    <row r="90">
      <c r="A90" s="2">
        <v>44005.66666666667</v>
      </c>
      <c r="B90" s="5">
        <v>242.24</v>
      </c>
      <c r="C90" s="5">
        <v>2.4017915E7</v>
      </c>
      <c r="D90" s="2">
        <v>239.22</v>
      </c>
      <c r="E90" s="2">
        <v>1.8917782E7</v>
      </c>
      <c r="F90" s="2">
        <v>238.79</v>
      </c>
      <c r="G90" s="2">
        <v>3.0081291E7</v>
      </c>
    </row>
    <row r="91">
      <c r="A91" s="2">
        <v>44006.66666666667</v>
      </c>
      <c r="B91" s="5">
        <v>234.02</v>
      </c>
      <c r="C91" s="5">
        <v>2.0834904E7</v>
      </c>
      <c r="D91" s="2">
        <v>242.24</v>
      </c>
      <c r="E91" s="2">
        <v>2.4017915E7</v>
      </c>
      <c r="F91" s="2">
        <v>239.22</v>
      </c>
      <c r="G91" s="2">
        <v>1.8917782E7</v>
      </c>
    </row>
    <row r="92">
      <c r="A92" s="2">
        <v>44007.66666666667</v>
      </c>
      <c r="B92" s="5">
        <v>235.68</v>
      </c>
      <c r="C92" s="5">
        <v>1.8704339E7</v>
      </c>
      <c r="D92" s="2">
        <v>234.02</v>
      </c>
      <c r="E92" s="2">
        <v>2.0834904E7</v>
      </c>
      <c r="F92" s="2">
        <v>242.24</v>
      </c>
      <c r="G92" s="2">
        <v>2.4017915E7</v>
      </c>
    </row>
    <row r="93">
      <c r="A93" s="2">
        <v>44008.66666666667</v>
      </c>
      <c r="B93" s="5">
        <v>216.08</v>
      </c>
      <c r="C93" s="5">
        <v>7.6343939E7</v>
      </c>
      <c r="D93" s="2">
        <v>235.68</v>
      </c>
      <c r="E93" s="2">
        <v>1.8704339E7</v>
      </c>
      <c r="F93" s="2">
        <v>234.02</v>
      </c>
      <c r="G93" s="2">
        <v>2.0834904E7</v>
      </c>
    </row>
    <row r="94">
      <c r="A94" s="2">
        <v>44011.66666666667</v>
      </c>
      <c r="B94" s="5">
        <v>220.64</v>
      </c>
      <c r="C94" s="5">
        <v>5.8514281E7</v>
      </c>
      <c r="D94" s="2">
        <v>216.08</v>
      </c>
      <c r="E94" s="2">
        <v>7.6343939E7</v>
      </c>
      <c r="F94" s="2">
        <v>235.68</v>
      </c>
      <c r="G94" s="2">
        <v>1.8704339E7</v>
      </c>
    </row>
    <row r="95">
      <c r="A95" s="2">
        <v>44012.66666666667</v>
      </c>
      <c r="B95" s="5">
        <v>227.07</v>
      </c>
      <c r="C95" s="5">
        <v>3.3927068E7</v>
      </c>
      <c r="D95" s="2">
        <v>220.64</v>
      </c>
      <c r="E95" s="2">
        <v>5.8514281E7</v>
      </c>
      <c r="F95" s="2">
        <v>216.08</v>
      </c>
      <c r="G95" s="2">
        <v>7.6343939E7</v>
      </c>
    </row>
    <row r="96">
      <c r="A96" s="2">
        <v>44013.66666666667</v>
      </c>
      <c r="B96" s="5">
        <v>237.55</v>
      </c>
      <c r="C96" s="5">
        <v>4.3399739E7</v>
      </c>
      <c r="D96" s="2">
        <v>227.07</v>
      </c>
      <c r="E96" s="2">
        <v>3.3927068E7</v>
      </c>
      <c r="F96" s="2">
        <v>220.64</v>
      </c>
      <c r="G96" s="2">
        <v>5.8514281E7</v>
      </c>
    </row>
    <row r="97">
      <c r="A97" s="2">
        <v>44014.66666666667</v>
      </c>
      <c r="B97" s="5">
        <v>233.42</v>
      </c>
      <c r="C97" s="5">
        <v>3.063362E7</v>
      </c>
      <c r="D97" s="2">
        <v>237.55</v>
      </c>
      <c r="E97" s="2">
        <v>4.3399739E7</v>
      </c>
      <c r="F97" s="2">
        <v>227.07</v>
      </c>
      <c r="G97" s="2">
        <v>3.3927068E7</v>
      </c>
    </row>
    <row r="98">
      <c r="A98" s="2">
        <v>44018.66666666667</v>
      </c>
      <c r="B98" s="5">
        <v>240.28</v>
      </c>
      <c r="C98" s="5">
        <v>2.6206158E7</v>
      </c>
      <c r="D98" s="2">
        <v>233.42</v>
      </c>
      <c r="E98" s="2">
        <v>3.063362E7</v>
      </c>
      <c r="F98" s="2">
        <v>237.55</v>
      </c>
      <c r="G98" s="2">
        <v>4.3399739E7</v>
      </c>
    </row>
    <row r="99">
      <c r="A99" s="2">
        <v>44019.66666666667</v>
      </c>
      <c r="B99" s="5">
        <v>240.86</v>
      </c>
      <c r="C99" s="5">
        <v>2.7887786E7</v>
      </c>
      <c r="D99" s="2">
        <v>240.28</v>
      </c>
      <c r="E99" s="2">
        <v>2.6206158E7</v>
      </c>
      <c r="F99" s="2">
        <v>233.42</v>
      </c>
      <c r="G99" s="2">
        <v>3.063362E7</v>
      </c>
    </row>
    <row r="100">
      <c r="A100" s="2">
        <v>44020.66666666667</v>
      </c>
      <c r="B100" s="5">
        <v>243.58</v>
      </c>
      <c r="C100" s="5">
        <v>2.9791339E7</v>
      </c>
      <c r="D100" s="2">
        <v>240.86</v>
      </c>
      <c r="E100" s="2">
        <v>2.7887786E7</v>
      </c>
      <c r="F100" s="2">
        <v>240.28</v>
      </c>
      <c r="G100" s="2">
        <v>2.6206158E7</v>
      </c>
    </row>
    <row r="101">
      <c r="A101" s="2">
        <v>44021.66666666667</v>
      </c>
      <c r="B101" s="5">
        <v>244.5</v>
      </c>
      <c r="C101" s="5">
        <v>2.2174896E7</v>
      </c>
      <c r="D101" s="2">
        <v>243.58</v>
      </c>
      <c r="E101" s="2">
        <v>2.9791339E7</v>
      </c>
      <c r="F101" s="2">
        <v>240.86</v>
      </c>
      <c r="G101" s="2">
        <v>2.7887786E7</v>
      </c>
    </row>
    <row r="102">
      <c r="A102" s="2">
        <v>44022.66666666667</v>
      </c>
      <c r="B102" s="5">
        <v>245.07</v>
      </c>
      <c r="C102" s="5">
        <v>2.2982716E7</v>
      </c>
      <c r="D102" s="2">
        <v>244.5</v>
      </c>
      <c r="E102" s="2">
        <v>2.2174896E7</v>
      </c>
      <c r="F102" s="2">
        <v>243.58</v>
      </c>
      <c r="G102" s="2">
        <v>2.9791339E7</v>
      </c>
    </row>
    <row r="103">
      <c r="A103" s="2">
        <v>44025.66666666667</v>
      </c>
      <c r="B103" s="5">
        <v>239.0</v>
      </c>
      <c r="C103" s="5">
        <v>2.4674874E7</v>
      </c>
      <c r="D103" s="2">
        <v>245.07</v>
      </c>
      <c r="E103" s="2">
        <v>2.2982716E7</v>
      </c>
      <c r="F103" s="2">
        <v>244.5</v>
      </c>
      <c r="G103" s="2">
        <v>2.2174896E7</v>
      </c>
    </row>
    <row r="104">
      <c r="A104" s="2">
        <v>44026.66666666667</v>
      </c>
      <c r="B104" s="5">
        <v>239.73</v>
      </c>
      <c r="C104" s="5">
        <v>2.3378056E7</v>
      </c>
      <c r="D104" s="2">
        <v>239.0</v>
      </c>
      <c r="E104" s="2">
        <v>2.4674874E7</v>
      </c>
      <c r="F104" s="2">
        <v>245.07</v>
      </c>
      <c r="G104" s="2">
        <v>2.2982716E7</v>
      </c>
    </row>
    <row r="105">
      <c r="A105" s="2">
        <v>44027.66666666667</v>
      </c>
      <c r="B105" s="5">
        <v>240.28</v>
      </c>
      <c r="C105" s="5">
        <v>1.9133562E7</v>
      </c>
      <c r="D105" s="2">
        <v>239.73</v>
      </c>
      <c r="E105" s="2">
        <v>2.3378056E7</v>
      </c>
      <c r="F105" s="2">
        <v>239.0</v>
      </c>
      <c r="G105" s="2">
        <v>2.4674874E7</v>
      </c>
    </row>
    <row r="106">
      <c r="A106" s="2">
        <v>44028.66666666667</v>
      </c>
      <c r="B106" s="5">
        <v>240.93</v>
      </c>
      <c r="C106" s="5">
        <v>1.8880705E7</v>
      </c>
      <c r="D106" s="2">
        <v>240.28</v>
      </c>
      <c r="E106" s="2">
        <v>1.9133562E7</v>
      </c>
      <c r="F106" s="2">
        <v>239.73</v>
      </c>
      <c r="G106" s="2">
        <v>2.3378056E7</v>
      </c>
    </row>
    <row r="107">
      <c r="A107" s="2">
        <v>44029.66666666667</v>
      </c>
      <c r="B107" s="5">
        <v>242.03</v>
      </c>
      <c r="C107" s="5">
        <v>1.8152413E7</v>
      </c>
      <c r="D107" s="2">
        <v>240.93</v>
      </c>
      <c r="E107" s="2">
        <v>1.8880705E7</v>
      </c>
      <c r="F107" s="2">
        <v>240.28</v>
      </c>
      <c r="G107" s="2">
        <v>1.9133562E7</v>
      </c>
    </row>
    <row r="108">
      <c r="A108" s="2">
        <v>44032.66666666667</v>
      </c>
      <c r="B108" s="5">
        <v>245.42</v>
      </c>
      <c r="C108" s="5">
        <v>2.0872223E7</v>
      </c>
      <c r="D108" s="2">
        <v>242.03</v>
      </c>
      <c r="E108" s="2">
        <v>1.8152413E7</v>
      </c>
      <c r="F108" s="2">
        <v>240.93</v>
      </c>
      <c r="G108" s="2">
        <v>1.8880705E7</v>
      </c>
    </row>
    <row r="109">
      <c r="A109" s="2">
        <v>44033.66666666667</v>
      </c>
      <c r="B109" s="5">
        <v>241.75</v>
      </c>
      <c r="C109" s="5">
        <v>1.9409687E7</v>
      </c>
      <c r="D109" s="2">
        <v>245.42</v>
      </c>
      <c r="E109" s="2">
        <v>2.0872223E7</v>
      </c>
      <c r="F109" s="2">
        <v>242.03</v>
      </c>
      <c r="G109" s="2">
        <v>1.8152413E7</v>
      </c>
    </row>
    <row r="110">
      <c r="A110" s="2">
        <v>44034.66666666667</v>
      </c>
      <c r="B110" s="5">
        <v>239.87</v>
      </c>
      <c r="C110" s="5">
        <v>1.5427885E7</v>
      </c>
      <c r="D110" s="2">
        <v>241.75</v>
      </c>
      <c r="E110" s="2">
        <v>1.9409687E7</v>
      </c>
      <c r="F110" s="2">
        <v>245.42</v>
      </c>
      <c r="G110" s="2">
        <v>2.0872223E7</v>
      </c>
    </row>
    <row r="111">
      <c r="A111" s="2">
        <v>44035.66666666667</v>
      </c>
      <c r="B111" s="5">
        <v>232.6</v>
      </c>
      <c r="C111" s="5">
        <v>2.1771802E7</v>
      </c>
      <c r="D111" s="2">
        <v>239.87</v>
      </c>
      <c r="E111" s="2">
        <v>1.5427885E7</v>
      </c>
      <c r="F111" s="2">
        <v>241.75</v>
      </c>
      <c r="G111" s="2">
        <v>1.9409687E7</v>
      </c>
    </row>
    <row r="112">
      <c r="A112" s="2">
        <v>44036.66666666667</v>
      </c>
      <c r="B112" s="5">
        <v>230.71</v>
      </c>
      <c r="C112" s="5">
        <v>1.8325813E7</v>
      </c>
      <c r="D112" s="2">
        <v>232.6</v>
      </c>
      <c r="E112" s="2">
        <v>2.1771802E7</v>
      </c>
      <c r="F112" s="2">
        <v>239.87</v>
      </c>
      <c r="G112" s="2">
        <v>1.5427885E7</v>
      </c>
    </row>
    <row r="113">
      <c r="A113" s="2">
        <v>44039.66666666667</v>
      </c>
      <c r="B113" s="5">
        <v>233.5</v>
      </c>
      <c r="C113" s="5">
        <v>1.3163083E7</v>
      </c>
      <c r="D113" s="2">
        <v>230.71</v>
      </c>
      <c r="E113" s="2">
        <v>1.8325813E7</v>
      </c>
      <c r="F113" s="2">
        <v>232.6</v>
      </c>
      <c r="G113" s="2">
        <v>2.1771802E7</v>
      </c>
    </row>
    <row r="114">
      <c r="A114" s="2">
        <v>44040.66666666667</v>
      </c>
      <c r="B114" s="5">
        <v>230.12</v>
      </c>
      <c r="C114" s="5">
        <v>1.4170112E7</v>
      </c>
      <c r="D114" s="2">
        <v>233.5</v>
      </c>
      <c r="E114" s="2">
        <v>1.3163083E7</v>
      </c>
      <c r="F114" s="2">
        <v>230.71</v>
      </c>
      <c r="G114" s="2">
        <v>1.8325813E7</v>
      </c>
    </row>
    <row r="115">
      <c r="A115" s="2">
        <v>44041.66666666667</v>
      </c>
      <c r="B115" s="5">
        <v>233.29</v>
      </c>
      <c r="C115" s="5">
        <v>1.3588317E7</v>
      </c>
      <c r="D115" s="2">
        <v>230.12</v>
      </c>
      <c r="E115" s="2">
        <v>1.4170112E7</v>
      </c>
      <c r="F115" s="2">
        <v>233.5</v>
      </c>
      <c r="G115" s="2">
        <v>1.3163083E7</v>
      </c>
    </row>
    <row r="116">
      <c r="A116" s="2">
        <v>44042.66666666667</v>
      </c>
      <c r="B116" s="5">
        <v>234.5</v>
      </c>
      <c r="C116" s="5">
        <v>2.0615306E7</v>
      </c>
      <c r="D116" s="2">
        <v>233.29</v>
      </c>
      <c r="E116" s="2">
        <v>1.3588317E7</v>
      </c>
      <c r="F116" s="2">
        <v>230.12</v>
      </c>
      <c r="G116" s="2">
        <v>1.4170112E7</v>
      </c>
    </row>
    <row r="117">
      <c r="A117" s="2">
        <v>44043.66666666667</v>
      </c>
      <c r="B117" s="5">
        <v>253.67</v>
      </c>
      <c r="C117" s="5">
        <v>5.3030037E7</v>
      </c>
      <c r="D117" s="2">
        <v>234.5</v>
      </c>
      <c r="E117" s="2">
        <v>2.0615306E7</v>
      </c>
      <c r="F117" s="2">
        <v>233.29</v>
      </c>
      <c r="G117" s="2">
        <v>1.3588317E7</v>
      </c>
    </row>
    <row r="118">
      <c r="A118" s="2">
        <v>44046.66666666667</v>
      </c>
      <c r="B118" s="5">
        <v>251.96</v>
      </c>
      <c r="C118" s="5">
        <v>2.3134103E7</v>
      </c>
      <c r="D118" s="2">
        <v>253.67</v>
      </c>
      <c r="E118" s="2">
        <v>5.3030037E7</v>
      </c>
      <c r="F118" s="2">
        <v>234.5</v>
      </c>
      <c r="G118" s="2">
        <v>2.0615306E7</v>
      </c>
    </row>
    <row r="119">
      <c r="A119" s="2">
        <v>44047.66666666667</v>
      </c>
      <c r="B119" s="5">
        <v>249.83</v>
      </c>
      <c r="C119" s="5">
        <v>1.7183533E7</v>
      </c>
      <c r="D119" s="2">
        <v>251.96</v>
      </c>
      <c r="E119" s="2">
        <v>2.3134103E7</v>
      </c>
      <c r="F119" s="2">
        <v>253.67</v>
      </c>
      <c r="G119" s="2">
        <v>5.3030037E7</v>
      </c>
    </row>
    <row r="120">
      <c r="A120" s="2">
        <v>44048.66666666667</v>
      </c>
      <c r="B120" s="5">
        <v>249.12</v>
      </c>
      <c r="C120" s="5">
        <v>1.3088361E7</v>
      </c>
      <c r="D120" s="2">
        <v>249.83</v>
      </c>
      <c r="E120" s="2">
        <v>1.7183533E7</v>
      </c>
      <c r="F120" s="2">
        <v>251.96</v>
      </c>
      <c r="G120" s="2">
        <v>2.3134103E7</v>
      </c>
    </row>
    <row r="121">
      <c r="A121" s="2">
        <v>44049.66666666667</v>
      </c>
      <c r="B121" s="5">
        <v>265.28</v>
      </c>
      <c r="C121" s="5">
        <v>4.5241611E7</v>
      </c>
      <c r="D121" s="2">
        <v>249.12</v>
      </c>
      <c r="E121" s="2">
        <v>1.3088361E7</v>
      </c>
      <c r="F121" s="2">
        <v>249.83</v>
      </c>
      <c r="G121" s="2">
        <v>1.7183533E7</v>
      </c>
    </row>
    <row r="122">
      <c r="A122" s="2">
        <v>44050.66666666667</v>
      </c>
      <c r="B122" s="5">
        <v>268.44</v>
      </c>
      <c r="C122" s="5">
        <v>7.2766364E7</v>
      </c>
      <c r="D122" s="2">
        <v>265.28</v>
      </c>
      <c r="E122" s="2">
        <v>4.5241611E7</v>
      </c>
      <c r="F122" s="2">
        <v>249.12</v>
      </c>
      <c r="G122" s="2">
        <v>1.3088361E7</v>
      </c>
    </row>
    <row r="123">
      <c r="A123" s="2">
        <v>44053.66666666667</v>
      </c>
      <c r="B123" s="5">
        <v>263.0</v>
      </c>
      <c r="C123" s="5">
        <v>3.0248826E7</v>
      </c>
      <c r="D123" s="2">
        <v>268.44</v>
      </c>
      <c r="E123" s="2">
        <v>7.2766364E7</v>
      </c>
      <c r="F123" s="2">
        <v>265.28</v>
      </c>
      <c r="G123" s="2">
        <v>4.5241611E7</v>
      </c>
    </row>
    <row r="124">
      <c r="A124" s="2">
        <v>44054.66666666667</v>
      </c>
      <c r="B124" s="5">
        <v>256.13</v>
      </c>
      <c r="C124" s="5">
        <v>2.8238283E7</v>
      </c>
      <c r="D124" s="2">
        <v>263.0</v>
      </c>
      <c r="E124" s="2">
        <v>3.0248826E7</v>
      </c>
      <c r="F124" s="2">
        <v>268.44</v>
      </c>
      <c r="G124" s="2">
        <v>7.2766364E7</v>
      </c>
    </row>
    <row r="125">
      <c r="A125" s="2">
        <v>44055.66666666667</v>
      </c>
      <c r="B125" s="5">
        <v>259.89</v>
      </c>
      <c r="C125" s="5">
        <v>2.1428329E7</v>
      </c>
      <c r="D125" s="2">
        <v>256.13</v>
      </c>
      <c r="E125" s="2">
        <v>2.8238283E7</v>
      </c>
      <c r="F125" s="2">
        <v>263.0</v>
      </c>
      <c r="G125" s="2">
        <v>3.0248826E7</v>
      </c>
    </row>
    <row r="126">
      <c r="A126" s="2">
        <v>44056.66666666667</v>
      </c>
      <c r="B126" s="5">
        <v>261.3</v>
      </c>
      <c r="C126" s="5">
        <v>1.737397E7</v>
      </c>
      <c r="D126" s="2">
        <v>259.89</v>
      </c>
      <c r="E126" s="2">
        <v>2.1428329E7</v>
      </c>
      <c r="F126" s="2">
        <v>256.13</v>
      </c>
      <c r="G126" s="2">
        <v>2.8238283E7</v>
      </c>
    </row>
    <row r="127">
      <c r="A127" s="2">
        <v>44057.66666666667</v>
      </c>
      <c r="B127" s="5">
        <v>261.24</v>
      </c>
      <c r="C127" s="5">
        <v>1.4792708E7</v>
      </c>
      <c r="D127" s="2">
        <v>261.3</v>
      </c>
      <c r="E127" s="2">
        <v>1.737397E7</v>
      </c>
      <c r="F127" s="2">
        <v>259.89</v>
      </c>
      <c r="G127" s="2">
        <v>2.1428329E7</v>
      </c>
    </row>
    <row r="128">
      <c r="A128" s="2">
        <v>44060.66666666667</v>
      </c>
      <c r="B128" s="5">
        <v>261.16</v>
      </c>
      <c r="C128" s="5">
        <v>1.3351062E7</v>
      </c>
      <c r="D128" s="2">
        <v>261.24</v>
      </c>
      <c r="E128" s="2">
        <v>1.4792708E7</v>
      </c>
      <c r="F128" s="2">
        <v>261.3</v>
      </c>
      <c r="G128" s="2">
        <v>1.737397E7</v>
      </c>
    </row>
    <row r="129">
      <c r="A129" s="2">
        <v>44061.66666666667</v>
      </c>
      <c r="B129" s="5">
        <v>262.34</v>
      </c>
      <c r="C129" s="5">
        <v>1.8690383E7</v>
      </c>
      <c r="D129" s="2">
        <v>261.16</v>
      </c>
      <c r="E129" s="2">
        <v>1.3351062E7</v>
      </c>
      <c r="F129" s="2">
        <v>261.24</v>
      </c>
      <c r="G129" s="2">
        <v>1.4792708E7</v>
      </c>
    </row>
    <row r="130">
      <c r="A130" s="2">
        <v>44062.66666666667</v>
      </c>
      <c r="B130" s="5">
        <v>262.59</v>
      </c>
      <c r="C130" s="5">
        <v>2.3291463E7</v>
      </c>
      <c r="D130" s="2">
        <v>262.34</v>
      </c>
      <c r="E130" s="2">
        <v>1.8690383E7</v>
      </c>
      <c r="F130" s="2">
        <v>261.16</v>
      </c>
      <c r="G130" s="2">
        <v>1.3351062E7</v>
      </c>
    </row>
    <row r="131">
      <c r="A131" s="2">
        <v>44063.66666666667</v>
      </c>
      <c r="B131" s="5">
        <v>269.01</v>
      </c>
      <c r="C131" s="5">
        <v>2.0299688E7</v>
      </c>
      <c r="D131" s="2">
        <v>262.59</v>
      </c>
      <c r="E131" s="2">
        <v>2.3291463E7</v>
      </c>
      <c r="F131" s="2">
        <v>262.34</v>
      </c>
      <c r="G131" s="2">
        <v>1.8690383E7</v>
      </c>
    </row>
    <row r="132">
      <c r="A132" s="2">
        <v>44064.66666666667</v>
      </c>
      <c r="B132" s="5">
        <v>267.01</v>
      </c>
      <c r="C132" s="5">
        <v>1.5538615E7</v>
      </c>
      <c r="D132" s="2">
        <v>269.01</v>
      </c>
      <c r="E132" s="2">
        <v>2.0299688E7</v>
      </c>
      <c r="F132" s="2">
        <v>262.59</v>
      </c>
      <c r="G132" s="2">
        <v>2.3291463E7</v>
      </c>
    </row>
    <row r="133">
      <c r="A133" s="2">
        <v>44067.66666666667</v>
      </c>
      <c r="B133" s="5">
        <v>271.39</v>
      </c>
      <c r="C133" s="5">
        <v>2.3685603E7</v>
      </c>
      <c r="D133" s="2">
        <v>267.01</v>
      </c>
      <c r="E133" s="2">
        <v>1.5538615E7</v>
      </c>
      <c r="F133" s="2">
        <v>269.01</v>
      </c>
      <c r="G133" s="2">
        <v>2.0299688E7</v>
      </c>
    </row>
    <row r="134">
      <c r="A134" s="2">
        <v>44068.66666666667</v>
      </c>
      <c r="B134" s="5">
        <v>280.82</v>
      </c>
      <c r="C134" s="5">
        <v>4.212724E7</v>
      </c>
      <c r="D134" s="2">
        <v>271.39</v>
      </c>
      <c r="E134" s="2">
        <v>2.3685603E7</v>
      </c>
      <c r="F134" s="2">
        <v>267.01</v>
      </c>
      <c r="G134" s="2">
        <v>1.5538615E7</v>
      </c>
    </row>
    <row r="135">
      <c r="A135" s="2">
        <v>44069.66666666667</v>
      </c>
      <c r="B135" s="5">
        <v>303.91</v>
      </c>
      <c r="C135" s="5">
        <v>6.9015151E7</v>
      </c>
      <c r="D135" s="2">
        <v>280.82</v>
      </c>
      <c r="E135" s="2">
        <v>4.212724E7</v>
      </c>
      <c r="F135" s="2">
        <v>271.39</v>
      </c>
      <c r="G135" s="2">
        <v>2.3685603E7</v>
      </c>
    </row>
    <row r="136">
      <c r="A136" s="2">
        <v>44070.66666666667</v>
      </c>
      <c r="B136" s="5">
        <v>293.22</v>
      </c>
      <c r="C136" s="5">
        <v>3.0301309E7</v>
      </c>
      <c r="D136" s="2">
        <v>303.91</v>
      </c>
      <c r="E136" s="2">
        <v>6.9015151E7</v>
      </c>
      <c r="F136" s="2">
        <v>280.82</v>
      </c>
      <c r="G136" s="2">
        <v>4.212724E7</v>
      </c>
    </row>
    <row r="137">
      <c r="A137" s="2">
        <v>44071.66666666667</v>
      </c>
      <c r="B137" s="5">
        <v>293.66</v>
      </c>
      <c r="C137" s="5">
        <v>1.7172415E7</v>
      </c>
      <c r="D137" s="2">
        <v>293.22</v>
      </c>
      <c r="E137" s="2">
        <v>3.0301309E7</v>
      </c>
      <c r="F137" s="2">
        <v>303.91</v>
      </c>
      <c r="G137" s="2">
        <v>6.9015151E7</v>
      </c>
    </row>
    <row r="138">
      <c r="A138" s="2">
        <v>44074.66666666667</v>
      </c>
      <c r="B138" s="5">
        <v>293.2</v>
      </c>
      <c r="C138" s="5">
        <v>1.7345134E7</v>
      </c>
      <c r="D138" s="2">
        <v>293.66</v>
      </c>
      <c r="E138" s="2">
        <v>1.7172415E7</v>
      </c>
      <c r="F138" s="2">
        <v>293.22</v>
      </c>
      <c r="G138" s="2">
        <v>3.0301309E7</v>
      </c>
    </row>
    <row r="139">
      <c r="A139" s="2">
        <v>44075.66666666667</v>
      </c>
      <c r="B139" s="5">
        <v>295.44</v>
      </c>
      <c r="C139" s="5">
        <v>1.7320872E7</v>
      </c>
      <c r="D139" s="2">
        <v>293.2</v>
      </c>
      <c r="E139" s="2">
        <v>1.7345134E7</v>
      </c>
      <c r="F139" s="2">
        <v>293.66</v>
      </c>
      <c r="G139" s="2">
        <v>1.7172415E7</v>
      </c>
    </row>
    <row r="140">
      <c r="A140" s="2">
        <v>44076.66666666667</v>
      </c>
      <c r="B140" s="5">
        <v>302.5</v>
      </c>
      <c r="C140" s="5">
        <v>2.4341369E7</v>
      </c>
      <c r="D140" s="2">
        <v>295.44</v>
      </c>
      <c r="E140" s="2">
        <v>1.7320872E7</v>
      </c>
      <c r="F140" s="2">
        <v>293.2</v>
      </c>
      <c r="G140" s="2">
        <v>1.7345134E7</v>
      </c>
    </row>
    <row r="141">
      <c r="A141" s="2">
        <v>44077.66666666667</v>
      </c>
      <c r="B141" s="5">
        <v>291.12</v>
      </c>
      <c r="C141" s="5">
        <v>3.2294092E7</v>
      </c>
      <c r="D141" s="2">
        <v>302.5</v>
      </c>
      <c r="E141" s="2">
        <v>2.4341369E7</v>
      </c>
      <c r="F141" s="2">
        <v>295.44</v>
      </c>
      <c r="G141" s="2">
        <v>1.7320872E7</v>
      </c>
    </row>
    <row r="142">
      <c r="A142" s="2">
        <v>44078.66666666667</v>
      </c>
      <c r="B142" s="5">
        <v>282.73</v>
      </c>
      <c r="C142" s="5">
        <v>3.0333671E7</v>
      </c>
      <c r="D142" s="2">
        <v>291.12</v>
      </c>
      <c r="E142" s="2">
        <v>3.2294092E7</v>
      </c>
      <c r="F142" s="2">
        <v>302.5</v>
      </c>
      <c r="G142" s="2">
        <v>2.4341369E7</v>
      </c>
    </row>
    <row r="143">
      <c r="A143" s="2">
        <v>44082.66666666667</v>
      </c>
      <c r="B143" s="5">
        <v>271.16</v>
      </c>
      <c r="C143" s="5">
        <v>2.4863997E7</v>
      </c>
      <c r="D143" s="2">
        <v>282.73</v>
      </c>
      <c r="E143" s="2">
        <v>3.0333671E7</v>
      </c>
      <c r="F143" s="2">
        <v>291.12</v>
      </c>
      <c r="G143" s="2">
        <v>3.2294092E7</v>
      </c>
    </row>
    <row r="144">
      <c r="A144" s="2">
        <v>44083.66666666667</v>
      </c>
      <c r="B144" s="5">
        <v>273.72</v>
      </c>
      <c r="C144" s="5">
        <v>2.2918769E7</v>
      </c>
      <c r="D144" s="2">
        <v>271.16</v>
      </c>
      <c r="E144" s="2">
        <v>2.4863997E7</v>
      </c>
      <c r="F144" s="2">
        <v>282.73</v>
      </c>
      <c r="G144" s="2">
        <v>3.0333671E7</v>
      </c>
    </row>
    <row r="145">
      <c r="A145" s="2">
        <v>44084.66666666667</v>
      </c>
      <c r="B145" s="5">
        <v>268.09</v>
      </c>
      <c r="C145" s="5">
        <v>2.4814669E7</v>
      </c>
      <c r="D145" s="2">
        <v>273.72</v>
      </c>
      <c r="E145" s="2">
        <v>2.2918769E7</v>
      </c>
      <c r="F145" s="2">
        <v>271.16</v>
      </c>
      <c r="G145" s="2">
        <v>2.4863997E7</v>
      </c>
    </row>
    <row r="146">
      <c r="A146" s="2">
        <v>44085.66666666667</v>
      </c>
      <c r="B146" s="5">
        <v>266.61</v>
      </c>
      <c r="C146" s="5">
        <v>1.8913883E7</v>
      </c>
      <c r="D146" s="2">
        <v>268.09</v>
      </c>
      <c r="E146" s="2">
        <v>2.4814669E7</v>
      </c>
      <c r="F146" s="2">
        <v>273.72</v>
      </c>
      <c r="G146" s="2">
        <v>2.2918769E7</v>
      </c>
    </row>
    <row r="147">
      <c r="A147" s="2">
        <v>44088.66666666667</v>
      </c>
      <c r="B147" s="5">
        <v>266.15</v>
      </c>
      <c r="C147" s="5">
        <v>2.409383E7</v>
      </c>
      <c r="D147" s="2">
        <v>266.61</v>
      </c>
      <c r="E147" s="2">
        <v>1.8913883E7</v>
      </c>
      <c r="F147" s="2">
        <v>268.09</v>
      </c>
      <c r="G147" s="2">
        <v>2.4814669E7</v>
      </c>
    </row>
    <row r="148">
      <c r="A148" s="2">
        <v>44089.66666666667</v>
      </c>
      <c r="B148" s="5">
        <v>272.42</v>
      </c>
      <c r="C148" s="5">
        <v>1.847853E7</v>
      </c>
      <c r="D148" s="2">
        <v>266.15</v>
      </c>
      <c r="E148" s="2">
        <v>2.409383E7</v>
      </c>
      <c r="F148" s="2">
        <v>266.61</v>
      </c>
      <c r="G148" s="2">
        <v>1.8913883E7</v>
      </c>
    </row>
    <row r="149">
      <c r="A149" s="2">
        <v>44090.66666666667</v>
      </c>
      <c r="B149" s="5">
        <v>263.52</v>
      </c>
      <c r="C149" s="5">
        <v>2.9207594E7</v>
      </c>
      <c r="D149" s="2">
        <v>272.42</v>
      </c>
      <c r="E149" s="2">
        <v>1.847853E7</v>
      </c>
      <c r="F149" s="2">
        <v>266.15</v>
      </c>
      <c r="G149" s="2">
        <v>2.409383E7</v>
      </c>
    </row>
    <row r="150">
      <c r="A150" s="2">
        <v>44091.66666666667</v>
      </c>
      <c r="B150" s="5">
        <v>254.82</v>
      </c>
      <c r="C150" s="5">
        <v>3.1281441E7</v>
      </c>
      <c r="D150" s="2">
        <v>263.52</v>
      </c>
      <c r="E150" s="2">
        <v>2.9207594E7</v>
      </c>
      <c r="F150" s="2">
        <v>272.42</v>
      </c>
      <c r="G150" s="2">
        <v>1.847853E7</v>
      </c>
    </row>
    <row r="151">
      <c r="A151" s="2">
        <v>44092.66666666667</v>
      </c>
      <c r="B151" s="5">
        <v>252.53</v>
      </c>
      <c r="C151" s="5">
        <v>2.8130767E7</v>
      </c>
      <c r="D151" s="2">
        <v>254.82</v>
      </c>
      <c r="E151" s="2">
        <v>3.1281441E7</v>
      </c>
      <c r="F151" s="2">
        <v>263.52</v>
      </c>
      <c r="G151" s="2">
        <v>2.9207594E7</v>
      </c>
    </row>
    <row r="152">
      <c r="A152" s="2">
        <v>44095.66666666667</v>
      </c>
      <c r="B152" s="5">
        <v>248.15</v>
      </c>
      <c r="C152" s="5">
        <v>2.4709378E7</v>
      </c>
      <c r="D152" s="2">
        <v>252.53</v>
      </c>
      <c r="E152" s="2">
        <v>2.8130767E7</v>
      </c>
      <c r="F152" s="2">
        <v>254.82</v>
      </c>
      <c r="G152" s="2">
        <v>3.1281441E7</v>
      </c>
    </row>
    <row r="153">
      <c r="A153" s="2">
        <v>44096.66666666667</v>
      </c>
      <c r="B153" s="5">
        <v>254.75</v>
      </c>
      <c r="C153" s="5">
        <v>3.0293103E7</v>
      </c>
      <c r="D153" s="2">
        <v>248.15</v>
      </c>
      <c r="E153" s="2">
        <v>2.4709378E7</v>
      </c>
      <c r="F153" s="2">
        <v>252.53</v>
      </c>
      <c r="G153" s="2">
        <v>2.8130767E7</v>
      </c>
    </row>
    <row r="154">
      <c r="A154" s="2">
        <v>44097.66666666667</v>
      </c>
      <c r="B154" s="5">
        <v>249.02</v>
      </c>
      <c r="C154" s="5">
        <v>1.9641266E7</v>
      </c>
      <c r="D154" s="2">
        <v>254.75</v>
      </c>
      <c r="E154" s="2">
        <v>3.0293103E7</v>
      </c>
      <c r="F154" s="2">
        <v>248.15</v>
      </c>
      <c r="G154" s="2">
        <v>2.4709378E7</v>
      </c>
    </row>
    <row r="155">
      <c r="A155" s="2">
        <v>44098.66666666667</v>
      </c>
      <c r="B155" s="5">
        <v>249.53</v>
      </c>
      <c r="C155" s="5">
        <v>2.000675E7</v>
      </c>
      <c r="D155" s="2">
        <v>249.02</v>
      </c>
      <c r="E155" s="2">
        <v>1.9641266E7</v>
      </c>
      <c r="F155" s="2">
        <v>254.75</v>
      </c>
      <c r="G155" s="2">
        <v>3.0293103E7</v>
      </c>
    </row>
    <row r="156">
      <c r="A156" s="2">
        <v>44099.66666666667</v>
      </c>
      <c r="B156" s="5">
        <v>254.82</v>
      </c>
      <c r="C156" s="5">
        <v>1.8351311E7</v>
      </c>
      <c r="D156" s="2">
        <v>249.53</v>
      </c>
      <c r="E156" s="2">
        <v>2.000675E7</v>
      </c>
      <c r="F156" s="2">
        <v>249.02</v>
      </c>
      <c r="G156" s="2">
        <v>1.9641266E7</v>
      </c>
    </row>
    <row r="157">
      <c r="A157" s="2">
        <v>44102.66666666667</v>
      </c>
      <c r="B157" s="5">
        <v>256.82</v>
      </c>
      <c r="C157" s="5">
        <v>1.8826254E7</v>
      </c>
      <c r="D157" s="2">
        <v>254.82</v>
      </c>
      <c r="E157" s="2">
        <v>1.8351311E7</v>
      </c>
      <c r="F157" s="2">
        <v>249.53</v>
      </c>
      <c r="G157" s="2">
        <v>2.000675E7</v>
      </c>
    </row>
    <row r="158">
      <c r="A158" s="2">
        <v>44103.66666666667</v>
      </c>
      <c r="B158" s="5">
        <v>261.79</v>
      </c>
      <c r="C158" s="5">
        <v>2.0215504E7</v>
      </c>
      <c r="D158" s="2">
        <v>256.82</v>
      </c>
      <c r="E158" s="2">
        <v>1.8826254E7</v>
      </c>
      <c r="F158" s="2">
        <v>254.82</v>
      </c>
      <c r="G158" s="2">
        <v>1.8351311E7</v>
      </c>
    </row>
    <row r="159">
      <c r="A159" s="2">
        <v>44104.66666666667</v>
      </c>
      <c r="B159" s="5">
        <v>261.9</v>
      </c>
      <c r="C159" s="5">
        <v>2.0142546E7</v>
      </c>
      <c r="D159" s="2">
        <v>261.79</v>
      </c>
      <c r="E159" s="2">
        <v>2.0215504E7</v>
      </c>
      <c r="F159" s="2">
        <v>256.82</v>
      </c>
      <c r="G159" s="2">
        <v>1.8826254E7</v>
      </c>
    </row>
    <row r="160">
      <c r="A160" s="2">
        <v>44105.66666666667</v>
      </c>
      <c r="B160" s="5">
        <v>266.63</v>
      </c>
      <c r="C160" s="5">
        <v>2.0009801E7</v>
      </c>
      <c r="D160" s="2">
        <v>261.9</v>
      </c>
      <c r="E160" s="2">
        <v>2.0142546E7</v>
      </c>
      <c r="F160" s="2">
        <v>261.79</v>
      </c>
      <c r="G160" s="2">
        <v>2.0215504E7</v>
      </c>
    </row>
    <row r="161">
      <c r="A161" s="2">
        <v>44106.66666666667</v>
      </c>
      <c r="B161" s="5">
        <v>259.94</v>
      </c>
      <c r="C161" s="5">
        <v>1.6367597E7</v>
      </c>
      <c r="D161" s="2">
        <v>266.63</v>
      </c>
      <c r="E161" s="2">
        <v>2.0009801E7</v>
      </c>
      <c r="F161" s="2">
        <v>261.9</v>
      </c>
      <c r="G161" s="2">
        <v>2.0142546E7</v>
      </c>
    </row>
    <row r="162">
      <c r="A162" s="2">
        <v>44109.66666666667</v>
      </c>
      <c r="B162" s="5">
        <v>264.65</v>
      </c>
      <c r="C162" s="5">
        <v>1.2822252E7</v>
      </c>
      <c r="D162" s="2">
        <v>259.94</v>
      </c>
      <c r="E162" s="2">
        <v>1.6367597E7</v>
      </c>
      <c r="F162" s="2">
        <v>266.63</v>
      </c>
      <c r="G162" s="2">
        <v>2.0009801E7</v>
      </c>
    </row>
    <row r="163">
      <c r="A163" s="2">
        <v>44110.66666666667</v>
      </c>
      <c r="B163" s="5">
        <v>258.66</v>
      </c>
      <c r="C163" s="5">
        <v>1.8696917E7</v>
      </c>
      <c r="D163" s="2">
        <v>264.65</v>
      </c>
      <c r="E163" s="2">
        <v>1.2822252E7</v>
      </c>
      <c r="F163" s="2">
        <v>259.94</v>
      </c>
      <c r="G163" s="2">
        <v>1.6367597E7</v>
      </c>
    </row>
    <row r="164">
      <c r="A164" s="2">
        <v>44111.66666666667</v>
      </c>
      <c r="B164" s="5">
        <v>258.12</v>
      </c>
      <c r="C164" s="5">
        <v>2.3133417E7</v>
      </c>
      <c r="D164" s="2">
        <v>258.66</v>
      </c>
      <c r="E164" s="2">
        <v>1.8696917E7</v>
      </c>
      <c r="F164" s="2">
        <v>264.65</v>
      </c>
      <c r="G164" s="2">
        <v>1.2822252E7</v>
      </c>
    </row>
    <row r="165">
      <c r="A165" s="2">
        <v>44112.66666666667</v>
      </c>
      <c r="B165" s="5">
        <v>263.76</v>
      </c>
      <c r="C165" s="5">
        <v>1.6312762E7</v>
      </c>
      <c r="D165" s="2">
        <v>258.12</v>
      </c>
      <c r="E165" s="2">
        <v>2.3133417E7</v>
      </c>
      <c r="F165" s="2">
        <v>258.66</v>
      </c>
      <c r="G165" s="2">
        <v>1.8696917E7</v>
      </c>
    </row>
    <row r="166">
      <c r="A166" s="2">
        <v>44113.66666666667</v>
      </c>
      <c r="B166" s="5">
        <v>264.45</v>
      </c>
      <c r="C166" s="5">
        <v>1.4107803E7</v>
      </c>
      <c r="D166" s="2">
        <v>263.76</v>
      </c>
      <c r="E166" s="2">
        <v>1.6312762E7</v>
      </c>
      <c r="F166" s="2">
        <v>258.12</v>
      </c>
      <c r="G166" s="2">
        <v>2.3133417E7</v>
      </c>
    </row>
    <row r="167">
      <c r="A167" s="2">
        <v>44116.66666666667</v>
      </c>
      <c r="B167" s="5">
        <v>275.75</v>
      </c>
      <c r="C167" s="5">
        <v>3.1019256E7</v>
      </c>
      <c r="D167" s="2">
        <v>264.45</v>
      </c>
      <c r="E167" s="2">
        <v>1.4107803E7</v>
      </c>
      <c r="F167" s="2">
        <v>263.76</v>
      </c>
      <c r="G167" s="2">
        <v>1.6312762E7</v>
      </c>
    </row>
    <row r="168">
      <c r="A168" s="2">
        <v>44117.66666666667</v>
      </c>
      <c r="B168" s="5">
        <v>276.14</v>
      </c>
      <c r="C168" s="5">
        <v>1.8063343E7</v>
      </c>
      <c r="D168" s="2">
        <v>275.75</v>
      </c>
      <c r="E168" s="2">
        <v>3.1019256E7</v>
      </c>
      <c r="F168" s="2">
        <v>264.45</v>
      </c>
      <c r="G168" s="2">
        <v>1.4107803E7</v>
      </c>
    </row>
    <row r="169">
      <c r="A169" s="2">
        <v>44118.66666666667</v>
      </c>
      <c r="B169" s="5">
        <v>271.82</v>
      </c>
      <c r="C169" s="5">
        <v>1.5601154E7</v>
      </c>
      <c r="D169" s="2">
        <v>276.14</v>
      </c>
      <c r="E169" s="2">
        <v>1.8063343E7</v>
      </c>
      <c r="F169" s="2">
        <v>275.75</v>
      </c>
      <c r="G169" s="2">
        <v>3.1019256E7</v>
      </c>
    </row>
    <row r="170">
      <c r="A170" s="2">
        <v>44119.66666666667</v>
      </c>
      <c r="B170" s="5">
        <v>266.72</v>
      </c>
      <c r="C170" s="5">
        <v>1.5416064E7</v>
      </c>
      <c r="D170" s="2">
        <v>271.82</v>
      </c>
      <c r="E170" s="2">
        <v>1.5601154E7</v>
      </c>
      <c r="F170" s="2">
        <v>276.14</v>
      </c>
      <c r="G170" s="2">
        <v>1.8063343E7</v>
      </c>
    </row>
    <row r="171">
      <c r="A171" s="2">
        <v>44120.66666666667</v>
      </c>
      <c r="B171" s="5">
        <v>265.93</v>
      </c>
      <c r="C171" s="5">
        <v>1.6622702E7</v>
      </c>
      <c r="D171" s="2">
        <v>266.72</v>
      </c>
      <c r="E171" s="2">
        <v>1.5416064E7</v>
      </c>
      <c r="F171" s="2">
        <v>271.82</v>
      </c>
      <c r="G171" s="2">
        <v>1.5601154E7</v>
      </c>
    </row>
    <row r="172">
      <c r="A172" s="2">
        <v>44123.66666666667</v>
      </c>
      <c r="B172" s="5">
        <v>261.4</v>
      </c>
      <c r="C172" s="5">
        <v>1.3586955E7</v>
      </c>
      <c r="D172" s="2">
        <v>265.93</v>
      </c>
      <c r="E172" s="2">
        <v>1.6622702E7</v>
      </c>
      <c r="F172" s="2">
        <v>266.72</v>
      </c>
      <c r="G172" s="2">
        <v>1.5416064E7</v>
      </c>
    </row>
    <row r="173">
      <c r="A173" s="2">
        <v>44124.66666666667</v>
      </c>
      <c r="B173" s="5">
        <v>267.56</v>
      </c>
      <c r="C173" s="5">
        <v>1.8763246E7</v>
      </c>
      <c r="D173" s="2">
        <v>261.4</v>
      </c>
      <c r="E173" s="2">
        <v>1.3586955E7</v>
      </c>
      <c r="F173" s="2">
        <v>265.93</v>
      </c>
      <c r="G173" s="2">
        <v>1.6622702E7</v>
      </c>
    </row>
    <row r="174">
      <c r="A174" s="2">
        <v>44125.66666666667</v>
      </c>
      <c r="B174" s="5">
        <v>278.73</v>
      </c>
      <c r="C174" s="5">
        <v>2.8998638E7</v>
      </c>
      <c r="D174" s="2">
        <v>267.56</v>
      </c>
      <c r="E174" s="2">
        <v>1.8763246E7</v>
      </c>
      <c r="F174" s="2">
        <v>261.4</v>
      </c>
      <c r="G174" s="2">
        <v>1.3586955E7</v>
      </c>
    </row>
    <row r="175">
      <c r="A175" s="2">
        <v>44126.66666666667</v>
      </c>
      <c r="B175" s="5">
        <v>278.12</v>
      </c>
      <c r="C175" s="5">
        <v>1.6720026E7</v>
      </c>
      <c r="D175" s="2">
        <v>278.73</v>
      </c>
      <c r="E175" s="2">
        <v>2.8998638E7</v>
      </c>
      <c r="F175" s="2">
        <v>267.56</v>
      </c>
      <c r="G175" s="2">
        <v>1.8763246E7</v>
      </c>
    </row>
    <row r="176">
      <c r="A176" s="2">
        <v>44127.66666666667</v>
      </c>
      <c r="B176" s="5">
        <v>284.79</v>
      </c>
      <c r="C176" s="5">
        <v>1.7535155E7</v>
      </c>
      <c r="D176" s="2">
        <v>278.12</v>
      </c>
      <c r="E176" s="2">
        <v>1.6720026E7</v>
      </c>
      <c r="F176" s="2">
        <v>278.73</v>
      </c>
      <c r="G176" s="2">
        <v>2.8998638E7</v>
      </c>
    </row>
    <row r="177">
      <c r="A177" s="2">
        <v>44130.66666666667</v>
      </c>
      <c r="B177" s="5">
        <v>277.11</v>
      </c>
      <c r="C177" s="5">
        <v>2.1322925E7</v>
      </c>
      <c r="D177" s="2">
        <v>284.79</v>
      </c>
      <c r="E177" s="2">
        <v>1.7535155E7</v>
      </c>
      <c r="F177" s="2">
        <v>278.12</v>
      </c>
      <c r="G177" s="2">
        <v>1.6720026E7</v>
      </c>
    </row>
    <row r="178">
      <c r="A178" s="2">
        <v>44131.66666666667</v>
      </c>
      <c r="B178" s="5">
        <v>283.29</v>
      </c>
      <c r="C178" s="5">
        <v>1.6287249E7</v>
      </c>
      <c r="D178" s="2">
        <v>277.11</v>
      </c>
      <c r="E178" s="2">
        <v>2.1322925E7</v>
      </c>
      <c r="F178" s="2">
        <v>284.79</v>
      </c>
      <c r="G178" s="2">
        <v>1.7535155E7</v>
      </c>
    </row>
    <row r="179">
      <c r="A179" s="2">
        <v>44132.66666666667</v>
      </c>
      <c r="B179" s="5">
        <v>267.67</v>
      </c>
      <c r="C179" s="5">
        <v>2.3121808E7</v>
      </c>
      <c r="D179" s="2">
        <v>283.29</v>
      </c>
      <c r="E179" s="2">
        <v>1.6287249E7</v>
      </c>
      <c r="F179" s="2">
        <v>277.11</v>
      </c>
      <c r="G179" s="2">
        <v>2.1322925E7</v>
      </c>
    </row>
    <row r="180">
      <c r="A180" s="2">
        <v>44133.66666666667</v>
      </c>
      <c r="B180" s="5">
        <v>280.83</v>
      </c>
      <c r="C180" s="5">
        <v>3.2368118E7</v>
      </c>
      <c r="D180" s="2">
        <v>267.67</v>
      </c>
      <c r="E180" s="2">
        <v>2.3121808E7</v>
      </c>
      <c r="F180" s="2">
        <v>283.29</v>
      </c>
      <c r="G180" s="2">
        <v>1.6287249E7</v>
      </c>
    </row>
    <row r="181">
      <c r="A181" s="2">
        <v>44134.66666666667</v>
      </c>
      <c r="B181" s="5">
        <v>263.11</v>
      </c>
      <c r="C181" s="5">
        <v>4.7299002E7</v>
      </c>
      <c r="D181" s="2">
        <v>280.83</v>
      </c>
      <c r="E181" s="2">
        <v>3.2368118E7</v>
      </c>
      <c r="F181" s="2">
        <v>267.67</v>
      </c>
      <c r="G181" s="2">
        <v>2.3121808E7</v>
      </c>
    </row>
    <row r="182">
      <c r="A182" s="2">
        <v>44137.66666666667</v>
      </c>
      <c r="B182" s="5">
        <v>261.36</v>
      </c>
      <c r="C182" s="5">
        <v>2.7165679E7</v>
      </c>
      <c r="D182" s="2">
        <v>263.11</v>
      </c>
      <c r="E182" s="2">
        <v>4.7299002E7</v>
      </c>
      <c r="F182" s="2">
        <v>280.83</v>
      </c>
      <c r="G182" s="2">
        <v>3.2368118E7</v>
      </c>
    </row>
    <row r="183">
      <c r="A183" s="2">
        <v>44138.66666666667</v>
      </c>
      <c r="B183" s="5">
        <v>265.3</v>
      </c>
      <c r="C183" s="5">
        <v>1.7961859E7</v>
      </c>
      <c r="D183" s="2">
        <v>261.36</v>
      </c>
      <c r="E183" s="2">
        <v>2.7165679E7</v>
      </c>
      <c r="F183" s="2">
        <v>263.11</v>
      </c>
      <c r="G183" s="2">
        <v>4.7299002E7</v>
      </c>
    </row>
    <row r="184">
      <c r="A184" s="2">
        <v>44139.66666666667</v>
      </c>
      <c r="B184" s="5">
        <v>287.38</v>
      </c>
      <c r="C184" s="5">
        <v>3.5364424E7</v>
      </c>
      <c r="D184" s="2">
        <v>265.3</v>
      </c>
      <c r="E184" s="2">
        <v>1.7961859E7</v>
      </c>
      <c r="F184" s="2">
        <v>261.36</v>
      </c>
      <c r="G184" s="2">
        <v>2.7165679E7</v>
      </c>
    </row>
    <row r="185">
      <c r="A185" s="2">
        <v>44140.66666666667</v>
      </c>
      <c r="B185" s="5">
        <v>294.68</v>
      </c>
      <c r="C185" s="5">
        <v>2.3823633E7</v>
      </c>
      <c r="D185" s="2">
        <v>287.38</v>
      </c>
      <c r="E185" s="2">
        <v>3.5364424E7</v>
      </c>
      <c r="F185" s="2">
        <v>265.3</v>
      </c>
      <c r="G185" s="2">
        <v>1.7961859E7</v>
      </c>
    </row>
    <row r="186">
      <c r="A186" s="2">
        <v>44141.66666666667</v>
      </c>
      <c r="B186" s="5">
        <v>293.41</v>
      </c>
      <c r="C186" s="5">
        <v>1.3890974E7</v>
      </c>
      <c r="D186" s="2">
        <v>294.68</v>
      </c>
      <c r="E186" s="2">
        <v>2.3823633E7</v>
      </c>
      <c r="F186" s="2">
        <v>287.38</v>
      </c>
      <c r="G186" s="2">
        <v>3.5364424E7</v>
      </c>
    </row>
    <row r="187">
      <c r="A187" s="2">
        <v>44144.66666666667</v>
      </c>
      <c r="B187" s="5">
        <v>278.77</v>
      </c>
      <c r="C187" s="5">
        <v>2.511765E7</v>
      </c>
      <c r="D187" s="2">
        <v>293.41</v>
      </c>
      <c r="E187" s="2">
        <v>1.3890974E7</v>
      </c>
      <c r="F187" s="2">
        <v>294.68</v>
      </c>
      <c r="G187" s="2">
        <v>2.3823633E7</v>
      </c>
    </row>
    <row r="188">
      <c r="A188" s="2">
        <v>44145.66666666667</v>
      </c>
      <c r="B188" s="5">
        <v>272.43</v>
      </c>
      <c r="C188" s="5">
        <v>2.9067691E7</v>
      </c>
      <c r="D188" s="2">
        <v>278.77</v>
      </c>
      <c r="E188" s="2">
        <v>2.511765E7</v>
      </c>
      <c r="F188" s="2">
        <v>293.41</v>
      </c>
      <c r="G188" s="2">
        <v>1.3890974E7</v>
      </c>
    </row>
    <row r="189">
      <c r="A189" s="2">
        <v>44146.66666666667</v>
      </c>
      <c r="B189" s="5">
        <v>276.48</v>
      </c>
      <c r="C189" s="5">
        <v>1.495695E7</v>
      </c>
      <c r="D189" s="2">
        <v>272.43</v>
      </c>
      <c r="E189" s="2">
        <v>2.9067691E7</v>
      </c>
      <c r="F189" s="2">
        <v>278.77</v>
      </c>
      <c r="G189" s="2">
        <v>2.511765E7</v>
      </c>
    </row>
    <row r="190">
      <c r="A190" s="2">
        <v>44147.66666666667</v>
      </c>
      <c r="B190" s="5">
        <v>275.08</v>
      </c>
      <c r="C190" s="5">
        <v>1.2914206E7</v>
      </c>
      <c r="D190" s="2">
        <v>276.48</v>
      </c>
      <c r="E190" s="2">
        <v>1.495695E7</v>
      </c>
      <c r="F190" s="2">
        <v>272.43</v>
      </c>
      <c r="G190" s="2">
        <v>2.9067691E7</v>
      </c>
    </row>
    <row r="191">
      <c r="A191" s="2">
        <v>44148.66666666667</v>
      </c>
      <c r="B191" s="5">
        <v>276.95</v>
      </c>
      <c r="C191" s="5">
        <v>1.0400101E7</v>
      </c>
      <c r="D191" s="2">
        <v>275.08</v>
      </c>
      <c r="E191" s="2">
        <v>1.2914206E7</v>
      </c>
      <c r="F191" s="2">
        <v>276.48</v>
      </c>
      <c r="G191" s="2">
        <v>1.495695E7</v>
      </c>
    </row>
    <row r="192">
      <c r="A192" s="2">
        <v>44151.66666666667</v>
      </c>
      <c r="B192" s="5">
        <v>278.96</v>
      </c>
      <c r="C192" s="5">
        <v>1.2970352E7</v>
      </c>
      <c r="D192" s="2">
        <v>276.95</v>
      </c>
      <c r="E192" s="2">
        <v>1.0400101E7</v>
      </c>
      <c r="F192" s="2">
        <v>275.08</v>
      </c>
      <c r="G192" s="2">
        <v>1.2914206E7</v>
      </c>
    </row>
    <row r="193">
      <c r="A193" s="2">
        <v>44152.66666666667</v>
      </c>
      <c r="B193" s="5">
        <v>275.0</v>
      </c>
      <c r="C193" s="5">
        <v>1.5040297E7</v>
      </c>
      <c r="D193" s="2">
        <v>278.96</v>
      </c>
      <c r="E193" s="2">
        <v>1.2970352E7</v>
      </c>
      <c r="F193" s="2">
        <v>276.95</v>
      </c>
      <c r="G193" s="2">
        <v>1.0400101E7</v>
      </c>
    </row>
    <row r="194">
      <c r="A194" s="2">
        <v>44153.66666666667</v>
      </c>
      <c r="B194" s="5">
        <v>271.97</v>
      </c>
      <c r="C194" s="5">
        <v>1.2152945E7</v>
      </c>
      <c r="D194" s="2">
        <v>275.0</v>
      </c>
      <c r="E194" s="2">
        <v>1.5040297E7</v>
      </c>
      <c r="F194" s="2">
        <v>278.96</v>
      </c>
      <c r="G194" s="2">
        <v>1.2970352E7</v>
      </c>
    </row>
    <row r="195">
      <c r="A195" s="2">
        <v>44154.66666666667</v>
      </c>
      <c r="B195" s="5">
        <v>272.94</v>
      </c>
      <c r="C195" s="5">
        <v>1.2963658E7</v>
      </c>
      <c r="D195" s="2">
        <v>271.97</v>
      </c>
      <c r="E195" s="2">
        <v>1.2152945E7</v>
      </c>
      <c r="F195" s="2">
        <v>275.0</v>
      </c>
      <c r="G195" s="2">
        <v>1.5040297E7</v>
      </c>
    </row>
    <row r="196">
      <c r="A196" s="2">
        <v>44155.66666666667</v>
      </c>
      <c r="B196" s="5">
        <v>269.7</v>
      </c>
      <c r="C196" s="5">
        <v>1.8122412E7</v>
      </c>
      <c r="D196" s="2">
        <v>272.94</v>
      </c>
      <c r="E196" s="2">
        <v>1.2963658E7</v>
      </c>
      <c r="F196" s="2">
        <v>271.97</v>
      </c>
      <c r="G196" s="2">
        <v>1.2152945E7</v>
      </c>
    </row>
    <row r="197">
      <c r="A197" s="2">
        <v>44158.66666666667</v>
      </c>
      <c r="B197" s="5">
        <v>268.43</v>
      </c>
      <c r="C197" s="5">
        <v>2.0990786E7</v>
      </c>
      <c r="D197" s="2">
        <v>269.7</v>
      </c>
      <c r="E197" s="2">
        <v>1.8122412E7</v>
      </c>
      <c r="F197" s="2">
        <v>272.94</v>
      </c>
      <c r="G197" s="2">
        <v>1.2963658E7</v>
      </c>
    </row>
    <row r="198">
      <c r="A198" s="2">
        <v>44159.66666666667</v>
      </c>
      <c r="B198" s="5">
        <v>276.92</v>
      </c>
      <c r="C198" s="5">
        <v>1.6930424E7</v>
      </c>
      <c r="D198" s="2">
        <v>268.43</v>
      </c>
      <c r="E198" s="2">
        <v>2.0990786E7</v>
      </c>
      <c r="F198" s="2">
        <v>269.7</v>
      </c>
      <c r="G198" s="2">
        <v>1.8122412E7</v>
      </c>
    </row>
    <row r="199">
      <c r="A199" s="2">
        <v>44160.66666666667</v>
      </c>
      <c r="B199" s="5">
        <v>275.59</v>
      </c>
      <c r="C199" s="5">
        <v>1.2467009E7</v>
      </c>
      <c r="D199" s="2">
        <v>276.92</v>
      </c>
      <c r="E199" s="2">
        <v>1.6930424E7</v>
      </c>
      <c r="F199" s="2">
        <v>268.43</v>
      </c>
      <c r="G199" s="2">
        <v>2.0990786E7</v>
      </c>
    </row>
    <row r="200">
      <c r="A200" s="2">
        <v>44162.54166666667</v>
      </c>
      <c r="B200" s="5">
        <v>277.81</v>
      </c>
      <c r="C200" s="5">
        <v>7808426.0</v>
      </c>
      <c r="D200" s="2">
        <v>275.59</v>
      </c>
      <c r="E200" s="2">
        <v>1.2467009E7</v>
      </c>
      <c r="F200" s="2">
        <v>276.92</v>
      </c>
      <c r="G200" s="2">
        <v>1.6930424E7</v>
      </c>
    </row>
    <row r="201">
      <c r="A201" s="2">
        <v>44165.66666666667</v>
      </c>
      <c r="B201" s="5">
        <v>276.97</v>
      </c>
      <c r="C201" s="5">
        <v>1.6693336E7</v>
      </c>
      <c r="D201" s="2">
        <v>277.81</v>
      </c>
      <c r="E201" s="2">
        <v>7808426.0</v>
      </c>
      <c r="F201" s="2">
        <v>275.59</v>
      </c>
      <c r="G201" s="2">
        <v>1.2467009E7</v>
      </c>
    </row>
    <row r="202">
      <c r="A202" s="2">
        <v>44166.66666666667</v>
      </c>
      <c r="B202" s="5">
        <v>286.55</v>
      </c>
      <c r="C202" s="5">
        <v>2.0777906E7</v>
      </c>
      <c r="D202" s="2">
        <v>276.97</v>
      </c>
      <c r="E202" s="2">
        <v>1.6693336E7</v>
      </c>
      <c r="F202" s="2">
        <v>277.81</v>
      </c>
      <c r="G202" s="2">
        <v>7808426.0</v>
      </c>
    </row>
    <row r="203">
      <c r="A203" s="2">
        <v>44167.66666666667</v>
      </c>
      <c r="B203" s="5">
        <v>287.52</v>
      </c>
      <c r="C203" s="5">
        <v>1.7361624E7</v>
      </c>
      <c r="D203" s="2">
        <v>286.55</v>
      </c>
      <c r="E203" s="2">
        <v>2.0777906E7</v>
      </c>
      <c r="F203" s="2">
        <v>276.97</v>
      </c>
      <c r="G203" s="2">
        <v>1.6693336E7</v>
      </c>
    </row>
    <row r="204">
      <c r="A204" s="2">
        <v>44168.66666666667</v>
      </c>
      <c r="B204" s="5">
        <v>281.85</v>
      </c>
      <c r="C204" s="5">
        <v>1.2921694E7</v>
      </c>
      <c r="D204" s="2">
        <v>287.52</v>
      </c>
      <c r="E204" s="2">
        <v>1.7361624E7</v>
      </c>
      <c r="F204" s="2">
        <v>286.55</v>
      </c>
      <c r="G204" s="2">
        <v>2.0777906E7</v>
      </c>
    </row>
    <row r="205">
      <c r="A205" s="2">
        <v>44169.66666666667</v>
      </c>
      <c r="B205" s="5">
        <v>279.7</v>
      </c>
      <c r="C205" s="5">
        <v>1.0880299E7</v>
      </c>
      <c r="D205" s="2">
        <v>281.85</v>
      </c>
      <c r="E205" s="2">
        <v>1.2921694E7</v>
      </c>
      <c r="F205" s="2">
        <v>287.52</v>
      </c>
      <c r="G205" s="2">
        <v>1.7361624E7</v>
      </c>
    </row>
    <row r="206">
      <c r="A206" s="2">
        <v>44172.66666666667</v>
      </c>
      <c r="B206" s="5">
        <v>285.58</v>
      </c>
      <c r="C206" s="5">
        <v>1.3007665E7</v>
      </c>
      <c r="D206" s="2">
        <v>279.7</v>
      </c>
      <c r="E206" s="2">
        <v>1.0880299E7</v>
      </c>
      <c r="F206" s="2">
        <v>281.85</v>
      </c>
      <c r="G206" s="2">
        <v>1.2921694E7</v>
      </c>
    </row>
    <row r="207">
      <c r="A207" s="2">
        <v>44173.66666666667</v>
      </c>
      <c r="B207" s="5">
        <v>283.4</v>
      </c>
      <c r="C207" s="5">
        <v>1.074765E7</v>
      </c>
      <c r="D207" s="2">
        <v>285.58</v>
      </c>
      <c r="E207" s="2">
        <v>1.3007665E7</v>
      </c>
      <c r="F207" s="2">
        <v>279.7</v>
      </c>
      <c r="G207" s="2">
        <v>1.0880299E7</v>
      </c>
    </row>
    <row r="208">
      <c r="A208" s="2">
        <v>44174.66666666667</v>
      </c>
      <c r="B208" s="5">
        <v>277.92</v>
      </c>
      <c r="C208" s="5">
        <v>2.5189707E7</v>
      </c>
      <c r="D208" s="2">
        <v>283.4</v>
      </c>
      <c r="E208" s="2">
        <v>1.074765E7</v>
      </c>
      <c r="F208" s="2">
        <v>285.58</v>
      </c>
      <c r="G208" s="2">
        <v>1.3007665E7</v>
      </c>
    </row>
    <row r="209">
      <c r="A209" s="2">
        <v>44175.66666666667</v>
      </c>
      <c r="B209" s="5">
        <v>277.12</v>
      </c>
      <c r="C209" s="5">
        <v>2.0065091E7</v>
      </c>
      <c r="D209" s="2">
        <v>277.92</v>
      </c>
      <c r="E209" s="2">
        <v>2.5189707E7</v>
      </c>
      <c r="F209" s="2">
        <v>283.4</v>
      </c>
      <c r="G209" s="2">
        <v>1.074765E7</v>
      </c>
    </row>
    <row r="210">
      <c r="A210" s="2">
        <v>44176.66666666667</v>
      </c>
      <c r="B210" s="5">
        <v>273.55</v>
      </c>
      <c r="C210" s="5">
        <v>1.4391401E7</v>
      </c>
      <c r="D210" s="2">
        <v>277.12</v>
      </c>
      <c r="E210" s="2">
        <v>2.0065091E7</v>
      </c>
      <c r="F210" s="2">
        <v>277.92</v>
      </c>
      <c r="G210" s="2">
        <v>2.5189707E7</v>
      </c>
    </row>
    <row r="211">
      <c r="A211" s="2">
        <v>44179.66666666667</v>
      </c>
      <c r="B211" s="5">
        <v>274.19</v>
      </c>
      <c r="C211" s="5">
        <v>1.637688E7</v>
      </c>
      <c r="D211" s="2">
        <v>273.55</v>
      </c>
      <c r="E211" s="2">
        <v>1.4391401E7</v>
      </c>
      <c r="F211" s="2">
        <v>277.12</v>
      </c>
      <c r="G211" s="2">
        <v>2.0065091E7</v>
      </c>
    </row>
    <row r="212">
      <c r="A212" s="2">
        <v>44180.66666666667</v>
      </c>
      <c r="B212" s="5">
        <v>275.55</v>
      </c>
      <c r="C212" s="5">
        <v>2.3979461E7</v>
      </c>
      <c r="D212" s="2">
        <v>274.19</v>
      </c>
      <c r="E212" s="2">
        <v>1.637688E7</v>
      </c>
      <c r="F212" s="2">
        <v>273.55</v>
      </c>
      <c r="G212" s="2">
        <v>1.4391401E7</v>
      </c>
    </row>
    <row r="213">
      <c r="A213" s="2">
        <v>44181.66666666667</v>
      </c>
      <c r="B213" s="5">
        <v>275.67</v>
      </c>
      <c r="C213" s="5">
        <v>1.5884999E7</v>
      </c>
      <c r="D213" s="2">
        <v>275.55</v>
      </c>
      <c r="E213" s="2">
        <v>2.3979461E7</v>
      </c>
      <c r="F213" s="2">
        <v>274.19</v>
      </c>
      <c r="G213" s="2">
        <v>1.637688E7</v>
      </c>
    </row>
    <row r="214">
      <c r="A214" s="2">
        <v>44182.66666666667</v>
      </c>
      <c r="B214" s="5">
        <v>274.48</v>
      </c>
      <c r="C214" s="5">
        <v>1.6377844E7</v>
      </c>
      <c r="D214" s="2">
        <v>275.67</v>
      </c>
      <c r="E214" s="2">
        <v>1.5884999E7</v>
      </c>
      <c r="F214" s="2">
        <v>275.55</v>
      </c>
      <c r="G214" s="2">
        <v>2.3979461E7</v>
      </c>
    </row>
    <row r="215">
      <c r="A215" s="2">
        <v>44183.66666666667</v>
      </c>
      <c r="B215" s="5">
        <v>276.4</v>
      </c>
      <c r="C215" s="5">
        <v>2.6693249E7</v>
      </c>
      <c r="D215" s="2">
        <v>274.48</v>
      </c>
      <c r="E215" s="2">
        <v>1.6377844E7</v>
      </c>
      <c r="F215" s="2">
        <v>275.67</v>
      </c>
      <c r="G215" s="2">
        <v>1.5884999E7</v>
      </c>
    </row>
    <row r="216">
      <c r="A216" s="2">
        <v>44186.66666666667</v>
      </c>
      <c r="B216" s="5">
        <v>272.79</v>
      </c>
      <c r="C216" s="5">
        <v>1.655374E7</v>
      </c>
      <c r="D216" s="2">
        <v>276.4</v>
      </c>
      <c r="E216" s="2">
        <v>2.6693249E7</v>
      </c>
      <c r="F216" s="2">
        <v>274.48</v>
      </c>
      <c r="G216" s="2">
        <v>1.6377844E7</v>
      </c>
    </row>
    <row r="217">
      <c r="A217" s="2">
        <v>44187.66666666667</v>
      </c>
      <c r="B217" s="5">
        <v>267.09</v>
      </c>
      <c r="C217" s="5">
        <v>1.7334999E7</v>
      </c>
      <c r="D217" s="2">
        <v>272.79</v>
      </c>
      <c r="E217" s="2">
        <v>1.655374E7</v>
      </c>
      <c r="F217" s="2">
        <v>276.4</v>
      </c>
      <c r="G217" s="2">
        <v>2.6693249E7</v>
      </c>
    </row>
    <row r="218">
      <c r="A218" s="2">
        <v>44188.66666666667</v>
      </c>
      <c r="B218" s="5">
        <v>268.11</v>
      </c>
      <c r="C218" s="5">
        <v>1.4329038E7</v>
      </c>
      <c r="D218" s="2">
        <v>267.09</v>
      </c>
      <c r="E218" s="2">
        <v>1.7334999E7</v>
      </c>
      <c r="F218" s="2">
        <v>272.79</v>
      </c>
      <c r="G218" s="2">
        <v>1.655374E7</v>
      </c>
    </row>
    <row r="219">
      <c r="A219" s="2">
        <v>44189.54166666667</v>
      </c>
      <c r="B219" s="5">
        <v>267.4</v>
      </c>
      <c r="C219" s="5">
        <v>6702033.0</v>
      </c>
      <c r="D219" s="2">
        <v>268.11</v>
      </c>
      <c r="E219" s="2">
        <v>1.4329038E7</v>
      </c>
      <c r="F219" s="2">
        <v>267.09</v>
      </c>
      <c r="G219" s="2">
        <v>1.7334999E7</v>
      </c>
    </row>
    <row r="220">
      <c r="A220" s="2">
        <v>44193.66666666667</v>
      </c>
      <c r="B220" s="5">
        <v>277.0</v>
      </c>
      <c r="C220" s="5">
        <v>2.3299707E7</v>
      </c>
      <c r="D220" s="2">
        <v>267.4</v>
      </c>
      <c r="E220" s="2">
        <v>6702033.0</v>
      </c>
      <c r="F220" s="2">
        <v>268.11</v>
      </c>
      <c r="G220" s="2">
        <v>1.4329038E7</v>
      </c>
    </row>
    <row r="221">
      <c r="A221" s="2">
        <v>44194.66666666667</v>
      </c>
      <c r="B221" s="5">
        <v>276.78</v>
      </c>
      <c r="C221" s="5">
        <v>1.6382995E7</v>
      </c>
      <c r="D221" s="2">
        <v>277.0</v>
      </c>
      <c r="E221" s="2">
        <v>2.3299707E7</v>
      </c>
      <c r="F221" s="2">
        <v>267.4</v>
      </c>
      <c r="G221" s="2">
        <v>6702033.0</v>
      </c>
    </row>
    <row r="222">
      <c r="A222" s="2">
        <v>44195.66666666667</v>
      </c>
      <c r="B222" s="5">
        <v>271.87</v>
      </c>
      <c r="C222" s="5">
        <v>1.1803795E7</v>
      </c>
      <c r="D222" s="2">
        <v>276.78</v>
      </c>
      <c r="E222" s="2">
        <v>1.6382995E7</v>
      </c>
      <c r="F222" s="2">
        <v>277.0</v>
      </c>
      <c r="G222" s="2">
        <v>2.3299707E7</v>
      </c>
    </row>
    <row r="223">
      <c r="A223" s="2">
        <v>44196.66666666667</v>
      </c>
      <c r="B223" s="5">
        <v>273.16</v>
      </c>
      <c r="C223" s="5">
        <v>1.2900408E7</v>
      </c>
      <c r="D223" s="2">
        <v>271.87</v>
      </c>
      <c r="E223" s="2">
        <v>1.1803795E7</v>
      </c>
      <c r="F223" s="2">
        <v>276.78</v>
      </c>
      <c r="G223" s="2">
        <v>1.6382995E7</v>
      </c>
    </row>
    <row r="224">
      <c r="A224" s="2">
        <v>44200.66666666667</v>
      </c>
      <c r="B224" s="5">
        <v>268.94</v>
      </c>
      <c r="C224" s="5">
        <v>1.5106113E7</v>
      </c>
      <c r="D224" s="2">
        <v>273.16</v>
      </c>
      <c r="E224" s="2">
        <v>1.2900408E7</v>
      </c>
      <c r="F224" s="2">
        <v>271.87</v>
      </c>
      <c r="G224" s="2">
        <v>1.1803795E7</v>
      </c>
    </row>
    <row r="225">
      <c r="A225" s="2">
        <v>44201.66666666667</v>
      </c>
      <c r="B225" s="5">
        <v>270.97</v>
      </c>
      <c r="C225" s="5">
        <v>9871557.0</v>
      </c>
      <c r="D225" s="2">
        <v>268.94</v>
      </c>
      <c r="E225" s="2">
        <v>1.5106113E7</v>
      </c>
      <c r="F225" s="2">
        <v>273.16</v>
      </c>
      <c r="G225" s="2">
        <v>1.2900408E7</v>
      </c>
    </row>
    <row r="226">
      <c r="A226" s="2">
        <v>44202.66666666667</v>
      </c>
      <c r="B226" s="5">
        <v>263.31</v>
      </c>
      <c r="C226" s="5">
        <v>2.4354149E7</v>
      </c>
      <c r="D226" s="2">
        <v>270.97</v>
      </c>
      <c r="E226" s="2">
        <v>9871557.0</v>
      </c>
      <c r="F226" s="2">
        <v>268.94</v>
      </c>
      <c r="G226" s="2">
        <v>1.5106113E7</v>
      </c>
    </row>
    <row r="227">
      <c r="A227" s="2">
        <v>44203.66666666667</v>
      </c>
      <c r="B227" s="5">
        <v>268.74</v>
      </c>
      <c r="C227" s="5">
        <v>1.5789756E7</v>
      </c>
      <c r="D227" s="2">
        <v>263.31</v>
      </c>
      <c r="E227" s="2">
        <v>2.4354149E7</v>
      </c>
      <c r="F227" s="2">
        <v>270.97</v>
      </c>
      <c r="G227" s="2">
        <v>9871557.0</v>
      </c>
    </row>
    <row r="228">
      <c r="A228" s="2">
        <v>44204.66666666667</v>
      </c>
      <c r="B228" s="5">
        <v>267.57</v>
      </c>
      <c r="C228" s="5">
        <v>1.8528251E7</v>
      </c>
      <c r="D228" s="2">
        <v>268.74</v>
      </c>
      <c r="E228" s="2">
        <v>1.5789756E7</v>
      </c>
      <c r="F228" s="2">
        <v>263.31</v>
      </c>
      <c r="G228" s="2">
        <v>2.4354149E7</v>
      </c>
    </row>
    <row r="229">
      <c r="A229" s="2">
        <v>44207.66666666667</v>
      </c>
      <c r="B229" s="5">
        <v>256.84</v>
      </c>
      <c r="C229" s="5">
        <v>3.0412286E7</v>
      </c>
      <c r="D229" s="2">
        <v>267.57</v>
      </c>
      <c r="E229" s="2">
        <v>1.8528251E7</v>
      </c>
      <c r="F229" s="2">
        <v>268.74</v>
      </c>
      <c r="G229" s="2">
        <v>1.5789756E7</v>
      </c>
    </row>
    <row r="230">
      <c r="A230" s="2">
        <v>44208.66666666667</v>
      </c>
      <c r="B230" s="5">
        <v>251.09</v>
      </c>
      <c r="C230" s="5">
        <v>2.6449943E7</v>
      </c>
      <c r="D230" s="2">
        <v>256.84</v>
      </c>
      <c r="E230" s="2">
        <v>3.0412286E7</v>
      </c>
      <c r="F230" s="2">
        <v>267.57</v>
      </c>
      <c r="G230" s="2">
        <v>1.8528251E7</v>
      </c>
    </row>
    <row r="231">
      <c r="A231" s="2">
        <v>44209.66666666667</v>
      </c>
      <c r="B231" s="5">
        <v>251.64</v>
      </c>
      <c r="C231" s="5">
        <v>1.9528938E7</v>
      </c>
      <c r="D231" s="2">
        <v>251.09</v>
      </c>
      <c r="E231" s="2">
        <v>2.6449943E7</v>
      </c>
      <c r="F231" s="2">
        <v>256.84</v>
      </c>
      <c r="G231" s="2">
        <v>3.0412286E7</v>
      </c>
    </row>
    <row r="232">
      <c r="A232" s="2">
        <v>44210.66666666667</v>
      </c>
      <c r="B232" s="5">
        <v>245.64</v>
      </c>
      <c r="C232" s="5">
        <v>2.9739404E7</v>
      </c>
      <c r="D232" s="2">
        <v>251.64</v>
      </c>
      <c r="E232" s="2">
        <v>1.9528938E7</v>
      </c>
      <c r="F232" s="2">
        <v>251.09</v>
      </c>
      <c r="G232" s="2">
        <v>2.6449943E7</v>
      </c>
    </row>
    <row r="233">
      <c r="A233" s="2">
        <v>44211.66666666667</v>
      </c>
      <c r="B233" s="5">
        <v>251.36</v>
      </c>
      <c r="C233" s="5">
        <v>2.494293E7</v>
      </c>
      <c r="D233" s="2">
        <v>245.64</v>
      </c>
      <c r="E233" s="2">
        <v>2.9739404E7</v>
      </c>
      <c r="F233" s="2">
        <v>251.64</v>
      </c>
      <c r="G233" s="2">
        <v>1.9528938E7</v>
      </c>
    </row>
    <row r="234">
      <c r="A234" s="2">
        <v>44215.66666666667</v>
      </c>
      <c r="B234" s="5">
        <v>261.1</v>
      </c>
      <c r="C234" s="5">
        <v>2.8028546E7</v>
      </c>
      <c r="D234" s="2">
        <v>251.36</v>
      </c>
      <c r="E234" s="2">
        <v>2.494293E7</v>
      </c>
      <c r="F234" s="2">
        <v>245.64</v>
      </c>
      <c r="G234" s="2">
        <v>2.9739404E7</v>
      </c>
    </row>
    <row r="235">
      <c r="A235" s="2">
        <v>44216.66666666667</v>
      </c>
      <c r="B235" s="5">
        <v>267.48</v>
      </c>
      <c r="C235" s="5">
        <v>2.5199919E7</v>
      </c>
      <c r="D235" s="2">
        <v>261.1</v>
      </c>
      <c r="E235" s="2">
        <v>2.8028546E7</v>
      </c>
      <c r="F235" s="2">
        <v>251.36</v>
      </c>
      <c r="G235" s="2">
        <v>2.494293E7</v>
      </c>
    </row>
    <row r="236">
      <c r="A236" s="2">
        <v>44217.66666666667</v>
      </c>
      <c r="B236" s="5">
        <v>272.87</v>
      </c>
      <c r="C236" s="5">
        <v>2.0838687E7</v>
      </c>
      <c r="D236" s="2">
        <v>267.48</v>
      </c>
      <c r="E236" s="2">
        <v>2.5199919E7</v>
      </c>
      <c r="F236" s="2">
        <v>261.1</v>
      </c>
      <c r="G236" s="2">
        <v>2.8028546E7</v>
      </c>
    </row>
    <row r="237">
      <c r="A237" s="2">
        <v>44218.66666666667</v>
      </c>
      <c r="B237" s="5">
        <v>274.5</v>
      </c>
      <c r="C237" s="5">
        <v>2.1954042E7</v>
      </c>
      <c r="D237" s="2">
        <v>272.87</v>
      </c>
      <c r="E237" s="2">
        <v>2.0838687E7</v>
      </c>
      <c r="F237" s="2">
        <v>267.48</v>
      </c>
      <c r="G237" s="2">
        <v>2.5199919E7</v>
      </c>
    </row>
    <row r="238">
      <c r="A238" s="2">
        <v>44221.66666666667</v>
      </c>
      <c r="B238" s="5">
        <v>278.01</v>
      </c>
      <c r="C238" s="5">
        <v>1.908699E7</v>
      </c>
      <c r="D238" s="2">
        <v>274.5</v>
      </c>
      <c r="E238" s="2">
        <v>2.1954042E7</v>
      </c>
      <c r="F238" s="2">
        <v>272.87</v>
      </c>
      <c r="G238" s="2">
        <v>2.0838687E7</v>
      </c>
    </row>
    <row r="239">
      <c r="A239" s="2">
        <v>44222.66666666667</v>
      </c>
      <c r="B239" s="5">
        <v>282.05</v>
      </c>
      <c r="C239" s="5">
        <v>1.9373636E7</v>
      </c>
      <c r="D239" s="2">
        <v>278.01</v>
      </c>
      <c r="E239" s="2">
        <v>1.908699E7</v>
      </c>
      <c r="F239" s="2">
        <v>274.5</v>
      </c>
      <c r="G239" s="2">
        <v>2.1954042E7</v>
      </c>
    </row>
    <row r="240">
      <c r="A240" s="2">
        <v>44223.66666666667</v>
      </c>
      <c r="B240" s="5">
        <v>272.14</v>
      </c>
      <c r="C240" s="5">
        <v>3.5346194E7</v>
      </c>
      <c r="D240" s="2">
        <v>282.05</v>
      </c>
      <c r="E240" s="2">
        <v>1.9373636E7</v>
      </c>
      <c r="F240" s="2">
        <v>278.01</v>
      </c>
      <c r="G240" s="2">
        <v>1.908699E7</v>
      </c>
    </row>
    <row r="241">
      <c r="A241" s="2">
        <v>44224.66666666667</v>
      </c>
      <c r="B241" s="5">
        <v>265.0</v>
      </c>
      <c r="C241" s="5">
        <v>3.7758844E7</v>
      </c>
      <c r="D241" s="2">
        <v>272.14</v>
      </c>
      <c r="E241" s="2">
        <v>3.5346194E7</v>
      </c>
      <c r="F241" s="2">
        <v>282.05</v>
      </c>
      <c r="G241" s="2">
        <v>1.9373636E7</v>
      </c>
    </row>
    <row r="242">
      <c r="A242" s="2">
        <v>44225.66666666667</v>
      </c>
      <c r="B242" s="5">
        <v>258.33</v>
      </c>
      <c r="C242" s="5">
        <v>3.0389499E7</v>
      </c>
      <c r="D242" s="2">
        <v>265.0</v>
      </c>
      <c r="E242" s="2">
        <v>3.7758844E7</v>
      </c>
      <c r="F242" s="2">
        <v>272.14</v>
      </c>
      <c r="G242" s="2">
        <v>3.5346194E7</v>
      </c>
    </row>
    <row r="243">
      <c r="A243" s="2">
        <v>44228.66666666667</v>
      </c>
      <c r="B243" s="5">
        <v>262.01</v>
      </c>
      <c r="C243" s="5">
        <v>2.2914255E7</v>
      </c>
      <c r="D243" s="2">
        <v>258.33</v>
      </c>
      <c r="E243" s="2">
        <v>3.0389499E7</v>
      </c>
      <c r="F243" s="2">
        <v>265.0</v>
      </c>
      <c r="G243" s="2">
        <v>3.7758844E7</v>
      </c>
    </row>
    <row r="244">
      <c r="A244" s="2">
        <v>44229.66666666667</v>
      </c>
      <c r="B244" s="5">
        <v>267.08</v>
      </c>
      <c r="C244" s="5">
        <v>1.7320788E7</v>
      </c>
      <c r="D244" s="2">
        <v>262.01</v>
      </c>
      <c r="E244" s="2">
        <v>2.2914255E7</v>
      </c>
      <c r="F244" s="2">
        <v>258.33</v>
      </c>
      <c r="G244" s="2">
        <v>3.0389499E7</v>
      </c>
    </row>
    <row r="245">
      <c r="A245" s="2">
        <v>44230.66666666667</v>
      </c>
      <c r="B245" s="5">
        <v>266.65</v>
      </c>
      <c r="C245" s="5">
        <v>1.4223377E7</v>
      </c>
      <c r="D245" s="2">
        <v>267.08</v>
      </c>
      <c r="E245" s="2">
        <v>1.7320788E7</v>
      </c>
      <c r="F245" s="2">
        <v>262.01</v>
      </c>
      <c r="G245" s="2">
        <v>2.2914255E7</v>
      </c>
    </row>
    <row r="246">
      <c r="A246" s="2">
        <v>44231.66666666667</v>
      </c>
      <c r="B246" s="5">
        <v>266.49</v>
      </c>
      <c r="C246" s="5">
        <v>1.6059958E7</v>
      </c>
      <c r="D246" s="2">
        <v>266.65</v>
      </c>
      <c r="E246" s="2">
        <v>1.4223377E7</v>
      </c>
      <c r="F246" s="2">
        <v>267.08</v>
      </c>
      <c r="G246" s="2">
        <v>1.7320788E7</v>
      </c>
    </row>
    <row r="247">
      <c r="A247" s="2">
        <v>44232.66666666667</v>
      </c>
      <c r="B247" s="5">
        <v>268.1</v>
      </c>
      <c r="C247" s="5">
        <v>1.2454367E7</v>
      </c>
      <c r="D247" s="2">
        <v>266.49</v>
      </c>
      <c r="E247" s="2">
        <v>1.6059958E7</v>
      </c>
      <c r="F247" s="2">
        <v>266.65</v>
      </c>
      <c r="G247" s="2">
        <v>1.4223377E7</v>
      </c>
    </row>
    <row r="248">
      <c r="A248" s="2">
        <v>44235.66666666667</v>
      </c>
      <c r="B248" s="5">
        <v>266.58</v>
      </c>
      <c r="C248" s="5">
        <v>1.3755191E7</v>
      </c>
      <c r="D248" s="2">
        <v>268.1</v>
      </c>
      <c r="E248" s="2">
        <v>1.2454367E7</v>
      </c>
      <c r="F248" s="2">
        <v>266.49</v>
      </c>
      <c r="G248" s="2">
        <v>1.6059958E7</v>
      </c>
    </row>
    <row r="249">
      <c r="A249" s="2">
        <v>44236.66666666667</v>
      </c>
      <c r="B249" s="5">
        <v>269.45</v>
      </c>
      <c r="C249" s="5">
        <v>1.4613375E7</v>
      </c>
      <c r="D249" s="2">
        <v>266.58</v>
      </c>
      <c r="E249" s="2">
        <v>1.3755191E7</v>
      </c>
      <c r="F249" s="2">
        <v>268.1</v>
      </c>
      <c r="G249" s="2">
        <v>1.2454367E7</v>
      </c>
    </row>
    <row r="250">
      <c r="A250" s="2">
        <v>44237.66666666667</v>
      </c>
      <c r="B250" s="5">
        <v>271.87</v>
      </c>
      <c r="C250" s="5">
        <v>1.4687152E7</v>
      </c>
      <c r="D250" s="2">
        <v>269.45</v>
      </c>
      <c r="E250" s="2">
        <v>1.4613375E7</v>
      </c>
      <c r="F250" s="2">
        <v>266.58</v>
      </c>
      <c r="G250" s="2">
        <v>1.3755191E7</v>
      </c>
    </row>
    <row r="251">
      <c r="A251" s="2">
        <v>44238.66666666667</v>
      </c>
      <c r="B251" s="5">
        <v>270.39</v>
      </c>
      <c r="C251" s="5">
        <v>1.2828572E7</v>
      </c>
      <c r="D251" s="2">
        <v>271.87</v>
      </c>
      <c r="E251" s="2">
        <v>1.4687152E7</v>
      </c>
      <c r="F251" s="2">
        <v>269.45</v>
      </c>
      <c r="G251" s="2">
        <v>1.4613375E7</v>
      </c>
    </row>
    <row r="252">
      <c r="A252" s="2">
        <v>44239.66666666667</v>
      </c>
      <c r="B252" s="5">
        <v>270.5</v>
      </c>
      <c r="C252" s="5">
        <v>9097597.0</v>
      </c>
      <c r="D252" s="2">
        <v>270.39</v>
      </c>
      <c r="E252" s="2">
        <v>1.2828572E7</v>
      </c>
      <c r="F252" s="2">
        <v>271.87</v>
      </c>
      <c r="G252" s="2">
        <v>1.4687152E7</v>
      </c>
    </row>
    <row r="253">
      <c r="A253" s="2">
        <v>44243.66666666667</v>
      </c>
      <c r="B253" s="5">
        <v>273.97</v>
      </c>
      <c r="C253" s="5">
        <v>1.5417243E7</v>
      </c>
      <c r="D253" s="2">
        <v>270.5</v>
      </c>
      <c r="E253" s="2">
        <v>9097597.0</v>
      </c>
      <c r="F253" s="2">
        <v>270.39</v>
      </c>
      <c r="G253" s="2">
        <v>1.2828572E7</v>
      </c>
    </row>
    <row r="254">
      <c r="A254" s="2">
        <v>44244.66666666667</v>
      </c>
      <c r="B254" s="5">
        <v>273.57</v>
      </c>
      <c r="C254" s="5">
        <v>1.276324E7</v>
      </c>
      <c r="D254" s="2">
        <v>273.97</v>
      </c>
      <c r="E254" s="2">
        <v>1.5417243E7</v>
      </c>
      <c r="F254" s="2">
        <v>270.5</v>
      </c>
      <c r="G254" s="2">
        <v>9097597.0</v>
      </c>
    </row>
    <row r="255">
      <c r="B255" s="5"/>
      <c r="C255" s="5"/>
      <c r="D255" s="2">
        <v>273.57</v>
      </c>
      <c r="E255" s="2">
        <v>1.276324E7</v>
      </c>
      <c r="F255" s="2">
        <v>273.97</v>
      </c>
      <c r="G255" s="2">
        <v>1.5417243E7</v>
      </c>
    </row>
    <row r="256">
      <c r="B256" s="5"/>
      <c r="C256" s="5"/>
      <c r="F256" s="2">
        <v>273.57</v>
      </c>
      <c r="G256" s="2">
        <v>1.276324E7</v>
      </c>
    </row>
    <row r="257">
      <c r="B257" s="5"/>
      <c r="C257" s="5"/>
    </row>
    <row r="258">
      <c r="B258" s="5"/>
      <c r="C258" s="5"/>
    </row>
    <row r="259">
      <c r="B259" s="5"/>
      <c r="C259" s="5"/>
    </row>
    <row r="260">
      <c r="B260" s="5"/>
      <c r="C260" s="5"/>
    </row>
    <row r="261">
      <c r="B261" s="5"/>
      <c r="C261" s="5"/>
    </row>
    <row r="262">
      <c r="B262" s="5"/>
      <c r="C262" s="5"/>
    </row>
    <row r="263">
      <c r="B263" s="5"/>
      <c r="C263" s="5"/>
    </row>
    <row r="264">
      <c r="B264" s="5"/>
      <c r="C264" s="5"/>
    </row>
    <row r="265">
      <c r="B265" s="5"/>
      <c r="C265" s="5"/>
    </row>
    <row r="266">
      <c r="B266" s="5"/>
      <c r="C266" s="5"/>
    </row>
    <row r="267">
      <c r="B267" s="5"/>
      <c r="C267" s="5"/>
    </row>
    <row r="268">
      <c r="B268" s="5"/>
      <c r="C268" s="5"/>
    </row>
    <row r="269">
      <c r="B269" s="5"/>
      <c r="C269" s="5"/>
    </row>
    <row r="270">
      <c r="B270" s="5"/>
      <c r="C270" s="5"/>
    </row>
    <row r="271">
      <c r="B271" s="5"/>
      <c r="C271" s="5"/>
    </row>
    <row r="272">
      <c r="B272" s="5"/>
      <c r="C272" s="5"/>
    </row>
    <row r="273">
      <c r="B273" s="5"/>
      <c r="C273" s="5"/>
    </row>
    <row r="274">
      <c r="B274" s="5"/>
      <c r="C274" s="5"/>
    </row>
    <row r="275">
      <c r="B275" s="5"/>
      <c r="C275" s="5"/>
    </row>
    <row r="276">
      <c r="B276" s="5"/>
      <c r="C276" s="5"/>
    </row>
    <row r="277">
      <c r="B277" s="5"/>
      <c r="C277" s="5"/>
    </row>
    <row r="278">
      <c r="B278" s="5"/>
      <c r="C278" s="5"/>
    </row>
    <row r="279">
      <c r="B279" s="5"/>
      <c r="C279" s="5"/>
    </row>
    <row r="280">
      <c r="B280" s="5"/>
      <c r="C280" s="5"/>
    </row>
    <row r="281">
      <c r="B281" s="5"/>
      <c r="C281" s="5"/>
    </row>
    <row r="282">
      <c r="B282" s="5"/>
      <c r="C282" s="5"/>
    </row>
    <row r="283">
      <c r="B283" s="5"/>
      <c r="C283" s="5"/>
    </row>
    <row r="284">
      <c r="B284" s="5"/>
      <c r="C284" s="5"/>
    </row>
    <row r="285">
      <c r="B285" s="5"/>
      <c r="C285" s="5"/>
    </row>
    <row r="286">
      <c r="B286" s="5"/>
      <c r="C286" s="5"/>
    </row>
    <row r="287">
      <c r="B287" s="5"/>
      <c r="C287" s="5"/>
    </row>
    <row r="288">
      <c r="B288" s="5"/>
      <c r="C288" s="5"/>
    </row>
    <row r="289">
      <c r="B289" s="5"/>
      <c r="C289" s="5"/>
    </row>
    <row r="290">
      <c r="B290" s="5"/>
      <c r="C290" s="5"/>
    </row>
    <row r="291">
      <c r="B291" s="5"/>
      <c r="C291" s="5"/>
    </row>
    <row r="292">
      <c r="B292" s="5"/>
      <c r="C292" s="5"/>
    </row>
    <row r="293">
      <c r="B293" s="5"/>
      <c r="C293" s="5"/>
    </row>
    <row r="294">
      <c r="B294" s="5"/>
      <c r="C294" s="5"/>
    </row>
    <row r="295">
      <c r="B295" s="5"/>
      <c r="C295" s="5"/>
    </row>
    <row r="296">
      <c r="B296" s="5"/>
      <c r="C296" s="5"/>
    </row>
    <row r="297">
      <c r="B297" s="5"/>
      <c r="C297" s="5"/>
    </row>
    <row r="298">
      <c r="B298" s="5"/>
      <c r="C298" s="5"/>
    </row>
    <row r="299">
      <c r="B299" s="5"/>
      <c r="C299" s="5"/>
    </row>
    <row r="300">
      <c r="B300" s="5"/>
      <c r="C300" s="5"/>
    </row>
    <row r="301">
      <c r="B301" s="5"/>
      <c r="C301" s="5"/>
    </row>
    <row r="302">
      <c r="B302" s="5"/>
      <c r="C302" s="5"/>
    </row>
    <row r="303">
      <c r="B303" s="5"/>
      <c r="C303" s="5"/>
    </row>
    <row r="304">
      <c r="B304" s="5"/>
      <c r="C304" s="5"/>
    </row>
    <row r="305">
      <c r="B305" s="5"/>
      <c r="C305" s="5"/>
    </row>
    <row r="306">
      <c r="B306" s="5"/>
      <c r="C306" s="5"/>
    </row>
    <row r="307">
      <c r="B307" s="5"/>
      <c r="C307" s="5"/>
    </row>
    <row r="308">
      <c r="B308" s="5"/>
      <c r="C308" s="5"/>
    </row>
    <row r="309">
      <c r="B309" s="5"/>
      <c r="C309" s="5"/>
    </row>
    <row r="310">
      <c r="B310" s="5"/>
      <c r="C310" s="5"/>
    </row>
    <row r="311">
      <c r="B311" s="5"/>
      <c r="C311" s="5"/>
    </row>
    <row r="312">
      <c r="B312" s="5"/>
      <c r="C312" s="5"/>
    </row>
    <row r="313">
      <c r="B313" s="5"/>
      <c r="C313" s="5"/>
    </row>
    <row r="314">
      <c r="B314" s="5"/>
      <c r="C314" s="5"/>
    </row>
    <row r="315">
      <c r="B315" s="5"/>
      <c r="C315" s="5"/>
    </row>
    <row r="316">
      <c r="B316" s="5"/>
      <c r="C316" s="5"/>
    </row>
    <row r="317">
      <c r="B317" s="5"/>
      <c r="C317" s="5"/>
    </row>
    <row r="318">
      <c r="B318" s="5"/>
      <c r="C318" s="5"/>
    </row>
    <row r="319">
      <c r="B319" s="5"/>
      <c r="C319" s="5"/>
    </row>
    <row r="320">
      <c r="B320" s="5"/>
      <c r="C320" s="5"/>
    </row>
    <row r="321">
      <c r="B321" s="5"/>
      <c r="C321" s="5"/>
    </row>
    <row r="322">
      <c r="B322" s="5"/>
      <c r="C322" s="5"/>
    </row>
    <row r="323">
      <c r="B323" s="5"/>
      <c r="C323" s="5"/>
    </row>
    <row r="324">
      <c r="B324" s="5"/>
      <c r="C324" s="5"/>
    </row>
    <row r="325">
      <c r="B325" s="5"/>
      <c r="C325" s="5"/>
    </row>
    <row r="326">
      <c r="B326" s="5"/>
      <c r="C326" s="5"/>
    </row>
    <row r="327">
      <c r="B327" s="5"/>
      <c r="C327" s="5"/>
    </row>
    <row r="328">
      <c r="B328" s="5"/>
      <c r="C328" s="5"/>
    </row>
    <row r="329">
      <c r="B329" s="5"/>
      <c r="C329" s="5"/>
    </row>
    <row r="330">
      <c r="B330" s="5"/>
      <c r="C330" s="5"/>
    </row>
    <row r="331">
      <c r="B331" s="5"/>
      <c r="C331" s="5"/>
    </row>
    <row r="332">
      <c r="B332" s="5"/>
      <c r="C332" s="5"/>
    </row>
    <row r="333">
      <c r="B333" s="5"/>
      <c r="C333" s="5"/>
    </row>
    <row r="334">
      <c r="B334" s="5"/>
      <c r="C334" s="5"/>
    </row>
    <row r="335">
      <c r="B335" s="5"/>
      <c r="C335" s="5"/>
    </row>
    <row r="336">
      <c r="B336" s="5"/>
      <c r="C336" s="5"/>
    </row>
    <row r="337">
      <c r="B337" s="5"/>
      <c r="C337" s="5"/>
    </row>
    <row r="338">
      <c r="B338" s="5"/>
      <c r="C338" s="5"/>
    </row>
    <row r="339">
      <c r="B339" s="5"/>
      <c r="C339" s="5"/>
    </row>
    <row r="340">
      <c r="B340" s="5"/>
      <c r="C340" s="5"/>
    </row>
    <row r="341">
      <c r="B341" s="5"/>
      <c r="C341" s="5"/>
    </row>
    <row r="342">
      <c r="B342" s="5"/>
      <c r="C342" s="5"/>
    </row>
    <row r="343">
      <c r="B343" s="5"/>
      <c r="C343" s="5"/>
    </row>
    <row r="344">
      <c r="B344" s="5"/>
      <c r="C344" s="5"/>
    </row>
    <row r="345">
      <c r="B345" s="5"/>
      <c r="C345" s="5"/>
    </row>
    <row r="346">
      <c r="B346" s="5"/>
      <c r="C346" s="5"/>
    </row>
    <row r="347">
      <c r="B347" s="5"/>
      <c r="C347" s="5"/>
    </row>
    <row r="348">
      <c r="B348" s="5"/>
      <c r="C348" s="5"/>
    </row>
    <row r="349">
      <c r="B349" s="5"/>
      <c r="C349" s="5"/>
    </row>
    <row r="350">
      <c r="B350" s="5"/>
      <c r="C350" s="5"/>
    </row>
    <row r="351">
      <c r="B351" s="5"/>
      <c r="C351" s="5"/>
    </row>
    <row r="352">
      <c r="B352" s="5"/>
      <c r="C352" s="5"/>
    </row>
    <row r="353">
      <c r="B353" s="5"/>
      <c r="C353" s="5"/>
    </row>
    <row r="354">
      <c r="B354" s="5"/>
      <c r="C354" s="5"/>
    </row>
    <row r="355">
      <c r="B355" s="5"/>
      <c r="C355" s="5"/>
    </row>
    <row r="356">
      <c r="B356" s="5"/>
      <c r="C356" s="5"/>
    </row>
    <row r="357">
      <c r="B357" s="5"/>
      <c r="C357" s="5"/>
    </row>
    <row r="358">
      <c r="B358" s="5"/>
      <c r="C358" s="5"/>
    </row>
    <row r="359">
      <c r="B359" s="5"/>
      <c r="C359" s="5"/>
    </row>
    <row r="360">
      <c r="B360" s="5"/>
      <c r="C360" s="5"/>
    </row>
    <row r="361">
      <c r="B361" s="5"/>
      <c r="C361" s="5"/>
    </row>
    <row r="362">
      <c r="B362" s="5"/>
      <c r="C362" s="5"/>
    </row>
    <row r="363">
      <c r="B363" s="5"/>
      <c r="C363" s="5"/>
    </row>
    <row r="364">
      <c r="B364" s="5"/>
      <c r="C364" s="5"/>
    </row>
    <row r="365">
      <c r="B365" s="5"/>
      <c r="C365" s="5"/>
    </row>
    <row r="366">
      <c r="B366" s="5"/>
      <c r="C366" s="5"/>
    </row>
    <row r="367">
      <c r="B367" s="5"/>
      <c r="C367" s="5"/>
    </row>
    <row r="368">
      <c r="B368" s="5"/>
      <c r="C368" s="5"/>
    </row>
    <row r="369">
      <c r="B369" s="5"/>
      <c r="C369" s="5"/>
    </row>
    <row r="370">
      <c r="B370" s="5"/>
      <c r="C370" s="5"/>
    </row>
    <row r="371">
      <c r="B371" s="5"/>
      <c r="C371" s="5"/>
    </row>
    <row r="372">
      <c r="B372" s="5"/>
      <c r="C372" s="5"/>
    </row>
    <row r="373">
      <c r="B373" s="5"/>
      <c r="C373" s="5"/>
    </row>
    <row r="374">
      <c r="B374" s="5"/>
      <c r="C374" s="5"/>
    </row>
    <row r="375">
      <c r="B375" s="5"/>
      <c r="C375" s="5"/>
    </row>
    <row r="376">
      <c r="B376" s="5"/>
      <c r="C376" s="5"/>
    </row>
    <row r="377">
      <c r="B377" s="5"/>
      <c r="C377" s="5"/>
    </row>
    <row r="378">
      <c r="B378" s="5"/>
      <c r="C378" s="5"/>
    </row>
    <row r="379">
      <c r="B379" s="5"/>
      <c r="C379" s="5"/>
    </row>
    <row r="380">
      <c r="B380" s="5"/>
      <c r="C380" s="5"/>
    </row>
    <row r="381">
      <c r="B381" s="5"/>
      <c r="C381" s="5"/>
    </row>
    <row r="382">
      <c r="B382" s="5"/>
      <c r="C382" s="5"/>
    </row>
    <row r="383">
      <c r="B383" s="5"/>
      <c r="C383" s="5"/>
    </row>
    <row r="384">
      <c r="B384" s="5"/>
      <c r="C384" s="5"/>
    </row>
    <row r="385">
      <c r="B385" s="5"/>
      <c r="C385" s="5"/>
    </row>
    <row r="386">
      <c r="B386" s="5"/>
      <c r="C386" s="5"/>
    </row>
    <row r="387">
      <c r="B387" s="5"/>
      <c r="C387" s="5"/>
    </row>
    <row r="388">
      <c r="B388" s="5"/>
      <c r="C388" s="5"/>
    </row>
    <row r="389">
      <c r="B389" s="5"/>
      <c r="C389" s="5"/>
    </row>
    <row r="390">
      <c r="B390" s="5"/>
      <c r="C390" s="5"/>
    </row>
    <row r="391">
      <c r="B391" s="5"/>
      <c r="C391" s="5"/>
    </row>
    <row r="392">
      <c r="B392" s="5"/>
      <c r="C392" s="5"/>
    </row>
    <row r="393">
      <c r="B393" s="5"/>
      <c r="C393" s="5"/>
    </row>
    <row r="394">
      <c r="B394" s="5"/>
      <c r="C394" s="5"/>
    </row>
    <row r="395">
      <c r="B395" s="5"/>
      <c r="C395" s="5"/>
    </row>
    <row r="396">
      <c r="B396" s="5"/>
      <c r="C396" s="5"/>
    </row>
    <row r="397">
      <c r="B397" s="5"/>
      <c r="C397" s="5"/>
    </row>
    <row r="398">
      <c r="B398" s="5"/>
      <c r="C398" s="5"/>
    </row>
    <row r="399">
      <c r="B399" s="5"/>
      <c r="C399" s="5"/>
    </row>
    <row r="400">
      <c r="B400" s="5"/>
      <c r="C400" s="5"/>
    </row>
    <row r="401">
      <c r="B401" s="5"/>
      <c r="C401" s="5"/>
    </row>
    <row r="402">
      <c r="B402" s="5"/>
      <c r="C402" s="5"/>
    </row>
    <row r="403">
      <c r="B403" s="5"/>
      <c r="C403" s="5"/>
    </row>
    <row r="404">
      <c r="B404" s="5"/>
      <c r="C404" s="5"/>
    </row>
    <row r="405">
      <c r="B405" s="5"/>
      <c r="C405" s="5"/>
    </row>
    <row r="406">
      <c r="B406" s="5"/>
      <c r="C406" s="5"/>
    </row>
    <row r="407">
      <c r="B407" s="5"/>
      <c r="C407" s="5"/>
    </row>
    <row r="408">
      <c r="B408" s="5"/>
      <c r="C408" s="5"/>
    </row>
    <row r="409">
      <c r="B409" s="5"/>
      <c r="C409" s="5"/>
    </row>
    <row r="410">
      <c r="B410" s="5"/>
      <c r="C410" s="5"/>
    </row>
    <row r="411">
      <c r="B411" s="5"/>
      <c r="C411" s="5"/>
    </row>
    <row r="412">
      <c r="B412" s="5"/>
      <c r="C412" s="5"/>
    </row>
    <row r="413">
      <c r="B413" s="5"/>
      <c r="C413" s="5"/>
    </row>
    <row r="414">
      <c r="B414" s="5"/>
      <c r="C414" s="5"/>
    </row>
    <row r="415">
      <c r="B415" s="5"/>
      <c r="C415" s="5"/>
    </row>
    <row r="416">
      <c r="B416" s="5"/>
      <c r="C416" s="5"/>
    </row>
    <row r="417">
      <c r="B417" s="5"/>
      <c r="C417" s="5"/>
    </row>
    <row r="418">
      <c r="B418" s="5"/>
      <c r="C418" s="5"/>
    </row>
    <row r="419">
      <c r="B419" s="5"/>
      <c r="C419" s="5"/>
    </row>
    <row r="420">
      <c r="B420" s="5"/>
      <c r="C420" s="5"/>
    </row>
    <row r="421">
      <c r="B421" s="5"/>
      <c r="C421" s="5"/>
    </row>
    <row r="422">
      <c r="B422" s="5"/>
      <c r="C422" s="5"/>
    </row>
    <row r="423">
      <c r="B423" s="5"/>
      <c r="C423" s="5"/>
    </row>
    <row r="424">
      <c r="B424" s="5"/>
      <c r="C424" s="5"/>
    </row>
    <row r="425">
      <c r="B425" s="5"/>
      <c r="C425" s="5"/>
    </row>
    <row r="426">
      <c r="B426" s="5"/>
      <c r="C426" s="5"/>
    </row>
    <row r="427">
      <c r="B427" s="5"/>
      <c r="C427" s="5"/>
    </row>
    <row r="428">
      <c r="B428" s="5"/>
      <c r="C428" s="5"/>
    </row>
    <row r="429">
      <c r="B429" s="5"/>
      <c r="C429" s="5"/>
    </row>
    <row r="430">
      <c r="B430" s="5"/>
      <c r="C430" s="5"/>
    </row>
    <row r="431">
      <c r="B431" s="5"/>
      <c r="C431" s="5"/>
    </row>
    <row r="432">
      <c r="B432" s="5"/>
      <c r="C432" s="5"/>
    </row>
    <row r="433">
      <c r="B433" s="5"/>
      <c r="C433" s="5"/>
    </row>
    <row r="434">
      <c r="B434" s="5"/>
      <c r="C434" s="5"/>
    </row>
    <row r="435">
      <c r="B435" s="5"/>
      <c r="C435" s="5"/>
    </row>
    <row r="436">
      <c r="B436" s="5"/>
      <c r="C436" s="5"/>
    </row>
    <row r="437">
      <c r="B437" s="5"/>
      <c r="C437" s="5"/>
    </row>
    <row r="438">
      <c r="B438" s="5"/>
      <c r="C438" s="5"/>
    </row>
    <row r="439">
      <c r="B439" s="5"/>
      <c r="C439" s="5"/>
    </row>
    <row r="440">
      <c r="B440" s="5"/>
      <c r="C440" s="5"/>
    </row>
    <row r="441">
      <c r="B441" s="5"/>
      <c r="C441" s="5"/>
    </row>
    <row r="442">
      <c r="B442" s="5"/>
      <c r="C442" s="5"/>
    </row>
    <row r="443">
      <c r="B443" s="5"/>
      <c r="C443" s="5"/>
    </row>
    <row r="444">
      <c r="B444" s="5"/>
      <c r="C444" s="5"/>
    </row>
    <row r="445">
      <c r="B445" s="5"/>
      <c r="C445" s="5"/>
    </row>
    <row r="446">
      <c r="B446" s="5"/>
      <c r="C446" s="5"/>
    </row>
    <row r="447">
      <c r="B447" s="5"/>
      <c r="C447" s="5"/>
    </row>
    <row r="448">
      <c r="B448" s="5"/>
      <c r="C448" s="5"/>
    </row>
    <row r="449">
      <c r="B449" s="5"/>
      <c r="C449" s="5"/>
    </row>
    <row r="450">
      <c r="B450" s="5"/>
      <c r="C450" s="5"/>
    </row>
    <row r="451">
      <c r="B451" s="5"/>
      <c r="C451" s="5"/>
    </row>
    <row r="452">
      <c r="B452" s="5"/>
      <c r="C452" s="5"/>
    </row>
    <row r="453">
      <c r="B453" s="5"/>
      <c r="C453" s="5"/>
    </row>
    <row r="454">
      <c r="B454" s="5"/>
      <c r="C454" s="5"/>
    </row>
    <row r="455">
      <c r="B455" s="5"/>
      <c r="C455" s="5"/>
    </row>
    <row r="456">
      <c r="B456" s="5"/>
      <c r="C456" s="5"/>
    </row>
    <row r="457">
      <c r="B457" s="5"/>
      <c r="C457" s="5"/>
    </row>
    <row r="458">
      <c r="B458" s="5"/>
      <c r="C458" s="5"/>
    </row>
    <row r="459">
      <c r="B459" s="5"/>
      <c r="C459" s="5"/>
    </row>
    <row r="460">
      <c r="B460" s="5"/>
      <c r="C460" s="5"/>
    </row>
    <row r="461">
      <c r="B461" s="5"/>
      <c r="C461" s="5"/>
    </row>
    <row r="462">
      <c r="B462" s="5"/>
      <c r="C462" s="5"/>
    </row>
    <row r="463">
      <c r="B463" s="5"/>
      <c r="C463" s="5"/>
    </row>
    <row r="464">
      <c r="B464" s="5"/>
      <c r="C464" s="5"/>
    </row>
    <row r="465">
      <c r="B465" s="5"/>
      <c r="C465" s="5"/>
    </row>
    <row r="466">
      <c r="B466" s="5"/>
      <c r="C466" s="5"/>
    </row>
    <row r="467">
      <c r="B467" s="5"/>
      <c r="C467" s="5"/>
    </row>
    <row r="468">
      <c r="B468" s="5"/>
      <c r="C468" s="5"/>
    </row>
    <row r="469">
      <c r="B469" s="5"/>
      <c r="C469" s="5"/>
    </row>
    <row r="470">
      <c r="B470" s="5"/>
      <c r="C470" s="5"/>
    </row>
    <row r="471">
      <c r="B471" s="5"/>
      <c r="C471" s="5"/>
    </row>
    <row r="472">
      <c r="B472" s="5"/>
      <c r="C472" s="5"/>
    </row>
    <row r="473">
      <c r="B473" s="5"/>
      <c r="C473" s="5"/>
    </row>
    <row r="474">
      <c r="B474" s="5"/>
      <c r="C474" s="5"/>
    </row>
    <row r="475">
      <c r="B475" s="5"/>
      <c r="C475" s="5"/>
    </row>
    <row r="476">
      <c r="B476" s="5"/>
      <c r="C476" s="5"/>
    </row>
    <row r="477">
      <c r="B477" s="5"/>
      <c r="C477" s="5"/>
    </row>
    <row r="478">
      <c r="B478" s="5"/>
      <c r="C478" s="5"/>
    </row>
    <row r="479">
      <c r="B479" s="5"/>
      <c r="C479" s="5"/>
    </row>
    <row r="480">
      <c r="B480" s="5"/>
      <c r="C480" s="5"/>
    </row>
    <row r="481">
      <c r="B481" s="5"/>
      <c r="C481" s="5"/>
    </row>
    <row r="482">
      <c r="B482" s="5"/>
      <c r="C482" s="5"/>
    </row>
    <row r="483">
      <c r="B483" s="5"/>
      <c r="C483" s="5"/>
    </row>
    <row r="484">
      <c r="B484" s="5"/>
      <c r="C484" s="5"/>
    </row>
    <row r="485">
      <c r="B485" s="5"/>
      <c r="C485" s="5"/>
    </row>
    <row r="486">
      <c r="B486" s="5"/>
      <c r="C486" s="5"/>
    </row>
    <row r="487">
      <c r="B487" s="5"/>
      <c r="C487" s="5"/>
    </row>
    <row r="488">
      <c r="B488" s="5"/>
      <c r="C488" s="5"/>
    </row>
    <row r="489">
      <c r="B489" s="5"/>
      <c r="C489" s="5"/>
    </row>
    <row r="490">
      <c r="B490" s="5"/>
      <c r="C490" s="5"/>
    </row>
    <row r="491">
      <c r="B491" s="5"/>
      <c r="C491" s="5"/>
    </row>
    <row r="492">
      <c r="B492" s="5"/>
      <c r="C492" s="5"/>
    </row>
    <row r="493">
      <c r="B493" s="5"/>
      <c r="C493" s="5"/>
    </row>
    <row r="494">
      <c r="B494" s="5"/>
      <c r="C494" s="5"/>
    </row>
    <row r="495">
      <c r="B495" s="5"/>
      <c r="C495" s="5"/>
    </row>
    <row r="496">
      <c r="B496" s="5"/>
      <c r="C496" s="5"/>
    </row>
    <row r="497">
      <c r="B497" s="5"/>
      <c r="C497" s="5"/>
    </row>
    <row r="498">
      <c r="B498" s="5"/>
      <c r="C498" s="5"/>
    </row>
    <row r="499">
      <c r="B499" s="5"/>
      <c r="C499" s="5"/>
    </row>
    <row r="500">
      <c r="B500" s="5"/>
      <c r="C500" s="5"/>
    </row>
    <row r="501">
      <c r="B501" s="5"/>
      <c r="C501" s="5"/>
    </row>
    <row r="502">
      <c r="B502" s="5"/>
      <c r="C502" s="5"/>
    </row>
    <row r="503">
      <c r="B503" s="5"/>
      <c r="C503" s="5"/>
    </row>
    <row r="504">
      <c r="B504" s="5"/>
      <c r="C504" s="5"/>
    </row>
    <row r="505">
      <c r="B505" s="5"/>
      <c r="C505" s="5"/>
    </row>
    <row r="506">
      <c r="B506" s="5"/>
      <c r="C506" s="5"/>
    </row>
    <row r="507">
      <c r="B507" s="5"/>
      <c r="C507" s="5"/>
    </row>
    <row r="508">
      <c r="B508" s="5"/>
      <c r="C508" s="5"/>
    </row>
    <row r="509">
      <c r="B509" s="5"/>
      <c r="C509" s="5"/>
    </row>
    <row r="510">
      <c r="B510" s="5"/>
      <c r="C510" s="5"/>
    </row>
    <row r="511">
      <c r="B511" s="5"/>
      <c r="C511" s="5"/>
    </row>
    <row r="512">
      <c r="B512" s="5"/>
      <c r="C512" s="5"/>
    </row>
    <row r="513">
      <c r="B513" s="5"/>
      <c r="C513" s="5"/>
    </row>
    <row r="514">
      <c r="B514" s="5"/>
      <c r="C514" s="5"/>
    </row>
    <row r="515">
      <c r="B515" s="5"/>
      <c r="C515" s="5"/>
    </row>
    <row r="516">
      <c r="B516" s="5"/>
      <c r="C516" s="5"/>
    </row>
    <row r="517">
      <c r="B517" s="5"/>
      <c r="C517" s="5"/>
    </row>
    <row r="518">
      <c r="B518" s="5"/>
      <c r="C518" s="5"/>
    </row>
    <row r="519">
      <c r="B519" s="5"/>
      <c r="C519" s="5"/>
    </row>
    <row r="520">
      <c r="B520" s="5"/>
      <c r="C520" s="5"/>
    </row>
    <row r="521">
      <c r="B521" s="5"/>
      <c r="C521" s="5"/>
    </row>
    <row r="522">
      <c r="B522" s="5"/>
      <c r="C522" s="5"/>
    </row>
    <row r="523">
      <c r="B523" s="5"/>
      <c r="C523" s="5"/>
    </row>
    <row r="524">
      <c r="B524" s="5"/>
      <c r="C524" s="5"/>
    </row>
    <row r="525">
      <c r="B525" s="5"/>
      <c r="C525" s="5"/>
    </row>
    <row r="526">
      <c r="B526" s="5"/>
      <c r="C526" s="5"/>
    </row>
    <row r="527">
      <c r="B527" s="5"/>
      <c r="C527" s="5"/>
    </row>
    <row r="528">
      <c r="B528" s="5"/>
      <c r="C528" s="5"/>
    </row>
    <row r="529">
      <c r="B529" s="5"/>
      <c r="C529" s="5"/>
    </row>
    <row r="530">
      <c r="B530" s="5"/>
      <c r="C530" s="5"/>
    </row>
    <row r="531">
      <c r="B531" s="5"/>
      <c r="C531" s="5"/>
    </row>
    <row r="532">
      <c r="B532" s="5"/>
      <c r="C532" s="5"/>
    </row>
    <row r="533">
      <c r="B533" s="5"/>
      <c r="C533" s="5"/>
    </row>
    <row r="534">
      <c r="B534" s="5"/>
      <c r="C534" s="5"/>
    </row>
    <row r="535">
      <c r="B535" s="5"/>
      <c r="C535" s="5"/>
    </row>
    <row r="536">
      <c r="B536" s="5"/>
      <c r="C536" s="5"/>
    </row>
    <row r="537">
      <c r="B537" s="5"/>
      <c r="C537" s="5"/>
    </row>
    <row r="538">
      <c r="B538" s="5"/>
      <c r="C538" s="5"/>
    </row>
    <row r="539">
      <c r="B539" s="5"/>
      <c r="C539" s="5"/>
    </row>
    <row r="540">
      <c r="B540" s="5"/>
      <c r="C540" s="5"/>
    </row>
    <row r="541">
      <c r="B541" s="5"/>
      <c r="C541" s="5"/>
    </row>
    <row r="542">
      <c r="B542" s="5"/>
      <c r="C542" s="5"/>
    </row>
    <row r="543">
      <c r="B543" s="5"/>
      <c r="C543" s="5"/>
    </row>
    <row r="544">
      <c r="B544" s="5"/>
      <c r="C544" s="5"/>
    </row>
    <row r="545">
      <c r="B545" s="5"/>
      <c r="C545" s="5"/>
    </row>
    <row r="546">
      <c r="B546" s="5"/>
      <c r="C546" s="5"/>
    </row>
    <row r="547">
      <c r="B547" s="5"/>
      <c r="C547" s="5"/>
    </row>
    <row r="548">
      <c r="B548" s="5"/>
      <c r="C548" s="5"/>
    </row>
    <row r="549">
      <c r="B549" s="5"/>
      <c r="C549" s="5"/>
    </row>
    <row r="550">
      <c r="B550" s="5"/>
      <c r="C550" s="5"/>
    </row>
    <row r="551">
      <c r="B551" s="5"/>
      <c r="C551" s="5"/>
    </row>
    <row r="552">
      <c r="B552" s="5"/>
      <c r="C552" s="5"/>
    </row>
    <row r="553">
      <c r="B553" s="5"/>
      <c r="C553" s="5"/>
    </row>
    <row r="554">
      <c r="B554" s="5"/>
      <c r="C554" s="5"/>
    </row>
    <row r="555">
      <c r="B555" s="5"/>
      <c r="C555" s="5"/>
    </row>
    <row r="556">
      <c r="B556" s="5"/>
      <c r="C556" s="5"/>
    </row>
    <row r="557">
      <c r="B557" s="5"/>
      <c r="C557" s="5"/>
    </row>
    <row r="558">
      <c r="B558" s="5"/>
      <c r="C558" s="5"/>
    </row>
    <row r="559">
      <c r="B559" s="5"/>
      <c r="C559" s="5"/>
    </row>
    <row r="560">
      <c r="B560" s="5"/>
      <c r="C560" s="5"/>
    </row>
    <row r="561">
      <c r="B561" s="5"/>
      <c r="C561" s="5"/>
    </row>
    <row r="562">
      <c r="B562" s="5"/>
      <c r="C562" s="5"/>
    </row>
    <row r="563">
      <c r="B563" s="5"/>
      <c r="C563" s="5"/>
    </row>
    <row r="564">
      <c r="B564" s="5"/>
      <c r="C564" s="5"/>
    </row>
    <row r="565">
      <c r="B565" s="5"/>
      <c r="C565" s="5"/>
    </row>
    <row r="566">
      <c r="B566" s="5"/>
      <c r="C566" s="5"/>
    </row>
    <row r="567">
      <c r="B567" s="5"/>
      <c r="C567" s="5"/>
    </row>
    <row r="568">
      <c r="B568" s="5"/>
      <c r="C568" s="5"/>
    </row>
    <row r="569">
      <c r="B569" s="5"/>
      <c r="C569" s="5"/>
    </row>
    <row r="570">
      <c r="B570" s="5"/>
      <c r="C570" s="5"/>
    </row>
    <row r="571">
      <c r="B571" s="5"/>
      <c r="C571" s="5"/>
    </row>
    <row r="572">
      <c r="B572" s="5"/>
      <c r="C572" s="5"/>
    </row>
    <row r="573">
      <c r="B573" s="5"/>
      <c r="C573" s="5"/>
    </row>
    <row r="574">
      <c r="B574" s="5"/>
      <c r="C574" s="5"/>
    </row>
    <row r="575">
      <c r="B575" s="5"/>
      <c r="C575" s="5"/>
    </row>
    <row r="576">
      <c r="B576" s="5"/>
      <c r="C576" s="5"/>
    </row>
    <row r="577">
      <c r="B577" s="5"/>
      <c r="C577" s="5"/>
    </row>
    <row r="578">
      <c r="B578" s="5"/>
      <c r="C578" s="5"/>
    </row>
    <row r="579">
      <c r="B579" s="5"/>
      <c r="C579" s="5"/>
    </row>
    <row r="580">
      <c r="B580" s="5"/>
      <c r="C580" s="5"/>
    </row>
    <row r="581">
      <c r="B581" s="5"/>
      <c r="C581" s="5"/>
    </row>
    <row r="582">
      <c r="B582" s="5"/>
      <c r="C582" s="5"/>
    </row>
    <row r="583">
      <c r="B583" s="5"/>
      <c r="C583" s="5"/>
    </row>
    <row r="584">
      <c r="B584" s="5"/>
      <c r="C584" s="5"/>
    </row>
    <row r="585">
      <c r="B585" s="5"/>
      <c r="C585" s="5"/>
    </row>
    <row r="586">
      <c r="B586" s="5"/>
      <c r="C586" s="5"/>
    </row>
    <row r="587">
      <c r="B587" s="5"/>
      <c r="C587" s="5"/>
    </row>
    <row r="588">
      <c r="B588" s="5"/>
      <c r="C588" s="5"/>
    </row>
    <row r="589">
      <c r="B589" s="5"/>
      <c r="C589" s="5"/>
    </row>
    <row r="590">
      <c r="B590" s="5"/>
      <c r="C590" s="5"/>
    </row>
    <row r="591">
      <c r="B591" s="5"/>
      <c r="C591" s="5"/>
    </row>
    <row r="592">
      <c r="B592" s="5"/>
      <c r="C592" s="5"/>
    </row>
    <row r="593">
      <c r="B593" s="5"/>
      <c r="C593" s="5"/>
    </row>
    <row r="594">
      <c r="B594" s="5"/>
      <c r="C594" s="5"/>
    </row>
    <row r="595">
      <c r="B595" s="5"/>
      <c r="C595" s="5"/>
    </row>
    <row r="596">
      <c r="B596" s="5"/>
      <c r="C596" s="5"/>
    </row>
    <row r="597">
      <c r="B597" s="5"/>
      <c r="C597" s="5"/>
    </row>
    <row r="598">
      <c r="B598" s="5"/>
      <c r="C598" s="5"/>
    </row>
    <row r="599">
      <c r="B599" s="5"/>
      <c r="C599" s="5"/>
    </row>
    <row r="600">
      <c r="B600" s="5"/>
      <c r="C600" s="5"/>
    </row>
    <row r="601">
      <c r="B601" s="5"/>
      <c r="C601" s="5"/>
    </row>
    <row r="602">
      <c r="B602" s="5"/>
      <c r="C602" s="5"/>
    </row>
    <row r="603">
      <c r="B603" s="5"/>
      <c r="C603" s="5"/>
    </row>
    <row r="604">
      <c r="B604" s="5"/>
      <c r="C604" s="5"/>
    </row>
    <row r="605">
      <c r="B605" s="5"/>
      <c r="C605" s="5"/>
    </row>
    <row r="606">
      <c r="B606" s="5"/>
      <c r="C606" s="5"/>
    </row>
    <row r="607">
      <c r="B607" s="5"/>
      <c r="C607" s="5"/>
    </row>
    <row r="608">
      <c r="B608" s="5"/>
      <c r="C608" s="5"/>
    </row>
    <row r="609">
      <c r="B609" s="5"/>
      <c r="C609" s="5"/>
    </row>
    <row r="610">
      <c r="B610" s="5"/>
      <c r="C610" s="5"/>
    </row>
    <row r="611">
      <c r="B611" s="5"/>
      <c r="C611" s="5"/>
    </row>
    <row r="612">
      <c r="B612" s="5"/>
      <c r="C612" s="5"/>
    </row>
    <row r="613">
      <c r="B613" s="5"/>
      <c r="C613" s="5"/>
    </row>
    <row r="614">
      <c r="B614" s="5"/>
      <c r="C614" s="5"/>
    </row>
    <row r="615">
      <c r="B615" s="5"/>
      <c r="C615" s="5"/>
    </row>
    <row r="616">
      <c r="B616" s="5"/>
      <c r="C616" s="5"/>
    </row>
    <row r="617">
      <c r="B617" s="5"/>
      <c r="C617" s="5"/>
    </row>
    <row r="618">
      <c r="B618" s="5"/>
      <c r="C618" s="5"/>
    </row>
    <row r="619">
      <c r="B619" s="5"/>
      <c r="C619" s="5"/>
    </row>
    <row r="620">
      <c r="B620" s="5"/>
      <c r="C620" s="5"/>
    </row>
    <row r="621">
      <c r="B621" s="5"/>
      <c r="C621" s="5"/>
    </row>
    <row r="622">
      <c r="B622" s="5"/>
      <c r="C622" s="5"/>
    </row>
    <row r="623">
      <c r="B623" s="5"/>
      <c r="C623" s="5"/>
    </row>
    <row r="624">
      <c r="B624" s="5"/>
      <c r="C624" s="5"/>
    </row>
    <row r="625">
      <c r="B625" s="5"/>
      <c r="C625" s="5"/>
    </row>
    <row r="626">
      <c r="B626" s="5"/>
      <c r="C626" s="5"/>
    </row>
    <row r="627">
      <c r="B627" s="5"/>
      <c r="C627" s="5"/>
    </row>
    <row r="628">
      <c r="B628" s="5"/>
      <c r="C628" s="5"/>
    </row>
    <row r="629">
      <c r="B629" s="5"/>
      <c r="C629" s="5"/>
    </row>
    <row r="630">
      <c r="B630" s="5"/>
      <c r="C630" s="5"/>
    </row>
    <row r="631">
      <c r="B631" s="5"/>
      <c r="C631" s="5"/>
    </row>
    <row r="632">
      <c r="B632" s="5"/>
      <c r="C632" s="5"/>
    </row>
    <row r="633">
      <c r="B633" s="5"/>
      <c r="C633" s="5"/>
    </row>
    <row r="634">
      <c r="B634" s="5"/>
      <c r="C634" s="5"/>
    </row>
    <row r="635">
      <c r="B635" s="5"/>
      <c r="C635" s="5"/>
    </row>
    <row r="636">
      <c r="B636" s="5"/>
      <c r="C636" s="5"/>
    </row>
    <row r="637">
      <c r="B637" s="5"/>
      <c r="C637" s="5"/>
    </row>
    <row r="638">
      <c r="B638" s="5"/>
      <c r="C638" s="5"/>
    </row>
    <row r="639">
      <c r="B639" s="5"/>
      <c r="C639" s="5"/>
    </row>
    <row r="640">
      <c r="B640" s="5"/>
      <c r="C640" s="5"/>
    </row>
    <row r="641">
      <c r="B641" s="5"/>
      <c r="C641" s="5"/>
    </row>
    <row r="642">
      <c r="B642" s="5"/>
      <c r="C642" s="5"/>
    </row>
    <row r="643">
      <c r="B643" s="5"/>
      <c r="C643" s="5"/>
    </row>
    <row r="644">
      <c r="B644" s="5"/>
      <c r="C644" s="5"/>
    </row>
    <row r="645">
      <c r="B645" s="5"/>
      <c r="C645" s="5"/>
    </row>
    <row r="646">
      <c r="B646" s="5"/>
      <c r="C646" s="5"/>
    </row>
    <row r="647">
      <c r="B647" s="5"/>
      <c r="C647" s="5"/>
    </row>
    <row r="648">
      <c r="B648" s="5"/>
      <c r="C648" s="5"/>
    </row>
    <row r="649">
      <c r="B649" s="5"/>
      <c r="C649" s="5"/>
    </row>
    <row r="650">
      <c r="B650" s="5"/>
      <c r="C650" s="5"/>
    </row>
    <row r="651">
      <c r="B651" s="5"/>
      <c r="C651" s="5"/>
    </row>
    <row r="652">
      <c r="B652" s="5"/>
      <c r="C652" s="5"/>
    </row>
    <row r="653">
      <c r="B653" s="5"/>
      <c r="C653" s="5"/>
    </row>
    <row r="654">
      <c r="B654" s="5"/>
      <c r="C654" s="5"/>
    </row>
    <row r="655">
      <c r="B655" s="5"/>
      <c r="C655" s="5"/>
    </row>
    <row r="656">
      <c r="B656" s="5"/>
      <c r="C656" s="5"/>
    </row>
    <row r="657">
      <c r="B657" s="5"/>
      <c r="C657" s="5"/>
    </row>
    <row r="658">
      <c r="B658" s="5"/>
      <c r="C658" s="5"/>
    </row>
    <row r="659">
      <c r="B659" s="5"/>
      <c r="C659" s="5"/>
    </row>
    <row r="660">
      <c r="B660" s="5"/>
      <c r="C660" s="5"/>
    </row>
    <row r="661">
      <c r="B661" s="5"/>
      <c r="C661" s="5"/>
    </row>
    <row r="662">
      <c r="B662" s="5"/>
      <c r="C662" s="5"/>
    </row>
    <row r="663">
      <c r="B663" s="5"/>
      <c r="C663" s="5"/>
    </row>
    <row r="664">
      <c r="B664" s="5"/>
      <c r="C664" s="5"/>
    </row>
    <row r="665">
      <c r="B665" s="5"/>
      <c r="C665" s="5"/>
    </row>
    <row r="666">
      <c r="B666" s="5"/>
      <c r="C666" s="5"/>
    </row>
    <row r="667">
      <c r="B667" s="5"/>
      <c r="C667" s="5"/>
    </row>
    <row r="668">
      <c r="B668" s="5"/>
      <c r="C668" s="5"/>
    </row>
    <row r="669">
      <c r="B669" s="5"/>
      <c r="C669" s="5"/>
    </row>
    <row r="670">
      <c r="B670" s="5"/>
      <c r="C670" s="5"/>
    </row>
    <row r="671">
      <c r="B671" s="5"/>
      <c r="C671" s="5"/>
    </row>
    <row r="672">
      <c r="B672" s="5"/>
      <c r="C672" s="5"/>
    </row>
    <row r="673">
      <c r="B673" s="5"/>
      <c r="C673" s="5"/>
    </row>
    <row r="674">
      <c r="B674" s="5"/>
      <c r="C674" s="5"/>
    </row>
    <row r="675">
      <c r="B675" s="5"/>
      <c r="C675" s="5"/>
    </row>
    <row r="676">
      <c r="B676" s="5"/>
      <c r="C676" s="5"/>
    </row>
    <row r="677">
      <c r="B677" s="5"/>
      <c r="C677" s="5"/>
    </row>
    <row r="678">
      <c r="B678" s="5"/>
      <c r="C678" s="5"/>
    </row>
    <row r="679">
      <c r="B679" s="5"/>
      <c r="C679" s="5"/>
    </row>
    <row r="680">
      <c r="B680" s="5"/>
      <c r="C680" s="5"/>
    </row>
    <row r="681">
      <c r="B681" s="5"/>
      <c r="C681" s="5"/>
    </row>
    <row r="682">
      <c r="B682" s="5"/>
      <c r="C682" s="5"/>
    </row>
    <row r="683">
      <c r="B683" s="5"/>
      <c r="C683" s="5"/>
    </row>
    <row r="684">
      <c r="B684" s="5"/>
      <c r="C684" s="5"/>
    </row>
    <row r="685">
      <c r="B685" s="5"/>
      <c r="C685" s="5"/>
    </row>
    <row r="686">
      <c r="B686" s="5"/>
      <c r="C686" s="5"/>
    </row>
    <row r="687">
      <c r="B687" s="5"/>
      <c r="C687" s="5"/>
    </row>
    <row r="688">
      <c r="B688" s="5"/>
      <c r="C688" s="5"/>
    </row>
    <row r="689">
      <c r="B689" s="5"/>
      <c r="C689" s="5"/>
    </row>
    <row r="690">
      <c r="B690" s="5"/>
      <c r="C690" s="5"/>
    </row>
    <row r="691">
      <c r="B691" s="5"/>
      <c r="C691" s="5"/>
    </row>
    <row r="692">
      <c r="B692" s="5"/>
      <c r="C692" s="5"/>
    </row>
    <row r="693">
      <c r="B693" s="5"/>
      <c r="C693" s="5"/>
    </row>
    <row r="694">
      <c r="B694" s="5"/>
      <c r="C694" s="5"/>
    </row>
    <row r="695">
      <c r="B695" s="5"/>
      <c r="C695" s="5"/>
    </row>
    <row r="696">
      <c r="B696" s="5"/>
      <c r="C696" s="5"/>
    </row>
    <row r="697">
      <c r="B697" s="5"/>
      <c r="C697" s="5"/>
    </row>
    <row r="698">
      <c r="B698" s="5"/>
      <c r="C698" s="5"/>
    </row>
    <row r="699">
      <c r="B699" s="5"/>
      <c r="C699" s="5"/>
    </row>
    <row r="700">
      <c r="B700" s="5"/>
      <c r="C700" s="5"/>
    </row>
    <row r="701">
      <c r="B701" s="5"/>
      <c r="C701" s="5"/>
    </row>
    <row r="702">
      <c r="B702" s="5"/>
      <c r="C702" s="5"/>
    </row>
    <row r="703">
      <c r="B703" s="5"/>
      <c r="C703" s="5"/>
    </row>
    <row r="704">
      <c r="B704" s="5"/>
      <c r="C704" s="5"/>
    </row>
    <row r="705">
      <c r="B705" s="5"/>
      <c r="C705" s="5"/>
    </row>
    <row r="706">
      <c r="B706" s="5"/>
      <c r="C706" s="5"/>
    </row>
    <row r="707">
      <c r="B707" s="5"/>
      <c r="C707" s="5"/>
    </row>
    <row r="708">
      <c r="B708" s="5"/>
      <c r="C708" s="5"/>
    </row>
    <row r="709">
      <c r="B709" s="5"/>
      <c r="C709" s="5"/>
    </row>
    <row r="710">
      <c r="B710" s="5"/>
      <c r="C710" s="5"/>
    </row>
    <row r="711">
      <c r="B711" s="5"/>
      <c r="C711" s="5"/>
    </row>
    <row r="712">
      <c r="B712" s="5"/>
      <c r="C712" s="5"/>
    </row>
    <row r="713">
      <c r="B713" s="5"/>
      <c r="C713" s="5"/>
    </row>
    <row r="714">
      <c r="B714" s="5"/>
      <c r="C714" s="5"/>
    </row>
    <row r="715">
      <c r="B715" s="5"/>
      <c r="C715" s="5"/>
    </row>
    <row r="716">
      <c r="B716" s="5"/>
      <c r="C716" s="5"/>
    </row>
    <row r="717">
      <c r="B717" s="5"/>
      <c r="C717" s="5"/>
    </row>
    <row r="718">
      <c r="B718" s="5"/>
      <c r="C718" s="5"/>
    </row>
    <row r="719">
      <c r="B719" s="5"/>
      <c r="C719" s="5"/>
    </row>
    <row r="720">
      <c r="B720" s="5"/>
      <c r="C720" s="5"/>
    </row>
    <row r="721">
      <c r="B721" s="5"/>
      <c r="C721" s="5"/>
    </row>
    <row r="722">
      <c r="B722" s="5"/>
      <c r="C722" s="5"/>
    </row>
    <row r="723">
      <c r="B723" s="5"/>
      <c r="C723" s="5"/>
    </row>
    <row r="724">
      <c r="B724" s="5"/>
      <c r="C724" s="5"/>
    </row>
    <row r="725">
      <c r="B725" s="5"/>
      <c r="C725" s="5"/>
    </row>
    <row r="726">
      <c r="B726" s="5"/>
      <c r="C726" s="5"/>
    </row>
    <row r="727">
      <c r="B727" s="5"/>
      <c r="C727" s="5"/>
    </row>
    <row r="728">
      <c r="B728" s="5"/>
      <c r="C728" s="5"/>
    </row>
    <row r="729">
      <c r="B729" s="5"/>
      <c r="C729" s="5"/>
    </row>
    <row r="730">
      <c r="B730" s="5"/>
      <c r="C730" s="5"/>
    </row>
    <row r="731">
      <c r="B731" s="5"/>
      <c r="C731" s="5"/>
    </row>
    <row r="732">
      <c r="B732" s="5"/>
      <c r="C732" s="5"/>
    </row>
    <row r="733">
      <c r="B733" s="5"/>
      <c r="C733" s="5"/>
    </row>
    <row r="734">
      <c r="B734" s="5"/>
      <c r="C734" s="5"/>
    </row>
    <row r="735">
      <c r="B735" s="5"/>
      <c r="C735" s="5"/>
    </row>
    <row r="736">
      <c r="B736" s="5"/>
      <c r="C736" s="5"/>
    </row>
    <row r="737">
      <c r="B737" s="5"/>
      <c r="C737" s="5"/>
    </row>
    <row r="738">
      <c r="B738" s="5"/>
      <c r="C738" s="5"/>
    </row>
    <row r="739">
      <c r="B739" s="5"/>
      <c r="C739" s="5"/>
    </row>
    <row r="740">
      <c r="B740" s="5"/>
      <c r="C740" s="5"/>
    </row>
    <row r="741">
      <c r="B741" s="5"/>
      <c r="C741" s="5"/>
    </row>
    <row r="742">
      <c r="B742" s="5"/>
      <c r="C742" s="5"/>
    </row>
    <row r="743">
      <c r="B743" s="5"/>
      <c r="C743" s="5"/>
    </row>
    <row r="744">
      <c r="B744" s="5"/>
      <c r="C744" s="5"/>
    </row>
    <row r="745">
      <c r="B745" s="5"/>
      <c r="C745" s="5"/>
    </row>
    <row r="746">
      <c r="B746" s="5"/>
      <c r="C746" s="5"/>
    </row>
    <row r="747">
      <c r="B747" s="5"/>
      <c r="C747" s="5"/>
    </row>
    <row r="748">
      <c r="B748" s="5"/>
      <c r="C748" s="5"/>
    </row>
    <row r="749">
      <c r="B749" s="5"/>
      <c r="C749" s="5"/>
    </row>
    <row r="750">
      <c r="B750" s="5"/>
      <c r="C750" s="5"/>
    </row>
    <row r="751">
      <c r="B751" s="5"/>
      <c r="C751" s="5"/>
    </row>
    <row r="752">
      <c r="B752" s="5"/>
      <c r="C752" s="5"/>
    </row>
    <row r="753">
      <c r="B753" s="5"/>
      <c r="C753" s="5"/>
    </row>
    <row r="754">
      <c r="B754" s="5"/>
      <c r="C754" s="5"/>
    </row>
    <row r="755">
      <c r="B755" s="5"/>
      <c r="C755" s="5"/>
    </row>
    <row r="756">
      <c r="B756" s="5"/>
      <c r="C756" s="5"/>
    </row>
    <row r="757">
      <c r="B757" s="5"/>
      <c r="C757" s="5"/>
    </row>
    <row r="758">
      <c r="B758" s="5"/>
      <c r="C758" s="5"/>
    </row>
    <row r="759">
      <c r="B759" s="5"/>
      <c r="C759" s="5"/>
    </row>
    <row r="760">
      <c r="B760" s="5"/>
      <c r="C760" s="5"/>
    </row>
    <row r="761">
      <c r="B761" s="5"/>
      <c r="C761" s="5"/>
    </row>
    <row r="762">
      <c r="B762" s="5"/>
      <c r="C762" s="5"/>
    </row>
    <row r="763">
      <c r="B763" s="5"/>
      <c r="C763" s="5"/>
    </row>
    <row r="764">
      <c r="B764" s="5"/>
      <c r="C764" s="5"/>
    </row>
    <row r="765">
      <c r="B765" s="5"/>
      <c r="C765" s="5"/>
    </row>
    <row r="766">
      <c r="B766" s="5"/>
      <c r="C766" s="5"/>
    </row>
    <row r="767">
      <c r="B767" s="5"/>
      <c r="C767" s="5"/>
    </row>
    <row r="768">
      <c r="B768" s="5"/>
      <c r="C768" s="5"/>
    </row>
    <row r="769">
      <c r="B769" s="5"/>
      <c r="C769" s="5"/>
    </row>
    <row r="770">
      <c r="B770" s="5"/>
      <c r="C770" s="5"/>
    </row>
    <row r="771">
      <c r="B771" s="5"/>
      <c r="C771" s="5"/>
    </row>
    <row r="772">
      <c r="B772" s="5"/>
      <c r="C772" s="5"/>
    </row>
    <row r="773">
      <c r="B773" s="5"/>
      <c r="C773" s="5"/>
    </row>
    <row r="774">
      <c r="B774" s="5"/>
      <c r="C774" s="5"/>
    </row>
    <row r="775">
      <c r="B775" s="5"/>
      <c r="C775" s="5"/>
    </row>
    <row r="776">
      <c r="B776" s="5"/>
      <c r="C776" s="5"/>
    </row>
    <row r="777">
      <c r="B777" s="5"/>
      <c r="C777" s="5"/>
    </row>
    <row r="778">
      <c r="B778" s="5"/>
      <c r="C778" s="5"/>
    </row>
    <row r="779">
      <c r="B779" s="5"/>
      <c r="C779" s="5"/>
    </row>
    <row r="780">
      <c r="B780" s="5"/>
      <c r="C780" s="5"/>
    </row>
    <row r="781">
      <c r="B781" s="5"/>
      <c r="C781" s="5"/>
    </row>
    <row r="782">
      <c r="B782" s="5"/>
      <c r="C782" s="5"/>
    </row>
    <row r="783">
      <c r="B783" s="5"/>
      <c r="C783" s="5"/>
    </row>
    <row r="784">
      <c r="B784" s="5"/>
      <c r="C784" s="5"/>
    </row>
    <row r="785">
      <c r="B785" s="5"/>
      <c r="C785" s="5"/>
    </row>
    <row r="786">
      <c r="B786" s="5"/>
      <c r="C786" s="5"/>
    </row>
    <row r="787">
      <c r="B787" s="5"/>
      <c r="C787" s="5"/>
    </row>
    <row r="788">
      <c r="B788" s="5"/>
      <c r="C788" s="5"/>
    </row>
    <row r="789">
      <c r="B789" s="5"/>
      <c r="C789" s="5"/>
    </row>
    <row r="790">
      <c r="B790" s="5"/>
      <c r="C790" s="5"/>
    </row>
    <row r="791">
      <c r="B791" s="5"/>
      <c r="C791" s="5"/>
    </row>
    <row r="792">
      <c r="B792" s="5"/>
      <c r="C792" s="5"/>
    </row>
    <row r="793">
      <c r="B793" s="5"/>
      <c r="C793" s="5"/>
    </row>
    <row r="794">
      <c r="B794" s="5"/>
      <c r="C794" s="5"/>
    </row>
    <row r="795">
      <c r="B795" s="5"/>
      <c r="C795" s="5"/>
    </row>
    <row r="796">
      <c r="B796" s="5"/>
      <c r="C796" s="5"/>
    </row>
    <row r="797">
      <c r="B797" s="5"/>
      <c r="C797" s="5"/>
    </row>
    <row r="798">
      <c r="B798" s="5"/>
      <c r="C798" s="5"/>
    </row>
    <row r="799">
      <c r="B799" s="5"/>
      <c r="C799" s="5"/>
    </row>
    <row r="800">
      <c r="B800" s="5"/>
      <c r="C800" s="5"/>
    </row>
    <row r="801">
      <c r="B801" s="5"/>
      <c r="C801" s="5"/>
    </row>
    <row r="802">
      <c r="B802" s="5"/>
      <c r="C802" s="5"/>
    </row>
    <row r="803">
      <c r="B803" s="5"/>
      <c r="C803" s="5"/>
    </row>
    <row r="804">
      <c r="B804" s="5"/>
      <c r="C804" s="5"/>
    </row>
    <row r="805">
      <c r="B805" s="5"/>
      <c r="C805" s="5"/>
    </row>
    <row r="806">
      <c r="B806" s="5"/>
      <c r="C806" s="5"/>
    </row>
    <row r="807">
      <c r="B807" s="5"/>
      <c r="C807" s="5"/>
    </row>
    <row r="808">
      <c r="B808" s="5"/>
      <c r="C808" s="5"/>
    </row>
    <row r="809">
      <c r="B809" s="5"/>
      <c r="C809" s="5"/>
    </row>
    <row r="810">
      <c r="B810" s="5"/>
      <c r="C810" s="5"/>
    </row>
    <row r="811">
      <c r="B811" s="5"/>
      <c r="C811" s="5"/>
    </row>
    <row r="812">
      <c r="B812" s="5"/>
      <c r="C812" s="5"/>
    </row>
    <row r="813">
      <c r="B813" s="5"/>
      <c r="C813" s="5"/>
    </row>
    <row r="814">
      <c r="B814" s="5"/>
      <c r="C814" s="5"/>
    </row>
    <row r="815">
      <c r="B815" s="5"/>
      <c r="C815" s="5"/>
    </row>
    <row r="816">
      <c r="B816" s="5"/>
      <c r="C816" s="5"/>
    </row>
    <row r="817">
      <c r="B817" s="5"/>
      <c r="C817" s="5"/>
    </row>
    <row r="818">
      <c r="B818" s="5"/>
      <c r="C818" s="5"/>
    </row>
    <row r="819">
      <c r="B819" s="5"/>
      <c r="C819" s="5"/>
    </row>
    <row r="820">
      <c r="B820" s="5"/>
      <c r="C820" s="5"/>
    </row>
    <row r="821">
      <c r="B821" s="5"/>
      <c r="C821" s="5"/>
    </row>
    <row r="822">
      <c r="B822" s="5"/>
      <c r="C822" s="5"/>
    </row>
    <row r="823">
      <c r="B823" s="5"/>
      <c r="C823" s="5"/>
    </row>
    <row r="824">
      <c r="B824" s="5"/>
      <c r="C824" s="5"/>
    </row>
    <row r="825">
      <c r="B825" s="5"/>
      <c r="C825" s="5"/>
    </row>
    <row r="826">
      <c r="B826" s="5"/>
      <c r="C826" s="5"/>
    </row>
    <row r="827">
      <c r="B827" s="5"/>
      <c r="C827" s="5"/>
    </row>
    <row r="828">
      <c r="B828" s="5"/>
      <c r="C828" s="5"/>
    </row>
    <row r="829">
      <c r="B829" s="5"/>
      <c r="C829" s="5"/>
    </row>
    <row r="830">
      <c r="B830" s="5"/>
      <c r="C830" s="5"/>
    </row>
    <row r="831">
      <c r="B831" s="5"/>
      <c r="C831" s="5"/>
    </row>
    <row r="832">
      <c r="B832" s="5"/>
      <c r="C832" s="5"/>
    </row>
    <row r="833">
      <c r="B833" s="5"/>
      <c r="C833" s="5"/>
    </row>
    <row r="834">
      <c r="B834" s="5"/>
      <c r="C834" s="5"/>
    </row>
    <row r="835">
      <c r="B835" s="5"/>
      <c r="C835" s="5"/>
    </row>
    <row r="836">
      <c r="B836" s="5"/>
      <c r="C836" s="5"/>
    </row>
    <row r="837">
      <c r="B837" s="5"/>
      <c r="C837" s="5"/>
    </row>
    <row r="838">
      <c r="B838" s="5"/>
      <c r="C838" s="5"/>
    </row>
    <row r="839">
      <c r="B839" s="5"/>
      <c r="C839" s="5"/>
    </row>
    <row r="840">
      <c r="B840" s="5"/>
      <c r="C840" s="5"/>
    </row>
    <row r="841">
      <c r="B841" s="5"/>
      <c r="C841" s="5"/>
    </row>
    <row r="842">
      <c r="B842" s="5"/>
      <c r="C842" s="5"/>
    </row>
    <row r="843">
      <c r="B843" s="5"/>
      <c r="C843" s="5"/>
    </row>
    <row r="844">
      <c r="B844" s="5"/>
      <c r="C844" s="5"/>
    </row>
    <row r="845">
      <c r="B845" s="5"/>
      <c r="C845" s="5"/>
    </row>
    <row r="846">
      <c r="B846" s="5"/>
      <c r="C846" s="5"/>
    </row>
    <row r="847">
      <c r="B847" s="5"/>
      <c r="C847" s="5"/>
    </row>
    <row r="848">
      <c r="B848" s="5"/>
      <c r="C848" s="5"/>
    </row>
    <row r="849">
      <c r="B849" s="5"/>
      <c r="C849" s="5"/>
    </row>
    <row r="850">
      <c r="B850" s="5"/>
      <c r="C850" s="5"/>
    </row>
    <row r="851">
      <c r="B851" s="5"/>
      <c r="C851" s="5"/>
    </row>
    <row r="852">
      <c r="B852" s="5"/>
      <c r="C852" s="5"/>
    </row>
    <row r="853">
      <c r="B853" s="5"/>
      <c r="C853" s="5"/>
    </row>
    <row r="854">
      <c r="B854" s="5"/>
      <c r="C854" s="5"/>
    </row>
    <row r="855">
      <c r="B855" s="5"/>
      <c r="C855" s="5"/>
    </row>
    <row r="856">
      <c r="B856" s="5"/>
      <c r="C856" s="5"/>
    </row>
    <row r="857">
      <c r="B857" s="5"/>
      <c r="C857" s="5"/>
    </row>
    <row r="858">
      <c r="B858" s="5"/>
      <c r="C858" s="5"/>
    </row>
    <row r="859">
      <c r="B859" s="5"/>
      <c r="C859" s="5"/>
    </row>
    <row r="860">
      <c r="B860" s="5"/>
      <c r="C860" s="5"/>
    </row>
    <row r="861">
      <c r="B861" s="5"/>
      <c r="C861" s="5"/>
    </row>
    <row r="862">
      <c r="B862" s="5"/>
      <c r="C862" s="5"/>
    </row>
    <row r="863">
      <c r="B863" s="5"/>
      <c r="C863" s="5"/>
    </row>
    <row r="864">
      <c r="B864" s="5"/>
      <c r="C864" s="5"/>
    </row>
    <row r="865">
      <c r="B865" s="5"/>
      <c r="C865" s="5"/>
    </row>
    <row r="866">
      <c r="B866" s="5"/>
      <c r="C866" s="5"/>
    </row>
    <row r="867">
      <c r="B867" s="5"/>
      <c r="C867" s="5"/>
    </row>
    <row r="868">
      <c r="B868" s="5"/>
      <c r="C868" s="5"/>
    </row>
    <row r="869">
      <c r="B869" s="5"/>
      <c r="C869" s="5"/>
    </row>
    <row r="870">
      <c r="B870" s="5"/>
      <c r="C870" s="5"/>
    </row>
    <row r="871">
      <c r="B871" s="5"/>
      <c r="C871" s="5"/>
    </row>
    <row r="872">
      <c r="B872" s="5"/>
      <c r="C872" s="5"/>
    </row>
    <row r="873">
      <c r="B873" s="5"/>
      <c r="C873" s="5"/>
    </row>
    <row r="874">
      <c r="B874" s="5"/>
      <c r="C874" s="5"/>
    </row>
    <row r="875">
      <c r="B875" s="5"/>
      <c r="C875" s="5"/>
    </row>
    <row r="876">
      <c r="B876" s="5"/>
      <c r="C876" s="5"/>
    </row>
    <row r="877">
      <c r="B877" s="5"/>
      <c r="C877" s="5"/>
    </row>
    <row r="878">
      <c r="B878" s="5"/>
      <c r="C878" s="5"/>
    </row>
    <row r="879">
      <c r="B879" s="5"/>
      <c r="C879" s="5"/>
    </row>
    <row r="880">
      <c r="B880" s="5"/>
      <c r="C880" s="5"/>
    </row>
    <row r="881">
      <c r="B881" s="5"/>
      <c r="C881" s="5"/>
    </row>
    <row r="882">
      <c r="B882" s="5"/>
      <c r="C882" s="5"/>
    </row>
    <row r="883">
      <c r="B883" s="5"/>
      <c r="C883" s="5"/>
    </row>
    <row r="884">
      <c r="B884" s="5"/>
      <c r="C884" s="5"/>
    </row>
    <row r="885">
      <c r="B885" s="5"/>
      <c r="C885" s="5"/>
    </row>
    <row r="886">
      <c r="B886" s="5"/>
      <c r="C886" s="5"/>
    </row>
    <row r="887">
      <c r="B887" s="5"/>
      <c r="C887" s="5"/>
    </row>
    <row r="888">
      <c r="B888" s="5"/>
      <c r="C888" s="5"/>
    </row>
    <row r="889">
      <c r="B889" s="5"/>
      <c r="C889" s="5"/>
    </row>
    <row r="890">
      <c r="B890" s="5"/>
      <c r="C890" s="5"/>
    </row>
    <row r="891">
      <c r="B891" s="5"/>
      <c r="C891" s="5"/>
    </row>
    <row r="892">
      <c r="B892" s="5"/>
      <c r="C892" s="5"/>
    </row>
    <row r="893">
      <c r="B893" s="5"/>
      <c r="C893" s="5"/>
    </row>
    <row r="894">
      <c r="B894" s="5"/>
      <c r="C894" s="5"/>
    </row>
    <row r="895">
      <c r="B895" s="5"/>
      <c r="C895" s="5"/>
    </row>
    <row r="896">
      <c r="B896" s="5"/>
      <c r="C896" s="5"/>
    </row>
    <row r="897">
      <c r="B897" s="5"/>
      <c r="C897" s="5"/>
    </row>
    <row r="898">
      <c r="B898" s="5"/>
      <c r="C898" s="5"/>
    </row>
    <row r="899">
      <c r="B899" s="5"/>
      <c r="C899" s="5"/>
    </row>
    <row r="900">
      <c r="B900" s="5"/>
      <c r="C900" s="5"/>
    </row>
    <row r="901">
      <c r="B901" s="5"/>
      <c r="C901" s="5"/>
    </row>
    <row r="902">
      <c r="B902" s="5"/>
      <c r="C902" s="5"/>
    </row>
    <row r="903">
      <c r="B903" s="5"/>
      <c r="C903" s="5"/>
    </row>
    <row r="904">
      <c r="B904" s="5"/>
      <c r="C904" s="5"/>
    </row>
    <row r="905">
      <c r="B905" s="5"/>
      <c r="C905" s="5"/>
    </row>
    <row r="906">
      <c r="B906" s="5"/>
      <c r="C906" s="5"/>
    </row>
    <row r="907">
      <c r="B907" s="5"/>
      <c r="C907" s="5"/>
    </row>
    <row r="908">
      <c r="B908" s="5"/>
      <c r="C908" s="5"/>
    </row>
    <row r="909">
      <c r="B909" s="5"/>
      <c r="C909" s="5"/>
    </row>
    <row r="910">
      <c r="B910" s="5"/>
      <c r="C910" s="5"/>
    </row>
    <row r="911">
      <c r="B911" s="5"/>
      <c r="C911" s="5"/>
    </row>
    <row r="912">
      <c r="B912" s="5"/>
      <c r="C912" s="5"/>
    </row>
    <row r="913">
      <c r="B913" s="5"/>
      <c r="C913" s="5"/>
    </row>
    <row r="914">
      <c r="B914" s="5"/>
      <c r="C914" s="5"/>
    </row>
    <row r="915">
      <c r="B915" s="5"/>
      <c r="C915" s="5"/>
    </row>
    <row r="916">
      <c r="B916" s="5"/>
      <c r="C916" s="5"/>
    </row>
    <row r="917">
      <c r="B917" s="5"/>
      <c r="C917" s="5"/>
    </row>
    <row r="918">
      <c r="B918" s="5"/>
      <c r="C918" s="5"/>
    </row>
    <row r="919">
      <c r="B919" s="5"/>
      <c r="C919" s="5"/>
    </row>
    <row r="920">
      <c r="B920" s="5"/>
      <c r="C920" s="5"/>
    </row>
    <row r="921">
      <c r="B921" s="5"/>
      <c r="C921" s="5"/>
    </row>
    <row r="922">
      <c r="B922" s="5"/>
      <c r="C922" s="5"/>
    </row>
    <row r="923">
      <c r="B923" s="5"/>
      <c r="C923" s="5"/>
    </row>
    <row r="924">
      <c r="B924" s="5"/>
      <c r="C924" s="5"/>
    </row>
    <row r="925">
      <c r="B925" s="5"/>
      <c r="C925" s="5"/>
    </row>
    <row r="926">
      <c r="B926" s="5"/>
      <c r="C926" s="5"/>
    </row>
    <row r="927">
      <c r="B927" s="5"/>
      <c r="C927" s="5"/>
    </row>
    <row r="928">
      <c r="B928" s="5"/>
      <c r="C928" s="5"/>
    </row>
    <row r="929">
      <c r="B929" s="5"/>
      <c r="C929" s="5"/>
    </row>
    <row r="930">
      <c r="B930" s="5"/>
      <c r="C930" s="5"/>
    </row>
    <row r="931">
      <c r="B931" s="5"/>
      <c r="C931" s="5"/>
    </row>
    <row r="932">
      <c r="B932" s="5"/>
      <c r="C932" s="5"/>
    </row>
    <row r="933">
      <c r="B933" s="5"/>
      <c r="C933" s="5"/>
    </row>
    <row r="934">
      <c r="B934" s="5"/>
      <c r="C934" s="5"/>
    </row>
    <row r="935">
      <c r="B935" s="5"/>
      <c r="C935" s="5"/>
    </row>
    <row r="936">
      <c r="B936" s="5"/>
      <c r="C936" s="5"/>
    </row>
    <row r="937">
      <c r="B937" s="5"/>
      <c r="C937" s="5"/>
    </row>
    <row r="938">
      <c r="B938" s="5"/>
      <c r="C938" s="5"/>
    </row>
    <row r="939">
      <c r="B939" s="5"/>
      <c r="C939" s="5"/>
    </row>
    <row r="940">
      <c r="B940" s="5"/>
      <c r="C940" s="5"/>
    </row>
    <row r="941">
      <c r="B941" s="5"/>
      <c r="C941" s="5"/>
    </row>
    <row r="942">
      <c r="B942" s="5"/>
      <c r="C942" s="5"/>
    </row>
    <row r="943">
      <c r="B943" s="5"/>
      <c r="C943" s="5"/>
    </row>
    <row r="944">
      <c r="B944" s="5"/>
      <c r="C944" s="5"/>
    </row>
    <row r="945">
      <c r="B945" s="5"/>
      <c r="C945" s="5"/>
    </row>
    <row r="946">
      <c r="B946" s="5"/>
      <c r="C946" s="5"/>
    </row>
    <row r="947">
      <c r="B947" s="5"/>
      <c r="C947" s="5"/>
    </row>
    <row r="948">
      <c r="B948" s="5"/>
      <c r="C948" s="5"/>
    </row>
    <row r="949">
      <c r="B949" s="5"/>
      <c r="C949" s="5"/>
    </row>
    <row r="950">
      <c r="B950" s="5"/>
      <c r="C950" s="5"/>
    </row>
    <row r="951">
      <c r="B951" s="5"/>
      <c r="C951" s="5"/>
    </row>
    <row r="952">
      <c r="B952" s="5"/>
      <c r="C952" s="5"/>
    </row>
    <row r="953">
      <c r="B953" s="5"/>
      <c r="C953" s="5"/>
    </row>
    <row r="954">
      <c r="B954" s="5"/>
      <c r="C954" s="5"/>
    </row>
    <row r="955">
      <c r="B955" s="5"/>
      <c r="C955" s="5"/>
    </row>
    <row r="956">
      <c r="B956" s="5"/>
      <c r="C956" s="5"/>
    </row>
    <row r="957">
      <c r="B957" s="5"/>
      <c r="C957" s="5"/>
    </row>
    <row r="958">
      <c r="B958" s="5"/>
      <c r="C958" s="5"/>
    </row>
    <row r="959">
      <c r="B959" s="5"/>
      <c r="C959" s="5"/>
    </row>
    <row r="960">
      <c r="B960" s="5"/>
      <c r="C960" s="5"/>
    </row>
    <row r="961">
      <c r="B961" s="5"/>
      <c r="C961" s="5"/>
    </row>
    <row r="962">
      <c r="B962" s="5"/>
      <c r="C962" s="5"/>
    </row>
    <row r="963">
      <c r="B963" s="5"/>
      <c r="C963" s="5"/>
    </row>
    <row r="964">
      <c r="B964" s="5"/>
      <c r="C964" s="5"/>
    </row>
    <row r="965">
      <c r="B965" s="5"/>
      <c r="C965" s="5"/>
    </row>
    <row r="966">
      <c r="B966" s="5"/>
      <c r="C966" s="5"/>
    </row>
    <row r="967">
      <c r="B967" s="5"/>
      <c r="C967" s="5"/>
    </row>
    <row r="968">
      <c r="B968" s="5"/>
      <c r="C968" s="5"/>
    </row>
    <row r="969">
      <c r="B969" s="5"/>
      <c r="C969" s="5"/>
    </row>
    <row r="970">
      <c r="B970" s="5"/>
      <c r="C970" s="5"/>
    </row>
    <row r="971">
      <c r="B971" s="5"/>
      <c r="C971" s="5"/>
    </row>
    <row r="972">
      <c r="B972" s="5"/>
      <c r="C972" s="5"/>
    </row>
    <row r="973">
      <c r="B973" s="5"/>
      <c r="C973" s="5"/>
    </row>
    <row r="974">
      <c r="B974" s="5"/>
      <c r="C974" s="5"/>
    </row>
    <row r="975">
      <c r="B975" s="5"/>
      <c r="C975" s="5"/>
    </row>
    <row r="976">
      <c r="B976" s="5"/>
      <c r="C976" s="5"/>
    </row>
    <row r="977">
      <c r="B977" s="5"/>
      <c r="C977" s="5"/>
    </row>
    <row r="978">
      <c r="B978" s="5"/>
      <c r="C978" s="5"/>
    </row>
    <row r="979">
      <c r="B979" s="5"/>
      <c r="C979" s="5"/>
    </row>
    <row r="980">
      <c r="B980" s="5"/>
      <c r="C980" s="5"/>
    </row>
    <row r="981">
      <c r="B981" s="5"/>
      <c r="C981" s="5"/>
    </row>
    <row r="982">
      <c r="B982" s="5"/>
      <c r="C982" s="5"/>
    </row>
    <row r="983">
      <c r="B983" s="5"/>
      <c r="C983" s="5"/>
    </row>
    <row r="984">
      <c r="B984" s="5"/>
      <c r="C984" s="5"/>
    </row>
    <row r="985">
      <c r="B985" s="5"/>
      <c r="C985" s="5"/>
    </row>
    <row r="986">
      <c r="B986" s="5"/>
      <c r="C986" s="5"/>
    </row>
    <row r="987">
      <c r="B987" s="5"/>
      <c r="C987" s="5"/>
    </row>
    <row r="988">
      <c r="B988" s="5"/>
      <c r="C988" s="5"/>
    </row>
    <row r="989">
      <c r="B989" s="5"/>
      <c r="C989" s="5"/>
    </row>
    <row r="990">
      <c r="B990" s="5"/>
      <c r="C990" s="5"/>
    </row>
    <row r="991">
      <c r="B991" s="5"/>
      <c r="C991" s="5"/>
    </row>
    <row r="992">
      <c r="B992" s="5"/>
      <c r="C992" s="5"/>
    </row>
    <row r="993">
      <c r="B993" s="5"/>
      <c r="C993" s="5"/>
    </row>
    <row r="994">
      <c r="B994" s="5"/>
      <c r="C994" s="5"/>
    </row>
    <row r="995">
      <c r="B995" s="5"/>
      <c r="C995" s="5"/>
    </row>
    <row r="996">
      <c r="B996" s="5"/>
      <c r="C996" s="5"/>
    </row>
    <row r="997">
      <c r="B997" s="5"/>
      <c r="C997" s="5"/>
    </row>
    <row r="998">
      <c r="B998" s="5"/>
      <c r="C998" s="5"/>
    </row>
    <row r="999">
      <c r="B999" s="5"/>
      <c r="C999" s="5"/>
    </row>
    <row r="1000">
      <c r="B1000" s="5"/>
      <c r="C1000" s="5"/>
    </row>
    <row r="1001">
      <c r="B1001" s="5"/>
      <c r="C1001" s="5"/>
    </row>
    <row r="1002">
      <c r="B1002" s="5"/>
      <c r="C1002" s="5"/>
    </row>
    <row r="1003">
      <c r="B1003" s="5"/>
      <c r="C1003" s="5"/>
    </row>
    <row r="1004">
      <c r="B1004" s="5"/>
      <c r="C1004" s="5"/>
    </row>
  </sheetData>
  <drawing r:id="rId1"/>
</worksheet>
</file>