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<sst xmlns="http://schemas.openxmlformats.org/spreadsheetml/2006/main" count="7" uniqueCount="7">
  <si>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</si>
  <si>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Close</t>
  </si>
  <si>
    <t>Volume</t>
  </si>
  <si>
    <t>Close 1 day before</t>
  </si>
  <si>
    <t>Volume 1 day before</t>
  </si>
  <si>
    <t>Close 2 days before</t>
  </si>
  <si>
    <t>Volume 2 days before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</si>
</sst>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tr">
        <f>IFERROR(__xludf.DUMMYFUNCTION("GOOGLEFINANCE(""NASDAQ:FB"",""all"",TODAY()-360,TODAY())"),"Date")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IFERROR(__xludf.DUMMYFUNCTION("""COMPUTED_VALUE"""),43899.66666666667)</f>
        <v>43899.66667</v>
      </c>
      <c r="B2" s="2">
        <f>IFERROR(__xludf.DUMMYFUNCTION("""COMPUTED_VALUE"""),169.6)</f>
        <v>169.6</v>
      </c>
      <c r="C2" s="2">
        <f>IFERROR(__xludf.DUMMYFUNCTION("""COMPUTED_VALUE"""),175.0)</f>
        <v>175</v>
      </c>
      <c r="D2" s="2">
        <f>IFERROR(__xludf.DUMMYFUNCTION("""COMPUTED_VALUE"""),165.19)</f>
        <v>165.19</v>
      </c>
      <c r="E2" s="2">
        <f>IFERROR(__xludf.DUMMYFUNCTION("""COMPUTED_VALUE"""),169.5)</f>
        <v>169.5</v>
      </c>
      <c r="F2" s="2">
        <f>IFERROR(__xludf.DUMMYFUNCTION("""COMPUTED_VALUE"""),2.9949041E7)</f>
        <v>29949041</v>
      </c>
    </row>
    <row r="3">
      <c r="A3" s="3">
        <f>IFERROR(__xludf.DUMMYFUNCTION("""COMPUTED_VALUE"""),43900.66666666667)</f>
        <v>43900.66667</v>
      </c>
      <c r="B3" s="2">
        <f>IFERROR(__xludf.DUMMYFUNCTION("""COMPUTED_VALUE"""),174.67)</f>
        <v>174.67</v>
      </c>
      <c r="C3" s="2">
        <f>IFERROR(__xludf.DUMMYFUNCTION("""COMPUTED_VALUE"""),178.29)</f>
        <v>178.29</v>
      </c>
      <c r="D3" s="2">
        <f>IFERROR(__xludf.DUMMYFUNCTION("""COMPUTED_VALUE"""),169.5)</f>
        <v>169.5</v>
      </c>
      <c r="E3" s="2">
        <f>IFERROR(__xludf.DUMMYFUNCTION("""COMPUTED_VALUE"""),178.19)</f>
        <v>178.19</v>
      </c>
      <c r="F3" s="2">
        <f>IFERROR(__xludf.DUMMYFUNCTION("""COMPUTED_VALUE"""),2.4517791E7)</f>
        <v>24517791</v>
      </c>
    </row>
    <row r="4">
      <c r="A4" s="3">
        <f>IFERROR(__xludf.DUMMYFUNCTION("""COMPUTED_VALUE"""),43901.66666666667)</f>
        <v>43901.66667</v>
      </c>
      <c r="B4" s="2">
        <f>IFERROR(__xludf.DUMMYFUNCTION("""COMPUTED_VALUE"""),174.01)</f>
        <v>174.01</v>
      </c>
      <c r="C4" s="2">
        <f>IFERROR(__xludf.DUMMYFUNCTION("""COMPUTED_VALUE"""),175.88)</f>
        <v>175.88</v>
      </c>
      <c r="D4" s="2">
        <f>IFERROR(__xludf.DUMMYFUNCTION("""COMPUTED_VALUE"""),167.66)</f>
        <v>167.66</v>
      </c>
      <c r="E4" s="2">
        <f>IFERROR(__xludf.DUMMYFUNCTION("""COMPUTED_VALUE"""),170.24)</f>
        <v>170.24</v>
      </c>
      <c r="F4" s="2">
        <f>IFERROR(__xludf.DUMMYFUNCTION("""COMPUTED_VALUE"""),2.0397204E7)</f>
        <v>20397204</v>
      </c>
    </row>
    <row r="5">
      <c r="A5" s="3">
        <f>IFERROR(__xludf.DUMMYFUNCTION("""COMPUTED_VALUE"""),43902.66666666667)</f>
        <v>43902.66667</v>
      </c>
      <c r="B5" s="2">
        <f>IFERROR(__xludf.DUMMYFUNCTION("""COMPUTED_VALUE"""),159.54)</f>
        <v>159.54</v>
      </c>
      <c r="C5" s="2">
        <f>IFERROR(__xludf.DUMMYFUNCTION("""COMPUTED_VALUE"""),166.6)</f>
        <v>166.6</v>
      </c>
      <c r="D5" s="2">
        <f>IFERROR(__xludf.DUMMYFUNCTION("""COMPUTED_VALUE"""),154.34)</f>
        <v>154.34</v>
      </c>
      <c r="E5" s="2">
        <f>IFERROR(__xludf.DUMMYFUNCTION("""COMPUTED_VALUE"""),154.47)</f>
        <v>154.47</v>
      </c>
      <c r="F5" s="2">
        <f>IFERROR(__xludf.DUMMYFUNCTION("""COMPUTED_VALUE"""),4.3266335E7)</f>
        <v>43266335</v>
      </c>
    </row>
    <row r="6">
      <c r="A6" s="3">
        <f>IFERROR(__xludf.DUMMYFUNCTION("""COMPUTED_VALUE"""),43903.66666666667)</f>
        <v>43903.66667</v>
      </c>
      <c r="B6" s="2">
        <f>IFERROR(__xludf.DUMMYFUNCTION("""COMPUTED_VALUE"""),163.53)</f>
        <v>163.53</v>
      </c>
      <c r="C6" s="2">
        <f>IFERROR(__xludf.DUMMYFUNCTION("""COMPUTED_VALUE"""),170.79)</f>
        <v>170.79</v>
      </c>
      <c r="D6" s="2">
        <f>IFERROR(__xludf.DUMMYFUNCTION("""COMPUTED_VALUE"""),157.6)</f>
        <v>157.6</v>
      </c>
      <c r="E6" s="2">
        <f>IFERROR(__xludf.DUMMYFUNCTION("""COMPUTED_VALUE"""),170.28)</f>
        <v>170.28</v>
      </c>
      <c r="F6" s="2">
        <f>IFERROR(__xludf.DUMMYFUNCTION("""COMPUTED_VALUE"""),3.5028627E7)</f>
        <v>35028627</v>
      </c>
    </row>
    <row r="7">
      <c r="A7" s="3">
        <f>IFERROR(__xludf.DUMMYFUNCTION("""COMPUTED_VALUE"""),43906.66666666667)</f>
        <v>43906.66667</v>
      </c>
      <c r="B7" s="2">
        <f>IFERROR(__xludf.DUMMYFUNCTION("""COMPUTED_VALUE"""),152.32)</f>
        <v>152.32</v>
      </c>
      <c r="C7" s="2">
        <f>IFERROR(__xludf.DUMMYFUNCTION("""COMPUTED_VALUE"""),159.13)</f>
        <v>159.13</v>
      </c>
      <c r="D7" s="2">
        <f>IFERROR(__xludf.DUMMYFUNCTION("""COMPUTED_VALUE"""),143.1)</f>
        <v>143.1</v>
      </c>
      <c r="E7" s="2">
        <f>IFERROR(__xludf.DUMMYFUNCTION("""COMPUTED_VALUE"""),146.01)</f>
        <v>146.01</v>
      </c>
      <c r="F7" s="2">
        <f>IFERROR(__xludf.DUMMYFUNCTION("""COMPUTED_VALUE"""),3.9120419E7)</f>
        <v>39120419</v>
      </c>
    </row>
    <row r="8">
      <c r="A8" s="3">
        <f>IFERROR(__xludf.DUMMYFUNCTION("""COMPUTED_VALUE"""),43907.66666666667)</f>
        <v>43907.66667</v>
      </c>
      <c r="B8" s="2">
        <f>IFERROR(__xludf.DUMMYFUNCTION("""COMPUTED_VALUE"""),150.74)</f>
        <v>150.74</v>
      </c>
      <c r="C8" s="2">
        <f>IFERROR(__xludf.DUMMYFUNCTION("""COMPUTED_VALUE"""),153.94)</f>
        <v>153.94</v>
      </c>
      <c r="D8" s="2">
        <f>IFERROR(__xludf.DUMMYFUNCTION("""COMPUTED_VALUE"""),140.0)</f>
        <v>140</v>
      </c>
      <c r="E8" s="2">
        <f>IFERROR(__xludf.DUMMYFUNCTION("""COMPUTED_VALUE"""),149.42)</f>
        <v>149.42</v>
      </c>
      <c r="F8" s="2">
        <f>IFERROR(__xludf.DUMMYFUNCTION("""COMPUTED_VALUE"""),3.4255596E7)</f>
        <v>34255596</v>
      </c>
    </row>
    <row r="9">
      <c r="A9" s="3">
        <f>IFERROR(__xludf.DUMMYFUNCTION("""COMPUTED_VALUE"""),43908.66666666667)</f>
        <v>43908.66667</v>
      </c>
      <c r="B9" s="2">
        <f>IFERROR(__xludf.DUMMYFUNCTION("""COMPUTED_VALUE"""),139.75)</f>
        <v>139.75</v>
      </c>
      <c r="C9" s="2">
        <f>IFERROR(__xludf.DUMMYFUNCTION("""COMPUTED_VALUE"""),148.18)</f>
        <v>148.18</v>
      </c>
      <c r="D9" s="2">
        <f>IFERROR(__xludf.DUMMYFUNCTION("""COMPUTED_VALUE"""),137.1)</f>
        <v>137.1</v>
      </c>
      <c r="E9" s="2">
        <f>IFERROR(__xludf.DUMMYFUNCTION("""COMPUTED_VALUE"""),146.96)</f>
        <v>146.96</v>
      </c>
      <c r="F9" s="2">
        <f>IFERROR(__xludf.DUMMYFUNCTION("""COMPUTED_VALUE"""),3.7553136E7)</f>
        <v>37553136</v>
      </c>
    </row>
    <row r="10">
      <c r="A10" s="3">
        <f>IFERROR(__xludf.DUMMYFUNCTION("""COMPUTED_VALUE"""),43909.66666666667)</f>
        <v>43909.66667</v>
      </c>
      <c r="B10" s="2">
        <f>IFERROR(__xludf.DUMMYFUNCTION("""COMPUTED_VALUE"""),146.62)</f>
        <v>146.62</v>
      </c>
      <c r="C10" s="2">
        <f>IFERROR(__xludf.DUMMYFUNCTION("""COMPUTED_VALUE"""),159.93)</f>
        <v>159.93</v>
      </c>
      <c r="D10" s="2">
        <f>IFERROR(__xludf.DUMMYFUNCTION("""COMPUTED_VALUE"""),144.8)</f>
        <v>144.8</v>
      </c>
      <c r="E10" s="2">
        <f>IFERROR(__xludf.DUMMYFUNCTION("""COMPUTED_VALUE"""),153.13)</f>
        <v>153.13</v>
      </c>
      <c r="F10" s="2">
        <f>IFERROR(__xludf.DUMMYFUNCTION("""COMPUTED_VALUE"""),3.9862312E7)</f>
        <v>39862312</v>
      </c>
    </row>
    <row r="11">
      <c r="A11" s="3">
        <f>IFERROR(__xludf.DUMMYFUNCTION("""COMPUTED_VALUE"""),43910.66666666667)</f>
        <v>43910.66667</v>
      </c>
      <c r="B11" s="2">
        <f>IFERROR(__xludf.DUMMYFUNCTION("""COMPUTED_VALUE"""),156.02)</f>
        <v>156.02</v>
      </c>
      <c r="C11" s="2">
        <f>IFERROR(__xludf.DUMMYFUNCTION("""COMPUTED_VALUE"""),159.27)</f>
        <v>159.27</v>
      </c>
      <c r="D11" s="2">
        <f>IFERROR(__xludf.DUMMYFUNCTION("""COMPUTED_VALUE"""),148.0)</f>
        <v>148</v>
      </c>
      <c r="E11" s="2">
        <f>IFERROR(__xludf.DUMMYFUNCTION("""COMPUTED_VALUE"""),149.73)</f>
        <v>149.73</v>
      </c>
      <c r="F11" s="2">
        <f>IFERROR(__xludf.DUMMYFUNCTION("""COMPUTED_VALUE"""),3.2568398E7)</f>
        <v>32568398</v>
      </c>
    </row>
    <row r="12">
      <c r="A12" s="3">
        <f>IFERROR(__xludf.DUMMYFUNCTION("""COMPUTED_VALUE"""),43913.66666666667)</f>
        <v>43913.66667</v>
      </c>
      <c r="B12" s="2">
        <f>IFERROR(__xludf.DUMMYFUNCTION("""COMPUTED_VALUE"""),149.66)</f>
        <v>149.66</v>
      </c>
      <c r="C12" s="2">
        <f>IFERROR(__xludf.DUMMYFUNCTION("""COMPUTED_VALUE"""),152.31)</f>
        <v>152.31</v>
      </c>
      <c r="D12" s="2">
        <f>IFERROR(__xludf.DUMMYFUNCTION("""COMPUTED_VALUE"""),142.25)</f>
        <v>142.25</v>
      </c>
      <c r="E12" s="2">
        <f>IFERROR(__xludf.DUMMYFUNCTION("""COMPUTED_VALUE"""),148.1)</f>
        <v>148.1</v>
      </c>
      <c r="F12" s="2">
        <f>IFERROR(__xludf.DUMMYFUNCTION("""COMPUTED_VALUE"""),2.9830765E7)</f>
        <v>29830765</v>
      </c>
    </row>
    <row r="13">
      <c r="A13" s="3">
        <f>IFERROR(__xludf.DUMMYFUNCTION("""COMPUTED_VALUE"""),43914.66666666667)</f>
        <v>43914.66667</v>
      </c>
      <c r="B13" s="2">
        <f>IFERROR(__xludf.DUMMYFUNCTION("""COMPUTED_VALUE"""),155.21)</f>
        <v>155.21</v>
      </c>
      <c r="C13" s="2">
        <f>IFERROR(__xludf.DUMMYFUNCTION("""COMPUTED_VALUE"""),161.31)</f>
        <v>161.31</v>
      </c>
      <c r="D13" s="2">
        <f>IFERROR(__xludf.DUMMYFUNCTION("""COMPUTED_VALUE"""),152.57)</f>
        <v>152.57</v>
      </c>
      <c r="E13" s="2">
        <f>IFERROR(__xludf.DUMMYFUNCTION("""COMPUTED_VALUE"""),160.98)</f>
        <v>160.98</v>
      </c>
      <c r="F13" s="2">
        <f>IFERROR(__xludf.DUMMYFUNCTION("""COMPUTED_VALUE"""),3.0440369E7)</f>
        <v>30440369</v>
      </c>
    </row>
    <row r="14">
      <c r="A14" s="3">
        <f>IFERROR(__xludf.DUMMYFUNCTION("""COMPUTED_VALUE"""),43915.66666666667)</f>
        <v>43915.66667</v>
      </c>
      <c r="B14" s="2">
        <f>IFERROR(__xludf.DUMMYFUNCTION("""COMPUTED_VALUE"""),158.92)</f>
        <v>158.92</v>
      </c>
      <c r="C14" s="2">
        <f>IFERROR(__xludf.DUMMYFUNCTION("""COMPUTED_VALUE"""),162.99)</f>
        <v>162.99</v>
      </c>
      <c r="D14" s="2">
        <f>IFERROR(__xludf.DUMMYFUNCTION("""COMPUTED_VALUE"""),153.06)</f>
        <v>153.06</v>
      </c>
      <c r="E14" s="2">
        <f>IFERROR(__xludf.DUMMYFUNCTION("""COMPUTED_VALUE"""),156.21)</f>
        <v>156.21</v>
      </c>
      <c r="F14" s="2">
        <f>IFERROR(__xludf.DUMMYFUNCTION("""COMPUTED_VALUE"""),3.5184271E7)</f>
        <v>35184271</v>
      </c>
    </row>
    <row r="15">
      <c r="A15" s="3">
        <f>IFERROR(__xludf.DUMMYFUNCTION("""COMPUTED_VALUE"""),43916.66666666667)</f>
        <v>43916.66667</v>
      </c>
      <c r="B15" s="2">
        <f>IFERROR(__xludf.DUMMYFUNCTION("""COMPUTED_VALUE"""),158.25)</f>
        <v>158.25</v>
      </c>
      <c r="C15" s="2">
        <f>IFERROR(__xludf.DUMMYFUNCTION("""COMPUTED_VALUE"""),164.0)</f>
        <v>164</v>
      </c>
      <c r="D15" s="2">
        <f>IFERROR(__xludf.DUMMYFUNCTION("""COMPUTED_VALUE"""),157.02)</f>
        <v>157.02</v>
      </c>
      <c r="E15" s="2">
        <f>IFERROR(__xludf.DUMMYFUNCTION("""COMPUTED_VALUE"""),163.34)</f>
        <v>163.34</v>
      </c>
      <c r="F15" s="2">
        <f>IFERROR(__xludf.DUMMYFUNCTION("""COMPUTED_VALUE"""),2.6579021E7)</f>
        <v>26579021</v>
      </c>
    </row>
    <row r="16">
      <c r="A16" s="3">
        <f>IFERROR(__xludf.DUMMYFUNCTION("""COMPUTED_VALUE"""),43917.66666666667)</f>
        <v>43917.66667</v>
      </c>
      <c r="B16" s="2">
        <f>IFERROR(__xludf.DUMMYFUNCTION("""COMPUTED_VALUE"""),158.2)</f>
        <v>158.2</v>
      </c>
      <c r="C16" s="2">
        <f>IFERROR(__xludf.DUMMYFUNCTION("""COMPUTED_VALUE"""),160.09)</f>
        <v>160.09</v>
      </c>
      <c r="D16" s="2">
        <f>IFERROR(__xludf.DUMMYFUNCTION("""COMPUTED_VALUE"""),154.75)</f>
        <v>154.75</v>
      </c>
      <c r="E16" s="2">
        <f>IFERROR(__xludf.DUMMYFUNCTION("""COMPUTED_VALUE"""),156.79)</f>
        <v>156.79</v>
      </c>
      <c r="F16" s="2">
        <f>IFERROR(__xludf.DUMMYFUNCTION("""COMPUTED_VALUE"""),2.4879869E7)</f>
        <v>24879869</v>
      </c>
    </row>
    <row r="17">
      <c r="A17" s="3">
        <f>IFERROR(__xludf.DUMMYFUNCTION("""COMPUTED_VALUE"""),43920.66666666667)</f>
        <v>43920.66667</v>
      </c>
      <c r="B17" s="2">
        <f>IFERROR(__xludf.DUMMYFUNCTION("""COMPUTED_VALUE"""),159.18)</f>
        <v>159.18</v>
      </c>
      <c r="C17" s="2">
        <f>IFERROR(__xludf.DUMMYFUNCTION("""COMPUTED_VALUE"""),166.75)</f>
        <v>166.75</v>
      </c>
      <c r="D17" s="2">
        <f>IFERROR(__xludf.DUMMYFUNCTION("""COMPUTED_VALUE"""),158.06)</f>
        <v>158.06</v>
      </c>
      <c r="E17" s="2">
        <f>IFERROR(__xludf.DUMMYFUNCTION("""COMPUTED_VALUE"""),165.95)</f>
        <v>165.95</v>
      </c>
      <c r="F17" s="2">
        <f>IFERROR(__xludf.DUMMYFUNCTION("""COMPUTED_VALUE"""),2.2515225E7)</f>
        <v>22515225</v>
      </c>
    </row>
    <row r="18">
      <c r="A18" s="3">
        <f>IFERROR(__xludf.DUMMYFUNCTION("""COMPUTED_VALUE"""),43921.66666666667)</f>
        <v>43921.66667</v>
      </c>
      <c r="B18" s="2">
        <f>IFERROR(__xludf.DUMMYFUNCTION("""COMPUTED_VALUE"""),165.48)</f>
        <v>165.48</v>
      </c>
      <c r="C18" s="2">
        <f>IFERROR(__xludf.DUMMYFUNCTION("""COMPUTED_VALUE"""),170.93)</f>
        <v>170.93</v>
      </c>
      <c r="D18" s="2">
        <f>IFERROR(__xludf.DUMMYFUNCTION("""COMPUTED_VALUE"""),164.2)</f>
        <v>164.2</v>
      </c>
      <c r="E18" s="2">
        <f>IFERROR(__xludf.DUMMYFUNCTION("""COMPUTED_VALUE"""),166.8)</f>
        <v>166.8</v>
      </c>
      <c r="F18" s="2">
        <f>IFERROR(__xludf.DUMMYFUNCTION("""COMPUTED_VALUE"""),2.3676283E7)</f>
        <v>23676283</v>
      </c>
    </row>
    <row r="19">
      <c r="A19" s="3">
        <f>IFERROR(__xludf.DUMMYFUNCTION("""COMPUTED_VALUE"""),43922.66666666667)</f>
        <v>43922.66667</v>
      </c>
      <c r="B19" s="2">
        <f>IFERROR(__xludf.DUMMYFUNCTION("""COMPUTED_VALUE"""),161.62)</f>
        <v>161.62</v>
      </c>
      <c r="C19" s="2">
        <f>IFERROR(__xludf.DUMMYFUNCTION("""COMPUTED_VALUE"""),164.15)</f>
        <v>164.15</v>
      </c>
      <c r="D19" s="2">
        <f>IFERROR(__xludf.DUMMYFUNCTION("""COMPUTED_VALUE"""),158.04)</f>
        <v>158.04</v>
      </c>
      <c r="E19" s="2">
        <f>IFERROR(__xludf.DUMMYFUNCTION("""COMPUTED_VALUE"""),159.6)</f>
        <v>159.6</v>
      </c>
      <c r="F19" s="2">
        <f>IFERROR(__xludf.DUMMYFUNCTION("""COMPUTED_VALUE"""),1.9507559E7)</f>
        <v>19507559</v>
      </c>
    </row>
    <row r="20">
      <c r="A20" s="3">
        <f>IFERROR(__xludf.DUMMYFUNCTION("""COMPUTED_VALUE"""),43923.66666666667)</f>
        <v>43923.66667</v>
      </c>
      <c r="B20" s="2">
        <f>IFERROR(__xludf.DUMMYFUNCTION("""COMPUTED_VALUE"""),159.1)</f>
        <v>159.1</v>
      </c>
      <c r="C20" s="2">
        <f>IFERROR(__xludf.DUMMYFUNCTION("""COMPUTED_VALUE"""),161.35)</f>
        <v>161.35</v>
      </c>
      <c r="D20" s="2">
        <f>IFERROR(__xludf.DUMMYFUNCTION("""COMPUTED_VALUE"""),155.92)</f>
        <v>155.92</v>
      </c>
      <c r="E20" s="2">
        <f>IFERROR(__xludf.DUMMYFUNCTION("""COMPUTED_VALUE"""),158.19)</f>
        <v>158.19</v>
      </c>
      <c r="F20" s="2">
        <f>IFERROR(__xludf.DUMMYFUNCTION("""COMPUTED_VALUE"""),2.0886309E7)</f>
        <v>20886309</v>
      </c>
    </row>
    <row r="21">
      <c r="A21" s="3">
        <f>IFERROR(__xludf.DUMMYFUNCTION("""COMPUTED_VALUE"""),43924.66666666667)</f>
        <v>43924.66667</v>
      </c>
      <c r="B21" s="2">
        <f>IFERROR(__xludf.DUMMYFUNCTION("""COMPUTED_VALUE"""),157.15)</f>
        <v>157.15</v>
      </c>
      <c r="C21" s="2">
        <f>IFERROR(__xludf.DUMMYFUNCTION("""COMPUTED_VALUE"""),157.91)</f>
        <v>157.91</v>
      </c>
      <c r="D21" s="2">
        <f>IFERROR(__xludf.DUMMYFUNCTION("""COMPUTED_VALUE"""),150.83)</f>
        <v>150.83</v>
      </c>
      <c r="E21" s="2">
        <f>IFERROR(__xludf.DUMMYFUNCTION("""COMPUTED_VALUE"""),154.18)</f>
        <v>154.18</v>
      </c>
      <c r="F21" s="2">
        <f>IFERROR(__xludf.DUMMYFUNCTION("""COMPUTED_VALUE"""),2.5983317E7)</f>
        <v>25983317</v>
      </c>
    </row>
    <row r="22">
      <c r="A22" s="3">
        <f>IFERROR(__xludf.DUMMYFUNCTION("""COMPUTED_VALUE"""),43927.66666666667)</f>
        <v>43927.66667</v>
      </c>
      <c r="B22" s="2">
        <f>IFERROR(__xludf.DUMMYFUNCTION("""COMPUTED_VALUE"""),160.15)</f>
        <v>160.15</v>
      </c>
      <c r="C22" s="2">
        <f>IFERROR(__xludf.DUMMYFUNCTION("""COMPUTED_VALUE"""),166.2)</f>
        <v>166.2</v>
      </c>
      <c r="D22" s="2">
        <f>IFERROR(__xludf.DUMMYFUNCTION("""COMPUTED_VALUE"""),158.51)</f>
        <v>158.51</v>
      </c>
      <c r="E22" s="2">
        <f>IFERROR(__xludf.DUMMYFUNCTION("""COMPUTED_VALUE"""),165.55)</f>
        <v>165.55</v>
      </c>
      <c r="F22" s="2">
        <f>IFERROR(__xludf.DUMMYFUNCTION("""COMPUTED_VALUE"""),2.8453581E7)</f>
        <v>28453581</v>
      </c>
    </row>
    <row r="23">
      <c r="A23" s="3">
        <f>IFERROR(__xludf.DUMMYFUNCTION("""COMPUTED_VALUE"""),43928.66666666667)</f>
        <v>43928.66667</v>
      </c>
      <c r="B23" s="2">
        <f>IFERROR(__xludf.DUMMYFUNCTION("""COMPUTED_VALUE"""),171.79)</f>
        <v>171.79</v>
      </c>
      <c r="C23" s="2">
        <f>IFERROR(__xludf.DUMMYFUNCTION("""COMPUTED_VALUE"""),173.39)</f>
        <v>173.39</v>
      </c>
      <c r="D23" s="2">
        <f>IFERROR(__xludf.DUMMYFUNCTION("""COMPUTED_VALUE"""),166.01)</f>
        <v>166.01</v>
      </c>
      <c r="E23" s="2">
        <f>IFERROR(__xludf.DUMMYFUNCTION("""COMPUTED_VALUE"""),168.83)</f>
        <v>168.83</v>
      </c>
      <c r="F23" s="2">
        <f>IFERROR(__xludf.DUMMYFUNCTION("""COMPUTED_VALUE"""),3.1411919E7)</f>
        <v>31411919</v>
      </c>
    </row>
    <row r="24">
      <c r="A24" s="3">
        <f>IFERROR(__xludf.DUMMYFUNCTION("""COMPUTED_VALUE"""),43929.66666666667)</f>
        <v>43929.66667</v>
      </c>
      <c r="B24" s="2">
        <f>IFERROR(__xludf.DUMMYFUNCTION("""COMPUTED_VALUE"""),171.25)</f>
        <v>171.25</v>
      </c>
      <c r="C24" s="2">
        <f>IFERROR(__xludf.DUMMYFUNCTION("""COMPUTED_VALUE"""),175.0)</f>
        <v>175</v>
      </c>
      <c r="D24" s="2">
        <f>IFERROR(__xludf.DUMMYFUNCTION("""COMPUTED_VALUE"""),167.74)</f>
        <v>167.74</v>
      </c>
      <c r="E24" s="2">
        <f>IFERROR(__xludf.DUMMYFUNCTION("""COMPUTED_VALUE"""),174.28)</f>
        <v>174.28</v>
      </c>
      <c r="F24" s="2">
        <f>IFERROR(__xludf.DUMMYFUNCTION("""COMPUTED_VALUE"""),2.1664198E7)</f>
        <v>21664198</v>
      </c>
    </row>
    <row r="25">
      <c r="A25" s="3">
        <f>IFERROR(__xludf.DUMMYFUNCTION("""COMPUTED_VALUE"""),43930.66666666667)</f>
        <v>43930.66667</v>
      </c>
      <c r="B25" s="2">
        <f>IFERROR(__xludf.DUMMYFUNCTION("""COMPUTED_VALUE"""),175.9)</f>
        <v>175.9</v>
      </c>
      <c r="C25" s="2">
        <f>IFERROR(__xludf.DUMMYFUNCTION("""COMPUTED_VALUE"""),177.08)</f>
        <v>177.08</v>
      </c>
      <c r="D25" s="2">
        <f>IFERROR(__xludf.DUMMYFUNCTION("""COMPUTED_VALUE"""),171.57)</f>
        <v>171.57</v>
      </c>
      <c r="E25" s="2">
        <f>IFERROR(__xludf.DUMMYFUNCTION("""COMPUTED_VALUE"""),175.19)</f>
        <v>175.19</v>
      </c>
      <c r="F25" s="2">
        <f>IFERROR(__xludf.DUMMYFUNCTION("""COMPUTED_VALUE"""),2.3534287E7)</f>
        <v>23534287</v>
      </c>
    </row>
    <row r="26">
      <c r="A26" s="3">
        <f>IFERROR(__xludf.DUMMYFUNCTION("""COMPUTED_VALUE"""),43934.66666666667)</f>
        <v>43934.66667</v>
      </c>
      <c r="B26" s="2">
        <f>IFERROR(__xludf.DUMMYFUNCTION("""COMPUTED_VALUE"""),173.67)</f>
        <v>173.67</v>
      </c>
      <c r="C26" s="2">
        <f>IFERROR(__xludf.DUMMYFUNCTION("""COMPUTED_VALUE"""),175.0)</f>
        <v>175</v>
      </c>
      <c r="D26" s="2">
        <f>IFERROR(__xludf.DUMMYFUNCTION("""COMPUTED_VALUE"""),169.45)</f>
        <v>169.45</v>
      </c>
      <c r="E26" s="2">
        <f>IFERROR(__xludf.DUMMYFUNCTION("""COMPUTED_VALUE"""),174.79)</f>
        <v>174.79</v>
      </c>
      <c r="F26" s="2">
        <f>IFERROR(__xludf.DUMMYFUNCTION("""COMPUTED_VALUE"""),1.9355355E7)</f>
        <v>19355355</v>
      </c>
    </row>
    <row r="27">
      <c r="A27" s="3">
        <f>IFERROR(__xludf.DUMMYFUNCTION("""COMPUTED_VALUE"""),43935.66666666667)</f>
        <v>43935.66667</v>
      </c>
      <c r="B27" s="2">
        <f>IFERROR(__xludf.DUMMYFUNCTION("""COMPUTED_VALUE"""),178.98)</f>
        <v>178.98</v>
      </c>
      <c r="C27" s="2">
        <f>IFERROR(__xludf.DUMMYFUNCTION("""COMPUTED_VALUE"""),181.23)</f>
        <v>181.23</v>
      </c>
      <c r="D27" s="2">
        <f>IFERROR(__xludf.DUMMYFUNCTION("""COMPUTED_VALUE"""),176.62)</f>
        <v>176.62</v>
      </c>
      <c r="E27" s="2">
        <f>IFERROR(__xludf.DUMMYFUNCTION("""COMPUTED_VALUE"""),178.17)</f>
        <v>178.17</v>
      </c>
      <c r="F27" s="2">
        <f>IFERROR(__xludf.DUMMYFUNCTION("""COMPUTED_VALUE"""),2.1011815E7)</f>
        <v>21011815</v>
      </c>
    </row>
    <row r="28">
      <c r="A28" s="3">
        <f>IFERROR(__xludf.DUMMYFUNCTION("""COMPUTED_VALUE"""),43936.66666666667)</f>
        <v>43936.66667</v>
      </c>
      <c r="B28" s="2">
        <f>IFERROR(__xludf.DUMMYFUNCTION("""COMPUTED_VALUE"""),175.19)</f>
        <v>175.19</v>
      </c>
      <c r="C28" s="2">
        <f>IFERROR(__xludf.DUMMYFUNCTION("""COMPUTED_VALUE"""),178.19)</f>
        <v>178.19</v>
      </c>
      <c r="D28" s="2">
        <f>IFERROR(__xludf.DUMMYFUNCTION("""COMPUTED_VALUE"""),172.82)</f>
        <v>172.82</v>
      </c>
      <c r="E28" s="2">
        <f>IFERROR(__xludf.DUMMYFUNCTION("""COMPUTED_VALUE"""),176.97)</f>
        <v>176.97</v>
      </c>
      <c r="F28" s="2">
        <f>IFERROR(__xludf.DUMMYFUNCTION("""COMPUTED_VALUE"""),1.7423003E7)</f>
        <v>17423003</v>
      </c>
    </row>
    <row r="29">
      <c r="A29" s="3">
        <f>IFERROR(__xludf.DUMMYFUNCTION("""COMPUTED_VALUE"""),43937.66666666667)</f>
        <v>43937.66667</v>
      </c>
      <c r="B29" s="2">
        <f>IFERROR(__xludf.DUMMYFUNCTION("""COMPUTED_VALUE"""),177.95)</f>
        <v>177.95</v>
      </c>
      <c r="C29" s="2">
        <f>IFERROR(__xludf.DUMMYFUNCTION("""COMPUTED_VALUE"""),178.05)</f>
        <v>178.05</v>
      </c>
      <c r="D29" s="2">
        <f>IFERROR(__xludf.DUMMYFUNCTION("""COMPUTED_VALUE"""),172.51)</f>
        <v>172.51</v>
      </c>
      <c r="E29" s="2">
        <f>IFERROR(__xludf.DUMMYFUNCTION("""COMPUTED_VALUE"""),176.25)</f>
        <v>176.25</v>
      </c>
      <c r="F29" s="2">
        <f>IFERROR(__xludf.DUMMYFUNCTION("""COMPUTED_VALUE"""),2.3593229E7)</f>
        <v>23593229</v>
      </c>
    </row>
    <row r="30">
      <c r="A30" s="3">
        <f>IFERROR(__xludf.DUMMYFUNCTION("""COMPUTED_VALUE"""),43938.66666666667)</f>
        <v>43938.66667</v>
      </c>
      <c r="B30" s="2">
        <f>IFERROR(__xludf.DUMMYFUNCTION("""COMPUTED_VALUE"""),179.2)</f>
        <v>179.2</v>
      </c>
      <c r="C30" s="2">
        <f>IFERROR(__xludf.DUMMYFUNCTION("""COMPUTED_VALUE"""),180.28)</f>
        <v>180.28</v>
      </c>
      <c r="D30" s="2">
        <f>IFERROR(__xludf.DUMMYFUNCTION("""COMPUTED_VALUE"""),176.66)</f>
        <v>176.66</v>
      </c>
      <c r="E30" s="2">
        <f>IFERROR(__xludf.DUMMYFUNCTION("""COMPUTED_VALUE"""),179.24)</f>
        <v>179.24</v>
      </c>
      <c r="F30" s="2">
        <f>IFERROR(__xludf.DUMMYFUNCTION("""COMPUTED_VALUE"""),2.097475E7)</f>
        <v>20974750</v>
      </c>
    </row>
    <row r="31">
      <c r="A31" s="3">
        <f>IFERROR(__xludf.DUMMYFUNCTION("""COMPUTED_VALUE"""),43941.66666666667)</f>
        <v>43941.66667</v>
      </c>
      <c r="B31" s="2">
        <f>IFERROR(__xludf.DUMMYFUNCTION("""COMPUTED_VALUE"""),177.41)</f>
        <v>177.41</v>
      </c>
      <c r="C31" s="2">
        <f>IFERROR(__xludf.DUMMYFUNCTION("""COMPUTED_VALUE"""),180.5)</f>
        <v>180.5</v>
      </c>
      <c r="D31" s="2">
        <f>IFERROR(__xludf.DUMMYFUNCTION("""COMPUTED_VALUE"""),176.77)</f>
        <v>176.77</v>
      </c>
      <c r="E31" s="2">
        <f>IFERROR(__xludf.DUMMYFUNCTION("""COMPUTED_VALUE"""),178.24)</f>
        <v>178.24</v>
      </c>
      <c r="F31" s="2">
        <f>IFERROR(__xludf.DUMMYFUNCTION("""COMPUTED_VALUE"""),1.6110664E7)</f>
        <v>16110664</v>
      </c>
    </row>
    <row r="32">
      <c r="A32" s="3">
        <f>IFERROR(__xludf.DUMMYFUNCTION("""COMPUTED_VALUE"""),43942.66666666667)</f>
        <v>43942.66667</v>
      </c>
      <c r="B32" s="2">
        <f>IFERROR(__xludf.DUMMYFUNCTION("""COMPUTED_VALUE"""),175.25)</f>
        <v>175.25</v>
      </c>
      <c r="C32" s="2">
        <f>IFERROR(__xludf.DUMMYFUNCTION("""COMPUTED_VALUE"""),175.38)</f>
        <v>175.38</v>
      </c>
      <c r="D32" s="2">
        <f>IFERROR(__xludf.DUMMYFUNCTION("""COMPUTED_VALUE"""),168.34)</f>
        <v>168.34</v>
      </c>
      <c r="E32" s="2">
        <f>IFERROR(__xludf.DUMMYFUNCTION("""COMPUTED_VALUE"""),170.8)</f>
        <v>170.8</v>
      </c>
      <c r="F32" s="2">
        <f>IFERROR(__xludf.DUMMYFUNCTION("""COMPUTED_VALUE"""),2.4850528E7)</f>
        <v>24850528</v>
      </c>
    </row>
    <row r="33">
      <c r="A33" s="3">
        <f>IFERROR(__xludf.DUMMYFUNCTION("""COMPUTED_VALUE"""),43943.66666666667)</f>
        <v>43943.66667</v>
      </c>
      <c r="B33" s="2">
        <f>IFERROR(__xludf.DUMMYFUNCTION("""COMPUTED_VALUE"""),178.45)</f>
        <v>178.45</v>
      </c>
      <c r="C33" s="2">
        <f>IFERROR(__xludf.DUMMYFUNCTION("""COMPUTED_VALUE"""),184.78)</f>
        <v>184.78</v>
      </c>
      <c r="D33" s="2">
        <f>IFERROR(__xludf.DUMMYFUNCTION("""COMPUTED_VALUE"""),178.14)</f>
        <v>178.14</v>
      </c>
      <c r="E33" s="2">
        <f>IFERROR(__xludf.DUMMYFUNCTION("""COMPUTED_VALUE"""),182.28)</f>
        <v>182.28</v>
      </c>
      <c r="F33" s="2">
        <f>IFERROR(__xludf.DUMMYFUNCTION("""COMPUTED_VALUE"""),3.3369931E7)</f>
        <v>33369931</v>
      </c>
    </row>
    <row r="34">
      <c r="A34" s="3">
        <f>IFERROR(__xludf.DUMMYFUNCTION("""COMPUTED_VALUE"""),43944.66666666667)</f>
        <v>43944.66667</v>
      </c>
      <c r="B34" s="2">
        <f>IFERROR(__xludf.DUMMYFUNCTION("""COMPUTED_VALUE"""),184.08)</f>
        <v>184.08</v>
      </c>
      <c r="C34" s="2">
        <f>IFERROR(__xludf.DUMMYFUNCTION("""COMPUTED_VALUE"""),187.05)</f>
        <v>187.05</v>
      </c>
      <c r="D34" s="2">
        <f>IFERROR(__xludf.DUMMYFUNCTION("""COMPUTED_VALUE"""),183.15)</f>
        <v>183.15</v>
      </c>
      <c r="E34" s="2">
        <f>IFERROR(__xludf.DUMMYFUNCTION("""COMPUTED_VALUE"""),185.13)</f>
        <v>185.13</v>
      </c>
      <c r="F34" s="2">
        <f>IFERROR(__xludf.DUMMYFUNCTION("""COMPUTED_VALUE"""),2.1426604E7)</f>
        <v>21426604</v>
      </c>
    </row>
    <row r="35">
      <c r="A35" s="3">
        <f>IFERROR(__xludf.DUMMYFUNCTION("""COMPUTED_VALUE"""),43945.66666666667)</f>
        <v>43945.66667</v>
      </c>
      <c r="B35" s="2">
        <f>IFERROR(__xludf.DUMMYFUNCTION("""COMPUTED_VALUE"""),183.23)</f>
        <v>183.23</v>
      </c>
      <c r="C35" s="2">
        <f>IFERROR(__xludf.DUMMYFUNCTION("""COMPUTED_VALUE"""),190.41)</f>
        <v>190.41</v>
      </c>
      <c r="D35" s="2">
        <f>IFERROR(__xludf.DUMMYFUNCTION("""COMPUTED_VALUE"""),180.83)</f>
        <v>180.83</v>
      </c>
      <c r="E35" s="2">
        <f>IFERROR(__xludf.DUMMYFUNCTION("""COMPUTED_VALUE"""),190.07)</f>
        <v>190.07</v>
      </c>
      <c r="F35" s="2">
        <f>IFERROR(__xludf.DUMMYFUNCTION("""COMPUTED_VALUE"""),2.8868528E7)</f>
        <v>28868528</v>
      </c>
    </row>
    <row r="36">
      <c r="A36" s="3">
        <f>IFERROR(__xludf.DUMMYFUNCTION("""COMPUTED_VALUE"""),43948.66666666667)</f>
        <v>43948.66667</v>
      </c>
      <c r="B36" s="2">
        <f>IFERROR(__xludf.DUMMYFUNCTION("""COMPUTED_VALUE"""),192.66)</f>
        <v>192.66</v>
      </c>
      <c r="C36" s="2">
        <f>IFERROR(__xludf.DUMMYFUNCTION("""COMPUTED_VALUE"""),193.75)</f>
        <v>193.75</v>
      </c>
      <c r="D36" s="2">
        <f>IFERROR(__xludf.DUMMYFUNCTION("""COMPUTED_VALUE"""),187.41)</f>
        <v>187.41</v>
      </c>
      <c r="E36" s="2">
        <f>IFERROR(__xludf.DUMMYFUNCTION("""COMPUTED_VALUE"""),187.5)</f>
        <v>187.5</v>
      </c>
      <c r="F36" s="2">
        <f>IFERROR(__xludf.DUMMYFUNCTION("""COMPUTED_VALUE"""),2.919775E7)</f>
        <v>29197750</v>
      </c>
    </row>
    <row r="37">
      <c r="A37" s="3">
        <f>IFERROR(__xludf.DUMMYFUNCTION("""COMPUTED_VALUE"""),43949.66666666667)</f>
        <v>43949.66667</v>
      </c>
      <c r="B37" s="2">
        <f>IFERROR(__xludf.DUMMYFUNCTION("""COMPUTED_VALUE"""),188.66)</f>
        <v>188.66</v>
      </c>
      <c r="C37" s="2">
        <f>IFERROR(__xludf.DUMMYFUNCTION("""COMPUTED_VALUE"""),189.2)</f>
        <v>189.2</v>
      </c>
      <c r="D37" s="2">
        <f>IFERROR(__xludf.DUMMYFUNCTION("""COMPUTED_VALUE"""),182.56)</f>
        <v>182.56</v>
      </c>
      <c r="E37" s="2">
        <f>IFERROR(__xludf.DUMMYFUNCTION("""COMPUTED_VALUE"""),182.91)</f>
        <v>182.91</v>
      </c>
      <c r="F37" s="2">
        <f>IFERROR(__xludf.DUMMYFUNCTION("""COMPUTED_VALUE"""),2.1730986E7)</f>
        <v>21730986</v>
      </c>
    </row>
    <row r="38">
      <c r="A38" s="3">
        <f>IFERROR(__xludf.DUMMYFUNCTION("""COMPUTED_VALUE"""),43950.66666666667)</f>
        <v>43950.66667</v>
      </c>
      <c r="B38" s="2">
        <f>IFERROR(__xludf.DUMMYFUNCTION("""COMPUTED_VALUE"""),190.93)</f>
        <v>190.93</v>
      </c>
      <c r="C38" s="2">
        <f>IFERROR(__xludf.DUMMYFUNCTION("""COMPUTED_VALUE"""),196.91)</f>
        <v>196.91</v>
      </c>
      <c r="D38" s="2">
        <f>IFERROR(__xludf.DUMMYFUNCTION("""COMPUTED_VALUE"""),190.0)</f>
        <v>190</v>
      </c>
      <c r="E38" s="2">
        <f>IFERROR(__xludf.DUMMYFUNCTION("""COMPUTED_VALUE"""),194.19)</f>
        <v>194.19</v>
      </c>
      <c r="F38" s="2">
        <f>IFERROR(__xludf.DUMMYFUNCTION("""COMPUTED_VALUE"""),4.5954521E7)</f>
        <v>45954521</v>
      </c>
    </row>
    <row r="39">
      <c r="A39" s="3">
        <f>IFERROR(__xludf.DUMMYFUNCTION("""COMPUTED_VALUE"""),43951.66666666667)</f>
        <v>43951.66667</v>
      </c>
      <c r="B39" s="2">
        <f>IFERROR(__xludf.DUMMYFUNCTION("""COMPUTED_VALUE"""),206.92)</f>
        <v>206.92</v>
      </c>
      <c r="C39" s="2">
        <f>IFERROR(__xludf.DUMMYFUNCTION("""COMPUTED_VALUE"""),209.69)</f>
        <v>209.69</v>
      </c>
      <c r="D39" s="2">
        <f>IFERROR(__xludf.DUMMYFUNCTION("""COMPUTED_VALUE"""),201.57)</f>
        <v>201.57</v>
      </c>
      <c r="E39" s="2">
        <f>IFERROR(__xludf.DUMMYFUNCTION("""COMPUTED_VALUE"""),204.71)</f>
        <v>204.71</v>
      </c>
      <c r="F39" s="2">
        <f>IFERROR(__xludf.DUMMYFUNCTION("""COMPUTED_VALUE"""),4.6230116E7)</f>
        <v>46230116</v>
      </c>
    </row>
    <row r="40">
      <c r="A40" s="3">
        <f>IFERROR(__xludf.DUMMYFUNCTION("""COMPUTED_VALUE"""),43952.66666666667)</f>
        <v>43952.66667</v>
      </c>
      <c r="B40" s="2">
        <f>IFERROR(__xludf.DUMMYFUNCTION("""COMPUTED_VALUE"""),201.6)</f>
        <v>201.6</v>
      </c>
      <c r="C40" s="2">
        <f>IFERROR(__xludf.DUMMYFUNCTION("""COMPUTED_VALUE"""),207.28)</f>
        <v>207.28</v>
      </c>
      <c r="D40" s="2">
        <f>IFERROR(__xludf.DUMMYFUNCTION("""COMPUTED_VALUE"""),199.05)</f>
        <v>199.05</v>
      </c>
      <c r="E40" s="2">
        <f>IFERROR(__xludf.DUMMYFUNCTION("""COMPUTED_VALUE"""),202.27)</f>
        <v>202.27</v>
      </c>
      <c r="F40" s="2">
        <f>IFERROR(__xludf.DUMMYFUNCTION("""COMPUTED_VALUE"""),3.0415581E7)</f>
        <v>30415581</v>
      </c>
    </row>
    <row r="41">
      <c r="A41" s="3">
        <f>IFERROR(__xludf.DUMMYFUNCTION("""COMPUTED_VALUE"""),43955.66666666667)</f>
        <v>43955.66667</v>
      </c>
      <c r="B41" s="2">
        <f>IFERROR(__xludf.DUMMYFUNCTION("""COMPUTED_VALUE"""),200.2)</f>
        <v>200.2</v>
      </c>
      <c r="C41" s="2">
        <f>IFERROR(__xludf.DUMMYFUNCTION("""COMPUTED_VALUE"""),205.91)</f>
        <v>205.91</v>
      </c>
      <c r="D41" s="2">
        <f>IFERROR(__xludf.DUMMYFUNCTION("""COMPUTED_VALUE"""),198.76)</f>
        <v>198.76</v>
      </c>
      <c r="E41" s="2">
        <f>IFERROR(__xludf.DUMMYFUNCTION("""COMPUTED_VALUE"""),205.26)</f>
        <v>205.26</v>
      </c>
      <c r="F41" s="2">
        <f>IFERROR(__xludf.DUMMYFUNCTION("""COMPUTED_VALUE"""),1.9250673E7)</f>
        <v>19250673</v>
      </c>
    </row>
    <row r="42">
      <c r="A42" s="3">
        <f>IFERROR(__xludf.DUMMYFUNCTION("""COMPUTED_VALUE"""),43956.66666666667)</f>
        <v>43956.66667</v>
      </c>
      <c r="B42" s="2">
        <f>IFERROR(__xludf.DUMMYFUNCTION("""COMPUTED_VALUE"""),207.02)</f>
        <v>207.02</v>
      </c>
      <c r="C42" s="2">
        <f>IFERROR(__xludf.DUMMYFUNCTION("""COMPUTED_VALUE"""),210.38)</f>
        <v>210.38</v>
      </c>
      <c r="D42" s="2">
        <f>IFERROR(__xludf.DUMMYFUNCTION("""COMPUTED_VALUE"""),206.5)</f>
        <v>206.5</v>
      </c>
      <c r="E42" s="2">
        <f>IFERROR(__xludf.DUMMYFUNCTION("""COMPUTED_VALUE"""),207.07)</f>
        <v>207.07</v>
      </c>
      <c r="F42" s="2">
        <f>IFERROR(__xludf.DUMMYFUNCTION("""COMPUTED_VALUE"""),2.1071223E7)</f>
        <v>21071223</v>
      </c>
    </row>
    <row r="43">
      <c r="A43" s="3">
        <f>IFERROR(__xludf.DUMMYFUNCTION("""COMPUTED_VALUE"""),43957.66666666667)</f>
        <v>43957.66667</v>
      </c>
      <c r="B43" s="2">
        <f>IFERROR(__xludf.DUMMYFUNCTION("""COMPUTED_VALUE"""),208.12)</f>
        <v>208.12</v>
      </c>
      <c r="C43" s="2">
        <f>IFERROR(__xludf.DUMMYFUNCTION("""COMPUTED_VALUE"""),211.6)</f>
        <v>211.6</v>
      </c>
      <c r="D43" s="2">
        <f>IFERROR(__xludf.DUMMYFUNCTION("""COMPUTED_VALUE"""),206.66)</f>
        <v>206.66</v>
      </c>
      <c r="E43" s="2">
        <f>IFERROR(__xludf.DUMMYFUNCTION("""COMPUTED_VALUE"""),208.47)</f>
        <v>208.47</v>
      </c>
      <c r="F43" s="2">
        <f>IFERROR(__xludf.DUMMYFUNCTION("""COMPUTED_VALUE"""),2.1856963E7)</f>
        <v>21856963</v>
      </c>
    </row>
    <row r="44">
      <c r="A44" s="3">
        <f>IFERROR(__xludf.DUMMYFUNCTION("""COMPUTED_VALUE"""),43958.66666666667)</f>
        <v>43958.66667</v>
      </c>
      <c r="B44" s="2">
        <f>IFERROR(__xludf.DUMMYFUNCTION("""COMPUTED_VALUE"""),211.16)</f>
        <v>211.16</v>
      </c>
      <c r="C44" s="2">
        <f>IFERROR(__xludf.DUMMYFUNCTION("""COMPUTED_VALUE"""),211.6)</f>
        <v>211.6</v>
      </c>
      <c r="D44" s="2">
        <f>IFERROR(__xludf.DUMMYFUNCTION("""COMPUTED_VALUE"""),209.04)</f>
        <v>209.04</v>
      </c>
      <c r="E44" s="2">
        <f>IFERROR(__xludf.DUMMYFUNCTION("""COMPUTED_VALUE"""),211.26)</f>
        <v>211.26</v>
      </c>
      <c r="F44" s="2">
        <f>IFERROR(__xludf.DUMMYFUNCTION("""COMPUTED_VALUE"""),1.5151976E7)</f>
        <v>15151976</v>
      </c>
    </row>
    <row r="45">
      <c r="A45" s="3">
        <f>IFERROR(__xludf.DUMMYFUNCTION("""COMPUTED_VALUE"""),43959.66666666667)</f>
        <v>43959.66667</v>
      </c>
      <c r="B45" s="2">
        <f>IFERROR(__xludf.DUMMYFUNCTION("""COMPUTED_VALUE"""),212.24)</f>
        <v>212.24</v>
      </c>
      <c r="C45" s="2">
        <f>IFERROR(__xludf.DUMMYFUNCTION("""COMPUTED_VALUE"""),213.21)</f>
        <v>213.21</v>
      </c>
      <c r="D45" s="2">
        <f>IFERROR(__xludf.DUMMYFUNCTION("""COMPUTED_VALUE"""),210.85)</f>
        <v>210.85</v>
      </c>
      <c r="E45" s="2">
        <f>IFERROR(__xludf.DUMMYFUNCTION("""COMPUTED_VALUE"""),212.35)</f>
        <v>212.35</v>
      </c>
      <c r="F45" s="2">
        <f>IFERROR(__xludf.DUMMYFUNCTION("""COMPUTED_VALUE"""),1.2524048E7)</f>
        <v>12524048</v>
      </c>
    </row>
    <row r="46">
      <c r="A46" s="3">
        <f>IFERROR(__xludf.DUMMYFUNCTION("""COMPUTED_VALUE"""),43962.66666666667)</f>
        <v>43962.66667</v>
      </c>
      <c r="B46" s="2">
        <f>IFERROR(__xludf.DUMMYFUNCTION("""COMPUTED_VALUE"""),210.89)</f>
        <v>210.89</v>
      </c>
      <c r="C46" s="2">
        <f>IFERROR(__xludf.DUMMYFUNCTION("""COMPUTED_VALUE"""),215.0)</f>
        <v>215</v>
      </c>
      <c r="D46" s="2">
        <f>IFERROR(__xludf.DUMMYFUNCTION("""COMPUTED_VALUE"""),210.37)</f>
        <v>210.37</v>
      </c>
      <c r="E46" s="2">
        <f>IFERROR(__xludf.DUMMYFUNCTION("""COMPUTED_VALUE"""),213.18)</f>
        <v>213.18</v>
      </c>
      <c r="F46" s="2">
        <f>IFERROR(__xludf.DUMMYFUNCTION("""COMPUTED_VALUE"""),1.2911948E7)</f>
        <v>12911948</v>
      </c>
    </row>
    <row r="47">
      <c r="A47" s="3">
        <f>IFERROR(__xludf.DUMMYFUNCTION("""COMPUTED_VALUE"""),43963.66666666667)</f>
        <v>43963.66667</v>
      </c>
      <c r="B47" s="2">
        <f>IFERROR(__xludf.DUMMYFUNCTION("""COMPUTED_VALUE"""),213.29)</f>
        <v>213.29</v>
      </c>
      <c r="C47" s="2">
        <f>IFERROR(__xludf.DUMMYFUNCTION("""COMPUTED_VALUE"""),215.28)</f>
        <v>215.28</v>
      </c>
      <c r="D47" s="2">
        <f>IFERROR(__xludf.DUMMYFUNCTION("""COMPUTED_VALUE"""),210.0)</f>
        <v>210</v>
      </c>
      <c r="E47" s="2">
        <f>IFERROR(__xludf.DUMMYFUNCTION("""COMPUTED_VALUE"""),210.1)</f>
        <v>210.1</v>
      </c>
      <c r="F47" s="2">
        <f>IFERROR(__xludf.DUMMYFUNCTION("""COMPUTED_VALUE"""),1.4704647E7)</f>
        <v>14704647</v>
      </c>
    </row>
    <row r="48">
      <c r="A48" s="3">
        <f>IFERROR(__xludf.DUMMYFUNCTION("""COMPUTED_VALUE"""),43964.66666666667)</f>
        <v>43964.66667</v>
      </c>
      <c r="B48" s="2">
        <f>IFERROR(__xludf.DUMMYFUNCTION("""COMPUTED_VALUE"""),209.43)</f>
        <v>209.43</v>
      </c>
      <c r="C48" s="2">
        <f>IFERROR(__xludf.DUMMYFUNCTION("""COMPUTED_VALUE"""),210.78)</f>
        <v>210.78</v>
      </c>
      <c r="D48" s="2">
        <f>IFERROR(__xludf.DUMMYFUNCTION("""COMPUTED_VALUE"""),202.11)</f>
        <v>202.11</v>
      </c>
      <c r="E48" s="2">
        <f>IFERROR(__xludf.DUMMYFUNCTION("""COMPUTED_VALUE"""),205.1)</f>
        <v>205.1</v>
      </c>
      <c r="F48" s="2">
        <f>IFERROR(__xludf.DUMMYFUNCTION("""COMPUTED_VALUE"""),2.0684559E7)</f>
        <v>20684559</v>
      </c>
    </row>
    <row r="49">
      <c r="A49" s="3">
        <f>IFERROR(__xludf.DUMMYFUNCTION("""COMPUTED_VALUE"""),43965.66666666667)</f>
        <v>43965.66667</v>
      </c>
      <c r="B49" s="2">
        <f>IFERROR(__xludf.DUMMYFUNCTION("""COMPUTED_VALUE"""),202.56)</f>
        <v>202.56</v>
      </c>
      <c r="C49" s="2">
        <f>IFERROR(__xludf.DUMMYFUNCTION("""COMPUTED_VALUE"""),206.93)</f>
        <v>206.93</v>
      </c>
      <c r="D49" s="2">
        <f>IFERROR(__xludf.DUMMYFUNCTION("""COMPUTED_VALUE"""),200.69)</f>
        <v>200.69</v>
      </c>
      <c r="E49" s="2">
        <f>IFERROR(__xludf.DUMMYFUNCTION("""COMPUTED_VALUE"""),206.81)</f>
        <v>206.81</v>
      </c>
      <c r="F49" s="2">
        <f>IFERROR(__xludf.DUMMYFUNCTION("""COMPUTED_VALUE"""),1.7178947E7)</f>
        <v>17178947</v>
      </c>
    </row>
    <row r="50">
      <c r="A50" s="3">
        <f>IFERROR(__xludf.DUMMYFUNCTION("""COMPUTED_VALUE"""),43966.66666666667)</f>
        <v>43966.66667</v>
      </c>
      <c r="B50" s="2">
        <f>IFERROR(__xludf.DUMMYFUNCTION("""COMPUTED_VALUE"""),205.27)</f>
        <v>205.27</v>
      </c>
      <c r="C50" s="2">
        <f>IFERROR(__xludf.DUMMYFUNCTION("""COMPUTED_VALUE"""),211.34)</f>
        <v>211.34</v>
      </c>
      <c r="D50" s="2">
        <f>IFERROR(__xludf.DUMMYFUNCTION("""COMPUTED_VALUE"""),204.12)</f>
        <v>204.12</v>
      </c>
      <c r="E50" s="2">
        <f>IFERROR(__xludf.DUMMYFUNCTION("""COMPUTED_VALUE"""),210.88)</f>
        <v>210.88</v>
      </c>
      <c r="F50" s="2">
        <f>IFERROR(__xludf.DUMMYFUNCTION("""COMPUTED_VALUE"""),1.9383154E7)</f>
        <v>19383154</v>
      </c>
    </row>
    <row r="51">
      <c r="A51" s="3">
        <f>IFERROR(__xludf.DUMMYFUNCTION("""COMPUTED_VALUE"""),43969.66666666667)</f>
        <v>43969.66667</v>
      </c>
      <c r="B51" s="2">
        <f>IFERROR(__xludf.DUMMYFUNCTION("""COMPUTED_VALUE"""),212.15)</f>
        <v>212.15</v>
      </c>
      <c r="C51" s="2">
        <f>IFERROR(__xludf.DUMMYFUNCTION("""COMPUTED_VALUE"""),214.64)</f>
        <v>214.64</v>
      </c>
      <c r="D51" s="2">
        <f>IFERROR(__xludf.DUMMYFUNCTION("""COMPUTED_VALUE"""),210.94)</f>
        <v>210.94</v>
      </c>
      <c r="E51" s="2">
        <f>IFERROR(__xludf.DUMMYFUNCTION("""COMPUTED_VALUE"""),213.19)</f>
        <v>213.19</v>
      </c>
      <c r="F51" s="2">
        <f>IFERROR(__xludf.DUMMYFUNCTION("""COMPUTED_VALUE"""),2.0167443E7)</f>
        <v>20167443</v>
      </c>
    </row>
    <row r="52">
      <c r="A52" s="3">
        <f>IFERROR(__xludf.DUMMYFUNCTION("""COMPUTED_VALUE"""),43970.66666666667)</f>
        <v>43970.66667</v>
      </c>
      <c r="B52" s="2">
        <f>IFERROR(__xludf.DUMMYFUNCTION("""COMPUTED_VALUE"""),213.27)</f>
        <v>213.27</v>
      </c>
      <c r="C52" s="2">
        <f>IFERROR(__xludf.DUMMYFUNCTION("""COMPUTED_VALUE"""),220.49)</f>
        <v>220.49</v>
      </c>
      <c r="D52" s="2">
        <f>IFERROR(__xludf.DUMMYFUNCTION("""COMPUTED_VALUE"""),212.83)</f>
        <v>212.83</v>
      </c>
      <c r="E52" s="2">
        <f>IFERROR(__xludf.DUMMYFUNCTION("""COMPUTED_VALUE"""),216.88)</f>
        <v>216.88</v>
      </c>
      <c r="F52" s="2">
        <f>IFERROR(__xludf.DUMMYFUNCTION("""COMPUTED_VALUE"""),3.1843152E7)</f>
        <v>31843152</v>
      </c>
    </row>
    <row r="53">
      <c r="A53" s="3">
        <f>IFERROR(__xludf.DUMMYFUNCTION("""COMPUTED_VALUE"""),43971.66666666667)</f>
        <v>43971.66667</v>
      </c>
      <c r="B53" s="2">
        <f>IFERROR(__xludf.DUMMYFUNCTION("""COMPUTED_VALUE"""),223.5)</f>
        <v>223.5</v>
      </c>
      <c r="C53" s="2">
        <f>IFERROR(__xludf.DUMMYFUNCTION("""COMPUTED_VALUE"""),231.34)</f>
        <v>231.34</v>
      </c>
      <c r="D53" s="2">
        <f>IFERROR(__xludf.DUMMYFUNCTION("""COMPUTED_VALUE"""),223.19)</f>
        <v>223.19</v>
      </c>
      <c r="E53" s="2">
        <f>IFERROR(__xludf.DUMMYFUNCTION("""COMPUTED_VALUE"""),229.97)</f>
        <v>229.97</v>
      </c>
      <c r="F53" s="2">
        <f>IFERROR(__xludf.DUMMYFUNCTION("""COMPUTED_VALUE"""),5.0162875E7)</f>
        <v>50162875</v>
      </c>
    </row>
    <row r="54">
      <c r="A54" s="3">
        <f>IFERROR(__xludf.DUMMYFUNCTION("""COMPUTED_VALUE"""),43972.66666666667)</f>
        <v>43972.66667</v>
      </c>
      <c r="B54" s="2">
        <f>IFERROR(__xludf.DUMMYFUNCTION("""COMPUTED_VALUE"""),234.72)</f>
        <v>234.72</v>
      </c>
      <c r="C54" s="2">
        <f>IFERROR(__xludf.DUMMYFUNCTION("""COMPUTED_VALUE"""),237.2)</f>
        <v>237.2</v>
      </c>
      <c r="D54" s="2">
        <f>IFERROR(__xludf.DUMMYFUNCTION("""COMPUTED_VALUE"""),231.2)</f>
        <v>231.2</v>
      </c>
      <c r="E54" s="2">
        <f>IFERROR(__xludf.DUMMYFUNCTION("""COMPUTED_VALUE"""),231.39)</f>
        <v>231.39</v>
      </c>
      <c r="F54" s="2">
        <f>IFERROR(__xludf.DUMMYFUNCTION("""COMPUTED_VALUE"""),4.7782636E7)</f>
        <v>47782636</v>
      </c>
    </row>
    <row r="55">
      <c r="A55" s="3">
        <f>IFERROR(__xludf.DUMMYFUNCTION("""COMPUTED_VALUE"""),43973.66666666667)</f>
        <v>43973.66667</v>
      </c>
      <c r="B55" s="2">
        <f>IFERROR(__xludf.DUMMYFUNCTION("""COMPUTED_VALUE"""),231.51)</f>
        <v>231.51</v>
      </c>
      <c r="C55" s="2">
        <f>IFERROR(__xludf.DUMMYFUNCTION("""COMPUTED_VALUE"""),235.99)</f>
        <v>235.99</v>
      </c>
      <c r="D55" s="2">
        <f>IFERROR(__xludf.DUMMYFUNCTION("""COMPUTED_VALUE"""),228.74)</f>
        <v>228.74</v>
      </c>
      <c r="E55" s="2">
        <f>IFERROR(__xludf.DUMMYFUNCTION("""COMPUTED_VALUE"""),234.91)</f>
        <v>234.91</v>
      </c>
      <c r="F55" s="2">
        <f>IFERROR(__xludf.DUMMYFUNCTION("""COMPUTED_VALUE"""),3.3925564E7)</f>
        <v>33925564</v>
      </c>
    </row>
    <row r="56">
      <c r="A56" s="3">
        <f>IFERROR(__xludf.DUMMYFUNCTION("""COMPUTED_VALUE"""),43977.66666666667)</f>
        <v>43977.66667</v>
      </c>
      <c r="B56" s="2">
        <f>IFERROR(__xludf.DUMMYFUNCTION("""COMPUTED_VALUE"""),239.77)</f>
        <v>239.77</v>
      </c>
      <c r="C56" s="2">
        <f>IFERROR(__xludf.DUMMYFUNCTION("""COMPUTED_VALUE"""),240.9)</f>
        <v>240.9</v>
      </c>
      <c r="D56" s="2">
        <f>IFERROR(__xludf.DUMMYFUNCTION("""COMPUTED_VALUE"""),231.67)</f>
        <v>231.67</v>
      </c>
      <c r="E56" s="2">
        <f>IFERROR(__xludf.DUMMYFUNCTION("""COMPUTED_VALUE"""),232.2)</f>
        <v>232.2</v>
      </c>
      <c r="F56" s="2">
        <f>IFERROR(__xludf.DUMMYFUNCTION("""COMPUTED_VALUE"""),3.3178318E7)</f>
        <v>33178318</v>
      </c>
    </row>
    <row r="57">
      <c r="A57" s="3">
        <f>IFERROR(__xludf.DUMMYFUNCTION("""COMPUTED_VALUE"""),43978.66666666667)</f>
        <v>43978.66667</v>
      </c>
      <c r="B57" s="2">
        <f>IFERROR(__xludf.DUMMYFUNCTION("""COMPUTED_VALUE"""),229.07)</f>
        <v>229.07</v>
      </c>
      <c r="C57" s="2">
        <f>IFERROR(__xludf.DUMMYFUNCTION("""COMPUTED_VALUE"""),230.56)</f>
        <v>230.56</v>
      </c>
      <c r="D57" s="2">
        <f>IFERROR(__xludf.DUMMYFUNCTION("""COMPUTED_VALUE"""),221.13)</f>
        <v>221.13</v>
      </c>
      <c r="E57" s="2">
        <f>IFERROR(__xludf.DUMMYFUNCTION("""COMPUTED_VALUE"""),229.14)</f>
        <v>229.14</v>
      </c>
      <c r="F57" s="2">
        <f>IFERROR(__xludf.DUMMYFUNCTION("""COMPUTED_VALUE"""),3.4697553E7)</f>
        <v>34697553</v>
      </c>
    </row>
    <row r="58">
      <c r="A58" s="3">
        <f>IFERROR(__xludf.DUMMYFUNCTION("""COMPUTED_VALUE"""),43979.66666666667)</f>
        <v>43979.66667</v>
      </c>
      <c r="B58" s="2">
        <f>IFERROR(__xludf.DUMMYFUNCTION("""COMPUTED_VALUE"""),224.3)</f>
        <v>224.3</v>
      </c>
      <c r="C58" s="2">
        <f>IFERROR(__xludf.DUMMYFUNCTION("""COMPUTED_VALUE"""),231.63)</f>
        <v>231.63</v>
      </c>
      <c r="D58" s="2">
        <f>IFERROR(__xludf.DUMMYFUNCTION("""COMPUTED_VALUE"""),224.0)</f>
        <v>224</v>
      </c>
      <c r="E58" s="2">
        <f>IFERROR(__xludf.DUMMYFUNCTION("""COMPUTED_VALUE"""),225.46)</f>
        <v>225.46</v>
      </c>
      <c r="F58" s="2">
        <f>IFERROR(__xludf.DUMMYFUNCTION("""COMPUTED_VALUE"""),2.9423013E7)</f>
        <v>29423013</v>
      </c>
    </row>
    <row r="59">
      <c r="A59" s="3">
        <f>IFERROR(__xludf.DUMMYFUNCTION("""COMPUTED_VALUE"""),43980.66666666667)</f>
        <v>43980.66667</v>
      </c>
      <c r="B59" s="2">
        <f>IFERROR(__xludf.DUMMYFUNCTION("""COMPUTED_VALUE"""),225.2)</f>
        <v>225.2</v>
      </c>
      <c r="C59" s="2">
        <f>IFERROR(__xludf.DUMMYFUNCTION("""COMPUTED_VALUE"""),227.49)</f>
        <v>227.49</v>
      </c>
      <c r="D59" s="2">
        <f>IFERROR(__xludf.DUMMYFUNCTION("""COMPUTED_VALUE"""),222.88)</f>
        <v>222.88</v>
      </c>
      <c r="E59" s="2">
        <f>IFERROR(__xludf.DUMMYFUNCTION("""COMPUTED_VALUE"""),225.09)</f>
        <v>225.09</v>
      </c>
      <c r="F59" s="2">
        <f>IFERROR(__xludf.DUMMYFUNCTION("""COMPUTED_VALUE"""),2.3322476E7)</f>
        <v>23322476</v>
      </c>
    </row>
    <row r="60">
      <c r="A60" s="3">
        <f>IFERROR(__xludf.DUMMYFUNCTION("""COMPUTED_VALUE"""),43983.66666666667)</f>
        <v>43983.66667</v>
      </c>
      <c r="B60" s="2">
        <f>IFERROR(__xludf.DUMMYFUNCTION("""COMPUTED_VALUE"""),224.59)</f>
        <v>224.59</v>
      </c>
      <c r="C60" s="2">
        <f>IFERROR(__xludf.DUMMYFUNCTION("""COMPUTED_VALUE"""),232.44)</f>
        <v>232.44</v>
      </c>
      <c r="D60" s="2">
        <f>IFERROR(__xludf.DUMMYFUNCTION("""COMPUTED_VALUE"""),223.5)</f>
        <v>223.5</v>
      </c>
      <c r="E60" s="2">
        <f>IFERROR(__xludf.DUMMYFUNCTION("""COMPUTED_VALUE"""),231.91)</f>
        <v>231.91</v>
      </c>
      <c r="F60" s="2">
        <f>IFERROR(__xludf.DUMMYFUNCTION("""COMPUTED_VALUE"""),1.8223839E7)</f>
        <v>18223839</v>
      </c>
    </row>
    <row r="61">
      <c r="A61" s="3">
        <f>IFERROR(__xludf.DUMMYFUNCTION("""COMPUTED_VALUE"""),43984.66666666667)</f>
        <v>43984.66667</v>
      </c>
      <c r="B61" s="2">
        <f>IFERROR(__xludf.DUMMYFUNCTION("""COMPUTED_VALUE"""),230.94)</f>
        <v>230.94</v>
      </c>
      <c r="C61" s="2">
        <f>IFERROR(__xludf.DUMMYFUNCTION("""COMPUTED_VALUE"""),233.0)</f>
        <v>233</v>
      </c>
      <c r="D61" s="2">
        <f>IFERROR(__xludf.DUMMYFUNCTION("""COMPUTED_VALUE"""),226.56)</f>
        <v>226.56</v>
      </c>
      <c r="E61" s="2">
        <f>IFERROR(__xludf.DUMMYFUNCTION("""COMPUTED_VALUE"""),232.72)</f>
        <v>232.72</v>
      </c>
      <c r="F61" s="2">
        <f>IFERROR(__xludf.DUMMYFUNCTION("""COMPUTED_VALUE"""),2.0919018E7)</f>
        <v>20919018</v>
      </c>
    </row>
    <row r="62">
      <c r="A62" s="3">
        <f>IFERROR(__xludf.DUMMYFUNCTION("""COMPUTED_VALUE"""),43985.66666666667)</f>
        <v>43985.66667</v>
      </c>
      <c r="B62" s="2">
        <f>IFERROR(__xludf.DUMMYFUNCTION("""COMPUTED_VALUE"""),232.11)</f>
        <v>232.11</v>
      </c>
      <c r="C62" s="2">
        <f>IFERROR(__xludf.DUMMYFUNCTION("""COMPUTED_VALUE"""),232.65)</f>
        <v>232.65</v>
      </c>
      <c r="D62" s="2">
        <f>IFERROR(__xludf.DUMMYFUNCTION("""COMPUTED_VALUE"""),228.53)</f>
        <v>228.53</v>
      </c>
      <c r="E62" s="2">
        <f>IFERROR(__xludf.DUMMYFUNCTION("""COMPUTED_VALUE"""),230.16)</f>
        <v>230.16</v>
      </c>
      <c r="F62" s="2">
        <f>IFERROR(__xludf.DUMMYFUNCTION("""COMPUTED_VALUE"""),1.5380282E7)</f>
        <v>15380282</v>
      </c>
    </row>
    <row r="63">
      <c r="A63" s="3">
        <f>IFERROR(__xludf.DUMMYFUNCTION("""COMPUTED_VALUE"""),43986.66666666667)</f>
        <v>43986.66667</v>
      </c>
      <c r="B63" s="2">
        <f>IFERROR(__xludf.DUMMYFUNCTION("""COMPUTED_VALUE"""),229.56)</f>
        <v>229.56</v>
      </c>
      <c r="C63" s="2">
        <f>IFERROR(__xludf.DUMMYFUNCTION("""COMPUTED_VALUE"""),231.63)</f>
        <v>231.63</v>
      </c>
      <c r="D63" s="2">
        <f>IFERROR(__xludf.DUMMYFUNCTION("""COMPUTED_VALUE"""),224.61)</f>
        <v>224.61</v>
      </c>
      <c r="E63" s="2">
        <f>IFERROR(__xludf.DUMMYFUNCTION("""COMPUTED_VALUE"""),226.29)</f>
        <v>226.29</v>
      </c>
      <c r="F63" s="2">
        <f>IFERROR(__xludf.DUMMYFUNCTION("""COMPUTED_VALUE"""),1.7041481E7)</f>
        <v>17041481</v>
      </c>
    </row>
    <row r="64">
      <c r="A64" s="3">
        <f>IFERROR(__xludf.DUMMYFUNCTION("""COMPUTED_VALUE"""),43987.66666666667)</f>
        <v>43987.66667</v>
      </c>
      <c r="B64" s="2">
        <f>IFERROR(__xludf.DUMMYFUNCTION("""COMPUTED_VALUE"""),226.71)</f>
        <v>226.71</v>
      </c>
      <c r="C64" s="2">
        <f>IFERROR(__xludf.DUMMYFUNCTION("""COMPUTED_VALUE"""),231.35)</f>
        <v>231.35</v>
      </c>
      <c r="D64" s="2">
        <f>IFERROR(__xludf.DUMMYFUNCTION("""COMPUTED_VALUE"""),225.31)</f>
        <v>225.31</v>
      </c>
      <c r="E64" s="2">
        <f>IFERROR(__xludf.DUMMYFUNCTION("""COMPUTED_VALUE"""),230.77)</f>
        <v>230.77</v>
      </c>
      <c r="F64" s="2">
        <f>IFERROR(__xludf.DUMMYFUNCTION("""COMPUTED_VALUE"""),1.6750438E7)</f>
        <v>16750438</v>
      </c>
    </row>
    <row r="65">
      <c r="A65" s="3">
        <f>IFERROR(__xludf.DUMMYFUNCTION("""COMPUTED_VALUE"""),43990.66666666667)</f>
        <v>43990.66667</v>
      </c>
      <c r="B65" s="2">
        <f>IFERROR(__xludf.DUMMYFUNCTION("""COMPUTED_VALUE"""),229.03)</f>
        <v>229.03</v>
      </c>
      <c r="C65" s="2">
        <f>IFERROR(__xludf.DUMMYFUNCTION("""COMPUTED_VALUE"""),231.55)</f>
        <v>231.55</v>
      </c>
      <c r="D65" s="2">
        <f>IFERROR(__xludf.DUMMYFUNCTION("""COMPUTED_VALUE"""),227.41)</f>
        <v>227.41</v>
      </c>
      <c r="E65" s="2">
        <f>IFERROR(__xludf.DUMMYFUNCTION("""COMPUTED_VALUE"""),231.4)</f>
        <v>231.4</v>
      </c>
      <c r="F65" s="2">
        <f>IFERROR(__xludf.DUMMYFUNCTION("""COMPUTED_VALUE"""),1.5466499E7)</f>
        <v>15466499</v>
      </c>
    </row>
    <row r="66">
      <c r="A66" s="3">
        <f>IFERROR(__xludf.DUMMYFUNCTION("""COMPUTED_VALUE"""),43991.66666666667)</f>
        <v>43991.66667</v>
      </c>
      <c r="B66" s="2">
        <f>IFERROR(__xludf.DUMMYFUNCTION("""COMPUTED_VALUE"""),231.52)</f>
        <v>231.52</v>
      </c>
      <c r="C66" s="2">
        <f>IFERROR(__xludf.DUMMYFUNCTION("""COMPUTED_VALUE"""),239.77)</f>
        <v>239.77</v>
      </c>
      <c r="D66" s="2">
        <f>IFERROR(__xludf.DUMMYFUNCTION("""COMPUTED_VALUE"""),230.41)</f>
        <v>230.41</v>
      </c>
      <c r="E66" s="2">
        <f>IFERROR(__xludf.DUMMYFUNCTION("""COMPUTED_VALUE"""),238.67)</f>
        <v>238.67</v>
      </c>
      <c r="F66" s="2">
        <f>IFERROR(__xludf.DUMMYFUNCTION("""COMPUTED_VALUE"""),2.7462872E7)</f>
        <v>27462872</v>
      </c>
    </row>
    <row r="67">
      <c r="A67" s="3">
        <f>IFERROR(__xludf.DUMMYFUNCTION("""COMPUTED_VALUE"""),43992.66666666667)</f>
        <v>43992.66667</v>
      </c>
      <c r="B67" s="2">
        <f>IFERROR(__xludf.DUMMYFUNCTION("""COMPUTED_VALUE"""),240.96)</f>
        <v>240.96</v>
      </c>
      <c r="C67" s="2">
        <f>IFERROR(__xludf.DUMMYFUNCTION("""COMPUTED_VALUE"""),241.21)</f>
        <v>241.21</v>
      </c>
      <c r="D67" s="2">
        <f>IFERROR(__xludf.DUMMYFUNCTION("""COMPUTED_VALUE"""),235.28)</f>
        <v>235.28</v>
      </c>
      <c r="E67" s="2">
        <f>IFERROR(__xludf.DUMMYFUNCTION("""COMPUTED_VALUE"""),236.73)</f>
        <v>236.73</v>
      </c>
      <c r="F67" s="2">
        <f>IFERROR(__xludf.DUMMYFUNCTION("""COMPUTED_VALUE"""),2.0720709E7)</f>
        <v>20720709</v>
      </c>
    </row>
    <row r="68">
      <c r="A68" s="3">
        <f>IFERROR(__xludf.DUMMYFUNCTION("""COMPUTED_VALUE"""),43993.66666666667)</f>
        <v>43993.66667</v>
      </c>
      <c r="B68" s="2">
        <f>IFERROR(__xludf.DUMMYFUNCTION("""COMPUTED_VALUE"""),229.94)</f>
        <v>229.94</v>
      </c>
      <c r="C68" s="2">
        <f>IFERROR(__xludf.DUMMYFUNCTION("""COMPUTED_VALUE"""),232.89)</f>
        <v>232.89</v>
      </c>
      <c r="D68" s="2">
        <f>IFERROR(__xludf.DUMMYFUNCTION("""COMPUTED_VALUE"""),223.55)</f>
        <v>223.55</v>
      </c>
      <c r="E68" s="2">
        <f>IFERROR(__xludf.DUMMYFUNCTION("""COMPUTED_VALUE"""),224.43)</f>
        <v>224.43</v>
      </c>
      <c r="F68" s="2">
        <f>IFERROR(__xludf.DUMMYFUNCTION("""COMPUTED_VALUE"""),2.6708163E7)</f>
        <v>26708163</v>
      </c>
    </row>
    <row r="69">
      <c r="A69" s="3">
        <f>IFERROR(__xludf.DUMMYFUNCTION("""COMPUTED_VALUE"""),43994.66666666667)</f>
        <v>43994.66667</v>
      </c>
      <c r="B69" s="2">
        <f>IFERROR(__xludf.DUMMYFUNCTION("""COMPUTED_VALUE"""),229.9)</f>
        <v>229.9</v>
      </c>
      <c r="C69" s="2">
        <f>IFERROR(__xludf.DUMMYFUNCTION("""COMPUTED_VALUE"""),231.66)</f>
        <v>231.66</v>
      </c>
      <c r="D69" s="2">
        <f>IFERROR(__xludf.DUMMYFUNCTION("""COMPUTED_VALUE"""),224.5)</f>
        <v>224.5</v>
      </c>
      <c r="E69" s="2">
        <f>IFERROR(__xludf.DUMMYFUNCTION("""COMPUTED_VALUE"""),228.58)</f>
        <v>228.58</v>
      </c>
      <c r="F69" s="2">
        <f>IFERROR(__xludf.DUMMYFUNCTION("""COMPUTED_VALUE"""),2.2091387E7)</f>
        <v>22091387</v>
      </c>
    </row>
    <row r="70">
      <c r="A70" s="3">
        <f>IFERROR(__xludf.DUMMYFUNCTION("""COMPUTED_VALUE"""),43997.66666666667)</f>
        <v>43997.66667</v>
      </c>
      <c r="B70" s="2">
        <f>IFERROR(__xludf.DUMMYFUNCTION("""COMPUTED_VALUE"""),225.09)</f>
        <v>225.09</v>
      </c>
      <c r="C70" s="2">
        <f>IFERROR(__xludf.DUMMYFUNCTION("""COMPUTED_VALUE"""),233.77)</f>
        <v>233.77</v>
      </c>
      <c r="D70" s="2">
        <f>IFERROR(__xludf.DUMMYFUNCTION("""COMPUTED_VALUE"""),224.8)</f>
        <v>224.8</v>
      </c>
      <c r="E70" s="2">
        <f>IFERROR(__xludf.DUMMYFUNCTION("""COMPUTED_VALUE"""),232.5)</f>
        <v>232.5</v>
      </c>
      <c r="F70" s="2">
        <f>IFERROR(__xludf.DUMMYFUNCTION("""COMPUTED_VALUE"""),1.5340264E7)</f>
        <v>15340264</v>
      </c>
    </row>
    <row r="71">
      <c r="A71" s="3">
        <f>IFERROR(__xludf.DUMMYFUNCTION("""COMPUTED_VALUE"""),43998.66666666667)</f>
        <v>43998.66667</v>
      </c>
      <c r="B71" s="2">
        <f>IFERROR(__xludf.DUMMYFUNCTION("""COMPUTED_VALUE"""),237.14)</f>
        <v>237.14</v>
      </c>
      <c r="C71" s="2">
        <f>IFERROR(__xludf.DUMMYFUNCTION("""COMPUTED_VALUE"""),238.46)</f>
        <v>238.46</v>
      </c>
      <c r="D71" s="2">
        <f>IFERROR(__xludf.DUMMYFUNCTION("""COMPUTED_VALUE"""),233.0)</f>
        <v>233</v>
      </c>
      <c r="E71" s="2">
        <f>IFERROR(__xludf.DUMMYFUNCTION("""COMPUTED_VALUE"""),235.65)</f>
        <v>235.65</v>
      </c>
      <c r="F71" s="2">
        <f>IFERROR(__xludf.DUMMYFUNCTION("""COMPUTED_VALUE"""),1.5236691E7)</f>
        <v>15236691</v>
      </c>
    </row>
    <row r="72">
      <c r="A72" s="3">
        <f>IFERROR(__xludf.DUMMYFUNCTION("""COMPUTED_VALUE"""),43999.66666666667)</f>
        <v>43999.66667</v>
      </c>
      <c r="B72" s="2">
        <f>IFERROR(__xludf.DUMMYFUNCTION("""COMPUTED_VALUE"""),235.0)</f>
        <v>235</v>
      </c>
      <c r="C72" s="2">
        <f>IFERROR(__xludf.DUMMYFUNCTION("""COMPUTED_VALUE"""),237.59)</f>
        <v>237.59</v>
      </c>
      <c r="D72" s="2">
        <f>IFERROR(__xludf.DUMMYFUNCTION("""COMPUTED_VALUE"""),231.73)</f>
        <v>231.73</v>
      </c>
      <c r="E72" s="2">
        <f>IFERROR(__xludf.DUMMYFUNCTION("""COMPUTED_VALUE"""),235.53)</f>
        <v>235.53</v>
      </c>
      <c r="F72" s="2">
        <f>IFERROR(__xludf.DUMMYFUNCTION("""COMPUTED_VALUE"""),1.9578125E7)</f>
        <v>19578125</v>
      </c>
    </row>
    <row r="73">
      <c r="A73" s="3">
        <f>IFERROR(__xludf.DUMMYFUNCTION("""COMPUTED_VALUE"""),44000.66666666667)</f>
        <v>44000.66667</v>
      </c>
      <c r="B73" s="2">
        <f>IFERROR(__xludf.DUMMYFUNCTION("""COMPUTED_VALUE"""),234.99)</f>
        <v>234.99</v>
      </c>
      <c r="C73" s="2">
        <f>IFERROR(__xludf.DUMMYFUNCTION("""COMPUTED_VALUE"""),236.14)</f>
        <v>236.14</v>
      </c>
      <c r="D73" s="2">
        <f>IFERROR(__xludf.DUMMYFUNCTION("""COMPUTED_VALUE"""),232.15)</f>
        <v>232.15</v>
      </c>
      <c r="E73" s="2">
        <f>IFERROR(__xludf.DUMMYFUNCTION("""COMPUTED_VALUE"""),235.94)</f>
        <v>235.94</v>
      </c>
      <c r="F73" s="2">
        <f>IFERROR(__xludf.DUMMYFUNCTION("""COMPUTED_VALUE"""),1.5782452E7)</f>
        <v>15782452</v>
      </c>
    </row>
    <row r="74">
      <c r="A74" s="3">
        <f>IFERROR(__xludf.DUMMYFUNCTION("""COMPUTED_VALUE"""),44001.66666666667)</f>
        <v>44001.66667</v>
      </c>
      <c r="B74" s="2">
        <f>IFERROR(__xludf.DUMMYFUNCTION("""COMPUTED_VALUE"""),237.79)</f>
        <v>237.79</v>
      </c>
      <c r="C74" s="2">
        <f>IFERROR(__xludf.DUMMYFUNCTION("""COMPUTED_VALUE"""),240.83)</f>
        <v>240.83</v>
      </c>
      <c r="D74" s="2">
        <f>IFERROR(__xludf.DUMMYFUNCTION("""COMPUTED_VALUE"""),235.55)</f>
        <v>235.55</v>
      </c>
      <c r="E74" s="2">
        <f>IFERROR(__xludf.DUMMYFUNCTION("""COMPUTED_VALUE"""),238.79)</f>
        <v>238.79</v>
      </c>
      <c r="F74" s="2">
        <f>IFERROR(__xludf.DUMMYFUNCTION("""COMPUTED_VALUE"""),3.0081291E7)</f>
        <v>30081291</v>
      </c>
    </row>
    <row r="75">
      <c r="A75" s="3">
        <f>IFERROR(__xludf.DUMMYFUNCTION("""COMPUTED_VALUE"""),44004.66666666667)</f>
        <v>44004.66667</v>
      </c>
      <c r="B75" s="2">
        <f>IFERROR(__xludf.DUMMYFUNCTION("""COMPUTED_VALUE"""),238.56)</f>
        <v>238.56</v>
      </c>
      <c r="C75" s="2">
        <f>IFERROR(__xludf.DUMMYFUNCTION("""COMPUTED_VALUE"""),240.7)</f>
        <v>240.7</v>
      </c>
      <c r="D75" s="2">
        <f>IFERROR(__xludf.DUMMYFUNCTION("""COMPUTED_VALUE"""),236.91)</f>
        <v>236.91</v>
      </c>
      <c r="E75" s="2">
        <f>IFERROR(__xludf.DUMMYFUNCTION("""COMPUTED_VALUE"""),239.22)</f>
        <v>239.22</v>
      </c>
      <c r="F75" s="2">
        <f>IFERROR(__xludf.DUMMYFUNCTION("""COMPUTED_VALUE"""),1.8917782E7)</f>
        <v>18917782</v>
      </c>
    </row>
    <row r="76">
      <c r="A76" s="3">
        <f>IFERROR(__xludf.DUMMYFUNCTION("""COMPUTED_VALUE"""),44005.66666666667)</f>
        <v>44005.66667</v>
      </c>
      <c r="B76" s="2">
        <f>IFERROR(__xludf.DUMMYFUNCTION("""COMPUTED_VALUE"""),241.28)</f>
        <v>241.28</v>
      </c>
      <c r="C76" s="2">
        <f>IFERROR(__xludf.DUMMYFUNCTION("""COMPUTED_VALUE"""),245.19)</f>
        <v>245.19</v>
      </c>
      <c r="D76" s="2">
        <f>IFERROR(__xludf.DUMMYFUNCTION("""COMPUTED_VALUE"""),239.86)</f>
        <v>239.86</v>
      </c>
      <c r="E76" s="2">
        <f>IFERROR(__xludf.DUMMYFUNCTION("""COMPUTED_VALUE"""),242.24)</f>
        <v>242.24</v>
      </c>
      <c r="F76" s="2">
        <f>IFERROR(__xludf.DUMMYFUNCTION("""COMPUTED_VALUE"""),2.4017915E7)</f>
        <v>24017915</v>
      </c>
    </row>
    <row r="77">
      <c r="A77" s="3">
        <f>IFERROR(__xludf.DUMMYFUNCTION("""COMPUTED_VALUE"""),44006.66666666667)</f>
        <v>44006.66667</v>
      </c>
      <c r="B77" s="2">
        <f>IFERROR(__xludf.DUMMYFUNCTION("""COMPUTED_VALUE"""),241.2)</f>
        <v>241.2</v>
      </c>
      <c r="C77" s="2">
        <f>IFERROR(__xludf.DUMMYFUNCTION("""COMPUTED_VALUE"""),243.22)</f>
        <v>243.22</v>
      </c>
      <c r="D77" s="2">
        <f>IFERROR(__xludf.DUMMYFUNCTION("""COMPUTED_VALUE"""),232.68)</f>
        <v>232.68</v>
      </c>
      <c r="E77" s="2">
        <f>IFERROR(__xludf.DUMMYFUNCTION("""COMPUTED_VALUE"""),234.02)</f>
        <v>234.02</v>
      </c>
      <c r="F77" s="2">
        <f>IFERROR(__xludf.DUMMYFUNCTION("""COMPUTED_VALUE"""),2.0834904E7)</f>
        <v>20834904</v>
      </c>
    </row>
    <row r="78">
      <c r="A78" s="3">
        <f>IFERROR(__xludf.DUMMYFUNCTION("""COMPUTED_VALUE"""),44007.66666666667)</f>
        <v>44007.66667</v>
      </c>
      <c r="B78" s="2">
        <f>IFERROR(__xludf.DUMMYFUNCTION("""COMPUTED_VALUE"""),234.62)</f>
        <v>234.62</v>
      </c>
      <c r="C78" s="2">
        <f>IFERROR(__xludf.DUMMYFUNCTION("""COMPUTED_VALUE"""),237.3)</f>
        <v>237.3</v>
      </c>
      <c r="D78" s="2">
        <f>IFERROR(__xludf.DUMMYFUNCTION("""COMPUTED_VALUE"""),232.74)</f>
        <v>232.74</v>
      </c>
      <c r="E78" s="2">
        <f>IFERROR(__xludf.DUMMYFUNCTION("""COMPUTED_VALUE"""),235.68)</f>
        <v>235.68</v>
      </c>
      <c r="F78" s="2">
        <f>IFERROR(__xludf.DUMMYFUNCTION("""COMPUTED_VALUE"""),1.8704339E7)</f>
        <v>18704339</v>
      </c>
    </row>
    <row r="79">
      <c r="A79" s="3">
        <f>IFERROR(__xludf.DUMMYFUNCTION("""COMPUTED_VALUE"""),44008.66666666667)</f>
        <v>44008.66667</v>
      </c>
      <c r="B79" s="2">
        <f>IFERROR(__xludf.DUMMYFUNCTION("""COMPUTED_VALUE"""),232.64)</f>
        <v>232.64</v>
      </c>
      <c r="C79" s="2">
        <f>IFERROR(__xludf.DUMMYFUNCTION("""COMPUTED_VALUE"""),233.09)</f>
        <v>233.09</v>
      </c>
      <c r="D79" s="2">
        <f>IFERROR(__xludf.DUMMYFUNCTION("""COMPUTED_VALUE"""),215.4)</f>
        <v>215.4</v>
      </c>
      <c r="E79" s="2">
        <f>IFERROR(__xludf.DUMMYFUNCTION("""COMPUTED_VALUE"""),216.08)</f>
        <v>216.08</v>
      </c>
      <c r="F79" s="2">
        <f>IFERROR(__xludf.DUMMYFUNCTION("""COMPUTED_VALUE"""),7.6343939E7)</f>
        <v>76343939</v>
      </c>
    </row>
    <row r="80">
      <c r="A80" s="3">
        <f>IFERROR(__xludf.DUMMYFUNCTION("""COMPUTED_VALUE"""),44011.66666666667)</f>
        <v>44011.66667</v>
      </c>
      <c r="B80" s="2">
        <f>IFERROR(__xludf.DUMMYFUNCTION("""COMPUTED_VALUE"""),209.75)</f>
        <v>209.75</v>
      </c>
      <c r="C80" s="2">
        <f>IFERROR(__xludf.DUMMYFUNCTION("""COMPUTED_VALUE"""),220.75)</f>
        <v>220.75</v>
      </c>
      <c r="D80" s="2">
        <f>IFERROR(__xludf.DUMMYFUNCTION("""COMPUTED_VALUE"""),207.11)</f>
        <v>207.11</v>
      </c>
      <c r="E80" s="2">
        <f>IFERROR(__xludf.DUMMYFUNCTION("""COMPUTED_VALUE"""),220.64)</f>
        <v>220.64</v>
      </c>
      <c r="F80" s="2">
        <f>IFERROR(__xludf.DUMMYFUNCTION("""COMPUTED_VALUE"""),5.8514281E7)</f>
        <v>58514281</v>
      </c>
    </row>
    <row r="81">
      <c r="A81" s="3">
        <f>IFERROR(__xludf.DUMMYFUNCTION("""COMPUTED_VALUE"""),44012.66666666667)</f>
        <v>44012.66667</v>
      </c>
      <c r="B81" s="2">
        <f>IFERROR(__xludf.DUMMYFUNCTION("""COMPUTED_VALUE"""),220.59)</f>
        <v>220.59</v>
      </c>
      <c r="C81" s="2">
        <f>IFERROR(__xludf.DUMMYFUNCTION("""COMPUTED_VALUE"""),227.5)</f>
        <v>227.5</v>
      </c>
      <c r="D81" s="2">
        <f>IFERROR(__xludf.DUMMYFUNCTION("""COMPUTED_VALUE"""),218.47)</f>
        <v>218.47</v>
      </c>
      <c r="E81" s="2">
        <f>IFERROR(__xludf.DUMMYFUNCTION("""COMPUTED_VALUE"""),227.07)</f>
        <v>227.07</v>
      </c>
      <c r="F81" s="2">
        <f>IFERROR(__xludf.DUMMYFUNCTION("""COMPUTED_VALUE"""),3.3927068E7)</f>
        <v>33927068</v>
      </c>
    </row>
    <row r="82">
      <c r="A82" s="3">
        <f>IFERROR(__xludf.DUMMYFUNCTION("""COMPUTED_VALUE"""),44013.66666666667)</f>
        <v>44013.66667</v>
      </c>
      <c r="B82" s="2">
        <f>IFERROR(__xludf.DUMMYFUNCTION("""COMPUTED_VALUE"""),228.5)</f>
        <v>228.5</v>
      </c>
      <c r="C82" s="2">
        <f>IFERROR(__xludf.DUMMYFUNCTION("""COMPUTED_VALUE"""),239.0)</f>
        <v>239</v>
      </c>
      <c r="D82" s="2">
        <f>IFERROR(__xludf.DUMMYFUNCTION("""COMPUTED_VALUE"""),227.56)</f>
        <v>227.56</v>
      </c>
      <c r="E82" s="2">
        <f>IFERROR(__xludf.DUMMYFUNCTION("""COMPUTED_VALUE"""),237.55)</f>
        <v>237.55</v>
      </c>
      <c r="F82" s="2">
        <f>IFERROR(__xludf.DUMMYFUNCTION("""COMPUTED_VALUE"""),4.3399739E7)</f>
        <v>43399739</v>
      </c>
    </row>
    <row r="83">
      <c r="A83" s="3">
        <f>IFERROR(__xludf.DUMMYFUNCTION("""COMPUTED_VALUE"""),44014.66666666667)</f>
        <v>44014.66667</v>
      </c>
      <c r="B83" s="2">
        <f>IFERROR(__xludf.DUMMYFUNCTION("""COMPUTED_VALUE"""),239.0)</f>
        <v>239</v>
      </c>
      <c r="C83" s="2">
        <f>IFERROR(__xludf.DUMMYFUNCTION("""COMPUTED_VALUE"""),240.0)</f>
        <v>240</v>
      </c>
      <c r="D83" s="2">
        <f>IFERROR(__xludf.DUMMYFUNCTION("""COMPUTED_VALUE"""),232.61)</f>
        <v>232.61</v>
      </c>
      <c r="E83" s="2">
        <f>IFERROR(__xludf.DUMMYFUNCTION("""COMPUTED_VALUE"""),233.42)</f>
        <v>233.42</v>
      </c>
      <c r="F83" s="2">
        <f>IFERROR(__xludf.DUMMYFUNCTION("""COMPUTED_VALUE"""),3.063362E7)</f>
        <v>30633620</v>
      </c>
    </row>
    <row r="84">
      <c r="A84" s="3">
        <f>IFERROR(__xludf.DUMMYFUNCTION("""COMPUTED_VALUE"""),44018.66666666667)</f>
        <v>44018.66667</v>
      </c>
      <c r="B84" s="2">
        <f>IFERROR(__xludf.DUMMYFUNCTION("""COMPUTED_VALUE"""),233.76)</f>
        <v>233.76</v>
      </c>
      <c r="C84" s="2">
        <f>IFERROR(__xludf.DUMMYFUNCTION("""COMPUTED_VALUE"""),240.4)</f>
        <v>240.4</v>
      </c>
      <c r="D84" s="2">
        <f>IFERROR(__xludf.DUMMYFUNCTION("""COMPUTED_VALUE"""),232.27)</f>
        <v>232.27</v>
      </c>
      <c r="E84" s="2">
        <f>IFERROR(__xludf.DUMMYFUNCTION("""COMPUTED_VALUE"""),240.28)</f>
        <v>240.28</v>
      </c>
      <c r="F84" s="2">
        <f>IFERROR(__xludf.DUMMYFUNCTION("""COMPUTED_VALUE"""),2.6206158E7)</f>
        <v>26206158</v>
      </c>
    </row>
    <row r="85">
      <c r="A85" s="3">
        <f>IFERROR(__xludf.DUMMYFUNCTION("""COMPUTED_VALUE"""),44019.66666666667)</f>
        <v>44019.66667</v>
      </c>
      <c r="B85" s="2">
        <f>IFERROR(__xludf.DUMMYFUNCTION("""COMPUTED_VALUE"""),239.41)</f>
        <v>239.41</v>
      </c>
      <c r="C85" s="2">
        <f>IFERROR(__xludf.DUMMYFUNCTION("""COMPUTED_VALUE"""),247.65)</f>
        <v>247.65</v>
      </c>
      <c r="D85" s="2">
        <f>IFERROR(__xludf.DUMMYFUNCTION("""COMPUTED_VALUE"""),238.82)</f>
        <v>238.82</v>
      </c>
      <c r="E85" s="2">
        <f>IFERROR(__xludf.DUMMYFUNCTION("""COMPUTED_VALUE"""),240.86)</f>
        <v>240.86</v>
      </c>
      <c r="F85" s="2">
        <f>IFERROR(__xludf.DUMMYFUNCTION("""COMPUTED_VALUE"""),2.7887786E7)</f>
        <v>27887786</v>
      </c>
    </row>
    <row r="86">
      <c r="A86" s="3">
        <f>IFERROR(__xludf.DUMMYFUNCTION("""COMPUTED_VALUE"""),44020.66666666667)</f>
        <v>44020.66667</v>
      </c>
      <c r="B86" s="2">
        <f>IFERROR(__xludf.DUMMYFUNCTION("""COMPUTED_VALUE"""),238.11)</f>
        <v>238.11</v>
      </c>
      <c r="C86" s="2">
        <f>IFERROR(__xludf.DUMMYFUNCTION("""COMPUTED_VALUE"""),246.99)</f>
        <v>246.99</v>
      </c>
      <c r="D86" s="2">
        <f>IFERROR(__xludf.DUMMYFUNCTION("""COMPUTED_VALUE"""),236.59)</f>
        <v>236.59</v>
      </c>
      <c r="E86" s="2">
        <f>IFERROR(__xludf.DUMMYFUNCTION("""COMPUTED_VALUE"""),243.58)</f>
        <v>243.58</v>
      </c>
      <c r="F86" s="2">
        <f>IFERROR(__xludf.DUMMYFUNCTION("""COMPUTED_VALUE"""),2.9791339E7)</f>
        <v>29791339</v>
      </c>
    </row>
    <row r="87">
      <c r="A87" s="3">
        <f>IFERROR(__xludf.DUMMYFUNCTION("""COMPUTED_VALUE"""),44021.66666666667)</f>
        <v>44021.66667</v>
      </c>
      <c r="B87" s="2">
        <f>IFERROR(__xludf.DUMMYFUNCTION("""COMPUTED_VALUE"""),245.0)</f>
        <v>245</v>
      </c>
      <c r="C87" s="2">
        <f>IFERROR(__xludf.DUMMYFUNCTION("""COMPUTED_VALUE"""),246.53)</f>
        <v>246.53</v>
      </c>
      <c r="D87" s="2">
        <f>IFERROR(__xludf.DUMMYFUNCTION("""COMPUTED_VALUE"""),239.24)</f>
        <v>239.24</v>
      </c>
      <c r="E87" s="2">
        <f>IFERROR(__xludf.DUMMYFUNCTION("""COMPUTED_VALUE"""),244.5)</f>
        <v>244.5</v>
      </c>
      <c r="F87" s="2">
        <f>IFERROR(__xludf.DUMMYFUNCTION("""COMPUTED_VALUE"""),2.2174896E7)</f>
        <v>22174896</v>
      </c>
    </row>
    <row r="88">
      <c r="A88" s="3">
        <f>IFERROR(__xludf.DUMMYFUNCTION("""COMPUTED_VALUE"""),44022.66666666667)</f>
        <v>44022.66667</v>
      </c>
      <c r="B88" s="2">
        <f>IFERROR(__xludf.DUMMYFUNCTION("""COMPUTED_VALUE"""),243.69)</f>
        <v>243.69</v>
      </c>
      <c r="C88" s="2">
        <f>IFERROR(__xludf.DUMMYFUNCTION("""COMPUTED_VALUE"""),245.49)</f>
        <v>245.49</v>
      </c>
      <c r="D88" s="2">
        <f>IFERROR(__xludf.DUMMYFUNCTION("""COMPUTED_VALUE"""),239.32)</f>
        <v>239.32</v>
      </c>
      <c r="E88" s="2">
        <f>IFERROR(__xludf.DUMMYFUNCTION("""COMPUTED_VALUE"""),245.07)</f>
        <v>245.07</v>
      </c>
      <c r="F88" s="2">
        <f>IFERROR(__xludf.DUMMYFUNCTION("""COMPUTED_VALUE"""),2.2982716E7)</f>
        <v>22982716</v>
      </c>
    </row>
    <row r="89">
      <c r="A89" s="3">
        <f>IFERROR(__xludf.DUMMYFUNCTION("""COMPUTED_VALUE"""),44025.66666666667)</f>
        <v>44025.66667</v>
      </c>
      <c r="B89" s="2">
        <f>IFERROR(__xludf.DUMMYFUNCTION("""COMPUTED_VALUE"""),247.01)</f>
        <v>247.01</v>
      </c>
      <c r="C89" s="2">
        <f>IFERROR(__xludf.DUMMYFUNCTION("""COMPUTED_VALUE"""),250.15)</f>
        <v>250.15</v>
      </c>
      <c r="D89" s="2">
        <f>IFERROR(__xludf.DUMMYFUNCTION("""COMPUTED_VALUE"""),238.42)</f>
        <v>238.42</v>
      </c>
      <c r="E89" s="2">
        <f>IFERROR(__xludf.DUMMYFUNCTION("""COMPUTED_VALUE"""),239.0)</f>
        <v>239</v>
      </c>
      <c r="F89" s="2">
        <f>IFERROR(__xludf.DUMMYFUNCTION("""COMPUTED_VALUE"""),2.4674874E7)</f>
        <v>24674874</v>
      </c>
    </row>
    <row r="90">
      <c r="A90" s="3">
        <f>IFERROR(__xludf.DUMMYFUNCTION("""COMPUTED_VALUE"""),44026.66666666667)</f>
        <v>44026.66667</v>
      </c>
      <c r="B90" s="2">
        <f>IFERROR(__xludf.DUMMYFUNCTION("""COMPUTED_VALUE"""),236.76)</f>
        <v>236.76</v>
      </c>
      <c r="C90" s="2">
        <f>IFERROR(__xludf.DUMMYFUNCTION("""COMPUTED_VALUE"""),240.33)</f>
        <v>240.33</v>
      </c>
      <c r="D90" s="2">
        <f>IFERROR(__xludf.DUMMYFUNCTION("""COMPUTED_VALUE"""),232.03)</f>
        <v>232.03</v>
      </c>
      <c r="E90" s="2">
        <f>IFERROR(__xludf.DUMMYFUNCTION("""COMPUTED_VALUE"""),239.73)</f>
        <v>239.73</v>
      </c>
      <c r="F90" s="2">
        <f>IFERROR(__xludf.DUMMYFUNCTION("""COMPUTED_VALUE"""),2.3378056E7)</f>
        <v>23378056</v>
      </c>
    </row>
    <row r="91">
      <c r="A91" s="3">
        <f>IFERROR(__xludf.DUMMYFUNCTION("""COMPUTED_VALUE"""),44027.66666666667)</f>
        <v>44027.66667</v>
      </c>
      <c r="B91" s="2">
        <f>IFERROR(__xludf.DUMMYFUNCTION("""COMPUTED_VALUE"""),241.55)</f>
        <v>241.55</v>
      </c>
      <c r="C91" s="2">
        <f>IFERROR(__xludf.DUMMYFUNCTION("""COMPUTED_VALUE"""),244.82)</f>
        <v>244.82</v>
      </c>
      <c r="D91" s="2">
        <f>IFERROR(__xludf.DUMMYFUNCTION("""COMPUTED_VALUE"""),238.05)</f>
        <v>238.05</v>
      </c>
      <c r="E91" s="2">
        <f>IFERROR(__xludf.DUMMYFUNCTION("""COMPUTED_VALUE"""),240.28)</f>
        <v>240.28</v>
      </c>
      <c r="F91" s="2">
        <f>IFERROR(__xludf.DUMMYFUNCTION("""COMPUTED_VALUE"""),1.9133562E7)</f>
        <v>19133562</v>
      </c>
    </row>
    <row r="92">
      <c r="A92" s="3">
        <f>IFERROR(__xludf.DUMMYFUNCTION("""COMPUTED_VALUE"""),44028.66666666667)</f>
        <v>44028.66667</v>
      </c>
      <c r="B92" s="2">
        <f>IFERROR(__xludf.DUMMYFUNCTION("""COMPUTED_VALUE"""),238.0)</f>
        <v>238</v>
      </c>
      <c r="C92" s="2">
        <f>IFERROR(__xludf.DUMMYFUNCTION("""COMPUTED_VALUE"""),241.76)</f>
        <v>241.76</v>
      </c>
      <c r="D92" s="2">
        <f>IFERROR(__xludf.DUMMYFUNCTION("""COMPUTED_VALUE"""),236.33)</f>
        <v>236.33</v>
      </c>
      <c r="E92" s="2">
        <f>IFERROR(__xludf.DUMMYFUNCTION("""COMPUTED_VALUE"""),240.93)</f>
        <v>240.93</v>
      </c>
      <c r="F92" s="2">
        <f>IFERROR(__xludf.DUMMYFUNCTION("""COMPUTED_VALUE"""),1.8880705E7)</f>
        <v>18880705</v>
      </c>
    </row>
    <row r="93">
      <c r="A93" s="3">
        <f>IFERROR(__xludf.DUMMYFUNCTION("""COMPUTED_VALUE"""),44029.66666666667)</f>
        <v>44029.66667</v>
      </c>
      <c r="B93" s="2">
        <f>IFERROR(__xludf.DUMMYFUNCTION("""COMPUTED_VALUE"""),241.0)</f>
        <v>241</v>
      </c>
      <c r="C93" s="2">
        <f>IFERROR(__xludf.DUMMYFUNCTION("""COMPUTED_VALUE"""),244.16)</f>
        <v>244.16</v>
      </c>
      <c r="D93" s="2">
        <f>IFERROR(__xludf.DUMMYFUNCTION("""COMPUTED_VALUE"""),237.86)</f>
        <v>237.86</v>
      </c>
      <c r="E93" s="2">
        <f>IFERROR(__xludf.DUMMYFUNCTION("""COMPUTED_VALUE"""),242.03)</f>
        <v>242.03</v>
      </c>
      <c r="F93" s="2">
        <f>IFERROR(__xludf.DUMMYFUNCTION("""COMPUTED_VALUE"""),1.8152413E7)</f>
        <v>18152413</v>
      </c>
    </row>
    <row r="94">
      <c r="A94" s="3">
        <f>IFERROR(__xludf.DUMMYFUNCTION("""COMPUTED_VALUE"""),44032.66666666667)</f>
        <v>44032.66667</v>
      </c>
      <c r="B94" s="2">
        <f>IFERROR(__xludf.DUMMYFUNCTION("""COMPUTED_VALUE"""),240.06)</f>
        <v>240.06</v>
      </c>
      <c r="C94" s="2">
        <f>IFERROR(__xludf.DUMMYFUNCTION("""COMPUTED_VALUE"""),246.05)</f>
        <v>246.05</v>
      </c>
      <c r="D94" s="2">
        <f>IFERROR(__xludf.DUMMYFUNCTION("""COMPUTED_VALUE"""),235.64)</f>
        <v>235.64</v>
      </c>
      <c r="E94" s="2">
        <f>IFERROR(__xludf.DUMMYFUNCTION("""COMPUTED_VALUE"""),245.42)</f>
        <v>245.42</v>
      </c>
      <c r="F94" s="2">
        <f>IFERROR(__xludf.DUMMYFUNCTION("""COMPUTED_VALUE"""),2.0872223E7)</f>
        <v>20872223</v>
      </c>
    </row>
    <row r="95">
      <c r="A95" s="3">
        <f>IFERROR(__xludf.DUMMYFUNCTION("""COMPUTED_VALUE"""),44033.66666666667)</f>
        <v>44033.66667</v>
      </c>
      <c r="B95" s="2">
        <f>IFERROR(__xludf.DUMMYFUNCTION("""COMPUTED_VALUE"""),246.22)</f>
        <v>246.22</v>
      </c>
      <c r="C95" s="2">
        <f>IFERROR(__xludf.DUMMYFUNCTION("""COMPUTED_VALUE"""),246.91)</f>
        <v>246.91</v>
      </c>
      <c r="D95" s="2">
        <f>IFERROR(__xludf.DUMMYFUNCTION("""COMPUTED_VALUE"""),240.08)</f>
        <v>240.08</v>
      </c>
      <c r="E95" s="2">
        <f>IFERROR(__xludf.DUMMYFUNCTION("""COMPUTED_VALUE"""),241.75)</f>
        <v>241.75</v>
      </c>
      <c r="F95" s="2">
        <f>IFERROR(__xludf.DUMMYFUNCTION("""COMPUTED_VALUE"""),1.9409687E7)</f>
        <v>19409687</v>
      </c>
    </row>
    <row r="96">
      <c r="A96" s="3">
        <f>IFERROR(__xludf.DUMMYFUNCTION("""COMPUTED_VALUE"""),44034.66666666667)</f>
        <v>44034.66667</v>
      </c>
      <c r="B96" s="2">
        <f>IFERROR(__xludf.DUMMYFUNCTION("""COMPUTED_VALUE"""),240.26)</f>
        <v>240.26</v>
      </c>
      <c r="C96" s="2">
        <f>IFERROR(__xludf.DUMMYFUNCTION("""COMPUTED_VALUE"""),241.9)</f>
        <v>241.9</v>
      </c>
      <c r="D96" s="2">
        <f>IFERROR(__xludf.DUMMYFUNCTION("""COMPUTED_VALUE"""),238.12)</f>
        <v>238.12</v>
      </c>
      <c r="E96" s="2">
        <f>IFERROR(__xludf.DUMMYFUNCTION("""COMPUTED_VALUE"""),239.87)</f>
        <v>239.87</v>
      </c>
      <c r="F96" s="2">
        <f>IFERROR(__xludf.DUMMYFUNCTION("""COMPUTED_VALUE"""),1.5427885E7)</f>
        <v>15427885</v>
      </c>
    </row>
    <row r="97">
      <c r="A97" s="3">
        <f>IFERROR(__xludf.DUMMYFUNCTION("""COMPUTED_VALUE"""),44035.66666666667)</f>
        <v>44035.66667</v>
      </c>
      <c r="B97" s="2">
        <f>IFERROR(__xludf.DUMMYFUNCTION("""COMPUTED_VALUE"""),239.63)</f>
        <v>239.63</v>
      </c>
      <c r="C97" s="2">
        <f>IFERROR(__xludf.DUMMYFUNCTION("""COMPUTED_VALUE"""),242.42)</f>
        <v>242.42</v>
      </c>
      <c r="D97" s="2">
        <f>IFERROR(__xludf.DUMMYFUNCTION("""COMPUTED_VALUE"""),231.75)</f>
        <v>231.75</v>
      </c>
      <c r="E97" s="2">
        <f>IFERROR(__xludf.DUMMYFUNCTION("""COMPUTED_VALUE"""),232.6)</f>
        <v>232.6</v>
      </c>
      <c r="F97" s="2">
        <f>IFERROR(__xludf.DUMMYFUNCTION("""COMPUTED_VALUE"""),2.1771802E7)</f>
        <v>21771802</v>
      </c>
    </row>
    <row r="98">
      <c r="A98" s="3">
        <f>IFERROR(__xludf.DUMMYFUNCTION("""COMPUTED_VALUE"""),44036.66666666667)</f>
        <v>44036.66667</v>
      </c>
      <c r="B98" s="2">
        <f>IFERROR(__xludf.DUMMYFUNCTION("""COMPUTED_VALUE"""),230.19)</f>
        <v>230.19</v>
      </c>
      <c r="C98" s="2">
        <f>IFERROR(__xludf.DUMMYFUNCTION("""COMPUTED_VALUE"""),233.49)</f>
        <v>233.49</v>
      </c>
      <c r="D98" s="2">
        <f>IFERROR(__xludf.DUMMYFUNCTION("""COMPUTED_VALUE"""),226.9)</f>
        <v>226.9</v>
      </c>
      <c r="E98" s="2">
        <f>IFERROR(__xludf.DUMMYFUNCTION("""COMPUTED_VALUE"""),230.71)</f>
        <v>230.71</v>
      </c>
      <c r="F98" s="2">
        <f>IFERROR(__xludf.DUMMYFUNCTION("""COMPUTED_VALUE"""),1.8325813E7)</f>
        <v>18325813</v>
      </c>
    </row>
    <row r="99">
      <c r="A99" s="3">
        <f>IFERROR(__xludf.DUMMYFUNCTION("""COMPUTED_VALUE"""),44039.66666666667)</f>
        <v>44039.66667</v>
      </c>
      <c r="B99" s="2">
        <f>IFERROR(__xludf.DUMMYFUNCTION("""COMPUTED_VALUE"""),231.46)</f>
        <v>231.46</v>
      </c>
      <c r="C99" s="2">
        <f>IFERROR(__xludf.DUMMYFUNCTION("""COMPUTED_VALUE"""),234.95)</f>
        <v>234.95</v>
      </c>
      <c r="D99" s="2">
        <f>IFERROR(__xludf.DUMMYFUNCTION("""COMPUTED_VALUE"""),230.83)</f>
        <v>230.83</v>
      </c>
      <c r="E99" s="2">
        <f>IFERROR(__xludf.DUMMYFUNCTION("""COMPUTED_VALUE"""),233.5)</f>
        <v>233.5</v>
      </c>
      <c r="F99" s="2">
        <f>IFERROR(__xludf.DUMMYFUNCTION("""COMPUTED_VALUE"""),1.3163083E7)</f>
        <v>13163083</v>
      </c>
    </row>
    <row r="100">
      <c r="A100" s="3">
        <f>IFERROR(__xludf.DUMMYFUNCTION("""COMPUTED_VALUE"""),44040.66666666667)</f>
        <v>44040.66667</v>
      </c>
      <c r="B100" s="2">
        <f>IFERROR(__xludf.DUMMYFUNCTION("""COMPUTED_VALUE"""),234.63)</f>
        <v>234.63</v>
      </c>
      <c r="C100" s="2">
        <f>IFERROR(__xludf.DUMMYFUNCTION("""COMPUTED_VALUE"""),234.96)</f>
        <v>234.96</v>
      </c>
      <c r="D100" s="2">
        <f>IFERROR(__xludf.DUMMYFUNCTION("""COMPUTED_VALUE"""),229.83)</f>
        <v>229.83</v>
      </c>
      <c r="E100" s="2">
        <f>IFERROR(__xludf.DUMMYFUNCTION("""COMPUTED_VALUE"""),230.12)</f>
        <v>230.12</v>
      </c>
      <c r="F100" s="2">
        <f>IFERROR(__xludf.DUMMYFUNCTION("""COMPUTED_VALUE"""),1.4170112E7)</f>
        <v>14170112</v>
      </c>
    </row>
    <row r="101">
      <c r="A101" s="3">
        <f>IFERROR(__xludf.DUMMYFUNCTION("""COMPUTED_VALUE"""),44041.66666666667)</f>
        <v>44041.66667</v>
      </c>
      <c r="B101" s="2">
        <f>IFERROR(__xludf.DUMMYFUNCTION("""COMPUTED_VALUE"""),231.14)</f>
        <v>231.14</v>
      </c>
      <c r="C101" s="2">
        <f>IFERROR(__xludf.DUMMYFUNCTION("""COMPUTED_VALUE"""),233.7)</f>
        <v>233.7</v>
      </c>
      <c r="D101" s="2">
        <f>IFERROR(__xludf.DUMMYFUNCTION("""COMPUTED_VALUE"""),230.31)</f>
        <v>230.31</v>
      </c>
      <c r="E101" s="2">
        <f>IFERROR(__xludf.DUMMYFUNCTION("""COMPUTED_VALUE"""),233.29)</f>
        <v>233.29</v>
      </c>
      <c r="F101" s="2">
        <f>IFERROR(__xludf.DUMMYFUNCTION("""COMPUTED_VALUE"""),1.3588317E7)</f>
        <v>13588317</v>
      </c>
    </row>
    <row r="102">
      <c r="A102" s="3">
        <f>IFERROR(__xludf.DUMMYFUNCTION("""COMPUTED_VALUE"""),44042.66666666667)</f>
        <v>44042.66667</v>
      </c>
      <c r="B102" s="2">
        <f>IFERROR(__xludf.DUMMYFUNCTION("""COMPUTED_VALUE"""),230.22)</f>
        <v>230.22</v>
      </c>
      <c r="C102" s="2">
        <f>IFERROR(__xludf.DUMMYFUNCTION("""COMPUTED_VALUE"""),234.89)</f>
        <v>234.89</v>
      </c>
      <c r="D102" s="2">
        <f>IFERROR(__xludf.DUMMYFUNCTION("""COMPUTED_VALUE"""),229.0)</f>
        <v>229</v>
      </c>
      <c r="E102" s="2">
        <f>IFERROR(__xludf.DUMMYFUNCTION("""COMPUTED_VALUE"""),234.5)</f>
        <v>234.5</v>
      </c>
      <c r="F102" s="2">
        <f>IFERROR(__xludf.DUMMYFUNCTION("""COMPUTED_VALUE"""),2.0615306E7)</f>
        <v>20615306</v>
      </c>
    </row>
    <row r="103">
      <c r="A103" s="3">
        <f>IFERROR(__xludf.DUMMYFUNCTION("""COMPUTED_VALUE"""),44043.66666666667)</f>
        <v>44043.66667</v>
      </c>
      <c r="B103" s="2">
        <f>IFERROR(__xludf.DUMMYFUNCTION("""COMPUTED_VALUE"""),255.82)</f>
        <v>255.82</v>
      </c>
      <c r="C103" s="2">
        <f>IFERROR(__xludf.DUMMYFUNCTION("""COMPUTED_VALUE"""),255.85)</f>
        <v>255.85</v>
      </c>
      <c r="D103" s="2">
        <f>IFERROR(__xludf.DUMMYFUNCTION("""COMPUTED_VALUE"""),249.0)</f>
        <v>249</v>
      </c>
      <c r="E103" s="2">
        <f>IFERROR(__xludf.DUMMYFUNCTION("""COMPUTED_VALUE"""),253.67)</f>
        <v>253.67</v>
      </c>
      <c r="F103" s="2">
        <f>IFERROR(__xludf.DUMMYFUNCTION("""COMPUTED_VALUE"""),5.3030037E7)</f>
        <v>53030037</v>
      </c>
    </row>
    <row r="104">
      <c r="A104" s="3">
        <f>IFERROR(__xludf.DUMMYFUNCTION("""COMPUTED_VALUE"""),44046.66666666667)</f>
        <v>44046.66667</v>
      </c>
      <c r="B104" s="2">
        <f>IFERROR(__xludf.DUMMYFUNCTION("""COMPUTED_VALUE"""),252.65)</f>
        <v>252.65</v>
      </c>
      <c r="C104" s="2">
        <f>IFERROR(__xludf.DUMMYFUNCTION("""COMPUTED_VALUE"""),255.4)</f>
        <v>255.4</v>
      </c>
      <c r="D104" s="2">
        <f>IFERROR(__xludf.DUMMYFUNCTION("""COMPUTED_VALUE"""),250.33)</f>
        <v>250.33</v>
      </c>
      <c r="E104" s="2">
        <f>IFERROR(__xludf.DUMMYFUNCTION("""COMPUTED_VALUE"""),251.96)</f>
        <v>251.96</v>
      </c>
      <c r="F104" s="2">
        <f>IFERROR(__xludf.DUMMYFUNCTION("""COMPUTED_VALUE"""),2.3134103E7)</f>
        <v>23134103</v>
      </c>
    </row>
    <row r="105">
      <c r="A105" s="3">
        <f>IFERROR(__xludf.DUMMYFUNCTION("""COMPUTED_VALUE"""),44047.66666666667)</f>
        <v>44047.66667</v>
      </c>
      <c r="B105" s="2">
        <f>IFERROR(__xludf.DUMMYFUNCTION("""COMPUTED_VALUE"""),251.56)</f>
        <v>251.56</v>
      </c>
      <c r="C105" s="2">
        <f>IFERROR(__xludf.DUMMYFUNCTION("""COMPUTED_VALUE"""),252.8)</f>
        <v>252.8</v>
      </c>
      <c r="D105" s="2">
        <f>IFERROR(__xludf.DUMMYFUNCTION("""COMPUTED_VALUE"""),247.43)</f>
        <v>247.43</v>
      </c>
      <c r="E105" s="2">
        <f>IFERROR(__xludf.DUMMYFUNCTION("""COMPUTED_VALUE"""),249.83)</f>
        <v>249.83</v>
      </c>
      <c r="F105" s="2">
        <f>IFERROR(__xludf.DUMMYFUNCTION("""COMPUTED_VALUE"""),1.7183533E7)</f>
        <v>17183533</v>
      </c>
    </row>
    <row r="106">
      <c r="A106" s="3">
        <f>IFERROR(__xludf.DUMMYFUNCTION("""COMPUTED_VALUE"""),44048.66666666667)</f>
        <v>44048.66667</v>
      </c>
      <c r="B106" s="2">
        <f>IFERROR(__xludf.DUMMYFUNCTION("""COMPUTED_VALUE"""),250.19)</f>
        <v>250.19</v>
      </c>
      <c r="C106" s="2">
        <f>IFERROR(__xludf.DUMMYFUNCTION("""COMPUTED_VALUE"""),252.27)</f>
        <v>252.27</v>
      </c>
      <c r="D106" s="2">
        <f>IFERROR(__xludf.DUMMYFUNCTION("""COMPUTED_VALUE"""),247.77)</f>
        <v>247.77</v>
      </c>
      <c r="E106" s="2">
        <f>IFERROR(__xludf.DUMMYFUNCTION("""COMPUTED_VALUE"""),249.12)</f>
        <v>249.12</v>
      </c>
      <c r="F106" s="2">
        <f>IFERROR(__xludf.DUMMYFUNCTION("""COMPUTED_VALUE"""),1.3088361E7)</f>
        <v>13088361</v>
      </c>
    </row>
    <row r="107">
      <c r="A107" s="3">
        <f>IFERROR(__xludf.DUMMYFUNCTION("""COMPUTED_VALUE"""),44049.66666666667)</f>
        <v>44049.66667</v>
      </c>
      <c r="B107" s="2">
        <f>IFERROR(__xludf.DUMMYFUNCTION("""COMPUTED_VALUE"""),249.04)</f>
        <v>249.04</v>
      </c>
      <c r="C107" s="2">
        <f>IFERROR(__xludf.DUMMYFUNCTION("""COMPUTED_VALUE"""),266.6)</f>
        <v>266.6</v>
      </c>
      <c r="D107" s="2">
        <f>IFERROR(__xludf.DUMMYFUNCTION("""COMPUTED_VALUE"""),248.67)</f>
        <v>248.67</v>
      </c>
      <c r="E107" s="2">
        <f>IFERROR(__xludf.DUMMYFUNCTION("""COMPUTED_VALUE"""),265.28)</f>
        <v>265.28</v>
      </c>
      <c r="F107" s="2">
        <f>IFERROR(__xludf.DUMMYFUNCTION("""COMPUTED_VALUE"""),4.5241611E7)</f>
        <v>45241611</v>
      </c>
    </row>
    <row r="108">
      <c r="A108" s="3">
        <f>IFERROR(__xludf.DUMMYFUNCTION("""COMPUTED_VALUE"""),44050.66666666667)</f>
        <v>44050.66667</v>
      </c>
      <c r="B108" s="2">
        <f>IFERROR(__xludf.DUMMYFUNCTION("""COMPUTED_VALUE"""),264.08)</f>
        <v>264.08</v>
      </c>
      <c r="C108" s="2">
        <f>IFERROR(__xludf.DUMMYFUNCTION("""COMPUTED_VALUE"""),278.89)</f>
        <v>278.89</v>
      </c>
      <c r="D108" s="2">
        <f>IFERROR(__xludf.DUMMYFUNCTION("""COMPUTED_VALUE"""),263.43)</f>
        <v>263.43</v>
      </c>
      <c r="E108" s="2">
        <f>IFERROR(__xludf.DUMMYFUNCTION("""COMPUTED_VALUE"""),268.44)</f>
        <v>268.44</v>
      </c>
      <c r="F108" s="2">
        <f>IFERROR(__xludf.DUMMYFUNCTION("""COMPUTED_VALUE"""),7.2766364E7)</f>
        <v>72766364</v>
      </c>
    </row>
    <row r="109">
      <c r="A109" s="3">
        <f>IFERROR(__xludf.DUMMYFUNCTION("""COMPUTED_VALUE"""),44053.66666666667)</f>
        <v>44053.66667</v>
      </c>
      <c r="B109" s="2">
        <f>IFERROR(__xludf.DUMMYFUNCTION("""COMPUTED_VALUE"""),268.04)</f>
        <v>268.04</v>
      </c>
      <c r="C109" s="2">
        <f>IFERROR(__xludf.DUMMYFUNCTION("""COMPUTED_VALUE"""),273.86)</f>
        <v>273.86</v>
      </c>
      <c r="D109" s="2">
        <f>IFERROR(__xludf.DUMMYFUNCTION("""COMPUTED_VALUE"""),259.69)</f>
        <v>259.69</v>
      </c>
      <c r="E109" s="2">
        <f>IFERROR(__xludf.DUMMYFUNCTION("""COMPUTED_VALUE"""),263.0)</f>
        <v>263</v>
      </c>
      <c r="F109" s="2">
        <f>IFERROR(__xludf.DUMMYFUNCTION("""COMPUTED_VALUE"""),3.0248826E7)</f>
        <v>30248826</v>
      </c>
    </row>
    <row r="110">
      <c r="A110" s="3">
        <f>IFERROR(__xludf.DUMMYFUNCTION("""COMPUTED_VALUE"""),44054.66666666667)</f>
        <v>44054.66667</v>
      </c>
      <c r="B110" s="2">
        <f>IFERROR(__xludf.DUMMYFUNCTION("""COMPUTED_VALUE"""),260.19)</f>
        <v>260.19</v>
      </c>
      <c r="C110" s="2">
        <f>IFERROR(__xludf.DUMMYFUNCTION("""COMPUTED_VALUE"""),265.92)</f>
        <v>265.92</v>
      </c>
      <c r="D110" s="2">
        <f>IFERROR(__xludf.DUMMYFUNCTION("""COMPUTED_VALUE"""),255.13)</f>
        <v>255.13</v>
      </c>
      <c r="E110" s="2">
        <f>IFERROR(__xludf.DUMMYFUNCTION("""COMPUTED_VALUE"""),256.13)</f>
        <v>256.13</v>
      </c>
      <c r="F110" s="2">
        <f>IFERROR(__xludf.DUMMYFUNCTION("""COMPUTED_VALUE"""),2.8238283E7)</f>
        <v>28238283</v>
      </c>
    </row>
    <row r="111">
      <c r="A111" s="3">
        <f>IFERROR(__xludf.DUMMYFUNCTION("""COMPUTED_VALUE"""),44055.66666666667)</f>
        <v>44055.66667</v>
      </c>
      <c r="B111" s="2">
        <f>IFERROR(__xludf.DUMMYFUNCTION("""COMPUTED_VALUE"""),258.97)</f>
        <v>258.97</v>
      </c>
      <c r="C111" s="2">
        <f>IFERROR(__xludf.DUMMYFUNCTION("""COMPUTED_VALUE"""),263.9)</f>
        <v>263.9</v>
      </c>
      <c r="D111" s="2">
        <f>IFERROR(__xludf.DUMMYFUNCTION("""COMPUTED_VALUE"""),258.11)</f>
        <v>258.11</v>
      </c>
      <c r="E111" s="2">
        <f>IFERROR(__xludf.DUMMYFUNCTION("""COMPUTED_VALUE"""),259.89)</f>
        <v>259.89</v>
      </c>
      <c r="F111" s="2">
        <f>IFERROR(__xludf.DUMMYFUNCTION("""COMPUTED_VALUE"""),2.1428329E7)</f>
        <v>21428329</v>
      </c>
    </row>
    <row r="112">
      <c r="A112" s="3">
        <f>IFERROR(__xludf.DUMMYFUNCTION("""COMPUTED_VALUE"""),44056.66666666667)</f>
        <v>44056.66667</v>
      </c>
      <c r="B112" s="2">
        <f>IFERROR(__xludf.DUMMYFUNCTION("""COMPUTED_VALUE"""),261.55)</f>
        <v>261.55</v>
      </c>
      <c r="C112" s="2">
        <f>IFERROR(__xludf.DUMMYFUNCTION("""COMPUTED_VALUE"""),265.16)</f>
        <v>265.16</v>
      </c>
      <c r="D112" s="2">
        <f>IFERROR(__xludf.DUMMYFUNCTION("""COMPUTED_VALUE"""),259.57)</f>
        <v>259.57</v>
      </c>
      <c r="E112" s="2">
        <f>IFERROR(__xludf.DUMMYFUNCTION("""COMPUTED_VALUE"""),261.3)</f>
        <v>261.3</v>
      </c>
      <c r="F112" s="2">
        <f>IFERROR(__xludf.DUMMYFUNCTION("""COMPUTED_VALUE"""),1.737397E7)</f>
        <v>17373970</v>
      </c>
    </row>
    <row r="113">
      <c r="A113" s="3">
        <f>IFERROR(__xludf.DUMMYFUNCTION("""COMPUTED_VALUE"""),44057.66666666667)</f>
        <v>44057.66667</v>
      </c>
      <c r="B113" s="2">
        <f>IFERROR(__xludf.DUMMYFUNCTION("""COMPUTED_VALUE"""),262.31)</f>
        <v>262.31</v>
      </c>
      <c r="C113" s="2">
        <f>IFERROR(__xludf.DUMMYFUNCTION("""COMPUTED_VALUE"""),262.65)</f>
        <v>262.65</v>
      </c>
      <c r="D113" s="2">
        <f>IFERROR(__xludf.DUMMYFUNCTION("""COMPUTED_VALUE"""),258.68)</f>
        <v>258.68</v>
      </c>
      <c r="E113" s="2">
        <f>IFERROR(__xludf.DUMMYFUNCTION("""COMPUTED_VALUE"""),261.24)</f>
        <v>261.24</v>
      </c>
      <c r="F113" s="2">
        <f>IFERROR(__xludf.DUMMYFUNCTION("""COMPUTED_VALUE"""),1.4792708E7)</f>
        <v>14792708</v>
      </c>
    </row>
    <row r="114">
      <c r="A114" s="3">
        <f>IFERROR(__xludf.DUMMYFUNCTION("""COMPUTED_VALUE"""),44060.66666666667)</f>
        <v>44060.66667</v>
      </c>
      <c r="B114" s="2">
        <f>IFERROR(__xludf.DUMMYFUNCTION("""COMPUTED_VALUE"""),262.5)</f>
        <v>262.5</v>
      </c>
      <c r="C114" s="2">
        <f>IFERROR(__xludf.DUMMYFUNCTION("""COMPUTED_VALUE"""),264.1)</f>
        <v>264.1</v>
      </c>
      <c r="D114" s="2">
        <f>IFERROR(__xludf.DUMMYFUNCTION("""COMPUTED_VALUE"""),259.4)</f>
        <v>259.4</v>
      </c>
      <c r="E114" s="2">
        <f>IFERROR(__xludf.DUMMYFUNCTION("""COMPUTED_VALUE"""),261.16)</f>
        <v>261.16</v>
      </c>
      <c r="F114" s="2">
        <f>IFERROR(__xludf.DUMMYFUNCTION("""COMPUTED_VALUE"""),1.3351062E7)</f>
        <v>13351062</v>
      </c>
    </row>
    <row r="115">
      <c r="A115" s="3">
        <f>IFERROR(__xludf.DUMMYFUNCTION("""COMPUTED_VALUE"""),44061.66666666667)</f>
        <v>44061.66667</v>
      </c>
      <c r="B115" s="2">
        <f>IFERROR(__xludf.DUMMYFUNCTION("""COMPUTED_VALUE"""),260.95)</f>
        <v>260.95</v>
      </c>
      <c r="C115" s="2">
        <f>IFERROR(__xludf.DUMMYFUNCTION("""COMPUTED_VALUE"""),265.15)</f>
        <v>265.15</v>
      </c>
      <c r="D115" s="2">
        <f>IFERROR(__xludf.DUMMYFUNCTION("""COMPUTED_VALUE"""),259.26)</f>
        <v>259.26</v>
      </c>
      <c r="E115" s="2">
        <f>IFERROR(__xludf.DUMMYFUNCTION("""COMPUTED_VALUE"""),262.34)</f>
        <v>262.34</v>
      </c>
      <c r="F115" s="2">
        <f>IFERROR(__xludf.DUMMYFUNCTION("""COMPUTED_VALUE"""),1.8690383E7)</f>
        <v>18690383</v>
      </c>
    </row>
    <row r="116">
      <c r="A116" s="3">
        <f>IFERROR(__xludf.DUMMYFUNCTION("""COMPUTED_VALUE"""),44062.66666666667)</f>
        <v>44062.66667</v>
      </c>
      <c r="B116" s="2">
        <f>IFERROR(__xludf.DUMMYFUNCTION("""COMPUTED_VALUE"""),261.39)</f>
        <v>261.39</v>
      </c>
      <c r="C116" s="2">
        <f>IFERROR(__xludf.DUMMYFUNCTION("""COMPUTED_VALUE"""),267.91)</f>
        <v>267.91</v>
      </c>
      <c r="D116" s="2">
        <f>IFERROR(__xludf.DUMMYFUNCTION("""COMPUTED_VALUE"""),261.35)</f>
        <v>261.35</v>
      </c>
      <c r="E116" s="2">
        <f>IFERROR(__xludf.DUMMYFUNCTION("""COMPUTED_VALUE"""),262.59)</f>
        <v>262.59</v>
      </c>
      <c r="F116" s="2">
        <f>IFERROR(__xludf.DUMMYFUNCTION("""COMPUTED_VALUE"""),2.3291463E7)</f>
        <v>23291463</v>
      </c>
    </row>
    <row r="117">
      <c r="A117" s="3">
        <f>IFERROR(__xludf.DUMMYFUNCTION("""COMPUTED_VALUE"""),44063.66666666667)</f>
        <v>44063.66667</v>
      </c>
      <c r="B117" s="2">
        <f>IFERROR(__xludf.DUMMYFUNCTION("""COMPUTED_VALUE"""),261.5)</f>
        <v>261.5</v>
      </c>
      <c r="C117" s="2">
        <f>IFERROR(__xludf.DUMMYFUNCTION("""COMPUTED_VALUE"""),269.63)</f>
        <v>269.63</v>
      </c>
      <c r="D117" s="2">
        <f>IFERROR(__xludf.DUMMYFUNCTION("""COMPUTED_VALUE"""),261.46)</f>
        <v>261.46</v>
      </c>
      <c r="E117" s="2">
        <f>IFERROR(__xludf.DUMMYFUNCTION("""COMPUTED_VALUE"""),269.01)</f>
        <v>269.01</v>
      </c>
      <c r="F117" s="2">
        <f>IFERROR(__xludf.DUMMYFUNCTION("""COMPUTED_VALUE"""),2.0299688E7)</f>
        <v>20299688</v>
      </c>
    </row>
    <row r="118">
      <c r="A118" s="3">
        <f>IFERROR(__xludf.DUMMYFUNCTION("""COMPUTED_VALUE"""),44064.66666666667)</f>
        <v>44064.66667</v>
      </c>
      <c r="B118" s="2">
        <f>IFERROR(__xludf.DUMMYFUNCTION("""COMPUTED_VALUE"""),268.69)</f>
        <v>268.69</v>
      </c>
      <c r="C118" s="2">
        <f>IFERROR(__xludf.DUMMYFUNCTION("""COMPUTED_VALUE"""),270.49)</f>
        <v>270.49</v>
      </c>
      <c r="D118" s="2">
        <f>IFERROR(__xludf.DUMMYFUNCTION("""COMPUTED_VALUE"""),266.42)</f>
        <v>266.42</v>
      </c>
      <c r="E118" s="2">
        <f>IFERROR(__xludf.DUMMYFUNCTION("""COMPUTED_VALUE"""),267.01)</f>
        <v>267.01</v>
      </c>
      <c r="F118" s="2">
        <f>IFERROR(__xludf.DUMMYFUNCTION("""COMPUTED_VALUE"""),1.5538615E7)</f>
        <v>15538615</v>
      </c>
    </row>
    <row r="119">
      <c r="A119" s="3">
        <f>IFERROR(__xludf.DUMMYFUNCTION("""COMPUTED_VALUE"""),44067.66666666667)</f>
        <v>44067.66667</v>
      </c>
      <c r="B119" s="2">
        <f>IFERROR(__xludf.DUMMYFUNCTION("""COMPUTED_VALUE"""),271.07)</f>
        <v>271.07</v>
      </c>
      <c r="C119" s="2">
        <f>IFERROR(__xludf.DUMMYFUNCTION("""COMPUTED_VALUE"""),277.25)</f>
        <v>277.25</v>
      </c>
      <c r="D119" s="2">
        <f>IFERROR(__xludf.DUMMYFUNCTION("""COMPUTED_VALUE"""),268.77)</f>
        <v>268.77</v>
      </c>
      <c r="E119" s="2">
        <f>IFERROR(__xludf.DUMMYFUNCTION("""COMPUTED_VALUE"""),271.39)</f>
        <v>271.39</v>
      </c>
      <c r="F119" s="2">
        <f>IFERROR(__xludf.DUMMYFUNCTION("""COMPUTED_VALUE"""),2.3685603E7)</f>
        <v>23685603</v>
      </c>
    </row>
    <row r="120">
      <c r="A120" s="3">
        <f>IFERROR(__xludf.DUMMYFUNCTION("""COMPUTED_VALUE"""),44068.66666666667)</f>
        <v>44068.66667</v>
      </c>
      <c r="B120" s="2">
        <f>IFERROR(__xludf.DUMMYFUNCTION("""COMPUTED_VALUE"""),272.41)</f>
        <v>272.41</v>
      </c>
      <c r="C120" s="2">
        <f>IFERROR(__xludf.DUMMYFUNCTION("""COMPUTED_VALUE"""),283.09)</f>
        <v>283.09</v>
      </c>
      <c r="D120" s="2">
        <f>IFERROR(__xludf.DUMMYFUNCTION("""COMPUTED_VALUE"""),270.26)</f>
        <v>270.26</v>
      </c>
      <c r="E120" s="2">
        <f>IFERROR(__xludf.DUMMYFUNCTION("""COMPUTED_VALUE"""),280.82)</f>
        <v>280.82</v>
      </c>
      <c r="F120" s="2">
        <f>IFERROR(__xludf.DUMMYFUNCTION("""COMPUTED_VALUE"""),4.212724E7)</f>
        <v>42127240</v>
      </c>
    </row>
    <row r="121">
      <c r="A121" s="3">
        <f>IFERROR(__xludf.DUMMYFUNCTION("""COMPUTED_VALUE"""),44069.66666666667)</f>
        <v>44069.66667</v>
      </c>
      <c r="B121" s="2">
        <f>IFERROR(__xludf.DUMMYFUNCTION("""COMPUTED_VALUE"""),284.0)</f>
        <v>284</v>
      </c>
      <c r="C121" s="2">
        <f>IFERROR(__xludf.DUMMYFUNCTION("""COMPUTED_VALUE"""),304.67)</f>
        <v>304.67</v>
      </c>
      <c r="D121" s="2">
        <f>IFERROR(__xludf.DUMMYFUNCTION("""COMPUTED_VALUE"""),284.0)</f>
        <v>284</v>
      </c>
      <c r="E121" s="2">
        <f>IFERROR(__xludf.DUMMYFUNCTION("""COMPUTED_VALUE"""),303.91)</f>
        <v>303.91</v>
      </c>
      <c r="F121" s="2">
        <f>IFERROR(__xludf.DUMMYFUNCTION("""COMPUTED_VALUE"""),6.9015151E7)</f>
        <v>69015151</v>
      </c>
    </row>
    <row r="122">
      <c r="A122" s="3">
        <f>IFERROR(__xludf.DUMMYFUNCTION("""COMPUTED_VALUE"""),44070.66666666667)</f>
        <v>44070.66667</v>
      </c>
      <c r="B122" s="2">
        <f>IFERROR(__xludf.DUMMYFUNCTION("""COMPUTED_VALUE"""),300.16)</f>
        <v>300.16</v>
      </c>
      <c r="C122" s="2">
        <f>IFERROR(__xludf.DUMMYFUNCTION("""COMPUTED_VALUE"""),301.23)</f>
        <v>301.23</v>
      </c>
      <c r="D122" s="2">
        <f>IFERROR(__xludf.DUMMYFUNCTION("""COMPUTED_VALUE"""),292.02)</f>
        <v>292.02</v>
      </c>
      <c r="E122" s="2">
        <f>IFERROR(__xludf.DUMMYFUNCTION("""COMPUTED_VALUE"""),293.22)</f>
        <v>293.22</v>
      </c>
      <c r="F122" s="2">
        <f>IFERROR(__xludf.DUMMYFUNCTION("""COMPUTED_VALUE"""),3.0301309E7)</f>
        <v>30301309</v>
      </c>
    </row>
    <row r="123">
      <c r="A123" s="3">
        <f>IFERROR(__xludf.DUMMYFUNCTION("""COMPUTED_VALUE"""),44071.66666666667)</f>
        <v>44071.66667</v>
      </c>
      <c r="B123" s="2">
        <f>IFERROR(__xludf.DUMMYFUNCTION("""COMPUTED_VALUE"""),295.0)</f>
        <v>295</v>
      </c>
      <c r="C123" s="2">
        <f>IFERROR(__xludf.DUMMYFUNCTION("""COMPUTED_VALUE"""),297.23)</f>
        <v>297.23</v>
      </c>
      <c r="D123" s="2">
        <f>IFERROR(__xludf.DUMMYFUNCTION("""COMPUTED_VALUE"""),290.98)</f>
        <v>290.98</v>
      </c>
      <c r="E123" s="2">
        <f>IFERROR(__xludf.DUMMYFUNCTION("""COMPUTED_VALUE"""),293.66)</f>
        <v>293.66</v>
      </c>
      <c r="F123" s="2">
        <f>IFERROR(__xludf.DUMMYFUNCTION("""COMPUTED_VALUE"""),1.7172415E7)</f>
        <v>17172415</v>
      </c>
    </row>
    <row r="124">
      <c r="A124" s="3">
        <f>IFERROR(__xludf.DUMMYFUNCTION("""COMPUTED_VALUE"""),44074.66666666667)</f>
        <v>44074.66667</v>
      </c>
      <c r="B124" s="2">
        <f>IFERROR(__xludf.DUMMYFUNCTION("""COMPUTED_VALUE"""),293.95)</f>
        <v>293.95</v>
      </c>
      <c r="C124" s="2">
        <f>IFERROR(__xludf.DUMMYFUNCTION("""COMPUTED_VALUE"""),296.88)</f>
        <v>296.88</v>
      </c>
      <c r="D124" s="2">
        <f>IFERROR(__xludf.DUMMYFUNCTION("""COMPUTED_VALUE"""),291.55)</f>
        <v>291.55</v>
      </c>
      <c r="E124" s="2">
        <f>IFERROR(__xludf.DUMMYFUNCTION("""COMPUTED_VALUE"""),293.2)</f>
        <v>293.2</v>
      </c>
      <c r="F124" s="2">
        <f>IFERROR(__xludf.DUMMYFUNCTION("""COMPUTED_VALUE"""),1.7345134E7)</f>
        <v>17345134</v>
      </c>
    </row>
    <row r="125">
      <c r="A125" s="3">
        <f>IFERROR(__xludf.DUMMYFUNCTION("""COMPUTED_VALUE"""),44075.66666666667)</f>
        <v>44075.66667</v>
      </c>
      <c r="B125" s="2">
        <f>IFERROR(__xludf.DUMMYFUNCTION("""COMPUTED_VALUE"""),294.71)</f>
        <v>294.71</v>
      </c>
      <c r="C125" s="2">
        <f>IFERROR(__xludf.DUMMYFUNCTION("""COMPUTED_VALUE"""),301.49)</f>
        <v>301.49</v>
      </c>
      <c r="D125" s="2">
        <f>IFERROR(__xludf.DUMMYFUNCTION("""COMPUTED_VALUE"""),292.71)</f>
        <v>292.71</v>
      </c>
      <c r="E125" s="2">
        <f>IFERROR(__xludf.DUMMYFUNCTION("""COMPUTED_VALUE"""),295.44)</f>
        <v>295.44</v>
      </c>
      <c r="F125" s="2">
        <f>IFERROR(__xludf.DUMMYFUNCTION("""COMPUTED_VALUE"""),1.7320872E7)</f>
        <v>17320872</v>
      </c>
    </row>
    <row r="126">
      <c r="A126" s="3">
        <f>IFERROR(__xludf.DUMMYFUNCTION("""COMPUTED_VALUE"""),44076.66666666667)</f>
        <v>44076.66667</v>
      </c>
      <c r="B126" s="2">
        <f>IFERROR(__xludf.DUMMYFUNCTION("""COMPUTED_VALUE"""),298.88)</f>
        <v>298.88</v>
      </c>
      <c r="C126" s="2">
        <f>IFERROR(__xludf.DUMMYFUNCTION("""COMPUTED_VALUE"""),303.6)</f>
        <v>303.6</v>
      </c>
      <c r="D126" s="2">
        <f>IFERROR(__xludf.DUMMYFUNCTION("""COMPUTED_VALUE"""),293.05)</f>
        <v>293.05</v>
      </c>
      <c r="E126" s="2">
        <f>IFERROR(__xludf.DUMMYFUNCTION("""COMPUTED_VALUE"""),302.5)</f>
        <v>302.5</v>
      </c>
      <c r="F126" s="2">
        <f>IFERROR(__xludf.DUMMYFUNCTION("""COMPUTED_VALUE"""),2.4341369E7)</f>
        <v>24341369</v>
      </c>
    </row>
    <row r="127">
      <c r="A127" s="3">
        <f>IFERROR(__xludf.DUMMYFUNCTION("""COMPUTED_VALUE"""),44077.66666666667)</f>
        <v>44077.66667</v>
      </c>
      <c r="B127" s="2">
        <f>IFERROR(__xludf.DUMMYFUNCTION("""COMPUTED_VALUE"""),295.99)</f>
        <v>295.99</v>
      </c>
      <c r="C127" s="2">
        <f>IFERROR(__xludf.DUMMYFUNCTION("""COMPUTED_VALUE"""),297.6)</f>
        <v>297.6</v>
      </c>
      <c r="D127" s="2">
        <f>IFERROR(__xludf.DUMMYFUNCTION("""COMPUTED_VALUE"""),283.63)</f>
        <v>283.63</v>
      </c>
      <c r="E127" s="2">
        <f>IFERROR(__xludf.DUMMYFUNCTION("""COMPUTED_VALUE"""),291.12)</f>
        <v>291.12</v>
      </c>
      <c r="F127" s="2">
        <f>IFERROR(__xludf.DUMMYFUNCTION("""COMPUTED_VALUE"""),3.2294092E7)</f>
        <v>32294092</v>
      </c>
    </row>
    <row r="128">
      <c r="A128" s="3">
        <f>IFERROR(__xludf.DUMMYFUNCTION("""COMPUTED_VALUE"""),44078.66666666667)</f>
        <v>44078.66667</v>
      </c>
      <c r="B128" s="2">
        <f>IFERROR(__xludf.DUMMYFUNCTION("""COMPUTED_VALUE"""),287.25)</f>
        <v>287.25</v>
      </c>
      <c r="C128" s="2">
        <f>IFERROR(__xludf.DUMMYFUNCTION("""COMPUTED_VALUE"""),289.0)</f>
        <v>289</v>
      </c>
      <c r="D128" s="2">
        <f>IFERROR(__xludf.DUMMYFUNCTION("""COMPUTED_VALUE"""),271.14)</f>
        <v>271.14</v>
      </c>
      <c r="E128" s="2">
        <f>IFERROR(__xludf.DUMMYFUNCTION("""COMPUTED_VALUE"""),282.73)</f>
        <v>282.73</v>
      </c>
      <c r="F128" s="2">
        <f>IFERROR(__xludf.DUMMYFUNCTION("""COMPUTED_VALUE"""),3.0333671E7)</f>
        <v>30333671</v>
      </c>
    </row>
    <row r="129">
      <c r="A129" s="3">
        <f>IFERROR(__xludf.DUMMYFUNCTION("""COMPUTED_VALUE"""),44082.66666666667)</f>
        <v>44082.66667</v>
      </c>
      <c r="B129" s="2">
        <f>IFERROR(__xludf.DUMMYFUNCTION("""COMPUTED_VALUE"""),271.28)</f>
        <v>271.28</v>
      </c>
      <c r="C129" s="2">
        <f>IFERROR(__xludf.DUMMYFUNCTION("""COMPUTED_VALUE"""),279.3)</f>
        <v>279.3</v>
      </c>
      <c r="D129" s="2">
        <f>IFERROR(__xludf.DUMMYFUNCTION("""COMPUTED_VALUE"""),269.42)</f>
        <v>269.42</v>
      </c>
      <c r="E129" s="2">
        <f>IFERROR(__xludf.DUMMYFUNCTION("""COMPUTED_VALUE"""),271.16)</f>
        <v>271.16</v>
      </c>
      <c r="F129" s="2">
        <f>IFERROR(__xludf.DUMMYFUNCTION("""COMPUTED_VALUE"""),2.4863997E7)</f>
        <v>24863997</v>
      </c>
    </row>
    <row r="130">
      <c r="A130" s="3">
        <f>IFERROR(__xludf.DUMMYFUNCTION("""COMPUTED_VALUE"""),44083.66666666667)</f>
        <v>44083.66667</v>
      </c>
      <c r="B130" s="2">
        <f>IFERROR(__xludf.DUMMYFUNCTION("""COMPUTED_VALUE"""),275.77)</f>
        <v>275.77</v>
      </c>
      <c r="C130" s="2">
        <f>IFERROR(__xludf.DUMMYFUNCTION("""COMPUTED_VALUE"""),278.48)</f>
        <v>278.48</v>
      </c>
      <c r="D130" s="2">
        <f>IFERROR(__xludf.DUMMYFUNCTION("""COMPUTED_VALUE"""),271.35)</f>
        <v>271.35</v>
      </c>
      <c r="E130" s="2">
        <f>IFERROR(__xludf.DUMMYFUNCTION("""COMPUTED_VALUE"""),273.72)</f>
        <v>273.72</v>
      </c>
      <c r="F130" s="2">
        <f>IFERROR(__xludf.DUMMYFUNCTION("""COMPUTED_VALUE"""),2.2918769E7)</f>
        <v>22918769</v>
      </c>
    </row>
    <row r="131">
      <c r="A131" s="3">
        <f>IFERROR(__xludf.DUMMYFUNCTION("""COMPUTED_VALUE"""),44084.66666666667)</f>
        <v>44084.66667</v>
      </c>
      <c r="B131" s="2">
        <f>IFERROR(__xludf.DUMMYFUNCTION("""COMPUTED_VALUE"""),275.51)</f>
        <v>275.51</v>
      </c>
      <c r="C131" s="2">
        <f>IFERROR(__xludf.DUMMYFUNCTION("""COMPUTED_VALUE"""),279.16)</f>
        <v>279.16</v>
      </c>
      <c r="D131" s="2">
        <f>IFERROR(__xludf.DUMMYFUNCTION("""COMPUTED_VALUE"""),267.03)</f>
        <v>267.03</v>
      </c>
      <c r="E131" s="2">
        <f>IFERROR(__xludf.DUMMYFUNCTION("""COMPUTED_VALUE"""),268.09)</f>
        <v>268.09</v>
      </c>
      <c r="F131" s="2">
        <f>IFERROR(__xludf.DUMMYFUNCTION("""COMPUTED_VALUE"""),2.4814669E7)</f>
        <v>24814669</v>
      </c>
    </row>
    <row r="132">
      <c r="A132" s="3">
        <f>IFERROR(__xludf.DUMMYFUNCTION("""COMPUTED_VALUE"""),44085.66666666667)</f>
        <v>44085.66667</v>
      </c>
      <c r="B132" s="2">
        <f>IFERROR(__xludf.DUMMYFUNCTION("""COMPUTED_VALUE"""),270.06)</f>
        <v>270.06</v>
      </c>
      <c r="C132" s="2">
        <f>IFERROR(__xludf.DUMMYFUNCTION("""COMPUTED_VALUE"""),271.39)</f>
        <v>271.39</v>
      </c>
      <c r="D132" s="2">
        <f>IFERROR(__xludf.DUMMYFUNCTION("""COMPUTED_VALUE"""),262.64)</f>
        <v>262.64</v>
      </c>
      <c r="E132" s="2">
        <f>IFERROR(__xludf.DUMMYFUNCTION("""COMPUTED_VALUE"""),266.61)</f>
        <v>266.61</v>
      </c>
      <c r="F132" s="2">
        <f>IFERROR(__xludf.DUMMYFUNCTION("""COMPUTED_VALUE"""),1.8913883E7)</f>
        <v>18913883</v>
      </c>
    </row>
    <row r="133">
      <c r="A133" s="3">
        <f>IFERROR(__xludf.DUMMYFUNCTION("""COMPUTED_VALUE"""),44088.66666666667)</f>
        <v>44088.66667</v>
      </c>
      <c r="B133" s="2">
        <f>IFERROR(__xludf.DUMMYFUNCTION("""COMPUTED_VALUE"""),270.95)</f>
        <v>270.95</v>
      </c>
      <c r="C133" s="2">
        <f>IFERROR(__xludf.DUMMYFUNCTION("""COMPUTED_VALUE"""),276.64)</f>
        <v>276.64</v>
      </c>
      <c r="D133" s="2">
        <f>IFERROR(__xludf.DUMMYFUNCTION("""COMPUTED_VALUE"""),265.7)</f>
        <v>265.7</v>
      </c>
      <c r="E133" s="2">
        <f>IFERROR(__xludf.DUMMYFUNCTION("""COMPUTED_VALUE"""),266.15)</f>
        <v>266.15</v>
      </c>
      <c r="F133" s="2">
        <f>IFERROR(__xludf.DUMMYFUNCTION("""COMPUTED_VALUE"""),2.409383E7)</f>
        <v>24093830</v>
      </c>
    </row>
    <row r="134">
      <c r="A134" s="3">
        <f>IFERROR(__xludf.DUMMYFUNCTION("""COMPUTED_VALUE"""),44089.66666666667)</f>
        <v>44089.66667</v>
      </c>
      <c r="B134" s="2">
        <f>IFERROR(__xludf.DUMMYFUNCTION("""COMPUTED_VALUE"""),270.67)</f>
        <v>270.67</v>
      </c>
      <c r="C134" s="2">
        <f>IFERROR(__xludf.DUMMYFUNCTION("""COMPUTED_VALUE"""),274.52)</f>
        <v>274.52</v>
      </c>
      <c r="D134" s="2">
        <f>IFERROR(__xludf.DUMMYFUNCTION("""COMPUTED_VALUE"""),269.3)</f>
        <v>269.3</v>
      </c>
      <c r="E134" s="2">
        <f>IFERROR(__xludf.DUMMYFUNCTION("""COMPUTED_VALUE"""),272.42)</f>
        <v>272.42</v>
      </c>
      <c r="F134" s="2">
        <f>IFERROR(__xludf.DUMMYFUNCTION("""COMPUTED_VALUE"""),1.847853E7)</f>
        <v>18478530</v>
      </c>
    </row>
    <row r="135">
      <c r="A135" s="3">
        <f>IFERROR(__xludf.DUMMYFUNCTION("""COMPUTED_VALUE"""),44090.66666666667)</f>
        <v>44090.66667</v>
      </c>
      <c r="B135" s="2">
        <f>IFERROR(__xludf.DUMMYFUNCTION("""COMPUTED_VALUE"""),267.29)</f>
        <v>267.29</v>
      </c>
      <c r="C135" s="2">
        <f>IFERROR(__xludf.DUMMYFUNCTION("""COMPUTED_VALUE"""),272.44)</f>
        <v>272.44</v>
      </c>
      <c r="D135" s="2">
        <f>IFERROR(__xludf.DUMMYFUNCTION("""COMPUTED_VALUE"""),261.79)</f>
        <v>261.79</v>
      </c>
      <c r="E135" s="2">
        <f>IFERROR(__xludf.DUMMYFUNCTION("""COMPUTED_VALUE"""),263.52)</f>
        <v>263.52</v>
      </c>
      <c r="F135" s="2">
        <f>IFERROR(__xludf.DUMMYFUNCTION("""COMPUTED_VALUE"""),2.9207594E7)</f>
        <v>29207594</v>
      </c>
    </row>
    <row r="136">
      <c r="A136" s="3">
        <f>IFERROR(__xludf.DUMMYFUNCTION("""COMPUTED_VALUE"""),44091.66666666667)</f>
        <v>44091.66667</v>
      </c>
      <c r="B136" s="2">
        <f>IFERROR(__xludf.DUMMYFUNCTION("""COMPUTED_VALUE"""),258.28)</f>
        <v>258.28</v>
      </c>
      <c r="C136" s="2">
        <f>IFERROR(__xludf.DUMMYFUNCTION("""COMPUTED_VALUE"""),261.5)</f>
        <v>261.5</v>
      </c>
      <c r="D136" s="2">
        <f>IFERROR(__xludf.DUMMYFUNCTION("""COMPUTED_VALUE"""),250.19)</f>
        <v>250.19</v>
      </c>
      <c r="E136" s="2">
        <f>IFERROR(__xludf.DUMMYFUNCTION("""COMPUTED_VALUE"""),254.82)</f>
        <v>254.82</v>
      </c>
      <c r="F136" s="2">
        <f>IFERROR(__xludf.DUMMYFUNCTION("""COMPUTED_VALUE"""),3.1281441E7)</f>
        <v>31281441</v>
      </c>
    </row>
    <row r="137">
      <c r="A137" s="3">
        <f>IFERROR(__xludf.DUMMYFUNCTION("""COMPUTED_VALUE"""),44092.66666666667)</f>
        <v>44092.66667</v>
      </c>
      <c r="B137" s="2">
        <f>IFERROR(__xludf.DUMMYFUNCTION("""COMPUTED_VALUE"""),258.4)</f>
        <v>258.4</v>
      </c>
      <c r="C137" s="2">
        <f>IFERROR(__xludf.DUMMYFUNCTION("""COMPUTED_VALUE"""),259.2)</f>
        <v>259.2</v>
      </c>
      <c r="D137" s="2">
        <f>IFERROR(__xludf.DUMMYFUNCTION("""COMPUTED_VALUE"""),250.05)</f>
        <v>250.05</v>
      </c>
      <c r="E137" s="2">
        <f>IFERROR(__xludf.DUMMYFUNCTION("""COMPUTED_VALUE"""),252.53)</f>
        <v>252.53</v>
      </c>
      <c r="F137" s="2">
        <f>IFERROR(__xludf.DUMMYFUNCTION("""COMPUTED_VALUE"""),2.8130767E7)</f>
        <v>28130767</v>
      </c>
    </row>
    <row r="138">
      <c r="A138" s="3">
        <f>IFERROR(__xludf.DUMMYFUNCTION("""COMPUTED_VALUE"""),44095.66666666667)</f>
        <v>44095.66667</v>
      </c>
      <c r="B138" s="2">
        <f>IFERROR(__xludf.DUMMYFUNCTION("""COMPUTED_VALUE"""),247.54)</f>
        <v>247.54</v>
      </c>
      <c r="C138" s="2">
        <f>IFERROR(__xludf.DUMMYFUNCTION("""COMPUTED_VALUE"""),249.95)</f>
        <v>249.95</v>
      </c>
      <c r="D138" s="2">
        <f>IFERROR(__xludf.DUMMYFUNCTION("""COMPUTED_VALUE"""),244.13)</f>
        <v>244.13</v>
      </c>
      <c r="E138" s="2">
        <f>IFERROR(__xludf.DUMMYFUNCTION("""COMPUTED_VALUE"""),248.15)</f>
        <v>248.15</v>
      </c>
      <c r="F138" s="2">
        <f>IFERROR(__xludf.DUMMYFUNCTION("""COMPUTED_VALUE"""),2.4709378E7)</f>
        <v>24709378</v>
      </c>
    </row>
    <row r="139">
      <c r="A139" s="3">
        <f>IFERROR(__xludf.DUMMYFUNCTION("""COMPUTED_VALUE"""),44096.66666666667)</f>
        <v>44096.66667</v>
      </c>
      <c r="B139" s="2">
        <f>IFERROR(__xludf.DUMMYFUNCTION("""COMPUTED_VALUE"""),253.31)</f>
        <v>253.31</v>
      </c>
      <c r="C139" s="2">
        <f>IFERROR(__xludf.DUMMYFUNCTION("""COMPUTED_VALUE"""),255.32)</f>
        <v>255.32</v>
      </c>
      <c r="D139" s="2">
        <f>IFERROR(__xludf.DUMMYFUNCTION("""COMPUTED_VALUE"""),248.22)</f>
        <v>248.22</v>
      </c>
      <c r="E139" s="2">
        <f>IFERROR(__xludf.DUMMYFUNCTION("""COMPUTED_VALUE"""),254.75)</f>
        <v>254.75</v>
      </c>
      <c r="F139" s="2">
        <f>IFERROR(__xludf.DUMMYFUNCTION("""COMPUTED_VALUE"""),3.0293103E7)</f>
        <v>30293103</v>
      </c>
    </row>
    <row r="140">
      <c r="A140" s="3">
        <f>IFERROR(__xludf.DUMMYFUNCTION("""COMPUTED_VALUE"""),44097.66666666667)</f>
        <v>44097.66667</v>
      </c>
      <c r="B140" s="2">
        <f>IFERROR(__xludf.DUMMYFUNCTION("""COMPUTED_VALUE"""),255.26)</f>
        <v>255.26</v>
      </c>
      <c r="C140" s="2">
        <f>IFERROR(__xludf.DUMMYFUNCTION("""COMPUTED_VALUE"""),257.99)</f>
        <v>257.99</v>
      </c>
      <c r="D140" s="2">
        <f>IFERROR(__xludf.DUMMYFUNCTION("""COMPUTED_VALUE"""),248.15)</f>
        <v>248.15</v>
      </c>
      <c r="E140" s="2">
        <f>IFERROR(__xludf.DUMMYFUNCTION("""COMPUTED_VALUE"""),249.02)</f>
        <v>249.02</v>
      </c>
      <c r="F140" s="2">
        <f>IFERROR(__xludf.DUMMYFUNCTION("""COMPUTED_VALUE"""),1.9641266E7)</f>
        <v>19641266</v>
      </c>
    </row>
    <row r="141">
      <c r="A141" s="3">
        <f>IFERROR(__xludf.DUMMYFUNCTION("""COMPUTED_VALUE"""),44098.66666666667)</f>
        <v>44098.66667</v>
      </c>
      <c r="B141" s="2">
        <f>IFERROR(__xludf.DUMMYFUNCTION("""COMPUTED_VALUE"""),246.5)</f>
        <v>246.5</v>
      </c>
      <c r="C141" s="2">
        <f>IFERROR(__xludf.DUMMYFUNCTION("""COMPUTED_VALUE"""),252.24)</f>
        <v>252.24</v>
      </c>
      <c r="D141" s="2">
        <f>IFERROR(__xludf.DUMMYFUNCTION("""COMPUTED_VALUE"""),245.62)</f>
        <v>245.62</v>
      </c>
      <c r="E141" s="2">
        <f>IFERROR(__xludf.DUMMYFUNCTION("""COMPUTED_VALUE"""),249.53)</f>
        <v>249.53</v>
      </c>
      <c r="F141" s="2">
        <f>IFERROR(__xludf.DUMMYFUNCTION("""COMPUTED_VALUE"""),2.000675E7)</f>
        <v>20006750</v>
      </c>
    </row>
    <row r="142">
      <c r="A142" s="3">
        <f>IFERROR(__xludf.DUMMYFUNCTION("""COMPUTED_VALUE"""),44099.66666666667)</f>
        <v>44099.66667</v>
      </c>
      <c r="B142" s="2">
        <f>IFERROR(__xludf.DUMMYFUNCTION("""COMPUTED_VALUE"""),249.4)</f>
        <v>249.4</v>
      </c>
      <c r="C142" s="2">
        <f>IFERROR(__xludf.DUMMYFUNCTION("""COMPUTED_VALUE"""),255.75)</f>
        <v>255.75</v>
      </c>
      <c r="D142" s="2">
        <f>IFERROR(__xludf.DUMMYFUNCTION("""COMPUTED_VALUE"""),246.61)</f>
        <v>246.61</v>
      </c>
      <c r="E142" s="2">
        <f>IFERROR(__xludf.DUMMYFUNCTION("""COMPUTED_VALUE"""),254.82)</f>
        <v>254.82</v>
      </c>
      <c r="F142" s="2">
        <f>IFERROR(__xludf.DUMMYFUNCTION("""COMPUTED_VALUE"""),1.8351311E7)</f>
        <v>18351311</v>
      </c>
    </row>
    <row r="143">
      <c r="A143" s="3">
        <f>IFERROR(__xludf.DUMMYFUNCTION("""COMPUTED_VALUE"""),44102.66666666667)</f>
        <v>44102.66667</v>
      </c>
      <c r="B143" s="2">
        <f>IFERROR(__xludf.DUMMYFUNCTION("""COMPUTED_VALUE"""),259.4)</f>
        <v>259.4</v>
      </c>
      <c r="C143" s="2">
        <f>IFERROR(__xludf.DUMMYFUNCTION("""COMPUTED_VALUE"""),259.6)</f>
        <v>259.6</v>
      </c>
      <c r="D143" s="2">
        <f>IFERROR(__xludf.DUMMYFUNCTION("""COMPUTED_VALUE"""),254.82)</f>
        <v>254.82</v>
      </c>
      <c r="E143" s="2">
        <f>IFERROR(__xludf.DUMMYFUNCTION("""COMPUTED_VALUE"""),256.82)</f>
        <v>256.82</v>
      </c>
      <c r="F143" s="2">
        <f>IFERROR(__xludf.DUMMYFUNCTION("""COMPUTED_VALUE"""),1.8826254E7)</f>
        <v>18826254</v>
      </c>
    </row>
    <row r="144">
      <c r="A144" s="3">
        <f>IFERROR(__xludf.DUMMYFUNCTION("""COMPUTED_VALUE"""),44103.66666666667)</f>
        <v>44103.66667</v>
      </c>
      <c r="B144" s="2">
        <f>IFERROR(__xludf.DUMMYFUNCTION("""COMPUTED_VALUE"""),257.81)</f>
        <v>257.81</v>
      </c>
      <c r="C144" s="2">
        <f>IFERROR(__xludf.DUMMYFUNCTION("""COMPUTED_VALUE"""),263.33)</f>
        <v>263.33</v>
      </c>
      <c r="D144" s="2">
        <f>IFERROR(__xludf.DUMMYFUNCTION("""COMPUTED_VALUE"""),256.9)</f>
        <v>256.9</v>
      </c>
      <c r="E144" s="2">
        <f>IFERROR(__xludf.DUMMYFUNCTION("""COMPUTED_VALUE"""),261.79)</f>
        <v>261.79</v>
      </c>
      <c r="F144" s="2">
        <f>IFERROR(__xludf.DUMMYFUNCTION("""COMPUTED_VALUE"""),2.0215504E7)</f>
        <v>20215504</v>
      </c>
    </row>
    <row r="145">
      <c r="A145" s="3">
        <f>IFERROR(__xludf.DUMMYFUNCTION("""COMPUTED_VALUE"""),44104.66666666667)</f>
        <v>44104.66667</v>
      </c>
      <c r="B145" s="2">
        <f>IFERROR(__xludf.DUMMYFUNCTION("""COMPUTED_VALUE"""),261.98)</f>
        <v>261.98</v>
      </c>
      <c r="C145" s="2">
        <f>IFERROR(__xludf.DUMMYFUNCTION("""COMPUTED_VALUE"""),266.08)</f>
        <v>266.08</v>
      </c>
      <c r="D145" s="2">
        <f>IFERROR(__xludf.DUMMYFUNCTION("""COMPUTED_VALUE"""),260.1)</f>
        <v>260.1</v>
      </c>
      <c r="E145" s="2">
        <f>IFERROR(__xludf.DUMMYFUNCTION("""COMPUTED_VALUE"""),261.9)</f>
        <v>261.9</v>
      </c>
      <c r="F145" s="2">
        <f>IFERROR(__xludf.DUMMYFUNCTION("""COMPUTED_VALUE"""),2.0142546E7)</f>
        <v>20142546</v>
      </c>
    </row>
    <row r="146">
      <c r="A146" s="3">
        <f>IFERROR(__xludf.DUMMYFUNCTION("""COMPUTED_VALUE"""),44105.66666666667)</f>
        <v>44105.66667</v>
      </c>
      <c r="B146" s="2">
        <f>IFERROR(__xludf.DUMMYFUNCTION("""COMPUTED_VALUE"""),265.35)</f>
        <v>265.35</v>
      </c>
      <c r="C146" s="2">
        <f>IFERROR(__xludf.DUMMYFUNCTION("""COMPUTED_VALUE"""),268.33)</f>
        <v>268.33</v>
      </c>
      <c r="D146" s="2">
        <f>IFERROR(__xludf.DUMMYFUNCTION("""COMPUTED_VALUE"""),264.8)</f>
        <v>264.8</v>
      </c>
      <c r="E146" s="2">
        <f>IFERROR(__xludf.DUMMYFUNCTION("""COMPUTED_VALUE"""),266.63)</f>
        <v>266.63</v>
      </c>
      <c r="F146" s="2">
        <f>IFERROR(__xludf.DUMMYFUNCTION("""COMPUTED_VALUE"""),2.0009801E7)</f>
        <v>20009801</v>
      </c>
    </row>
    <row r="147">
      <c r="A147" s="3">
        <f>IFERROR(__xludf.DUMMYFUNCTION("""COMPUTED_VALUE"""),44106.66666666667)</f>
        <v>44106.66667</v>
      </c>
      <c r="B147" s="2">
        <f>IFERROR(__xludf.DUMMYFUNCTION("""COMPUTED_VALUE"""),261.21)</f>
        <v>261.21</v>
      </c>
      <c r="C147" s="2">
        <f>IFERROR(__xludf.DUMMYFUNCTION("""COMPUTED_VALUE"""),265.15)</f>
        <v>265.15</v>
      </c>
      <c r="D147" s="2">
        <f>IFERROR(__xludf.DUMMYFUNCTION("""COMPUTED_VALUE"""),259.18)</f>
        <v>259.18</v>
      </c>
      <c r="E147" s="2">
        <f>IFERROR(__xludf.DUMMYFUNCTION("""COMPUTED_VALUE"""),259.94)</f>
        <v>259.94</v>
      </c>
      <c r="F147" s="2">
        <f>IFERROR(__xludf.DUMMYFUNCTION("""COMPUTED_VALUE"""),1.6367597E7)</f>
        <v>16367597</v>
      </c>
    </row>
    <row r="148">
      <c r="A148" s="3">
        <f>IFERROR(__xludf.DUMMYFUNCTION("""COMPUTED_VALUE"""),44109.66666666667)</f>
        <v>44109.66667</v>
      </c>
      <c r="B148" s="2">
        <f>IFERROR(__xludf.DUMMYFUNCTION("""COMPUTED_VALUE"""),262.2)</f>
        <v>262.2</v>
      </c>
      <c r="C148" s="2">
        <f>IFERROR(__xludf.DUMMYFUNCTION("""COMPUTED_VALUE"""),264.87)</f>
        <v>264.87</v>
      </c>
      <c r="D148" s="2">
        <f>IFERROR(__xludf.DUMMYFUNCTION("""COMPUTED_VALUE"""),260.84)</f>
        <v>260.84</v>
      </c>
      <c r="E148" s="2">
        <f>IFERROR(__xludf.DUMMYFUNCTION("""COMPUTED_VALUE"""),264.65)</f>
        <v>264.65</v>
      </c>
      <c r="F148" s="2">
        <f>IFERROR(__xludf.DUMMYFUNCTION("""COMPUTED_VALUE"""),1.2822252E7)</f>
        <v>12822252</v>
      </c>
    </row>
    <row r="149">
      <c r="A149" s="3">
        <f>IFERROR(__xludf.DUMMYFUNCTION("""COMPUTED_VALUE"""),44110.66666666667)</f>
        <v>44110.66667</v>
      </c>
      <c r="B149" s="2">
        <f>IFERROR(__xludf.DUMMYFUNCTION("""COMPUTED_VALUE"""),261.78)</f>
        <v>261.78</v>
      </c>
      <c r="C149" s="2">
        <f>IFERROR(__xludf.DUMMYFUNCTION("""COMPUTED_VALUE"""),265.69)</f>
        <v>265.69</v>
      </c>
      <c r="D149" s="2">
        <f>IFERROR(__xludf.DUMMYFUNCTION("""COMPUTED_VALUE"""),258.24)</f>
        <v>258.24</v>
      </c>
      <c r="E149" s="2">
        <f>IFERROR(__xludf.DUMMYFUNCTION("""COMPUTED_VALUE"""),258.66)</f>
        <v>258.66</v>
      </c>
      <c r="F149" s="2">
        <f>IFERROR(__xludf.DUMMYFUNCTION("""COMPUTED_VALUE"""),1.8696917E7)</f>
        <v>18696917</v>
      </c>
    </row>
    <row r="150">
      <c r="A150" s="3">
        <f>IFERROR(__xludf.DUMMYFUNCTION("""COMPUTED_VALUE"""),44111.66666666667)</f>
        <v>44111.66667</v>
      </c>
      <c r="B150" s="2">
        <f>IFERROR(__xludf.DUMMYFUNCTION("""COMPUTED_VALUE"""),259.21)</f>
        <v>259.21</v>
      </c>
      <c r="C150" s="2">
        <f>IFERROR(__xludf.DUMMYFUNCTION("""COMPUTED_VALUE"""),260.18)</f>
        <v>260.18</v>
      </c>
      <c r="D150" s="2">
        <f>IFERROR(__xludf.DUMMYFUNCTION("""COMPUTED_VALUE"""),254.82)</f>
        <v>254.82</v>
      </c>
      <c r="E150" s="2">
        <f>IFERROR(__xludf.DUMMYFUNCTION("""COMPUTED_VALUE"""),258.12)</f>
        <v>258.12</v>
      </c>
      <c r="F150" s="2">
        <f>IFERROR(__xludf.DUMMYFUNCTION("""COMPUTED_VALUE"""),2.3133417E7)</f>
        <v>23133417</v>
      </c>
    </row>
    <row r="151">
      <c r="A151" s="3">
        <f>IFERROR(__xludf.DUMMYFUNCTION("""COMPUTED_VALUE"""),44112.66666666667)</f>
        <v>44112.66667</v>
      </c>
      <c r="B151" s="2">
        <f>IFERROR(__xludf.DUMMYFUNCTION("""COMPUTED_VALUE"""),259.75)</f>
        <v>259.75</v>
      </c>
      <c r="C151" s="2">
        <f>IFERROR(__xludf.DUMMYFUNCTION("""COMPUTED_VALUE"""),264.62)</f>
        <v>264.62</v>
      </c>
      <c r="D151" s="2">
        <f>IFERROR(__xludf.DUMMYFUNCTION("""COMPUTED_VALUE"""),259.15)</f>
        <v>259.15</v>
      </c>
      <c r="E151" s="2">
        <f>IFERROR(__xludf.DUMMYFUNCTION("""COMPUTED_VALUE"""),263.76)</f>
        <v>263.76</v>
      </c>
      <c r="F151" s="2">
        <f>IFERROR(__xludf.DUMMYFUNCTION("""COMPUTED_VALUE"""),1.6312762E7)</f>
        <v>16312762</v>
      </c>
    </row>
    <row r="152">
      <c r="A152" s="3">
        <f>IFERROR(__xludf.DUMMYFUNCTION("""COMPUTED_VALUE"""),44113.66666666667)</f>
        <v>44113.66667</v>
      </c>
      <c r="B152" s="2">
        <f>IFERROR(__xludf.DUMMYFUNCTION("""COMPUTED_VALUE"""),264.52)</f>
        <v>264.52</v>
      </c>
      <c r="C152" s="2">
        <f>IFERROR(__xludf.DUMMYFUNCTION("""COMPUTED_VALUE"""),264.75)</f>
        <v>264.75</v>
      </c>
      <c r="D152" s="2">
        <f>IFERROR(__xludf.DUMMYFUNCTION("""COMPUTED_VALUE"""),262.17)</f>
        <v>262.17</v>
      </c>
      <c r="E152" s="2">
        <f>IFERROR(__xludf.DUMMYFUNCTION("""COMPUTED_VALUE"""),264.45)</f>
        <v>264.45</v>
      </c>
      <c r="F152" s="2">
        <f>IFERROR(__xludf.DUMMYFUNCTION("""COMPUTED_VALUE"""),1.4107803E7)</f>
        <v>14107803</v>
      </c>
    </row>
    <row r="153">
      <c r="A153" s="3">
        <f>IFERROR(__xludf.DUMMYFUNCTION("""COMPUTED_VALUE"""),44116.66666666667)</f>
        <v>44116.66667</v>
      </c>
      <c r="B153" s="2">
        <f>IFERROR(__xludf.DUMMYFUNCTION("""COMPUTED_VALUE"""),270.2)</f>
        <v>270.2</v>
      </c>
      <c r="C153" s="2">
        <f>IFERROR(__xludf.DUMMYFUNCTION("""COMPUTED_VALUE"""),280.18)</f>
        <v>280.18</v>
      </c>
      <c r="D153" s="2">
        <f>IFERROR(__xludf.DUMMYFUNCTION("""COMPUTED_VALUE"""),267.87)</f>
        <v>267.87</v>
      </c>
      <c r="E153" s="2">
        <f>IFERROR(__xludf.DUMMYFUNCTION("""COMPUTED_VALUE"""),275.75)</f>
        <v>275.75</v>
      </c>
      <c r="F153" s="2">
        <f>IFERROR(__xludf.DUMMYFUNCTION("""COMPUTED_VALUE"""),3.1019256E7)</f>
        <v>31019256</v>
      </c>
    </row>
    <row r="154">
      <c r="A154" s="3">
        <f>IFERROR(__xludf.DUMMYFUNCTION("""COMPUTED_VALUE"""),44117.66666666667)</f>
        <v>44117.66667</v>
      </c>
      <c r="B154" s="2">
        <f>IFERROR(__xludf.DUMMYFUNCTION("""COMPUTED_VALUE"""),277.58)</f>
        <v>277.58</v>
      </c>
      <c r="C154" s="2">
        <f>IFERROR(__xludf.DUMMYFUNCTION("""COMPUTED_VALUE"""),279.1)</f>
        <v>279.1</v>
      </c>
      <c r="D154" s="2">
        <f>IFERROR(__xludf.DUMMYFUNCTION("""COMPUTED_VALUE"""),273.39)</f>
        <v>273.39</v>
      </c>
      <c r="E154" s="2">
        <f>IFERROR(__xludf.DUMMYFUNCTION("""COMPUTED_VALUE"""),276.14)</f>
        <v>276.14</v>
      </c>
      <c r="F154" s="2">
        <f>IFERROR(__xludf.DUMMYFUNCTION("""COMPUTED_VALUE"""),1.8063343E7)</f>
        <v>18063343</v>
      </c>
    </row>
    <row r="155">
      <c r="A155" s="3">
        <f>IFERROR(__xludf.DUMMYFUNCTION("""COMPUTED_VALUE"""),44118.66666666667)</f>
        <v>44118.66667</v>
      </c>
      <c r="B155" s="2">
        <f>IFERROR(__xludf.DUMMYFUNCTION("""COMPUTED_VALUE"""),277.62)</f>
        <v>277.62</v>
      </c>
      <c r="C155" s="2">
        <f>IFERROR(__xludf.DUMMYFUNCTION("""COMPUTED_VALUE"""),278.75)</f>
        <v>278.75</v>
      </c>
      <c r="D155" s="2">
        <f>IFERROR(__xludf.DUMMYFUNCTION("""COMPUTED_VALUE"""),271.5)</f>
        <v>271.5</v>
      </c>
      <c r="E155" s="2">
        <f>IFERROR(__xludf.DUMMYFUNCTION("""COMPUTED_VALUE"""),271.82)</f>
        <v>271.82</v>
      </c>
      <c r="F155" s="2">
        <f>IFERROR(__xludf.DUMMYFUNCTION("""COMPUTED_VALUE"""),1.5601154E7)</f>
        <v>15601154</v>
      </c>
    </row>
    <row r="156">
      <c r="A156" s="3">
        <f>IFERROR(__xludf.DUMMYFUNCTION("""COMPUTED_VALUE"""),44119.66666666667)</f>
        <v>44119.66667</v>
      </c>
      <c r="B156" s="2">
        <f>IFERROR(__xludf.DUMMYFUNCTION("""COMPUTED_VALUE"""),267.6)</f>
        <v>267.6</v>
      </c>
      <c r="C156" s="2">
        <f>IFERROR(__xludf.DUMMYFUNCTION("""COMPUTED_VALUE"""),269.04)</f>
        <v>269.04</v>
      </c>
      <c r="D156" s="2">
        <f>IFERROR(__xludf.DUMMYFUNCTION("""COMPUTED_VALUE"""),263.67)</f>
        <v>263.67</v>
      </c>
      <c r="E156" s="2">
        <f>IFERROR(__xludf.DUMMYFUNCTION("""COMPUTED_VALUE"""),266.72)</f>
        <v>266.72</v>
      </c>
      <c r="F156" s="2">
        <f>IFERROR(__xludf.DUMMYFUNCTION("""COMPUTED_VALUE"""),1.5416064E7)</f>
        <v>15416064</v>
      </c>
    </row>
    <row r="157">
      <c r="A157" s="3">
        <f>IFERROR(__xludf.DUMMYFUNCTION("""COMPUTED_VALUE"""),44120.66666666667)</f>
        <v>44120.66667</v>
      </c>
      <c r="B157" s="2">
        <f>IFERROR(__xludf.DUMMYFUNCTION("""COMPUTED_VALUE"""),267.38)</f>
        <v>267.38</v>
      </c>
      <c r="C157" s="2">
        <f>IFERROR(__xludf.DUMMYFUNCTION("""COMPUTED_VALUE"""),271.37)</f>
        <v>271.37</v>
      </c>
      <c r="D157" s="2">
        <f>IFERROR(__xludf.DUMMYFUNCTION("""COMPUTED_VALUE"""),265.3)</f>
        <v>265.3</v>
      </c>
      <c r="E157" s="2">
        <f>IFERROR(__xludf.DUMMYFUNCTION("""COMPUTED_VALUE"""),265.93)</f>
        <v>265.93</v>
      </c>
      <c r="F157" s="2">
        <f>IFERROR(__xludf.DUMMYFUNCTION("""COMPUTED_VALUE"""),1.6622702E7)</f>
        <v>16622702</v>
      </c>
    </row>
    <row r="158">
      <c r="A158" s="3">
        <f>IFERROR(__xludf.DUMMYFUNCTION("""COMPUTED_VALUE"""),44123.66666666667)</f>
        <v>44123.66667</v>
      </c>
      <c r="B158" s="2">
        <f>IFERROR(__xludf.DUMMYFUNCTION("""COMPUTED_VALUE"""),265.53)</f>
        <v>265.53</v>
      </c>
      <c r="C158" s="2">
        <f>IFERROR(__xludf.DUMMYFUNCTION("""COMPUTED_VALUE"""),268.55)</f>
        <v>268.55</v>
      </c>
      <c r="D158" s="2">
        <f>IFERROR(__xludf.DUMMYFUNCTION("""COMPUTED_VALUE"""),259.88)</f>
        <v>259.88</v>
      </c>
      <c r="E158" s="2">
        <f>IFERROR(__xludf.DUMMYFUNCTION("""COMPUTED_VALUE"""),261.4)</f>
        <v>261.4</v>
      </c>
      <c r="F158" s="2">
        <f>IFERROR(__xludf.DUMMYFUNCTION("""COMPUTED_VALUE"""),1.3586955E7)</f>
        <v>13586955</v>
      </c>
    </row>
    <row r="159">
      <c r="A159" s="3">
        <f>IFERROR(__xludf.DUMMYFUNCTION("""COMPUTED_VALUE"""),44124.66666666667)</f>
        <v>44124.66667</v>
      </c>
      <c r="B159" s="2">
        <f>IFERROR(__xludf.DUMMYFUNCTION("""COMPUTED_VALUE"""),263.06)</f>
        <v>263.06</v>
      </c>
      <c r="C159" s="2">
        <f>IFERROR(__xludf.DUMMYFUNCTION("""COMPUTED_VALUE"""),269.7)</f>
        <v>269.7</v>
      </c>
      <c r="D159" s="2">
        <f>IFERROR(__xludf.DUMMYFUNCTION("""COMPUTED_VALUE"""),262.88)</f>
        <v>262.88</v>
      </c>
      <c r="E159" s="2">
        <f>IFERROR(__xludf.DUMMYFUNCTION("""COMPUTED_VALUE"""),267.56)</f>
        <v>267.56</v>
      </c>
      <c r="F159" s="2">
        <f>IFERROR(__xludf.DUMMYFUNCTION("""COMPUTED_VALUE"""),1.8763246E7)</f>
        <v>18763246</v>
      </c>
    </row>
    <row r="160">
      <c r="A160" s="3">
        <f>IFERROR(__xludf.DUMMYFUNCTION("""COMPUTED_VALUE"""),44125.66666666667)</f>
        <v>44125.66667</v>
      </c>
      <c r="B160" s="2">
        <f>IFERROR(__xludf.DUMMYFUNCTION("""COMPUTED_VALUE"""),279.56)</f>
        <v>279.56</v>
      </c>
      <c r="C160" s="2">
        <f>IFERROR(__xludf.DUMMYFUNCTION("""COMPUTED_VALUE"""),283.05)</f>
        <v>283.05</v>
      </c>
      <c r="D160" s="2">
        <f>IFERROR(__xludf.DUMMYFUNCTION("""COMPUTED_VALUE"""),276.37)</f>
        <v>276.37</v>
      </c>
      <c r="E160" s="2">
        <f>IFERROR(__xludf.DUMMYFUNCTION("""COMPUTED_VALUE"""),278.73)</f>
        <v>278.73</v>
      </c>
      <c r="F160" s="2">
        <f>IFERROR(__xludf.DUMMYFUNCTION("""COMPUTED_VALUE"""),2.8998638E7)</f>
        <v>28998638</v>
      </c>
    </row>
    <row r="161">
      <c r="A161" s="3">
        <f>IFERROR(__xludf.DUMMYFUNCTION("""COMPUTED_VALUE"""),44126.66666666667)</f>
        <v>44126.66667</v>
      </c>
      <c r="B161" s="2">
        <f>IFERROR(__xludf.DUMMYFUNCTION("""COMPUTED_VALUE"""),279.87)</f>
        <v>279.87</v>
      </c>
      <c r="C161" s="2">
        <f>IFERROR(__xludf.DUMMYFUNCTION("""COMPUTED_VALUE"""),282.45)</f>
        <v>282.45</v>
      </c>
      <c r="D161" s="2">
        <f>IFERROR(__xludf.DUMMYFUNCTION("""COMPUTED_VALUE"""),275.04)</f>
        <v>275.04</v>
      </c>
      <c r="E161" s="2">
        <f>IFERROR(__xludf.DUMMYFUNCTION("""COMPUTED_VALUE"""),278.12)</f>
        <v>278.12</v>
      </c>
      <c r="F161" s="2">
        <f>IFERROR(__xludf.DUMMYFUNCTION("""COMPUTED_VALUE"""),1.6720026E7)</f>
        <v>16720026</v>
      </c>
    </row>
    <row r="162">
      <c r="A162" s="3">
        <f>IFERROR(__xludf.DUMMYFUNCTION("""COMPUTED_VALUE"""),44127.66666666667)</f>
        <v>44127.66667</v>
      </c>
      <c r="B162" s="2">
        <f>IFERROR(__xludf.DUMMYFUNCTION("""COMPUTED_VALUE"""),278.8)</f>
        <v>278.8</v>
      </c>
      <c r="C162" s="2">
        <f>IFERROR(__xludf.DUMMYFUNCTION("""COMPUTED_VALUE"""),285.24)</f>
        <v>285.24</v>
      </c>
      <c r="D162" s="2">
        <f>IFERROR(__xludf.DUMMYFUNCTION("""COMPUTED_VALUE"""),276.82)</f>
        <v>276.82</v>
      </c>
      <c r="E162" s="2">
        <f>IFERROR(__xludf.DUMMYFUNCTION("""COMPUTED_VALUE"""),284.79)</f>
        <v>284.79</v>
      </c>
      <c r="F162" s="2">
        <f>IFERROR(__xludf.DUMMYFUNCTION("""COMPUTED_VALUE"""),1.7535155E7)</f>
        <v>17535155</v>
      </c>
    </row>
    <row r="163">
      <c r="A163" s="3">
        <f>IFERROR(__xludf.DUMMYFUNCTION("""COMPUTED_VALUE"""),44130.66666666667)</f>
        <v>44130.66667</v>
      </c>
      <c r="B163" s="2">
        <f>IFERROR(__xludf.DUMMYFUNCTION("""COMPUTED_VALUE"""),283.16)</f>
        <v>283.16</v>
      </c>
      <c r="C163" s="2">
        <f>IFERROR(__xludf.DUMMYFUNCTION("""COMPUTED_VALUE"""),285.23)</f>
        <v>285.23</v>
      </c>
      <c r="D163" s="2">
        <f>IFERROR(__xludf.DUMMYFUNCTION("""COMPUTED_VALUE"""),274.26)</f>
        <v>274.26</v>
      </c>
      <c r="E163" s="2">
        <f>IFERROR(__xludf.DUMMYFUNCTION("""COMPUTED_VALUE"""),277.11)</f>
        <v>277.11</v>
      </c>
      <c r="F163" s="2">
        <f>IFERROR(__xludf.DUMMYFUNCTION("""COMPUTED_VALUE"""),2.1322925E7)</f>
        <v>21322925</v>
      </c>
    </row>
    <row r="164">
      <c r="A164" s="3">
        <f>IFERROR(__xludf.DUMMYFUNCTION("""COMPUTED_VALUE"""),44131.66666666667)</f>
        <v>44131.66667</v>
      </c>
      <c r="B164" s="2">
        <f>IFERROR(__xludf.DUMMYFUNCTION("""COMPUTED_VALUE"""),278.76)</f>
        <v>278.76</v>
      </c>
      <c r="C164" s="2">
        <f>IFERROR(__xludf.DUMMYFUNCTION("""COMPUTED_VALUE"""),284.51)</f>
        <v>284.51</v>
      </c>
      <c r="D164" s="2">
        <f>IFERROR(__xludf.DUMMYFUNCTION("""COMPUTED_VALUE"""),276.31)</f>
        <v>276.31</v>
      </c>
      <c r="E164" s="2">
        <f>IFERROR(__xludf.DUMMYFUNCTION("""COMPUTED_VALUE"""),283.29)</f>
        <v>283.29</v>
      </c>
      <c r="F164" s="2">
        <f>IFERROR(__xludf.DUMMYFUNCTION("""COMPUTED_VALUE"""),1.6287249E7)</f>
        <v>16287249</v>
      </c>
    </row>
    <row r="165">
      <c r="A165" s="3">
        <f>IFERROR(__xludf.DUMMYFUNCTION("""COMPUTED_VALUE"""),44132.66666666667)</f>
        <v>44132.66667</v>
      </c>
      <c r="B165" s="2">
        <f>IFERROR(__xludf.DUMMYFUNCTION("""COMPUTED_VALUE"""),278.79)</f>
        <v>278.79</v>
      </c>
      <c r="C165" s="2">
        <f>IFERROR(__xludf.DUMMYFUNCTION("""COMPUTED_VALUE"""),278.79)</f>
        <v>278.79</v>
      </c>
      <c r="D165" s="2">
        <f>IFERROR(__xludf.DUMMYFUNCTION("""COMPUTED_VALUE"""),267.26)</f>
        <v>267.26</v>
      </c>
      <c r="E165" s="2">
        <f>IFERROR(__xludf.DUMMYFUNCTION("""COMPUTED_VALUE"""),267.67)</f>
        <v>267.67</v>
      </c>
      <c r="F165" s="2">
        <f>IFERROR(__xludf.DUMMYFUNCTION("""COMPUTED_VALUE"""),2.3121808E7)</f>
        <v>23121808</v>
      </c>
    </row>
    <row r="166">
      <c r="A166" s="3">
        <f>IFERROR(__xludf.DUMMYFUNCTION("""COMPUTED_VALUE"""),44133.66666666667)</f>
        <v>44133.66667</v>
      </c>
      <c r="B166" s="2">
        <f>IFERROR(__xludf.DUMMYFUNCTION("""COMPUTED_VALUE"""),276.55)</f>
        <v>276.55</v>
      </c>
      <c r="C166" s="2">
        <f>IFERROR(__xludf.DUMMYFUNCTION("""COMPUTED_VALUE"""),283.6)</f>
        <v>283.6</v>
      </c>
      <c r="D166" s="2">
        <f>IFERROR(__xludf.DUMMYFUNCTION("""COMPUTED_VALUE"""),273.78)</f>
        <v>273.78</v>
      </c>
      <c r="E166" s="2">
        <f>IFERROR(__xludf.DUMMYFUNCTION("""COMPUTED_VALUE"""),280.83)</f>
        <v>280.83</v>
      </c>
      <c r="F166" s="2">
        <f>IFERROR(__xludf.DUMMYFUNCTION("""COMPUTED_VALUE"""),3.2368118E7)</f>
        <v>32368118</v>
      </c>
    </row>
    <row r="167">
      <c r="A167" s="3">
        <f>IFERROR(__xludf.DUMMYFUNCTION("""COMPUTED_VALUE"""),44134.66666666667)</f>
        <v>44134.66667</v>
      </c>
      <c r="B167" s="2">
        <f>IFERROR(__xludf.DUMMYFUNCTION("""COMPUTED_VALUE"""),274.5)</f>
        <v>274.5</v>
      </c>
      <c r="C167" s="2">
        <f>IFERROR(__xludf.DUMMYFUNCTION("""COMPUTED_VALUE"""),276.7)</f>
        <v>276.7</v>
      </c>
      <c r="D167" s="2">
        <f>IFERROR(__xludf.DUMMYFUNCTION("""COMPUTED_VALUE"""),259.1)</f>
        <v>259.1</v>
      </c>
      <c r="E167" s="2">
        <f>IFERROR(__xludf.DUMMYFUNCTION("""COMPUTED_VALUE"""),263.11)</f>
        <v>263.11</v>
      </c>
      <c r="F167" s="2">
        <f>IFERROR(__xludf.DUMMYFUNCTION("""COMPUTED_VALUE"""),4.7299002E7)</f>
        <v>47299002</v>
      </c>
    </row>
    <row r="168">
      <c r="A168" s="3">
        <f>IFERROR(__xludf.DUMMYFUNCTION("""COMPUTED_VALUE"""),44137.66666666667)</f>
        <v>44137.66667</v>
      </c>
      <c r="B168" s="2">
        <f>IFERROR(__xludf.DUMMYFUNCTION("""COMPUTED_VALUE"""),264.6)</f>
        <v>264.6</v>
      </c>
      <c r="C168" s="2">
        <f>IFERROR(__xludf.DUMMYFUNCTION("""COMPUTED_VALUE"""),270.47)</f>
        <v>270.47</v>
      </c>
      <c r="D168" s="2">
        <f>IFERROR(__xludf.DUMMYFUNCTION("""COMPUTED_VALUE"""),257.34)</f>
        <v>257.34</v>
      </c>
      <c r="E168" s="2">
        <f>IFERROR(__xludf.DUMMYFUNCTION("""COMPUTED_VALUE"""),261.36)</f>
        <v>261.36</v>
      </c>
      <c r="F168" s="2">
        <f>IFERROR(__xludf.DUMMYFUNCTION("""COMPUTED_VALUE"""),2.7165679E7)</f>
        <v>27165679</v>
      </c>
    </row>
    <row r="169">
      <c r="A169" s="3">
        <f>IFERROR(__xludf.DUMMYFUNCTION("""COMPUTED_VALUE"""),44138.66666666667)</f>
        <v>44138.66667</v>
      </c>
      <c r="B169" s="2">
        <f>IFERROR(__xludf.DUMMYFUNCTION("""COMPUTED_VALUE"""),263.16)</f>
        <v>263.16</v>
      </c>
      <c r="C169" s="2">
        <f>IFERROR(__xludf.DUMMYFUNCTION("""COMPUTED_VALUE"""),270.05)</f>
        <v>270.05</v>
      </c>
      <c r="D169" s="2">
        <f>IFERROR(__xludf.DUMMYFUNCTION("""COMPUTED_VALUE"""),260.88)</f>
        <v>260.88</v>
      </c>
      <c r="E169" s="2">
        <f>IFERROR(__xludf.DUMMYFUNCTION("""COMPUTED_VALUE"""),265.3)</f>
        <v>265.3</v>
      </c>
      <c r="F169" s="2">
        <f>IFERROR(__xludf.DUMMYFUNCTION("""COMPUTED_VALUE"""),1.7961859E7)</f>
        <v>17961859</v>
      </c>
    </row>
    <row r="170">
      <c r="A170" s="3">
        <f>IFERROR(__xludf.DUMMYFUNCTION("""COMPUTED_VALUE"""),44139.66666666667)</f>
        <v>44139.66667</v>
      </c>
      <c r="B170" s="2">
        <f>IFERROR(__xludf.DUMMYFUNCTION("""COMPUTED_VALUE"""),281.0)</f>
        <v>281</v>
      </c>
      <c r="C170" s="2">
        <f>IFERROR(__xludf.DUMMYFUNCTION("""COMPUTED_VALUE"""),288.94)</f>
        <v>288.94</v>
      </c>
      <c r="D170" s="2">
        <f>IFERROR(__xludf.DUMMYFUNCTION("""COMPUTED_VALUE"""),278.62)</f>
        <v>278.62</v>
      </c>
      <c r="E170" s="2">
        <f>IFERROR(__xludf.DUMMYFUNCTION("""COMPUTED_VALUE"""),287.38)</f>
        <v>287.38</v>
      </c>
      <c r="F170" s="2">
        <f>IFERROR(__xludf.DUMMYFUNCTION("""COMPUTED_VALUE"""),3.5364424E7)</f>
        <v>35364424</v>
      </c>
    </row>
    <row r="171">
      <c r="A171" s="3">
        <f>IFERROR(__xludf.DUMMYFUNCTION("""COMPUTED_VALUE"""),44140.66666666667)</f>
        <v>44140.66667</v>
      </c>
      <c r="B171" s="2">
        <f>IFERROR(__xludf.DUMMYFUNCTION("""COMPUTED_VALUE"""),291.9)</f>
        <v>291.9</v>
      </c>
      <c r="C171" s="2">
        <f>IFERROR(__xludf.DUMMYFUNCTION("""COMPUTED_VALUE"""),297.38)</f>
        <v>297.38</v>
      </c>
      <c r="D171" s="2">
        <f>IFERROR(__xludf.DUMMYFUNCTION("""COMPUTED_VALUE"""),288.95)</f>
        <v>288.95</v>
      </c>
      <c r="E171" s="2">
        <f>IFERROR(__xludf.DUMMYFUNCTION("""COMPUTED_VALUE"""),294.68)</f>
        <v>294.68</v>
      </c>
      <c r="F171" s="2">
        <f>IFERROR(__xludf.DUMMYFUNCTION("""COMPUTED_VALUE"""),2.3823633E7)</f>
        <v>23823633</v>
      </c>
    </row>
    <row r="172">
      <c r="A172" s="3">
        <f>IFERROR(__xludf.DUMMYFUNCTION("""COMPUTED_VALUE"""),44141.66666666667)</f>
        <v>44141.66667</v>
      </c>
      <c r="B172" s="2">
        <f>IFERROR(__xludf.DUMMYFUNCTION("""COMPUTED_VALUE"""),293.95)</f>
        <v>293.95</v>
      </c>
      <c r="C172" s="2">
        <f>IFERROR(__xludf.DUMMYFUNCTION("""COMPUTED_VALUE"""),294.6)</f>
        <v>294.6</v>
      </c>
      <c r="D172" s="2">
        <f>IFERROR(__xludf.DUMMYFUNCTION("""COMPUTED_VALUE"""),288.06)</f>
        <v>288.06</v>
      </c>
      <c r="E172" s="2">
        <f>IFERROR(__xludf.DUMMYFUNCTION("""COMPUTED_VALUE"""),293.41)</f>
        <v>293.41</v>
      </c>
      <c r="F172" s="2">
        <f>IFERROR(__xludf.DUMMYFUNCTION("""COMPUTED_VALUE"""),1.3890974E7)</f>
        <v>13890974</v>
      </c>
    </row>
    <row r="173">
      <c r="A173" s="3">
        <f>IFERROR(__xludf.DUMMYFUNCTION("""COMPUTED_VALUE"""),44144.66666666667)</f>
        <v>44144.66667</v>
      </c>
      <c r="B173" s="2">
        <f>IFERROR(__xludf.DUMMYFUNCTION("""COMPUTED_VALUE"""),289.87)</f>
        <v>289.87</v>
      </c>
      <c r="C173" s="2">
        <f>IFERROR(__xludf.DUMMYFUNCTION("""COMPUTED_VALUE"""),292.58)</f>
        <v>292.58</v>
      </c>
      <c r="D173" s="2">
        <f>IFERROR(__xludf.DUMMYFUNCTION("""COMPUTED_VALUE"""),278.53)</f>
        <v>278.53</v>
      </c>
      <c r="E173" s="2">
        <f>IFERROR(__xludf.DUMMYFUNCTION("""COMPUTED_VALUE"""),278.77)</f>
        <v>278.77</v>
      </c>
      <c r="F173" s="2">
        <f>IFERROR(__xludf.DUMMYFUNCTION("""COMPUTED_VALUE"""),2.511765E7)</f>
        <v>25117650</v>
      </c>
    </row>
    <row r="174">
      <c r="A174" s="3">
        <f>IFERROR(__xludf.DUMMYFUNCTION("""COMPUTED_VALUE"""),44145.66666666667)</f>
        <v>44145.66667</v>
      </c>
      <c r="B174" s="2">
        <f>IFERROR(__xludf.DUMMYFUNCTION("""COMPUTED_VALUE"""),273.1)</f>
        <v>273.1</v>
      </c>
      <c r="C174" s="2">
        <f>IFERROR(__xludf.DUMMYFUNCTION("""COMPUTED_VALUE"""),274.0)</f>
        <v>274</v>
      </c>
      <c r="D174" s="2">
        <f>IFERROR(__xludf.DUMMYFUNCTION("""COMPUTED_VALUE"""),264.0)</f>
        <v>264</v>
      </c>
      <c r="E174" s="2">
        <f>IFERROR(__xludf.DUMMYFUNCTION("""COMPUTED_VALUE"""),272.43)</f>
        <v>272.43</v>
      </c>
      <c r="F174" s="2">
        <f>IFERROR(__xludf.DUMMYFUNCTION("""COMPUTED_VALUE"""),2.9067691E7)</f>
        <v>29067691</v>
      </c>
    </row>
    <row r="175">
      <c r="A175" s="3">
        <f>IFERROR(__xludf.DUMMYFUNCTION("""COMPUTED_VALUE"""),44146.66666666667)</f>
        <v>44146.66667</v>
      </c>
      <c r="B175" s="2">
        <f>IFERROR(__xludf.DUMMYFUNCTION("""COMPUTED_VALUE"""),273.47)</f>
        <v>273.47</v>
      </c>
      <c r="C175" s="2">
        <f>IFERROR(__xludf.DUMMYFUNCTION("""COMPUTED_VALUE"""),278.4)</f>
        <v>278.4</v>
      </c>
      <c r="D175" s="2">
        <f>IFERROR(__xludf.DUMMYFUNCTION("""COMPUTED_VALUE"""),272.48)</f>
        <v>272.48</v>
      </c>
      <c r="E175" s="2">
        <f>IFERROR(__xludf.DUMMYFUNCTION("""COMPUTED_VALUE"""),276.48)</f>
        <v>276.48</v>
      </c>
      <c r="F175" s="2">
        <f>IFERROR(__xludf.DUMMYFUNCTION("""COMPUTED_VALUE"""),1.495695E7)</f>
        <v>14956950</v>
      </c>
    </row>
    <row r="176">
      <c r="A176" s="3">
        <f>IFERROR(__xludf.DUMMYFUNCTION("""COMPUTED_VALUE"""),44147.66666666667)</f>
        <v>44147.66667</v>
      </c>
      <c r="B176" s="2">
        <f>IFERROR(__xludf.DUMMYFUNCTION("""COMPUTED_VALUE"""),277.18)</f>
        <v>277.18</v>
      </c>
      <c r="C176" s="2">
        <f>IFERROR(__xludf.DUMMYFUNCTION("""COMPUTED_VALUE"""),279.75)</f>
        <v>279.75</v>
      </c>
      <c r="D176" s="2">
        <f>IFERROR(__xludf.DUMMYFUNCTION("""COMPUTED_VALUE"""),274.43)</f>
        <v>274.43</v>
      </c>
      <c r="E176" s="2">
        <f>IFERROR(__xludf.DUMMYFUNCTION("""COMPUTED_VALUE"""),275.08)</f>
        <v>275.08</v>
      </c>
      <c r="F176" s="2">
        <f>IFERROR(__xludf.DUMMYFUNCTION("""COMPUTED_VALUE"""),1.2914206E7)</f>
        <v>12914206</v>
      </c>
    </row>
    <row r="177">
      <c r="A177" s="3">
        <f>IFERROR(__xludf.DUMMYFUNCTION("""COMPUTED_VALUE"""),44148.66666666667)</f>
        <v>44148.66667</v>
      </c>
      <c r="B177" s="2">
        <f>IFERROR(__xludf.DUMMYFUNCTION("""COMPUTED_VALUE"""),277.72)</f>
        <v>277.72</v>
      </c>
      <c r="C177" s="2">
        <f>IFERROR(__xludf.DUMMYFUNCTION("""COMPUTED_VALUE"""),277.76)</f>
        <v>277.76</v>
      </c>
      <c r="D177" s="2">
        <f>IFERROR(__xludf.DUMMYFUNCTION("""COMPUTED_VALUE"""),273.1)</f>
        <v>273.1</v>
      </c>
      <c r="E177" s="2">
        <f>IFERROR(__xludf.DUMMYFUNCTION("""COMPUTED_VALUE"""),276.95)</f>
        <v>276.95</v>
      </c>
      <c r="F177" s="2">
        <f>IFERROR(__xludf.DUMMYFUNCTION("""COMPUTED_VALUE"""),1.0400101E7)</f>
        <v>10400101</v>
      </c>
    </row>
    <row r="178">
      <c r="A178" s="3">
        <f>IFERROR(__xludf.DUMMYFUNCTION("""COMPUTED_VALUE"""),44151.66666666667)</f>
        <v>44151.66667</v>
      </c>
      <c r="B178" s="2">
        <f>IFERROR(__xludf.DUMMYFUNCTION("""COMPUTED_VALUE"""),275.05)</f>
        <v>275.05</v>
      </c>
      <c r="C178" s="2">
        <f>IFERROR(__xludf.DUMMYFUNCTION("""COMPUTED_VALUE"""),279.41)</f>
        <v>279.41</v>
      </c>
      <c r="D178" s="2">
        <f>IFERROR(__xludf.DUMMYFUNCTION("""COMPUTED_VALUE"""),274.63)</f>
        <v>274.63</v>
      </c>
      <c r="E178" s="2">
        <f>IFERROR(__xludf.DUMMYFUNCTION("""COMPUTED_VALUE"""),278.96)</f>
        <v>278.96</v>
      </c>
      <c r="F178" s="2">
        <f>IFERROR(__xludf.DUMMYFUNCTION("""COMPUTED_VALUE"""),1.2970352E7)</f>
        <v>12970352</v>
      </c>
    </row>
    <row r="179">
      <c r="A179" s="3">
        <f>IFERROR(__xludf.DUMMYFUNCTION("""COMPUTED_VALUE"""),44152.66666666667)</f>
        <v>44152.66667</v>
      </c>
      <c r="B179" s="2">
        <f>IFERROR(__xludf.DUMMYFUNCTION("""COMPUTED_VALUE"""),277.68)</f>
        <v>277.68</v>
      </c>
      <c r="C179" s="2">
        <f>IFERROR(__xludf.DUMMYFUNCTION("""COMPUTED_VALUE"""),277.68)</f>
        <v>277.68</v>
      </c>
      <c r="D179" s="2">
        <f>IFERROR(__xludf.DUMMYFUNCTION("""COMPUTED_VALUE"""),273.29)</f>
        <v>273.29</v>
      </c>
      <c r="E179" s="2">
        <f>IFERROR(__xludf.DUMMYFUNCTION("""COMPUTED_VALUE"""),275.0)</f>
        <v>275</v>
      </c>
      <c r="F179" s="2">
        <f>IFERROR(__xludf.DUMMYFUNCTION("""COMPUTED_VALUE"""),1.5040297E7)</f>
        <v>15040297</v>
      </c>
    </row>
    <row r="180">
      <c r="A180" s="3">
        <f>IFERROR(__xludf.DUMMYFUNCTION("""COMPUTED_VALUE"""),44153.66666666667)</f>
        <v>44153.66667</v>
      </c>
      <c r="B180" s="2">
        <f>IFERROR(__xludf.DUMMYFUNCTION("""COMPUTED_VALUE"""),274.52)</f>
        <v>274.52</v>
      </c>
      <c r="C180" s="2">
        <f>IFERROR(__xludf.DUMMYFUNCTION("""COMPUTED_VALUE"""),277.39)</f>
        <v>277.39</v>
      </c>
      <c r="D180" s="2">
        <f>IFERROR(__xludf.DUMMYFUNCTION("""COMPUTED_VALUE"""),271.84)</f>
        <v>271.84</v>
      </c>
      <c r="E180" s="2">
        <f>IFERROR(__xludf.DUMMYFUNCTION("""COMPUTED_VALUE"""),271.97)</f>
        <v>271.97</v>
      </c>
      <c r="F180" s="2">
        <f>IFERROR(__xludf.DUMMYFUNCTION("""COMPUTED_VALUE"""),1.2152945E7)</f>
        <v>12152945</v>
      </c>
    </row>
    <row r="181">
      <c r="A181" s="3">
        <f>IFERROR(__xludf.DUMMYFUNCTION("""COMPUTED_VALUE"""),44154.66666666667)</f>
        <v>44154.66667</v>
      </c>
      <c r="B181" s="2">
        <f>IFERROR(__xludf.DUMMYFUNCTION("""COMPUTED_VALUE"""),271.02)</f>
        <v>271.02</v>
      </c>
      <c r="C181" s="2">
        <f>IFERROR(__xludf.DUMMYFUNCTION("""COMPUTED_VALUE"""),273.47)</f>
        <v>273.47</v>
      </c>
      <c r="D181" s="2">
        <f>IFERROR(__xludf.DUMMYFUNCTION("""COMPUTED_VALUE"""),269.19)</f>
        <v>269.19</v>
      </c>
      <c r="E181" s="2">
        <f>IFERROR(__xludf.DUMMYFUNCTION("""COMPUTED_VALUE"""),272.94)</f>
        <v>272.94</v>
      </c>
      <c r="F181" s="2">
        <f>IFERROR(__xludf.DUMMYFUNCTION("""COMPUTED_VALUE"""),1.2963658E7)</f>
        <v>12963658</v>
      </c>
    </row>
    <row r="182">
      <c r="A182" s="3">
        <f>IFERROR(__xludf.DUMMYFUNCTION("""COMPUTED_VALUE"""),44155.66666666667)</f>
        <v>44155.66667</v>
      </c>
      <c r="B182" s="2">
        <f>IFERROR(__xludf.DUMMYFUNCTION("""COMPUTED_VALUE"""),272.56)</f>
        <v>272.56</v>
      </c>
      <c r="C182" s="2">
        <f>IFERROR(__xludf.DUMMYFUNCTION("""COMPUTED_VALUE"""),273.0)</f>
        <v>273</v>
      </c>
      <c r="D182" s="2">
        <f>IFERROR(__xludf.DUMMYFUNCTION("""COMPUTED_VALUE"""),269.41)</f>
        <v>269.41</v>
      </c>
      <c r="E182" s="2">
        <f>IFERROR(__xludf.DUMMYFUNCTION("""COMPUTED_VALUE"""),269.7)</f>
        <v>269.7</v>
      </c>
      <c r="F182" s="2">
        <f>IFERROR(__xludf.DUMMYFUNCTION("""COMPUTED_VALUE"""),1.8122412E7)</f>
        <v>18122412</v>
      </c>
    </row>
    <row r="183">
      <c r="A183" s="3">
        <f>IFERROR(__xludf.DUMMYFUNCTION("""COMPUTED_VALUE"""),44158.66666666667)</f>
        <v>44158.66667</v>
      </c>
      <c r="B183" s="2">
        <f>IFERROR(__xludf.DUMMYFUNCTION("""COMPUTED_VALUE"""),270.89)</f>
        <v>270.89</v>
      </c>
      <c r="C183" s="2">
        <f>IFERROR(__xludf.DUMMYFUNCTION("""COMPUTED_VALUE"""),270.95)</f>
        <v>270.95</v>
      </c>
      <c r="D183" s="2">
        <f>IFERROR(__xludf.DUMMYFUNCTION("""COMPUTED_VALUE"""),264.53)</f>
        <v>264.53</v>
      </c>
      <c r="E183" s="2">
        <f>IFERROR(__xludf.DUMMYFUNCTION("""COMPUTED_VALUE"""),268.43)</f>
        <v>268.43</v>
      </c>
      <c r="F183" s="2">
        <f>IFERROR(__xludf.DUMMYFUNCTION("""COMPUTED_VALUE"""),2.0990786E7)</f>
        <v>20990786</v>
      </c>
    </row>
    <row r="184">
      <c r="A184" s="3">
        <f>IFERROR(__xludf.DUMMYFUNCTION("""COMPUTED_VALUE"""),44159.66666666667)</f>
        <v>44159.66667</v>
      </c>
      <c r="B184" s="2">
        <f>IFERROR(__xludf.DUMMYFUNCTION("""COMPUTED_VALUE"""),268.49)</f>
        <v>268.49</v>
      </c>
      <c r="C184" s="2">
        <f>IFERROR(__xludf.DUMMYFUNCTION("""COMPUTED_VALUE"""),277.82)</f>
        <v>277.82</v>
      </c>
      <c r="D184" s="2">
        <f>IFERROR(__xludf.DUMMYFUNCTION("""COMPUTED_VALUE"""),267.87)</f>
        <v>267.87</v>
      </c>
      <c r="E184" s="2">
        <f>IFERROR(__xludf.DUMMYFUNCTION("""COMPUTED_VALUE"""),276.92)</f>
        <v>276.92</v>
      </c>
      <c r="F184" s="2">
        <f>IFERROR(__xludf.DUMMYFUNCTION("""COMPUTED_VALUE"""),1.6930424E7)</f>
        <v>16930424</v>
      </c>
    </row>
    <row r="185">
      <c r="A185" s="3">
        <f>IFERROR(__xludf.DUMMYFUNCTION("""COMPUTED_VALUE"""),44160.66666666667)</f>
        <v>44160.66667</v>
      </c>
      <c r="B185" s="2">
        <f>IFERROR(__xludf.DUMMYFUNCTION("""COMPUTED_VALUE"""),278.14)</f>
        <v>278.14</v>
      </c>
      <c r="C185" s="2">
        <f>IFERROR(__xludf.DUMMYFUNCTION("""COMPUTED_VALUE"""),280.18)</f>
        <v>280.18</v>
      </c>
      <c r="D185" s="2">
        <f>IFERROR(__xludf.DUMMYFUNCTION("""COMPUTED_VALUE"""),272.65)</f>
        <v>272.65</v>
      </c>
      <c r="E185" s="2">
        <f>IFERROR(__xludf.DUMMYFUNCTION("""COMPUTED_VALUE"""),275.59)</f>
        <v>275.59</v>
      </c>
      <c r="F185" s="2">
        <f>IFERROR(__xludf.DUMMYFUNCTION("""COMPUTED_VALUE"""),1.2467009E7)</f>
        <v>12467009</v>
      </c>
    </row>
    <row r="186">
      <c r="A186" s="3">
        <f>IFERROR(__xludf.DUMMYFUNCTION("""COMPUTED_VALUE"""),44162.54166666667)</f>
        <v>44162.54167</v>
      </c>
      <c r="B186" s="2">
        <f>IFERROR(__xludf.DUMMYFUNCTION("""COMPUTED_VALUE"""),277.39)</f>
        <v>277.39</v>
      </c>
      <c r="C186" s="2">
        <f>IFERROR(__xludf.DUMMYFUNCTION("""COMPUTED_VALUE"""),279.13)</f>
        <v>279.13</v>
      </c>
      <c r="D186" s="2">
        <f>IFERROR(__xludf.DUMMYFUNCTION("""COMPUTED_VALUE"""),274.82)</f>
        <v>274.82</v>
      </c>
      <c r="E186" s="2">
        <f>IFERROR(__xludf.DUMMYFUNCTION("""COMPUTED_VALUE"""),277.81)</f>
        <v>277.81</v>
      </c>
      <c r="F186" s="2">
        <f>IFERROR(__xludf.DUMMYFUNCTION("""COMPUTED_VALUE"""),7808426.0)</f>
        <v>7808426</v>
      </c>
    </row>
    <row r="187">
      <c r="A187" s="3">
        <f>IFERROR(__xludf.DUMMYFUNCTION("""COMPUTED_VALUE"""),44165.66666666667)</f>
        <v>44165.66667</v>
      </c>
      <c r="B187" s="2">
        <f>IFERROR(__xludf.DUMMYFUNCTION("""COMPUTED_VALUE"""),276.03)</f>
        <v>276.03</v>
      </c>
      <c r="C187" s="2">
        <f>IFERROR(__xludf.DUMMYFUNCTION("""COMPUTED_VALUE"""),277.7)</f>
        <v>277.7</v>
      </c>
      <c r="D187" s="2">
        <f>IFERROR(__xludf.DUMMYFUNCTION("""COMPUTED_VALUE"""),271.01)</f>
        <v>271.01</v>
      </c>
      <c r="E187" s="2">
        <f>IFERROR(__xludf.DUMMYFUNCTION("""COMPUTED_VALUE"""),276.97)</f>
        <v>276.97</v>
      </c>
      <c r="F187" s="2">
        <f>IFERROR(__xludf.DUMMYFUNCTION("""COMPUTED_VALUE"""),1.6693336E7)</f>
        <v>16693336</v>
      </c>
    </row>
    <row r="188">
      <c r="A188" s="3">
        <f>IFERROR(__xludf.DUMMYFUNCTION("""COMPUTED_VALUE"""),44166.66666666667)</f>
        <v>44166.66667</v>
      </c>
      <c r="B188" s="2">
        <f>IFERROR(__xludf.DUMMYFUNCTION("""COMPUTED_VALUE"""),279.16)</f>
        <v>279.16</v>
      </c>
      <c r="C188" s="2">
        <f>IFERROR(__xludf.DUMMYFUNCTION("""COMPUTED_VALUE"""),289.3)</f>
        <v>289.3</v>
      </c>
      <c r="D188" s="2">
        <f>IFERROR(__xludf.DUMMYFUNCTION("""COMPUTED_VALUE"""),278.96)</f>
        <v>278.96</v>
      </c>
      <c r="E188" s="2">
        <f>IFERROR(__xludf.DUMMYFUNCTION("""COMPUTED_VALUE"""),286.55)</f>
        <v>286.55</v>
      </c>
      <c r="F188" s="2">
        <f>IFERROR(__xludf.DUMMYFUNCTION("""COMPUTED_VALUE"""),2.0777906E7)</f>
        <v>20777906</v>
      </c>
    </row>
    <row r="189">
      <c r="A189" s="3">
        <f>IFERROR(__xludf.DUMMYFUNCTION("""COMPUTED_VALUE"""),44167.66666666667)</f>
        <v>44167.66667</v>
      </c>
      <c r="B189" s="2">
        <f>IFERROR(__xludf.DUMMYFUNCTION("""COMPUTED_VALUE"""),285.36)</f>
        <v>285.36</v>
      </c>
      <c r="C189" s="2">
        <f>IFERROR(__xludf.DUMMYFUNCTION("""COMPUTED_VALUE"""),291.78)</f>
        <v>291.78</v>
      </c>
      <c r="D189" s="2">
        <f>IFERROR(__xludf.DUMMYFUNCTION("""COMPUTED_VALUE"""),280.83)</f>
        <v>280.83</v>
      </c>
      <c r="E189" s="2">
        <f>IFERROR(__xludf.DUMMYFUNCTION("""COMPUTED_VALUE"""),287.52)</f>
        <v>287.52</v>
      </c>
      <c r="F189" s="2">
        <f>IFERROR(__xludf.DUMMYFUNCTION("""COMPUTED_VALUE"""),1.7361624E7)</f>
        <v>17361624</v>
      </c>
    </row>
    <row r="190">
      <c r="A190" s="3">
        <f>IFERROR(__xludf.DUMMYFUNCTION("""COMPUTED_VALUE"""),44168.66666666667)</f>
        <v>44168.66667</v>
      </c>
      <c r="B190" s="2">
        <f>IFERROR(__xludf.DUMMYFUNCTION("""COMPUTED_VALUE"""),286.25)</f>
        <v>286.25</v>
      </c>
      <c r="C190" s="2">
        <f>IFERROR(__xludf.DUMMYFUNCTION("""COMPUTED_VALUE"""),286.65)</f>
        <v>286.65</v>
      </c>
      <c r="D190" s="2">
        <f>IFERROR(__xludf.DUMMYFUNCTION("""COMPUTED_VALUE"""),281.07)</f>
        <v>281.07</v>
      </c>
      <c r="E190" s="2">
        <f>IFERROR(__xludf.DUMMYFUNCTION("""COMPUTED_VALUE"""),281.85)</f>
        <v>281.85</v>
      </c>
      <c r="F190" s="2">
        <f>IFERROR(__xludf.DUMMYFUNCTION("""COMPUTED_VALUE"""),1.2921694E7)</f>
        <v>12921694</v>
      </c>
    </row>
    <row r="191">
      <c r="A191" s="3">
        <f>IFERROR(__xludf.DUMMYFUNCTION("""COMPUTED_VALUE"""),44169.66666666667)</f>
        <v>44169.66667</v>
      </c>
      <c r="B191" s="2">
        <f>IFERROR(__xludf.DUMMYFUNCTION("""COMPUTED_VALUE"""),280.3)</f>
        <v>280.3</v>
      </c>
      <c r="C191" s="2">
        <f>IFERROR(__xludf.DUMMYFUNCTION("""COMPUTED_VALUE"""),283.46)</f>
        <v>283.46</v>
      </c>
      <c r="D191" s="2">
        <f>IFERROR(__xludf.DUMMYFUNCTION("""COMPUTED_VALUE"""),279.3)</f>
        <v>279.3</v>
      </c>
      <c r="E191" s="2">
        <f>IFERROR(__xludf.DUMMYFUNCTION("""COMPUTED_VALUE"""),279.7)</f>
        <v>279.7</v>
      </c>
      <c r="F191" s="2">
        <f>IFERROR(__xludf.DUMMYFUNCTION("""COMPUTED_VALUE"""),1.0880299E7)</f>
        <v>10880299</v>
      </c>
    </row>
    <row r="192">
      <c r="A192" s="3">
        <f>IFERROR(__xludf.DUMMYFUNCTION("""COMPUTED_VALUE"""),44172.66666666667)</f>
        <v>44172.66667</v>
      </c>
      <c r="B192" s="2">
        <f>IFERROR(__xludf.DUMMYFUNCTION("""COMPUTED_VALUE"""),279.19)</f>
        <v>279.19</v>
      </c>
      <c r="C192" s="2">
        <f>IFERROR(__xludf.DUMMYFUNCTION("""COMPUTED_VALUE"""),288.49)</f>
        <v>288.49</v>
      </c>
      <c r="D192" s="2">
        <f>IFERROR(__xludf.DUMMYFUNCTION("""COMPUTED_VALUE"""),278.2)</f>
        <v>278.2</v>
      </c>
      <c r="E192" s="2">
        <f>IFERROR(__xludf.DUMMYFUNCTION("""COMPUTED_VALUE"""),285.58)</f>
        <v>285.58</v>
      </c>
      <c r="F192" s="2">
        <f>IFERROR(__xludf.DUMMYFUNCTION("""COMPUTED_VALUE"""),1.3007665E7)</f>
        <v>13007665</v>
      </c>
    </row>
    <row r="193">
      <c r="A193" s="3">
        <f>IFERROR(__xludf.DUMMYFUNCTION("""COMPUTED_VALUE"""),44173.66666666667)</f>
        <v>44173.66667</v>
      </c>
      <c r="B193" s="2">
        <f>IFERROR(__xludf.DUMMYFUNCTION("""COMPUTED_VALUE"""),286.01)</f>
        <v>286.01</v>
      </c>
      <c r="C193" s="2">
        <f>IFERROR(__xludf.DUMMYFUNCTION("""COMPUTED_VALUE"""),286.43)</f>
        <v>286.43</v>
      </c>
      <c r="D193" s="2">
        <f>IFERROR(__xludf.DUMMYFUNCTION("""COMPUTED_VALUE"""),281.55)</f>
        <v>281.55</v>
      </c>
      <c r="E193" s="2">
        <f>IFERROR(__xludf.DUMMYFUNCTION("""COMPUTED_VALUE"""),283.4)</f>
        <v>283.4</v>
      </c>
      <c r="F193" s="2">
        <f>IFERROR(__xludf.DUMMYFUNCTION("""COMPUTED_VALUE"""),1.074765E7)</f>
        <v>10747650</v>
      </c>
    </row>
    <row r="194">
      <c r="A194" s="3">
        <f>IFERROR(__xludf.DUMMYFUNCTION("""COMPUTED_VALUE"""),44174.66666666667)</f>
        <v>44174.66667</v>
      </c>
      <c r="B194" s="2">
        <f>IFERROR(__xludf.DUMMYFUNCTION("""COMPUTED_VALUE"""),283.66)</f>
        <v>283.66</v>
      </c>
      <c r="C194" s="2">
        <f>IFERROR(__xludf.DUMMYFUNCTION("""COMPUTED_VALUE"""),287.63)</f>
        <v>287.63</v>
      </c>
      <c r="D194" s="2">
        <f>IFERROR(__xludf.DUMMYFUNCTION("""COMPUTED_VALUE"""),271.75)</f>
        <v>271.75</v>
      </c>
      <c r="E194" s="2">
        <f>IFERROR(__xludf.DUMMYFUNCTION("""COMPUTED_VALUE"""),277.92)</f>
        <v>277.92</v>
      </c>
      <c r="F194" s="2">
        <f>IFERROR(__xludf.DUMMYFUNCTION("""COMPUTED_VALUE"""),2.5189707E7)</f>
        <v>25189707</v>
      </c>
    </row>
    <row r="195">
      <c r="A195" s="3">
        <f>IFERROR(__xludf.DUMMYFUNCTION("""COMPUTED_VALUE"""),44175.66666666667)</f>
        <v>44175.66667</v>
      </c>
      <c r="B195" s="2">
        <f>IFERROR(__xludf.DUMMYFUNCTION("""COMPUTED_VALUE"""),275.54)</f>
        <v>275.54</v>
      </c>
      <c r="C195" s="2">
        <f>IFERROR(__xludf.DUMMYFUNCTION("""COMPUTED_VALUE"""),278.73)</f>
        <v>278.73</v>
      </c>
      <c r="D195" s="2">
        <f>IFERROR(__xludf.DUMMYFUNCTION("""COMPUTED_VALUE"""),271.86)</f>
        <v>271.86</v>
      </c>
      <c r="E195" s="2">
        <f>IFERROR(__xludf.DUMMYFUNCTION("""COMPUTED_VALUE"""),277.12)</f>
        <v>277.12</v>
      </c>
      <c r="F195" s="2">
        <f>IFERROR(__xludf.DUMMYFUNCTION("""COMPUTED_VALUE"""),2.0065091E7)</f>
        <v>20065091</v>
      </c>
    </row>
    <row r="196">
      <c r="A196" s="3">
        <f>IFERROR(__xludf.DUMMYFUNCTION("""COMPUTED_VALUE"""),44176.66666666667)</f>
        <v>44176.66667</v>
      </c>
      <c r="B196" s="2">
        <f>IFERROR(__xludf.DUMMYFUNCTION("""COMPUTED_VALUE"""),274.53)</f>
        <v>274.53</v>
      </c>
      <c r="C196" s="2">
        <f>IFERROR(__xludf.DUMMYFUNCTION("""COMPUTED_VALUE"""),276.48)</f>
        <v>276.48</v>
      </c>
      <c r="D196" s="2">
        <f>IFERROR(__xludf.DUMMYFUNCTION("""COMPUTED_VALUE"""),270.25)</f>
        <v>270.25</v>
      </c>
      <c r="E196" s="2">
        <f>IFERROR(__xludf.DUMMYFUNCTION("""COMPUTED_VALUE"""),273.55)</f>
        <v>273.55</v>
      </c>
      <c r="F196" s="2">
        <f>IFERROR(__xludf.DUMMYFUNCTION("""COMPUTED_VALUE"""),1.4391401E7)</f>
        <v>14391401</v>
      </c>
    </row>
    <row r="197">
      <c r="A197" s="3">
        <f>IFERROR(__xludf.DUMMYFUNCTION("""COMPUTED_VALUE"""),44179.66666666667)</f>
        <v>44179.66667</v>
      </c>
      <c r="B197" s="2">
        <f>IFERROR(__xludf.DUMMYFUNCTION("""COMPUTED_VALUE"""),273.37)</f>
        <v>273.37</v>
      </c>
      <c r="C197" s="2">
        <f>IFERROR(__xludf.DUMMYFUNCTION("""COMPUTED_VALUE"""),277.22)</f>
        <v>277.22</v>
      </c>
      <c r="D197" s="2">
        <f>IFERROR(__xludf.DUMMYFUNCTION("""COMPUTED_VALUE"""),271.56)</f>
        <v>271.56</v>
      </c>
      <c r="E197" s="2">
        <f>IFERROR(__xludf.DUMMYFUNCTION("""COMPUTED_VALUE"""),274.19)</f>
        <v>274.19</v>
      </c>
      <c r="F197" s="2">
        <f>IFERROR(__xludf.DUMMYFUNCTION("""COMPUTED_VALUE"""),1.637688E7)</f>
        <v>16376880</v>
      </c>
    </row>
    <row r="198">
      <c r="A198" s="3">
        <f>IFERROR(__xludf.DUMMYFUNCTION("""COMPUTED_VALUE"""),44180.66666666667)</f>
        <v>44180.66667</v>
      </c>
      <c r="B198" s="2">
        <f>IFERROR(__xludf.DUMMYFUNCTION("""COMPUTED_VALUE"""),274.83)</f>
        <v>274.83</v>
      </c>
      <c r="C198" s="2">
        <f>IFERROR(__xludf.DUMMYFUNCTION("""COMPUTED_VALUE"""),276.08)</f>
        <v>276.08</v>
      </c>
      <c r="D198" s="2">
        <f>IFERROR(__xludf.DUMMYFUNCTION("""COMPUTED_VALUE"""),267.47)</f>
        <v>267.47</v>
      </c>
      <c r="E198" s="2">
        <f>IFERROR(__xludf.DUMMYFUNCTION("""COMPUTED_VALUE"""),275.55)</f>
        <v>275.55</v>
      </c>
      <c r="F198" s="2">
        <f>IFERROR(__xludf.DUMMYFUNCTION("""COMPUTED_VALUE"""),2.3979461E7)</f>
        <v>23979461</v>
      </c>
    </row>
    <row r="199">
      <c r="A199" s="3">
        <f>IFERROR(__xludf.DUMMYFUNCTION("""COMPUTED_VALUE"""),44181.66666666667)</f>
        <v>44181.66667</v>
      </c>
      <c r="B199" s="2">
        <f>IFERROR(__xludf.DUMMYFUNCTION("""COMPUTED_VALUE"""),274.76)</f>
        <v>274.76</v>
      </c>
      <c r="C199" s="2">
        <f>IFERROR(__xludf.DUMMYFUNCTION("""COMPUTED_VALUE"""),277.86)</f>
        <v>277.86</v>
      </c>
      <c r="D199" s="2">
        <f>IFERROR(__xludf.DUMMYFUNCTION("""COMPUTED_VALUE"""),272.51)</f>
        <v>272.51</v>
      </c>
      <c r="E199" s="2">
        <f>IFERROR(__xludf.DUMMYFUNCTION("""COMPUTED_VALUE"""),275.67)</f>
        <v>275.67</v>
      </c>
      <c r="F199" s="2">
        <f>IFERROR(__xludf.DUMMYFUNCTION("""COMPUTED_VALUE"""),1.5884999E7)</f>
        <v>15884999</v>
      </c>
    </row>
    <row r="200">
      <c r="A200" s="3">
        <f>IFERROR(__xludf.DUMMYFUNCTION("""COMPUTED_VALUE"""),44182.66666666667)</f>
        <v>44182.66667</v>
      </c>
      <c r="B200" s="2">
        <f>IFERROR(__xludf.DUMMYFUNCTION("""COMPUTED_VALUE"""),277.07)</f>
        <v>277.07</v>
      </c>
      <c r="C200" s="2">
        <f>IFERROR(__xludf.DUMMYFUNCTION("""COMPUTED_VALUE"""),280.44)</f>
        <v>280.44</v>
      </c>
      <c r="D200" s="2">
        <f>IFERROR(__xludf.DUMMYFUNCTION("""COMPUTED_VALUE"""),273.61)</f>
        <v>273.61</v>
      </c>
      <c r="E200" s="2">
        <f>IFERROR(__xludf.DUMMYFUNCTION("""COMPUTED_VALUE"""),274.48)</f>
        <v>274.48</v>
      </c>
      <c r="F200" s="2">
        <f>IFERROR(__xludf.DUMMYFUNCTION("""COMPUTED_VALUE"""),1.6377844E7)</f>
        <v>16377844</v>
      </c>
    </row>
    <row r="201">
      <c r="A201" s="3">
        <f>IFERROR(__xludf.DUMMYFUNCTION("""COMPUTED_VALUE"""),44183.66666666667)</f>
        <v>44183.66667</v>
      </c>
      <c r="B201" s="2">
        <f>IFERROR(__xludf.DUMMYFUNCTION("""COMPUTED_VALUE"""),275.77)</f>
        <v>275.77</v>
      </c>
      <c r="C201" s="2">
        <f>IFERROR(__xludf.DUMMYFUNCTION("""COMPUTED_VALUE"""),278.0)</f>
        <v>278</v>
      </c>
      <c r="D201" s="2">
        <f>IFERROR(__xludf.DUMMYFUNCTION("""COMPUTED_VALUE"""),271.14)</f>
        <v>271.14</v>
      </c>
      <c r="E201" s="2">
        <f>IFERROR(__xludf.DUMMYFUNCTION("""COMPUTED_VALUE"""),276.4)</f>
        <v>276.4</v>
      </c>
      <c r="F201" s="2">
        <f>IFERROR(__xludf.DUMMYFUNCTION("""COMPUTED_VALUE"""),2.6693249E7)</f>
        <v>26693249</v>
      </c>
    </row>
    <row r="202">
      <c r="A202" s="3">
        <f>IFERROR(__xludf.DUMMYFUNCTION("""COMPUTED_VALUE"""),44186.66666666667)</f>
        <v>44186.66667</v>
      </c>
      <c r="B202" s="2">
        <f>IFERROR(__xludf.DUMMYFUNCTION("""COMPUTED_VALUE"""),272.98)</f>
        <v>272.98</v>
      </c>
      <c r="C202" s="2">
        <f>IFERROR(__xludf.DUMMYFUNCTION("""COMPUTED_VALUE"""),274.67)</f>
        <v>274.67</v>
      </c>
      <c r="D202" s="2">
        <f>IFERROR(__xludf.DUMMYFUNCTION("""COMPUTED_VALUE"""),267.79)</f>
        <v>267.79</v>
      </c>
      <c r="E202" s="2">
        <f>IFERROR(__xludf.DUMMYFUNCTION("""COMPUTED_VALUE"""),272.79)</f>
        <v>272.79</v>
      </c>
      <c r="F202" s="2">
        <f>IFERROR(__xludf.DUMMYFUNCTION("""COMPUTED_VALUE"""),1.655374E7)</f>
        <v>16553740</v>
      </c>
    </row>
    <row r="203">
      <c r="A203" s="3">
        <f>IFERROR(__xludf.DUMMYFUNCTION("""COMPUTED_VALUE"""),44187.66666666667)</f>
        <v>44187.66667</v>
      </c>
      <c r="B203" s="2">
        <f>IFERROR(__xludf.DUMMYFUNCTION("""COMPUTED_VALUE"""),271.5)</f>
        <v>271.5</v>
      </c>
      <c r="C203" s="2">
        <f>IFERROR(__xludf.DUMMYFUNCTION("""COMPUTED_VALUE"""),271.5)</f>
        <v>271.5</v>
      </c>
      <c r="D203" s="2">
        <f>IFERROR(__xludf.DUMMYFUNCTION("""COMPUTED_VALUE"""),264.63)</f>
        <v>264.63</v>
      </c>
      <c r="E203" s="2">
        <f>IFERROR(__xludf.DUMMYFUNCTION("""COMPUTED_VALUE"""),267.09)</f>
        <v>267.09</v>
      </c>
      <c r="F203" s="2">
        <f>IFERROR(__xludf.DUMMYFUNCTION("""COMPUTED_VALUE"""),1.7334999E7)</f>
        <v>17334999</v>
      </c>
    </row>
    <row r="204">
      <c r="A204" s="3">
        <f>IFERROR(__xludf.DUMMYFUNCTION("""COMPUTED_VALUE"""),44188.66666666667)</f>
        <v>44188.66667</v>
      </c>
      <c r="B204" s="2">
        <f>IFERROR(__xludf.DUMMYFUNCTION("""COMPUTED_VALUE"""),266.89)</f>
        <v>266.89</v>
      </c>
      <c r="C204" s="2">
        <f>IFERROR(__xludf.DUMMYFUNCTION("""COMPUTED_VALUE"""),272.17)</f>
        <v>272.17</v>
      </c>
      <c r="D204" s="2">
        <f>IFERROR(__xludf.DUMMYFUNCTION("""COMPUTED_VALUE"""),266.23)</f>
        <v>266.23</v>
      </c>
      <c r="E204" s="2">
        <f>IFERROR(__xludf.DUMMYFUNCTION("""COMPUTED_VALUE"""),268.11)</f>
        <v>268.11</v>
      </c>
      <c r="F204" s="2">
        <f>IFERROR(__xludf.DUMMYFUNCTION("""COMPUTED_VALUE"""),1.4329038E7)</f>
        <v>14329038</v>
      </c>
    </row>
    <row r="205">
      <c r="A205" s="3">
        <f>IFERROR(__xludf.DUMMYFUNCTION("""COMPUTED_VALUE"""),44189.54166666667)</f>
        <v>44189.54167</v>
      </c>
      <c r="B205" s="2">
        <f>IFERROR(__xludf.DUMMYFUNCTION("""COMPUTED_VALUE"""),268.88)</f>
        <v>268.88</v>
      </c>
      <c r="C205" s="2">
        <f>IFERROR(__xludf.DUMMYFUNCTION("""COMPUTED_VALUE"""),270.4)</f>
        <v>270.4</v>
      </c>
      <c r="D205" s="2">
        <f>IFERROR(__xludf.DUMMYFUNCTION("""COMPUTED_VALUE"""),266.2)</f>
        <v>266.2</v>
      </c>
      <c r="E205" s="2">
        <f>IFERROR(__xludf.DUMMYFUNCTION("""COMPUTED_VALUE"""),267.4)</f>
        <v>267.4</v>
      </c>
      <c r="F205" s="2">
        <f>IFERROR(__xludf.DUMMYFUNCTION("""COMPUTED_VALUE"""),6702033.0)</f>
        <v>6702033</v>
      </c>
    </row>
    <row r="206">
      <c r="A206" s="3">
        <f>IFERROR(__xludf.DUMMYFUNCTION("""COMPUTED_VALUE"""),44193.66666666667)</f>
        <v>44193.66667</v>
      </c>
      <c r="B206" s="2">
        <f>IFERROR(__xludf.DUMMYFUNCTION("""COMPUTED_VALUE"""),268.74)</f>
        <v>268.74</v>
      </c>
      <c r="C206" s="2">
        <f>IFERROR(__xludf.DUMMYFUNCTION("""COMPUTED_VALUE"""),277.3)</f>
        <v>277.3</v>
      </c>
      <c r="D206" s="2">
        <f>IFERROR(__xludf.DUMMYFUNCTION("""COMPUTED_VALUE"""),265.66)</f>
        <v>265.66</v>
      </c>
      <c r="E206" s="2">
        <f>IFERROR(__xludf.DUMMYFUNCTION("""COMPUTED_VALUE"""),277.0)</f>
        <v>277</v>
      </c>
      <c r="F206" s="2">
        <f>IFERROR(__xludf.DUMMYFUNCTION("""COMPUTED_VALUE"""),2.3299707E7)</f>
        <v>23299707</v>
      </c>
    </row>
    <row r="207">
      <c r="A207" s="3">
        <f>IFERROR(__xludf.DUMMYFUNCTION("""COMPUTED_VALUE"""),44194.66666666667)</f>
        <v>44194.66667</v>
      </c>
      <c r="B207" s="2">
        <f>IFERROR(__xludf.DUMMYFUNCTION("""COMPUTED_VALUE"""),276.95)</f>
        <v>276.95</v>
      </c>
      <c r="C207" s="2">
        <f>IFERROR(__xludf.DUMMYFUNCTION("""COMPUTED_VALUE"""),280.51)</f>
        <v>280.51</v>
      </c>
      <c r="D207" s="2">
        <f>IFERROR(__xludf.DUMMYFUNCTION("""COMPUTED_VALUE"""),276.28)</f>
        <v>276.28</v>
      </c>
      <c r="E207" s="2">
        <f>IFERROR(__xludf.DUMMYFUNCTION("""COMPUTED_VALUE"""),276.78)</f>
        <v>276.78</v>
      </c>
      <c r="F207" s="2">
        <f>IFERROR(__xludf.DUMMYFUNCTION("""COMPUTED_VALUE"""),1.6382995E7)</f>
        <v>16382995</v>
      </c>
    </row>
    <row r="208">
      <c r="A208" s="3">
        <f>IFERROR(__xludf.DUMMYFUNCTION("""COMPUTED_VALUE"""),44195.66666666667)</f>
        <v>44195.66667</v>
      </c>
      <c r="B208" s="2">
        <f>IFERROR(__xludf.DUMMYFUNCTION("""COMPUTED_VALUE"""),277.95)</f>
        <v>277.95</v>
      </c>
      <c r="C208" s="2">
        <f>IFERROR(__xludf.DUMMYFUNCTION("""COMPUTED_VALUE"""),278.08)</f>
        <v>278.08</v>
      </c>
      <c r="D208" s="2">
        <f>IFERROR(__xludf.DUMMYFUNCTION("""COMPUTED_VALUE"""),271.71)</f>
        <v>271.71</v>
      </c>
      <c r="E208" s="2">
        <f>IFERROR(__xludf.DUMMYFUNCTION("""COMPUTED_VALUE"""),271.87)</f>
        <v>271.87</v>
      </c>
      <c r="F208" s="2">
        <f>IFERROR(__xludf.DUMMYFUNCTION("""COMPUTED_VALUE"""),1.1803795E7)</f>
        <v>11803795</v>
      </c>
    </row>
    <row r="209">
      <c r="A209" s="3">
        <f>IFERROR(__xludf.DUMMYFUNCTION("""COMPUTED_VALUE"""),44196.66666666667)</f>
        <v>44196.66667</v>
      </c>
      <c r="B209" s="2">
        <f>IFERROR(__xludf.DUMMYFUNCTION("""COMPUTED_VALUE"""),272.0)</f>
        <v>272</v>
      </c>
      <c r="C209" s="2">
        <f>IFERROR(__xludf.DUMMYFUNCTION("""COMPUTED_VALUE"""),277.09)</f>
        <v>277.09</v>
      </c>
      <c r="D209" s="2">
        <f>IFERROR(__xludf.DUMMYFUNCTION("""COMPUTED_VALUE"""),269.81)</f>
        <v>269.81</v>
      </c>
      <c r="E209" s="2">
        <f>IFERROR(__xludf.DUMMYFUNCTION("""COMPUTED_VALUE"""),273.16)</f>
        <v>273.16</v>
      </c>
      <c r="F209" s="2">
        <f>IFERROR(__xludf.DUMMYFUNCTION("""COMPUTED_VALUE"""),1.2900408E7)</f>
        <v>12900408</v>
      </c>
    </row>
    <row r="210">
      <c r="A210" s="3">
        <f>IFERROR(__xludf.DUMMYFUNCTION("""COMPUTED_VALUE"""),44200.66666666667)</f>
        <v>44200.66667</v>
      </c>
      <c r="B210" s="2">
        <f>IFERROR(__xludf.DUMMYFUNCTION("""COMPUTED_VALUE"""),274.78)</f>
        <v>274.78</v>
      </c>
      <c r="C210" s="2">
        <f>IFERROR(__xludf.DUMMYFUNCTION("""COMPUTED_VALUE"""),275.0)</f>
        <v>275</v>
      </c>
      <c r="D210" s="2">
        <f>IFERROR(__xludf.DUMMYFUNCTION("""COMPUTED_VALUE"""),265.2)</f>
        <v>265.2</v>
      </c>
      <c r="E210" s="2">
        <f>IFERROR(__xludf.DUMMYFUNCTION("""COMPUTED_VALUE"""),268.94)</f>
        <v>268.94</v>
      </c>
      <c r="F210" s="2">
        <f>IFERROR(__xludf.DUMMYFUNCTION("""COMPUTED_VALUE"""),1.5106113E7)</f>
        <v>15106113</v>
      </c>
    </row>
    <row r="211">
      <c r="A211" s="3">
        <f>IFERROR(__xludf.DUMMYFUNCTION("""COMPUTED_VALUE"""),44201.66666666667)</f>
        <v>44201.66667</v>
      </c>
      <c r="B211" s="2">
        <f>IFERROR(__xludf.DUMMYFUNCTION("""COMPUTED_VALUE"""),268.29)</f>
        <v>268.29</v>
      </c>
      <c r="C211" s="2">
        <f>IFERROR(__xludf.DUMMYFUNCTION("""COMPUTED_VALUE"""),272.4)</f>
        <v>272.4</v>
      </c>
      <c r="D211" s="2">
        <f>IFERROR(__xludf.DUMMYFUNCTION("""COMPUTED_VALUE"""),268.21)</f>
        <v>268.21</v>
      </c>
      <c r="E211" s="2">
        <f>IFERROR(__xludf.DUMMYFUNCTION("""COMPUTED_VALUE"""),270.97)</f>
        <v>270.97</v>
      </c>
      <c r="F211" s="2">
        <f>IFERROR(__xludf.DUMMYFUNCTION("""COMPUTED_VALUE"""),9871557.0)</f>
        <v>9871557</v>
      </c>
    </row>
    <row r="212">
      <c r="A212" s="3">
        <f>IFERROR(__xludf.DUMMYFUNCTION("""COMPUTED_VALUE"""),44202.66666666667)</f>
        <v>44202.66667</v>
      </c>
      <c r="B212" s="2">
        <f>IFERROR(__xludf.DUMMYFUNCTION("""COMPUTED_VALUE"""),262.0)</f>
        <v>262</v>
      </c>
      <c r="C212" s="2">
        <f>IFERROR(__xludf.DUMMYFUNCTION("""COMPUTED_VALUE"""),267.75)</f>
        <v>267.75</v>
      </c>
      <c r="D212" s="2">
        <f>IFERROR(__xludf.DUMMYFUNCTION("""COMPUTED_VALUE"""),260.01)</f>
        <v>260.01</v>
      </c>
      <c r="E212" s="2">
        <f>IFERROR(__xludf.DUMMYFUNCTION("""COMPUTED_VALUE"""),263.31)</f>
        <v>263.31</v>
      </c>
      <c r="F212" s="2">
        <f>IFERROR(__xludf.DUMMYFUNCTION("""COMPUTED_VALUE"""),2.4354149E7)</f>
        <v>24354149</v>
      </c>
    </row>
    <row r="213">
      <c r="A213" s="3">
        <f>IFERROR(__xludf.DUMMYFUNCTION("""COMPUTED_VALUE"""),44203.66666666667)</f>
        <v>44203.66667</v>
      </c>
      <c r="B213" s="2">
        <f>IFERROR(__xludf.DUMMYFUNCTION("""COMPUTED_VALUE"""),265.9)</f>
        <v>265.9</v>
      </c>
      <c r="C213" s="2">
        <f>IFERROR(__xludf.DUMMYFUNCTION("""COMPUTED_VALUE"""),271.61)</f>
        <v>271.61</v>
      </c>
      <c r="D213" s="2">
        <f>IFERROR(__xludf.DUMMYFUNCTION("""COMPUTED_VALUE"""),264.78)</f>
        <v>264.78</v>
      </c>
      <c r="E213" s="2">
        <f>IFERROR(__xludf.DUMMYFUNCTION("""COMPUTED_VALUE"""),268.74)</f>
        <v>268.74</v>
      </c>
      <c r="F213" s="2">
        <f>IFERROR(__xludf.DUMMYFUNCTION("""COMPUTED_VALUE"""),1.5789756E7)</f>
        <v>15789756</v>
      </c>
    </row>
    <row r="214">
      <c r="A214" s="3">
        <f>IFERROR(__xludf.DUMMYFUNCTION("""COMPUTED_VALUE"""),44204.66666666667)</f>
        <v>44204.66667</v>
      </c>
      <c r="B214" s="2">
        <f>IFERROR(__xludf.DUMMYFUNCTION("""COMPUTED_VALUE"""),268.31)</f>
        <v>268.31</v>
      </c>
      <c r="C214" s="2">
        <f>IFERROR(__xludf.DUMMYFUNCTION("""COMPUTED_VALUE"""),268.95)</f>
        <v>268.95</v>
      </c>
      <c r="D214" s="2">
        <f>IFERROR(__xludf.DUMMYFUNCTION("""COMPUTED_VALUE"""),263.18)</f>
        <v>263.18</v>
      </c>
      <c r="E214" s="2">
        <f>IFERROR(__xludf.DUMMYFUNCTION("""COMPUTED_VALUE"""),267.57)</f>
        <v>267.57</v>
      </c>
      <c r="F214" s="2">
        <f>IFERROR(__xludf.DUMMYFUNCTION("""COMPUTED_VALUE"""),1.8528251E7)</f>
        <v>18528251</v>
      </c>
    </row>
    <row r="215">
      <c r="A215" s="3">
        <f>IFERROR(__xludf.DUMMYFUNCTION("""COMPUTED_VALUE"""),44207.66666666667)</f>
        <v>44207.66667</v>
      </c>
      <c r="B215" s="2">
        <f>IFERROR(__xludf.DUMMYFUNCTION("""COMPUTED_VALUE"""),260.48)</f>
        <v>260.48</v>
      </c>
      <c r="C215" s="2">
        <f>IFERROR(__xludf.DUMMYFUNCTION("""COMPUTED_VALUE"""),263.47)</f>
        <v>263.47</v>
      </c>
      <c r="D215" s="2">
        <f>IFERROR(__xludf.DUMMYFUNCTION("""COMPUTED_VALUE"""),255.9)</f>
        <v>255.9</v>
      </c>
      <c r="E215" s="2">
        <f>IFERROR(__xludf.DUMMYFUNCTION("""COMPUTED_VALUE"""),256.84)</f>
        <v>256.84</v>
      </c>
      <c r="F215" s="2">
        <f>IFERROR(__xludf.DUMMYFUNCTION("""COMPUTED_VALUE"""),3.0412286E7)</f>
        <v>30412286</v>
      </c>
    </row>
    <row r="216">
      <c r="A216" s="3">
        <f>IFERROR(__xludf.DUMMYFUNCTION("""COMPUTED_VALUE"""),44208.66666666667)</f>
        <v>44208.66667</v>
      </c>
      <c r="B216" s="2">
        <f>IFERROR(__xludf.DUMMYFUNCTION("""COMPUTED_VALUE"""),256.63)</f>
        <v>256.63</v>
      </c>
      <c r="C216" s="2">
        <f>IFERROR(__xludf.DUMMYFUNCTION("""COMPUTED_VALUE"""),259.72)</f>
        <v>259.72</v>
      </c>
      <c r="D216" s="2">
        <f>IFERROR(__xludf.DUMMYFUNCTION("""COMPUTED_VALUE"""),250.3)</f>
        <v>250.3</v>
      </c>
      <c r="E216" s="2">
        <f>IFERROR(__xludf.DUMMYFUNCTION("""COMPUTED_VALUE"""),251.09)</f>
        <v>251.09</v>
      </c>
      <c r="F216" s="2">
        <f>IFERROR(__xludf.DUMMYFUNCTION("""COMPUTED_VALUE"""),2.6449943E7)</f>
        <v>26449943</v>
      </c>
    </row>
    <row r="217">
      <c r="A217" s="3">
        <f>IFERROR(__xludf.DUMMYFUNCTION("""COMPUTED_VALUE"""),44209.66666666667)</f>
        <v>44209.66667</v>
      </c>
      <c r="B217" s="2">
        <f>IFERROR(__xludf.DUMMYFUNCTION("""COMPUTED_VALUE"""),251.55)</f>
        <v>251.55</v>
      </c>
      <c r="C217" s="2">
        <f>IFERROR(__xludf.DUMMYFUNCTION("""COMPUTED_VALUE"""),253.95)</f>
        <v>253.95</v>
      </c>
      <c r="D217" s="2">
        <f>IFERROR(__xludf.DUMMYFUNCTION("""COMPUTED_VALUE"""),249.2)</f>
        <v>249.2</v>
      </c>
      <c r="E217" s="2">
        <f>IFERROR(__xludf.DUMMYFUNCTION("""COMPUTED_VALUE"""),251.64)</f>
        <v>251.64</v>
      </c>
      <c r="F217" s="2">
        <f>IFERROR(__xludf.DUMMYFUNCTION("""COMPUTED_VALUE"""),1.9528938E7)</f>
        <v>19528938</v>
      </c>
    </row>
    <row r="218">
      <c r="A218" s="3">
        <f>IFERROR(__xludf.DUMMYFUNCTION("""COMPUTED_VALUE"""),44210.66666666667)</f>
        <v>44210.66667</v>
      </c>
      <c r="B218" s="2">
        <f>IFERROR(__xludf.DUMMYFUNCTION("""COMPUTED_VALUE"""),253.4)</f>
        <v>253.4</v>
      </c>
      <c r="C218" s="2">
        <f>IFERROR(__xludf.DUMMYFUNCTION("""COMPUTED_VALUE"""),255.03)</f>
        <v>255.03</v>
      </c>
      <c r="D218" s="2">
        <f>IFERROR(__xludf.DUMMYFUNCTION("""COMPUTED_VALUE"""),244.61)</f>
        <v>244.61</v>
      </c>
      <c r="E218" s="2">
        <f>IFERROR(__xludf.DUMMYFUNCTION("""COMPUTED_VALUE"""),245.64)</f>
        <v>245.64</v>
      </c>
      <c r="F218" s="2">
        <f>IFERROR(__xludf.DUMMYFUNCTION("""COMPUTED_VALUE"""),2.9739404E7)</f>
        <v>29739404</v>
      </c>
    </row>
    <row r="219">
      <c r="A219" s="3">
        <f>IFERROR(__xludf.DUMMYFUNCTION("""COMPUTED_VALUE"""),44211.66666666667)</f>
        <v>44211.66667</v>
      </c>
      <c r="B219" s="2">
        <f>IFERROR(__xludf.DUMMYFUNCTION("""COMPUTED_VALUE"""),247.9)</f>
        <v>247.9</v>
      </c>
      <c r="C219" s="2">
        <f>IFERROR(__xludf.DUMMYFUNCTION("""COMPUTED_VALUE"""),253.86)</f>
        <v>253.86</v>
      </c>
      <c r="D219" s="2">
        <f>IFERROR(__xludf.DUMMYFUNCTION("""COMPUTED_VALUE"""),247.16)</f>
        <v>247.16</v>
      </c>
      <c r="E219" s="2">
        <f>IFERROR(__xludf.DUMMYFUNCTION("""COMPUTED_VALUE"""),251.36)</f>
        <v>251.36</v>
      </c>
      <c r="F219" s="2">
        <f>IFERROR(__xludf.DUMMYFUNCTION("""COMPUTED_VALUE"""),2.494293E7)</f>
        <v>24942930</v>
      </c>
    </row>
    <row r="220">
      <c r="A220" s="3">
        <f>IFERROR(__xludf.DUMMYFUNCTION("""COMPUTED_VALUE"""),44215.66666666667)</f>
        <v>44215.66667</v>
      </c>
      <c r="B220" s="2">
        <f>IFERROR(__xludf.DUMMYFUNCTION("""COMPUTED_VALUE"""),256.9)</f>
        <v>256.9</v>
      </c>
      <c r="C220" s="2">
        <f>IFERROR(__xludf.DUMMYFUNCTION("""COMPUTED_VALUE"""),262.2)</f>
        <v>262.2</v>
      </c>
      <c r="D220" s="2">
        <f>IFERROR(__xludf.DUMMYFUNCTION("""COMPUTED_VALUE"""),252.72)</f>
        <v>252.72</v>
      </c>
      <c r="E220" s="2">
        <f>IFERROR(__xludf.DUMMYFUNCTION("""COMPUTED_VALUE"""),261.1)</f>
        <v>261.1</v>
      </c>
      <c r="F220" s="2">
        <f>IFERROR(__xludf.DUMMYFUNCTION("""COMPUTED_VALUE"""),2.8028546E7)</f>
        <v>28028546</v>
      </c>
    </row>
    <row r="221">
      <c r="A221" s="3">
        <f>IFERROR(__xludf.DUMMYFUNCTION("""COMPUTED_VALUE"""),44216.66666666667)</f>
        <v>44216.66667</v>
      </c>
      <c r="B221" s="2">
        <f>IFERROR(__xludf.DUMMYFUNCTION("""COMPUTED_VALUE"""),268.93)</f>
        <v>268.93</v>
      </c>
      <c r="C221" s="2">
        <f>IFERROR(__xludf.DUMMYFUNCTION("""COMPUTED_VALUE"""),270.32)</f>
        <v>270.32</v>
      </c>
      <c r="D221" s="2">
        <f>IFERROR(__xludf.DUMMYFUNCTION("""COMPUTED_VALUE"""),263.6)</f>
        <v>263.6</v>
      </c>
      <c r="E221" s="2">
        <f>IFERROR(__xludf.DUMMYFUNCTION("""COMPUTED_VALUE"""),267.48)</f>
        <v>267.48</v>
      </c>
      <c r="F221" s="2">
        <f>IFERROR(__xludf.DUMMYFUNCTION("""COMPUTED_VALUE"""),2.5199919E7)</f>
        <v>25199919</v>
      </c>
    </row>
    <row r="222">
      <c r="A222" s="3">
        <f>IFERROR(__xludf.DUMMYFUNCTION("""COMPUTED_VALUE"""),44217.66666666667)</f>
        <v>44217.66667</v>
      </c>
      <c r="B222" s="2">
        <f>IFERROR(__xludf.DUMMYFUNCTION("""COMPUTED_VALUE"""),269.26)</f>
        <v>269.26</v>
      </c>
      <c r="C222" s="2">
        <f>IFERROR(__xludf.DUMMYFUNCTION("""COMPUTED_VALUE"""),273.6)</f>
        <v>273.6</v>
      </c>
      <c r="D222" s="2">
        <f>IFERROR(__xludf.DUMMYFUNCTION("""COMPUTED_VALUE"""),267.49)</f>
        <v>267.49</v>
      </c>
      <c r="E222" s="2">
        <f>IFERROR(__xludf.DUMMYFUNCTION("""COMPUTED_VALUE"""),272.87)</f>
        <v>272.87</v>
      </c>
      <c r="F222" s="2">
        <f>IFERROR(__xludf.DUMMYFUNCTION("""COMPUTED_VALUE"""),2.0838687E7)</f>
        <v>20838687</v>
      </c>
    </row>
    <row r="223">
      <c r="A223" s="3">
        <f>IFERROR(__xludf.DUMMYFUNCTION("""COMPUTED_VALUE"""),44218.66666666667)</f>
        <v>44218.66667</v>
      </c>
      <c r="B223" s="2">
        <f>IFERROR(__xludf.DUMMYFUNCTION("""COMPUTED_VALUE"""),272.01)</f>
        <v>272.01</v>
      </c>
      <c r="C223" s="2">
        <f>IFERROR(__xludf.DUMMYFUNCTION("""COMPUTED_VALUE"""),278.47)</f>
        <v>278.47</v>
      </c>
      <c r="D223" s="2">
        <f>IFERROR(__xludf.DUMMYFUNCTION("""COMPUTED_VALUE"""),272.0)</f>
        <v>272</v>
      </c>
      <c r="E223" s="2">
        <f>IFERROR(__xludf.DUMMYFUNCTION("""COMPUTED_VALUE"""),274.5)</f>
        <v>274.5</v>
      </c>
      <c r="F223" s="2">
        <f>IFERROR(__xludf.DUMMYFUNCTION("""COMPUTED_VALUE"""),2.1954042E7)</f>
        <v>21954042</v>
      </c>
    </row>
    <row r="224">
      <c r="A224" s="3">
        <f>IFERROR(__xludf.DUMMYFUNCTION("""COMPUTED_VALUE"""),44221.66666666667)</f>
        <v>44221.66667</v>
      </c>
      <c r="B224" s="2">
        <f>IFERROR(__xludf.DUMMYFUNCTION("""COMPUTED_VALUE"""),278.14)</f>
        <v>278.14</v>
      </c>
      <c r="C224" s="2">
        <f>IFERROR(__xludf.DUMMYFUNCTION("""COMPUTED_VALUE"""),280.1)</f>
        <v>280.1</v>
      </c>
      <c r="D224" s="2">
        <f>IFERROR(__xludf.DUMMYFUNCTION("""COMPUTED_VALUE"""),271.51)</f>
        <v>271.51</v>
      </c>
      <c r="E224" s="2">
        <f>IFERROR(__xludf.DUMMYFUNCTION("""COMPUTED_VALUE"""),278.01)</f>
        <v>278.01</v>
      </c>
      <c r="F224" s="2">
        <f>IFERROR(__xludf.DUMMYFUNCTION("""COMPUTED_VALUE"""),1.908699E7)</f>
        <v>19086990</v>
      </c>
    </row>
    <row r="225">
      <c r="A225" s="3">
        <f>IFERROR(__xludf.DUMMYFUNCTION("""COMPUTED_VALUE"""),44222.66666666667)</f>
        <v>44222.66667</v>
      </c>
      <c r="B225" s="2">
        <f>IFERROR(__xludf.DUMMYFUNCTION("""COMPUTED_VALUE"""),278.14)</f>
        <v>278.14</v>
      </c>
      <c r="C225" s="2">
        <f>IFERROR(__xludf.DUMMYFUNCTION("""COMPUTED_VALUE"""),285.39)</f>
        <v>285.39</v>
      </c>
      <c r="D225" s="2">
        <f>IFERROR(__xludf.DUMMYFUNCTION("""COMPUTED_VALUE"""),277.81)</f>
        <v>277.81</v>
      </c>
      <c r="E225" s="2">
        <f>IFERROR(__xludf.DUMMYFUNCTION("""COMPUTED_VALUE"""),282.05)</f>
        <v>282.05</v>
      </c>
      <c r="F225" s="2">
        <f>IFERROR(__xludf.DUMMYFUNCTION("""COMPUTED_VALUE"""),1.9373636E7)</f>
        <v>19373636</v>
      </c>
    </row>
    <row r="226">
      <c r="A226" s="3">
        <f>IFERROR(__xludf.DUMMYFUNCTION("""COMPUTED_VALUE"""),44223.66666666667)</f>
        <v>44223.66667</v>
      </c>
      <c r="B226" s="2">
        <f>IFERROR(__xludf.DUMMYFUNCTION("""COMPUTED_VALUE"""),282.53)</f>
        <v>282.53</v>
      </c>
      <c r="C226" s="2">
        <f>IFERROR(__xludf.DUMMYFUNCTION("""COMPUTED_VALUE"""),283.45)</f>
        <v>283.45</v>
      </c>
      <c r="D226" s="2">
        <f>IFERROR(__xludf.DUMMYFUNCTION("""COMPUTED_VALUE"""),268.12)</f>
        <v>268.12</v>
      </c>
      <c r="E226" s="2">
        <f>IFERROR(__xludf.DUMMYFUNCTION("""COMPUTED_VALUE"""),272.14)</f>
        <v>272.14</v>
      </c>
      <c r="F226" s="2">
        <f>IFERROR(__xludf.DUMMYFUNCTION("""COMPUTED_VALUE"""),3.5346194E7)</f>
        <v>35346194</v>
      </c>
    </row>
    <row r="227">
      <c r="A227" s="3">
        <f>IFERROR(__xludf.DUMMYFUNCTION("""COMPUTED_VALUE"""),44224.66666666667)</f>
        <v>44224.66667</v>
      </c>
      <c r="B227" s="2">
        <f>IFERROR(__xludf.DUMMYFUNCTION("""COMPUTED_VALUE"""),277.18)</f>
        <v>277.18</v>
      </c>
      <c r="C227" s="2">
        <f>IFERROR(__xludf.DUMMYFUNCTION("""COMPUTED_VALUE"""),286.79)</f>
        <v>286.79</v>
      </c>
      <c r="D227" s="2">
        <f>IFERROR(__xludf.DUMMYFUNCTION("""COMPUTED_VALUE"""),264.7)</f>
        <v>264.7</v>
      </c>
      <c r="E227" s="2">
        <f>IFERROR(__xludf.DUMMYFUNCTION("""COMPUTED_VALUE"""),265.0)</f>
        <v>265</v>
      </c>
      <c r="F227" s="2">
        <f>IFERROR(__xludf.DUMMYFUNCTION("""COMPUTED_VALUE"""),3.7758844E7)</f>
        <v>37758844</v>
      </c>
    </row>
    <row r="228">
      <c r="A228" s="3">
        <f>IFERROR(__xludf.DUMMYFUNCTION("""COMPUTED_VALUE"""),44225.66666666667)</f>
        <v>44225.66667</v>
      </c>
      <c r="B228" s="2">
        <f>IFERROR(__xludf.DUMMYFUNCTION("""COMPUTED_VALUE"""),265.3)</f>
        <v>265.3</v>
      </c>
      <c r="C228" s="2">
        <f>IFERROR(__xludf.DUMMYFUNCTION("""COMPUTED_VALUE"""),266.56)</f>
        <v>266.56</v>
      </c>
      <c r="D228" s="2">
        <f>IFERROR(__xludf.DUMMYFUNCTION("""COMPUTED_VALUE"""),254.85)</f>
        <v>254.85</v>
      </c>
      <c r="E228" s="2">
        <f>IFERROR(__xludf.DUMMYFUNCTION("""COMPUTED_VALUE"""),258.33)</f>
        <v>258.33</v>
      </c>
      <c r="F228" s="2">
        <f>IFERROR(__xludf.DUMMYFUNCTION("""COMPUTED_VALUE"""),3.0389499E7)</f>
        <v>30389499</v>
      </c>
    </row>
    <row r="229">
      <c r="A229" s="3">
        <f>IFERROR(__xludf.DUMMYFUNCTION("""COMPUTED_VALUE"""),44228.66666666667)</f>
        <v>44228.66667</v>
      </c>
      <c r="B229" s="2">
        <f>IFERROR(__xludf.DUMMYFUNCTION("""COMPUTED_VALUE"""),259.52)</f>
        <v>259.52</v>
      </c>
      <c r="C229" s="2">
        <f>IFERROR(__xludf.DUMMYFUNCTION("""COMPUTED_VALUE"""),264.17)</f>
        <v>264.17</v>
      </c>
      <c r="D229" s="2">
        <f>IFERROR(__xludf.DUMMYFUNCTION("""COMPUTED_VALUE"""),254.91)</f>
        <v>254.91</v>
      </c>
      <c r="E229" s="2">
        <f>IFERROR(__xludf.DUMMYFUNCTION("""COMPUTED_VALUE"""),262.01)</f>
        <v>262.01</v>
      </c>
      <c r="F229" s="2">
        <f>IFERROR(__xludf.DUMMYFUNCTION("""COMPUTED_VALUE"""),2.2914255E7)</f>
        <v>22914255</v>
      </c>
    </row>
    <row r="230">
      <c r="A230" s="3">
        <f>IFERROR(__xludf.DUMMYFUNCTION("""COMPUTED_VALUE"""),44229.66666666667)</f>
        <v>44229.66667</v>
      </c>
      <c r="B230" s="2">
        <f>IFERROR(__xludf.DUMMYFUNCTION("""COMPUTED_VALUE"""),264.0)</f>
        <v>264</v>
      </c>
      <c r="C230" s="2">
        <f>IFERROR(__xludf.DUMMYFUNCTION("""COMPUTED_VALUE"""),268.85)</f>
        <v>268.85</v>
      </c>
      <c r="D230" s="2">
        <f>IFERROR(__xludf.DUMMYFUNCTION("""COMPUTED_VALUE"""),263.27)</f>
        <v>263.27</v>
      </c>
      <c r="E230" s="2">
        <f>IFERROR(__xludf.DUMMYFUNCTION("""COMPUTED_VALUE"""),267.08)</f>
        <v>267.08</v>
      </c>
      <c r="F230" s="2">
        <f>IFERROR(__xludf.DUMMYFUNCTION("""COMPUTED_VALUE"""),1.7320788E7)</f>
        <v>17320788</v>
      </c>
    </row>
    <row r="231">
      <c r="A231" s="3">
        <f>IFERROR(__xludf.DUMMYFUNCTION("""COMPUTED_VALUE"""),44230.66666666667)</f>
        <v>44230.66667</v>
      </c>
      <c r="B231" s="2">
        <f>IFERROR(__xludf.DUMMYFUNCTION("""COMPUTED_VALUE"""),265.62)</f>
        <v>265.62</v>
      </c>
      <c r="C231" s="2">
        <f>IFERROR(__xludf.DUMMYFUNCTION("""COMPUTED_VALUE"""),269.2)</f>
        <v>269.2</v>
      </c>
      <c r="D231" s="2">
        <f>IFERROR(__xludf.DUMMYFUNCTION("""COMPUTED_VALUE"""),263.84)</f>
        <v>263.84</v>
      </c>
      <c r="E231" s="2">
        <f>IFERROR(__xludf.DUMMYFUNCTION("""COMPUTED_VALUE"""),266.65)</f>
        <v>266.65</v>
      </c>
      <c r="F231" s="2">
        <f>IFERROR(__xludf.DUMMYFUNCTION("""COMPUTED_VALUE"""),1.4223377E7)</f>
        <v>14223377</v>
      </c>
    </row>
    <row r="232">
      <c r="A232" s="3">
        <f>IFERROR(__xludf.DUMMYFUNCTION("""COMPUTED_VALUE"""),44231.66666666667)</f>
        <v>44231.66667</v>
      </c>
      <c r="B232" s="2">
        <f>IFERROR(__xludf.DUMMYFUNCTION("""COMPUTED_VALUE"""),267.01)</f>
        <v>267.01</v>
      </c>
      <c r="C232" s="2">
        <f>IFERROR(__xludf.DUMMYFUNCTION("""COMPUTED_VALUE"""),268.16)</f>
        <v>268.16</v>
      </c>
      <c r="D232" s="2">
        <f>IFERROR(__xludf.DUMMYFUNCTION("""COMPUTED_VALUE"""),264.0)</f>
        <v>264</v>
      </c>
      <c r="E232" s="2">
        <f>IFERROR(__xludf.DUMMYFUNCTION("""COMPUTED_VALUE"""),266.49)</f>
        <v>266.49</v>
      </c>
      <c r="F232" s="2">
        <f>IFERROR(__xludf.DUMMYFUNCTION("""COMPUTED_VALUE"""),1.6059958E7)</f>
        <v>16059958</v>
      </c>
    </row>
    <row r="233">
      <c r="A233" s="3">
        <f>IFERROR(__xludf.DUMMYFUNCTION("""COMPUTED_VALUE"""),44232.66666666667)</f>
        <v>44232.66667</v>
      </c>
      <c r="B233" s="2">
        <f>IFERROR(__xludf.DUMMYFUNCTION("""COMPUTED_VALUE"""),266.8)</f>
        <v>266.8</v>
      </c>
      <c r="C233" s="2">
        <f>IFERROR(__xludf.DUMMYFUNCTION("""COMPUTED_VALUE"""),269.17)</f>
        <v>269.17</v>
      </c>
      <c r="D233" s="2">
        <f>IFERROR(__xludf.DUMMYFUNCTION("""COMPUTED_VALUE"""),265.67)</f>
        <v>265.67</v>
      </c>
      <c r="E233" s="2">
        <f>IFERROR(__xludf.DUMMYFUNCTION("""COMPUTED_VALUE"""),268.1)</f>
        <v>268.1</v>
      </c>
      <c r="F233" s="2">
        <f>IFERROR(__xludf.DUMMYFUNCTION("""COMPUTED_VALUE"""),1.2454367E7)</f>
        <v>12454367</v>
      </c>
    </row>
    <row r="234">
      <c r="A234" s="3">
        <f>IFERROR(__xludf.DUMMYFUNCTION("""COMPUTED_VALUE"""),44235.66666666667)</f>
        <v>44235.66667</v>
      </c>
      <c r="B234" s="2">
        <f>IFERROR(__xludf.DUMMYFUNCTION("""COMPUTED_VALUE"""),268.75)</f>
        <v>268.75</v>
      </c>
      <c r="C234" s="2">
        <f>IFERROR(__xludf.DUMMYFUNCTION("""COMPUTED_VALUE"""),269.86)</f>
        <v>269.86</v>
      </c>
      <c r="D234" s="2">
        <f>IFERROR(__xludf.DUMMYFUNCTION("""COMPUTED_VALUE"""),265.0)</f>
        <v>265</v>
      </c>
      <c r="E234" s="2">
        <f>IFERROR(__xludf.DUMMYFUNCTION("""COMPUTED_VALUE"""),266.58)</f>
        <v>266.58</v>
      </c>
      <c r="F234" s="2">
        <f>IFERROR(__xludf.DUMMYFUNCTION("""COMPUTED_VALUE"""),1.3755191E7)</f>
        <v>13755191</v>
      </c>
    </row>
    <row r="235">
      <c r="A235" s="3">
        <f>IFERROR(__xludf.DUMMYFUNCTION("""COMPUTED_VALUE"""),44236.66666666667)</f>
        <v>44236.66667</v>
      </c>
      <c r="B235" s="2">
        <f>IFERROR(__xludf.DUMMYFUNCTION("""COMPUTED_VALUE"""),266.44)</f>
        <v>266.44</v>
      </c>
      <c r="C235" s="2">
        <f>IFERROR(__xludf.DUMMYFUNCTION("""COMPUTED_VALUE"""),273.39)</f>
        <v>273.39</v>
      </c>
      <c r="D235" s="2">
        <f>IFERROR(__xludf.DUMMYFUNCTION("""COMPUTED_VALUE"""),265.75)</f>
        <v>265.75</v>
      </c>
      <c r="E235" s="2">
        <f>IFERROR(__xludf.DUMMYFUNCTION("""COMPUTED_VALUE"""),269.45)</f>
        <v>269.45</v>
      </c>
      <c r="F235" s="2">
        <f>IFERROR(__xludf.DUMMYFUNCTION("""COMPUTED_VALUE"""),1.4613375E7)</f>
        <v>14613375</v>
      </c>
    </row>
    <row r="236">
      <c r="A236" s="3">
        <f>IFERROR(__xludf.DUMMYFUNCTION("""COMPUTED_VALUE"""),44237.66666666667)</f>
        <v>44237.66667</v>
      </c>
      <c r="B236" s="2">
        <f>IFERROR(__xludf.DUMMYFUNCTION("""COMPUTED_VALUE"""),272.45)</f>
        <v>272.45</v>
      </c>
      <c r="C236" s="2">
        <f>IFERROR(__xludf.DUMMYFUNCTION("""COMPUTED_VALUE"""),273.8)</f>
        <v>273.8</v>
      </c>
      <c r="D236" s="2">
        <f>IFERROR(__xludf.DUMMYFUNCTION("""COMPUTED_VALUE"""),267.72)</f>
        <v>267.72</v>
      </c>
      <c r="E236" s="2">
        <f>IFERROR(__xludf.DUMMYFUNCTION("""COMPUTED_VALUE"""),271.87)</f>
        <v>271.87</v>
      </c>
      <c r="F236" s="2">
        <f>IFERROR(__xludf.DUMMYFUNCTION("""COMPUTED_VALUE"""),1.4687152E7)</f>
        <v>14687152</v>
      </c>
    </row>
    <row r="237">
      <c r="A237" s="3">
        <f>IFERROR(__xludf.DUMMYFUNCTION("""COMPUTED_VALUE"""),44238.66666666667)</f>
        <v>44238.66667</v>
      </c>
      <c r="B237" s="2">
        <f>IFERROR(__xludf.DUMMYFUNCTION("""COMPUTED_VALUE"""),271.89)</f>
        <v>271.89</v>
      </c>
      <c r="C237" s="2">
        <f>IFERROR(__xludf.DUMMYFUNCTION("""COMPUTED_VALUE"""),273.58)</f>
        <v>273.58</v>
      </c>
      <c r="D237" s="2">
        <f>IFERROR(__xludf.DUMMYFUNCTION("""COMPUTED_VALUE"""),268.49)</f>
        <v>268.49</v>
      </c>
      <c r="E237" s="2">
        <f>IFERROR(__xludf.DUMMYFUNCTION("""COMPUTED_VALUE"""),270.39)</f>
        <v>270.39</v>
      </c>
      <c r="F237" s="2">
        <f>IFERROR(__xludf.DUMMYFUNCTION("""COMPUTED_VALUE"""),1.2828572E7)</f>
        <v>12828572</v>
      </c>
    </row>
    <row r="238">
      <c r="A238" s="3">
        <f>IFERROR(__xludf.DUMMYFUNCTION("""COMPUTED_VALUE"""),44239.66666666667)</f>
        <v>44239.66667</v>
      </c>
      <c r="B238" s="2">
        <f>IFERROR(__xludf.DUMMYFUNCTION("""COMPUTED_VALUE"""),270.52)</f>
        <v>270.52</v>
      </c>
      <c r="C238" s="2">
        <f>IFERROR(__xludf.DUMMYFUNCTION("""COMPUTED_VALUE"""),271.18)</f>
        <v>271.18</v>
      </c>
      <c r="D238" s="2">
        <f>IFERROR(__xludf.DUMMYFUNCTION("""COMPUTED_VALUE"""),268.34)</f>
        <v>268.34</v>
      </c>
      <c r="E238" s="2">
        <f>IFERROR(__xludf.DUMMYFUNCTION("""COMPUTED_VALUE"""),270.5)</f>
        <v>270.5</v>
      </c>
      <c r="F238" s="2">
        <f>IFERROR(__xludf.DUMMYFUNCTION("""COMPUTED_VALUE"""),9097597.0)</f>
        <v>9097597</v>
      </c>
    </row>
    <row r="239">
      <c r="A239" s="3">
        <f>IFERROR(__xludf.DUMMYFUNCTION("""COMPUTED_VALUE"""),44243.66666666667)</f>
        <v>44243.66667</v>
      </c>
      <c r="B239" s="2">
        <f>IFERROR(__xludf.DUMMYFUNCTION("""COMPUTED_VALUE"""),270.8)</f>
        <v>270.8</v>
      </c>
      <c r="C239" s="2">
        <f>IFERROR(__xludf.DUMMYFUNCTION("""COMPUTED_VALUE"""),276.6)</f>
        <v>276.6</v>
      </c>
      <c r="D239" s="2">
        <f>IFERROR(__xludf.DUMMYFUNCTION("""COMPUTED_VALUE"""),270.05)</f>
        <v>270.05</v>
      </c>
      <c r="E239" s="2">
        <f>IFERROR(__xludf.DUMMYFUNCTION("""COMPUTED_VALUE"""),273.97)</f>
        <v>273.97</v>
      </c>
      <c r="F239" s="2">
        <f>IFERROR(__xludf.DUMMYFUNCTION("""COMPUTED_VALUE"""),1.5417243E7)</f>
        <v>15417243</v>
      </c>
    </row>
    <row r="240">
      <c r="A240" s="3">
        <f>IFERROR(__xludf.DUMMYFUNCTION("""COMPUTED_VALUE"""),44244.66666666667)</f>
        <v>44244.66667</v>
      </c>
      <c r="B240" s="2">
        <f>IFERROR(__xludf.DUMMYFUNCTION("""COMPUTED_VALUE"""),271.24)</f>
        <v>271.24</v>
      </c>
      <c r="C240" s="2">
        <f>IFERROR(__xludf.DUMMYFUNCTION("""COMPUTED_VALUE"""),273.97)</f>
        <v>273.97</v>
      </c>
      <c r="D240" s="2">
        <f>IFERROR(__xludf.DUMMYFUNCTION("""COMPUTED_VALUE"""),269.58)</f>
        <v>269.58</v>
      </c>
      <c r="E240" s="2">
        <f>IFERROR(__xludf.DUMMYFUNCTION("""COMPUTED_VALUE"""),273.57)</f>
        <v>273.57</v>
      </c>
      <c r="F240" s="2">
        <f>IFERROR(__xludf.DUMMYFUNCTION("""COMPUTED_VALUE"""),1.276324E7)</f>
        <v>12763240</v>
      </c>
    </row>
    <row r="241">
      <c r="A241" s="3">
        <f>IFERROR(__xludf.DUMMYFUNCTION("""COMPUTED_VALUE"""),44245.66666666667)</f>
        <v>44245.66667</v>
      </c>
      <c r="B241" s="2">
        <f>IFERROR(__xludf.DUMMYFUNCTION("""COMPUTED_VALUE"""),269.57)</f>
        <v>269.57</v>
      </c>
      <c r="C241" s="2">
        <f>IFERROR(__xludf.DUMMYFUNCTION("""COMPUTED_VALUE"""),271.95)</f>
        <v>271.95</v>
      </c>
      <c r="D241" s="2">
        <f>IFERROR(__xludf.DUMMYFUNCTION("""COMPUTED_VALUE"""),266.03)</f>
        <v>266.03</v>
      </c>
      <c r="E241" s="2">
        <f>IFERROR(__xludf.DUMMYFUNCTION("""COMPUTED_VALUE"""),269.39)</f>
        <v>269.39</v>
      </c>
      <c r="F241" s="2">
        <f>IFERROR(__xludf.DUMMYFUNCTION("""COMPUTED_VALUE"""),1.5249134E7)</f>
        <v>15249134</v>
      </c>
    </row>
    <row r="242">
      <c r="A242" s="3">
        <f>IFERROR(__xludf.DUMMYFUNCTION("""COMPUTED_VALUE"""),44246.66666666667)</f>
        <v>44246.66667</v>
      </c>
      <c r="B242" s="2">
        <f>IFERROR(__xludf.DUMMYFUNCTION("""COMPUTED_VALUE"""),269.86)</f>
        <v>269.86</v>
      </c>
      <c r="C242" s="2">
        <f>IFERROR(__xludf.DUMMYFUNCTION("""COMPUTED_VALUE"""),270.27)</f>
        <v>270.27</v>
      </c>
      <c r="D242" s="2">
        <f>IFERROR(__xludf.DUMMYFUNCTION("""COMPUTED_VALUE"""),260.15)</f>
        <v>260.15</v>
      </c>
      <c r="E242" s="2">
        <f>IFERROR(__xludf.DUMMYFUNCTION("""COMPUTED_VALUE"""),261.56)</f>
        <v>261.56</v>
      </c>
      <c r="F242" s="2">
        <f>IFERROR(__xludf.DUMMYFUNCTION("""COMPUTED_VALUE"""),2.5622587E7)</f>
        <v>25622587</v>
      </c>
    </row>
    <row r="243">
      <c r="A243" s="3">
        <f>IFERROR(__xludf.DUMMYFUNCTION("""COMPUTED_VALUE"""),44249.66666666667)</f>
        <v>44249.66667</v>
      </c>
      <c r="B243" s="2">
        <f>IFERROR(__xludf.DUMMYFUNCTION("""COMPUTED_VALUE"""),257.95)</f>
        <v>257.95</v>
      </c>
      <c r="C243" s="2">
        <f>IFERROR(__xludf.DUMMYFUNCTION("""COMPUTED_VALUE"""),263.07)</f>
        <v>263.07</v>
      </c>
      <c r="D243" s="2">
        <f>IFERROR(__xludf.DUMMYFUNCTION("""COMPUTED_VALUE"""),257.53)</f>
        <v>257.53</v>
      </c>
      <c r="E243" s="2">
        <f>IFERROR(__xludf.DUMMYFUNCTION("""COMPUTED_VALUE"""),260.33)</f>
        <v>260.33</v>
      </c>
      <c r="F243" s="2">
        <f>IFERROR(__xludf.DUMMYFUNCTION("""COMPUTED_VALUE"""),1.7434873E7)</f>
        <v>17434873</v>
      </c>
    </row>
    <row r="244">
      <c r="A244" s="3">
        <f>IFERROR(__xludf.DUMMYFUNCTION("""COMPUTED_VALUE"""),44250.66666666667)</f>
        <v>44250.66667</v>
      </c>
      <c r="B244" s="2">
        <f>IFERROR(__xludf.DUMMYFUNCTION("""COMPUTED_VALUE"""),259.5)</f>
        <v>259.5</v>
      </c>
      <c r="C244" s="2">
        <f>IFERROR(__xludf.DUMMYFUNCTION("""COMPUTED_VALUE"""),267.46)</f>
        <v>267.46</v>
      </c>
      <c r="D244" s="2">
        <f>IFERROR(__xludf.DUMMYFUNCTION("""COMPUTED_VALUE"""),254.96)</f>
        <v>254.96</v>
      </c>
      <c r="E244" s="2">
        <f>IFERROR(__xludf.DUMMYFUNCTION("""COMPUTED_VALUE"""),265.86)</f>
        <v>265.86</v>
      </c>
      <c r="F244" s="2">
        <f>IFERROR(__xludf.DUMMYFUNCTION("""COMPUTED_VALUE"""),2.1924557E7)</f>
        <v>21924557</v>
      </c>
    </row>
    <row r="245">
      <c r="A245" s="3">
        <f>IFERROR(__xludf.DUMMYFUNCTION("""COMPUTED_VALUE"""),44251.66666666667)</f>
        <v>44251.66667</v>
      </c>
      <c r="B245" s="2">
        <f>IFERROR(__xludf.DUMMYFUNCTION("""COMPUTED_VALUE"""),262.33)</f>
        <v>262.33</v>
      </c>
      <c r="C245" s="2">
        <f>IFERROR(__xludf.DUMMYFUNCTION("""COMPUTED_VALUE"""),266.38)</f>
        <v>266.38</v>
      </c>
      <c r="D245" s="2">
        <f>IFERROR(__xludf.DUMMYFUNCTION("""COMPUTED_VALUE"""),258.39)</f>
        <v>258.39</v>
      </c>
      <c r="E245" s="2">
        <f>IFERROR(__xludf.DUMMYFUNCTION("""COMPUTED_VALUE"""),264.31)</f>
        <v>264.31</v>
      </c>
      <c r="F245" s="2">
        <f>IFERROR(__xludf.DUMMYFUNCTION("""COMPUTED_VALUE"""),1.5736123E7)</f>
        <v>15736123</v>
      </c>
    </row>
    <row r="246">
      <c r="A246" s="3">
        <f>IFERROR(__xludf.DUMMYFUNCTION("""COMPUTED_VALUE"""),44252.66666666667)</f>
        <v>44252.66667</v>
      </c>
      <c r="B246" s="2">
        <f>IFERROR(__xludf.DUMMYFUNCTION("""COMPUTED_VALUE"""),262.3)</f>
        <v>262.3</v>
      </c>
      <c r="C246" s="2">
        <f>IFERROR(__xludf.DUMMYFUNCTION("""COMPUTED_VALUE"""),266.94)</f>
        <v>266.94</v>
      </c>
      <c r="D246" s="2">
        <f>IFERROR(__xludf.DUMMYFUNCTION("""COMPUTED_VALUE"""),254.04)</f>
        <v>254.04</v>
      </c>
      <c r="E246" s="2">
        <f>IFERROR(__xludf.DUMMYFUNCTION("""COMPUTED_VALUE"""),254.69)</f>
        <v>254.69</v>
      </c>
      <c r="F246" s="2">
        <f>IFERROR(__xludf.DUMMYFUNCTION("""COMPUTED_VALUE"""),1.9053142E7)</f>
        <v>19053142</v>
      </c>
    </row>
    <row r="247">
      <c r="A247" s="3">
        <f>IFERROR(__xludf.DUMMYFUNCTION("""COMPUTED_VALUE"""),44253.66666666667)</f>
        <v>44253.66667</v>
      </c>
      <c r="B247" s="2">
        <f>IFERROR(__xludf.DUMMYFUNCTION("""COMPUTED_VALUE"""),256.47)</f>
        <v>256.47</v>
      </c>
      <c r="C247" s="2">
        <f>IFERROR(__xludf.DUMMYFUNCTION("""COMPUTED_VALUE"""),265.55)</f>
        <v>265.55</v>
      </c>
      <c r="D247" s="2">
        <f>IFERROR(__xludf.DUMMYFUNCTION("""COMPUTED_VALUE"""),256.47)</f>
        <v>256.47</v>
      </c>
      <c r="E247" s="2">
        <f>IFERROR(__xludf.DUMMYFUNCTION("""COMPUTED_VALUE"""),257.62)</f>
        <v>257.62</v>
      </c>
      <c r="F247" s="2">
        <f>IFERROR(__xludf.DUMMYFUNCTION("""COMPUTED_VALUE"""),2.6619517E7)</f>
        <v>26619517</v>
      </c>
    </row>
    <row r="248">
      <c r="A248" s="3">
        <f>IFERROR(__xludf.DUMMYFUNCTION("""COMPUTED_VALUE"""),44256.66666666667)</f>
        <v>44256.66667</v>
      </c>
      <c r="B248" s="2">
        <f>IFERROR(__xludf.DUMMYFUNCTION("""COMPUTED_VALUE"""),260.82)</f>
        <v>260.82</v>
      </c>
      <c r="C248" s="2">
        <f>IFERROR(__xludf.DUMMYFUNCTION("""COMPUTED_VALUE"""),266.65)</f>
        <v>266.65</v>
      </c>
      <c r="D248" s="2">
        <f>IFERROR(__xludf.DUMMYFUNCTION("""COMPUTED_VALUE"""),257.9)</f>
        <v>257.9</v>
      </c>
      <c r="E248" s="2">
        <f>IFERROR(__xludf.DUMMYFUNCTION("""COMPUTED_VALUE"""),264.91)</f>
        <v>264.91</v>
      </c>
      <c r="F248" s="2">
        <f>IFERROR(__xludf.DUMMYFUNCTION("""COMPUTED_VALUE"""),2.2157255E7)</f>
        <v>22157255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5"/>
      <c r="C2" s="5"/>
    </row>
    <row r="3">
      <c r="B3" s="5"/>
      <c r="C3" s="5"/>
    </row>
    <row r="4">
      <c r="B4" s="5"/>
      <c r="C4" s="5"/>
    </row>
    <row r="5">
      <c r="B5" s="5"/>
      <c r="C5" s="5"/>
    </row>
    <row r="6">
      <c r="A6" s="2">
        <v>43885.66666666667</v>
      </c>
      <c r="B6" s="5">
        <v>200.72</v>
      </c>
      <c r="C6" s="5">
        <v>2.3080057E7</v>
      </c>
    </row>
    <row r="7">
      <c r="A7" s="2">
        <v>43886.66666666667</v>
      </c>
      <c r="B7" s="5">
        <v>196.77</v>
      </c>
      <c r="C7" s="5">
        <v>2.1433487E7</v>
      </c>
      <c r="D7" s="2">
        <v>200.72</v>
      </c>
      <c r="E7" s="2">
        <v>2.3080057E7</v>
      </c>
    </row>
    <row r="8">
      <c r="A8" s="2">
        <v>43887.66666666667</v>
      </c>
      <c r="B8" s="5">
        <v>197.2</v>
      </c>
      <c r="C8" s="5">
        <v>1.655521E7</v>
      </c>
      <c r="D8" s="2">
        <v>196.77</v>
      </c>
      <c r="E8" s="2">
        <v>2.1433487E7</v>
      </c>
      <c r="F8" s="2">
        <v>200.72</v>
      </c>
      <c r="G8" s="2">
        <v>2.3080057E7</v>
      </c>
    </row>
    <row r="9">
      <c r="A9" s="2">
        <v>43888.66666666667</v>
      </c>
      <c r="B9" s="5">
        <v>189.75</v>
      </c>
      <c r="C9" s="5">
        <v>2.1682626E7</v>
      </c>
      <c r="D9" s="2">
        <v>197.2</v>
      </c>
      <c r="E9" s="2">
        <v>1.655521E7</v>
      </c>
      <c r="F9" s="2">
        <v>196.77</v>
      </c>
      <c r="G9" s="2">
        <v>2.1433487E7</v>
      </c>
    </row>
    <row r="10">
      <c r="A10" s="2">
        <v>43889.66666666667</v>
      </c>
      <c r="B10" s="5">
        <v>192.47</v>
      </c>
      <c r="C10" s="5">
        <v>3.2583494E7</v>
      </c>
      <c r="D10" s="2">
        <v>189.75</v>
      </c>
      <c r="E10" s="2">
        <v>2.1682626E7</v>
      </c>
      <c r="F10" s="2">
        <v>197.2</v>
      </c>
      <c r="G10" s="2">
        <v>1.655521E7</v>
      </c>
    </row>
    <row r="11">
      <c r="A11" s="2">
        <v>43892.66666666667</v>
      </c>
      <c r="B11" s="5">
        <v>196.44</v>
      </c>
      <c r="C11" s="5">
        <v>2.4948955E7</v>
      </c>
      <c r="D11" s="2">
        <v>192.47</v>
      </c>
      <c r="E11" s="2">
        <v>3.2583494E7</v>
      </c>
      <c r="F11" s="2">
        <v>189.75</v>
      </c>
      <c r="G11" s="2">
        <v>2.1682626E7</v>
      </c>
    </row>
    <row r="12">
      <c r="A12" s="2">
        <v>43893.66666666667</v>
      </c>
      <c r="B12" s="5">
        <v>185.89</v>
      </c>
      <c r="C12" s="5">
        <v>2.7984104E7</v>
      </c>
      <c r="D12" s="2">
        <v>196.44</v>
      </c>
      <c r="E12" s="2">
        <v>2.4948955E7</v>
      </c>
      <c r="F12" s="2">
        <v>192.47</v>
      </c>
      <c r="G12" s="2">
        <v>3.2583494E7</v>
      </c>
    </row>
    <row r="13">
      <c r="A13" s="2">
        <v>43894.66666666667</v>
      </c>
      <c r="B13" s="5">
        <v>191.76</v>
      </c>
      <c r="C13" s="5">
        <v>2.3062473E7</v>
      </c>
      <c r="D13" s="2">
        <v>185.89</v>
      </c>
      <c r="E13" s="2">
        <v>2.7984104E7</v>
      </c>
      <c r="F13" s="2">
        <v>196.44</v>
      </c>
      <c r="G13" s="2">
        <v>2.4948955E7</v>
      </c>
    </row>
    <row r="14">
      <c r="A14" s="2">
        <v>43895.66666666667</v>
      </c>
      <c r="B14" s="5">
        <v>185.17</v>
      </c>
      <c r="C14" s="5">
        <v>1.9333425E7</v>
      </c>
      <c r="D14" s="2">
        <v>191.76</v>
      </c>
      <c r="E14" s="2">
        <v>2.3062473E7</v>
      </c>
      <c r="F14" s="2">
        <v>185.89</v>
      </c>
      <c r="G14" s="2">
        <v>2.7984104E7</v>
      </c>
    </row>
    <row r="15">
      <c r="A15" s="2">
        <v>43896.66666666667</v>
      </c>
      <c r="B15" s="5">
        <v>181.09</v>
      </c>
      <c r="C15" s="5">
        <v>2.455955E7</v>
      </c>
      <c r="D15" s="2">
        <v>185.17</v>
      </c>
      <c r="E15" s="2">
        <v>1.9333425E7</v>
      </c>
      <c r="F15" s="2">
        <v>191.76</v>
      </c>
      <c r="G15" s="2">
        <v>2.3062473E7</v>
      </c>
    </row>
    <row r="16">
      <c r="A16" s="2">
        <v>43899.66666666667</v>
      </c>
      <c r="B16" s="5">
        <v>169.5</v>
      </c>
      <c r="C16" s="5">
        <v>2.9949041E7</v>
      </c>
      <c r="D16" s="2">
        <v>181.09</v>
      </c>
      <c r="E16" s="2">
        <v>2.455955E7</v>
      </c>
      <c r="F16" s="2">
        <v>185.17</v>
      </c>
      <c r="G16" s="2">
        <v>1.9333425E7</v>
      </c>
    </row>
    <row r="17">
      <c r="A17" s="2">
        <v>43900.66666666667</v>
      </c>
      <c r="B17" s="5">
        <v>178.19</v>
      </c>
      <c r="C17" s="5">
        <v>2.4517791E7</v>
      </c>
      <c r="D17" s="2">
        <v>169.5</v>
      </c>
      <c r="E17" s="2">
        <v>2.9949041E7</v>
      </c>
      <c r="F17" s="2">
        <v>181.09</v>
      </c>
      <c r="G17" s="2">
        <v>2.455955E7</v>
      </c>
    </row>
    <row r="18">
      <c r="A18" s="2">
        <v>43901.66666666667</v>
      </c>
      <c r="B18" s="5">
        <v>170.24</v>
      </c>
      <c r="C18" s="5">
        <v>2.0397204E7</v>
      </c>
      <c r="D18" s="2">
        <v>178.19</v>
      </c>
      <c r="E18" s="2">
        <v>2.4517791E7</v>
      </c>
      <c r="F18" s="2">
        <v>169.5</v>
      </c>
      <c r="G18" s="2">
        <v>2.9949041E7</v>
      </c>
    </row>
    <row r="19">
      <c r="A19" s="2">
        <v>43902.66666666667</v>
      </c>
      <c r="B19" s="5">
        <v>154.47</v>
      </c>
      <c r="C19" s="5">
        <v>4.3266335E7</v>
      </c>
      <c r="D19" s="2">
        <v>170.24</v>
      </c>
      <c r="E19" s="2">
        <v>2.0397204E7</v>
      </c>
      <c r="F19" s="2">
        <v>178.19</v>
      </c>
      <c r="G19" s="2">
        <v>2.4517791E7</v>
      </c>
    </row>
    <row r="20">
      <c r="A20" s="2">
        <v>43903.66666666667</v>
      </c>
      <c r="B20" s="5">
        <v>170.28</v>
      </c>
      <c r="C20" s="5">
        <v>3.5028627E7</v>
      </c>
      <c r="D20" s="2">
        <v>154.47</v>
      </c>
      <c r="E20" s="2">
        <v>4.3266335E7</v>
      </c>
      <c r="F20" s="2">
        <v>170.24</v>
      </c>
      <c r="G20" s="2">
        <v>2.0397204E7</v>
      </c>
    </row>
    <row r="21">
      <c r="A21" s="2">
        <v>43906.66666666667</v>
      </c>
      <c r="B21" s="5">
        <v>146.01</v>
      </c>
      <c r="C21" s="5">
        <v>3.9120419E7</v>
      </c>
      <c r="D21" s="2">
        <v>170.28</v>
      </c>
      <c r="E21" s="2">
        <v>3.5028627E7</v>
      </c>
      <c r="F21" s="2">
        <v>154.47</v>
      </c>
      <c r="G21" s="2">
        <v>4.3266335E7</v>
      </c>
    </row>
    <row r="22">
      <c r="A22" s="2">
        <v>43907.66666666667</v>
      </c>
      <c r="B22" s="5">
        <v>149.42</v>
      </c>
      <c r="C22" s="5">
        <v>3.4255596E7</v>
      </c>
      <c r="D22" s="2">
        <v>146.01</v>
      </c>
      <c r="E22" s="2">
        <v>3.9120419E7</v>
      </c>
      <c r="F22" s="2">
        <v>170.28</v>
      </c>
      <c r="G22" s="2">
        <v>3.5028627E7</v>
      </c>
    </row>
    <row r="23">
      <c r="A23" s="2">
        <v>43908.66666666667</v>
      </c>
      <c r="B23" s="5">
        <v>146.96</v>
      </c>
      <c r="C23" s="5">
        <v>3.7553136E7</v>
      </c>
      <c r="D23" s="2">
        <v>149.42</v>
      </c>
      <c r="E23" s="2">
        <v>3.4255596E7</v>
      </c>
      <c r="F23" s="2">
        <v>146.01</v>
      </c>
      <c r="G23" s="2">
        <v>3.9120419E7</v>
      </c>
    </row>
    <row r="24">
      <c r="A24" s="2">
        <v>43909.66666666667</v>
      </c>
      <c r="B24" s="5">
        <v>153.13</v>
      </c>
      <c r="C24" s="5">
        <v>3.9862312E7</v>
      </c>
      <c r="D24" s="2">
        <v>146.96</v>
      </c>
      <c r="E24" s="2">
        <v>3.7553136E7</v>
      </c>
      <c r="F24" s="2">
        <v>149.42</v>
      </c>
      <c r="G24" s="2">
        <v>3.4255596E7</v>
      </c>
    </row>
    <row r="25">
      <c r="A25" s="2">
        <v>43910.66666666667</v>
      </c>
      <c r="B25" s="5">
        <v>149.73</v>
      </c>
      <c r="C25" s="5">
        <v>3.2568398E7</v>
      </c>
      <c r="D25" s="2">
        <v>153.13</v>
      </c>
      <c r="E25" s="2">
        <v>3.9862312E7</v>
      </c>
      <c r="F25" s="2">
        <v>146.96</v>
      </c>
      <c r="G25" s="2">
        <v>3.7553136E7</v>
      </c>
    </row>
    <row r="26">
      <c r="A26" s="2">
        <v>43913.66666666667</v>
      </c>
      <c r="B26" s="5">
        <v>148.1</v>
      </c>
      <c r="C26" s="5">
        <v>2.9830765E7</v>
      </c>
      <c r="D26" s="2">
        <v>149.73</v>
      </c>
      <c r="E26" s="2">
        <v>3.2568398E7</v>
      </c>
      <c r="F26" s="2">
        <v>153.13</v>
      </c>
      <c r="G26" s="2">
        <v>3.9862312E7</v>
      </c>
    </row>
    <row r="27">
      <c r="A27" s="2">
        <v>43914.66666666667</v>
      </c>
      <c r="B27" s="5">
        <v>160.98</v>
      </c>
      <c r="C27" s="5">
        <v>3.0440369E7</v>
      </c>
      <c r="D27" s="2">
        <v>148.1</v>
      </c>
      <c r="E27" s="2">
        <v>2.9830765E7</v>
      </c>
      <c r="F27" s="2">
        <v>149.73</v>
      </c>
      <c r="G27" s="2">
        <v>3.2568398E7</v>
      </c>
    </row>
    <row r="28">
      <c r="A28" s="2">
        <v>43915.66666666667</v>
      </c>
      <c r="B28" s="5">
        <v>156.21</v>
      </c>
      <c r="C28" s="5">
        <v>3.5184271E7</v>
      </c>
      <c r="D28" s="2">
        <v>160.98</v>
      </c>
      <c r="E28" s="2">
        <v>3.0440369E7</v>
      </c>
      <c r="F28" s="2">
        <v>148.1</v>
      </c>
      <c r="G28" s="2">
        <v>2.9830765E7</v>
      </c>
    </row>
    <row r="29">
      <c r="A29" s="2">
        <v>43916.66666666667</v>
      </c>
      <c r="B29" s="5">
        <v>163.34</v>
      </c>
      <c r="C29" s="5">
        <v>2.6579021E7</v>
      </c>
      <c r="D29" s="2">
        <v>156.21</v>
      </c>
      <c r="E29" s="2">
        <v>3.5184271E7</v>
      </c>
      <c r="F29" s="2">
        <v>160.98</v>
      </c>
      <c r="G29" s="2">
        <v>3.0440369E7</v>
      </c>
    </row>
    <row r="30">
      <c r="A30" s="2">
        <v>43917.66666666667</v>
      </c>
      <c r="B30" s="5">
        <v>156.79</v>
      </c>
      <c r="C30" s="5">
        <v>2.4879869E7</v>
      </c>
      <c r="D30" s="2">
        <v>163.34</v>
      </c>
      <c r="E30" s="2">
        <v>2.6579021E7</v>
      </c>
      <c r="F30" s="2">
        <v>156.21</v>
      </c>
      <c r="G30" s="2">
        <v>3.5184271E7</v>
      </c>
    </row>
    <row r="31">
      <c r="A31" s="2">
        <v>43920.66666666667</v>
      </c>
      <c r="B31" s="5">
        <v>165.95</v>
      </c>
      <c r="C31" s="5">
        <v>2.2515225E7</v>
      </c>
      <c r="D31" s="2">
        <v>156.79</v>
      </c>
      <c r="E31" s="2">
        <v>2.4879869E7</v>
      </c>
      <c r="F31" s="2">
        <v>163.34</v>
      </c>
      <c r="G31" s="2">
        <v>2.6579021E7</v>
      </c>
    </row>
    <row r="32">
      <c r="A32" s="2">
        <v>43921.66666666667</v>
      </c>
      <c r="B32" s="5">
        <v>166.8</v>
      </c>
      <c r="C32" s="5">
        <v>2.3676283E7</v>
      </c>
      <c r="D32" s="2">
        <v>165.95</v>
      </c>
      <c r="E32" s="2">
        <v>2.2515225E7</v>
      </c>
      <c r="F32" s="2">
        <v>156.79</v>
      </c>
      <c r="G32" s="2">
        <v>2.4879869E7</v>
      </c>
    </row>
    <row r="33">
      <c r="A33" s="2">
        <v>43922.66666666667</v>
      </c>
      <c r="B33" s="5">
        <v>159.6</v>
      </c>
      <c r="C33" s="5">
        <v>1.9507559E7</v>
      </c>
      <c r="D33" s="2">
        <v>166.8</v>
      </c>
      <c r="E33" s="2">
        <v>2.3676283E7</v>
      </c>
      <c r="F33" s="2">
        <v>165.95</v>
      </c>
      <c r="G33" s="2">
        <v>2.2515225E7</v>
      </c>
    </row>
    <row r="34">
      <c r="A34" s="2">
        <v>43923.66666666667</v>
      </c>
      <c r="B34" s="5">
        <v>158.19</v>
      </c>
      <c r="C34" s="5">
        <v>2.0886309E7</v>
      </c>
      <c r="D34" s="2">
        <v>159.6</v>
      </c>
      <c r="E34" s="2">
        <v>1.9507559E7</v>
      </c>
      <c r="F34" s="2">
        <v>166.8</v>
      </c>
      <c r="G34" s="2">
        <v>2.3676283E7</v>
      </c>
    </row>
    <row r="35">
      <c r="A35" s="2">
        <v>43924.66666666667</v>
      </c>
      <c r="B35" s="5">
        <v>154.18</v>
      </c>
      <c r="C35" s="5">
        <v>2.5983317E7</v>
      </c>
      <c r="D35" s="2">
        <v>158.19</v>
      </c>
      <c r="E35" s="2">
        <v>2.0886309E7</v>
      </c>
      <c r="F35" s="2">
        <v>159.6</v>
      </c>
      <c r="G35" s="2">
        <v>1.9507559E7</v>
      </c>
    </row>
    <row r="36">
      <c r="A36" s="2">
        <v>43927.66666666667</v>
      </c>
      <c r="B36" s="5">
        <v>165.55</v>
      </c>
      <c r="C36" s="5">
        <v>2.8453581E7</v>
      </c>
      <c r="D36" s="2">
        <v>154.18</v>
      </c>
      <c r="E36" s="2">
        <v>2.5983317E7</v>
      </c>
      <c r="F36" s="2">
        <v>158.19</v>
      </c>
      <c r="G36" s="2">
        <v>2.0886309E7</v>
      </c>
    </row>
    <row r="37">
      <c r="A37" s="2">
        <v>43928.66666666667</v>
      </c>
      <c r="B37" s="5">
        <v>168.83</v>
      </c>
      <c r="C37" s="5">
        <v>3.1411919E7</v>
      </c>
      <c r="D37" s="2">
        <v>165.55</v>
      </c>
      <c r="E37" s="2">
        <v>2.8453581E7</v>
      </c>
      <c r="F37" s="2">
        <v>154.18</v>
      </c>
      <c r="G37" s="2">
        <v>2.5983317E7</v>
      </c>
    </row>
    <row r="38">
      <c r="A38" s="2">
        <v>43929.66666666667</v>
      </c>
      <c r="B38" s="5">
        <v>174.28</v>
      </c>
      <c r="C38" s="5">
        <v>2.1664198E7</v>
      </c>
      <c r="D38" s="2">
        <v>168.83</v>
      </c>
      <c r="E38" s="2">
        <v>3.1411919E7</v>
      </c>
      <c r="F38" s="2">
        <v>165.55</v>
      </c>
      <c r="G38" s="2">
        <v>2.8453581E7</v>
      </c>
    </row>
    <row r="39">
      <c r="A39" s="2">
        <v>43930.66666666667</v>
      </c>
      <c r="B39" s="5">
        <v>175.19</v>
      </c>
      <c r="C39" s="5">
        <v>2.3534287E7</v>
      </c>
      <c r="D39" s="2">
        <v>174.28</v>
      </c>
      <c r="E39" s="2">
        <v>2.1664198E7</v>
      </c>
      <c r="F39" s="2">
        <v>168.83</v>
      </c>
      <c r="G39" s="2">
        <v>3.1411919E7</v>
      </c>
    </row>
    <row r="40">
      <c r="A40" s="2">
        <v>43934.66666666667</v>
      </c>
      <c r="B40" s="5">
        <v>174.79</v>
      </c>
      <c r="C40" s="5">
        <v>1.9355355E7</v>
      </c>
      <c r="D40" s="2">
        <v>175.19</v>
      </c>
      <c r="E40" s="2">
        <v>2.3534287E7</v>
      </c>
      <c r="F40" s="2">
        <v>174.28</v>
      </c>
      <c r="G40" s="2">
        <v>2.1664198E7</v>
      </c>
    </row>
    <row r="41">
      <c r="A41" s="2">
        <v>43935.66666666667</v>
      </c>
      <c r="B41" s="5">
        <v>178.17</v>
      </c>
      <c r="C41" s="5">
        <v>2.1011815E7</v>
      </c>
      <c r="D41" s="2">
        <v>174.79</v>
      </c>
      <c r="E41" s="2">
        <v>1.9355355E7</v>
      </c>
      <c r="F41" s="2">
        <v>175.19</v>
      </c>
      <c r="G41" s="2">
        <v>2.3534287E7</v>
      </c>
    </row>
    <row r="42">
      <c r="A42" s="2">
        <v>43936.66666666667</v>
      </c>
      <c r="B42" s="5">
        <v>176.97</v>
      </c>
      <c r="C42" s="5">
        <v>1.7423003E7</v>
      </c>
      <c r="D42" s="2">
        <v>178.17</v>
      </c>
      <c r="E42" s="2">
        <v>2.1011815E7</v>
      </c>
      <c r="F42" s="2">
        <v>174.79</v>
      </c>
      <c r="G42" s="2">
        <v>1.9355355E7</v>
      </c>
    </row>
    <row r="43">
      <c r="A43" s="2">
        <v>43937.66666666667</v>
      </c>
      <c r="B43" s="5">
        <v>176.25</v>
      </c>
      <c r="C43" s="5">
        <v>2.3593229E7</v>
      </c>
      <c r="D43" s="2">
        <v>176.97</v>
      </c>
      <c r="E43" s="2">
        <v>1.7423003E7</v>
      </c>
      <c r="F43" s="2">
        <v>178.17</v>
      </c>
      <c r="G43" s="2">
        <v>2.1011815E7</v>
      </c>
    </row>
    <row r="44">
      <c r="A44" s="2">
        <v>43938.66666666667</v>
      </c>
      <c r="B44" s="5">
        <v>179.24</v>
      </c>
      <c r="C44" s="5">
        <v>2.097475E7</v>
      </c>
      <c r="D44" s="2">
        <v>176.25</v>
      </c>
      <c r="E44" s="2">
        <v>2.3593229E7</v>
      </c>
      <c r="F44" s="2">
        <v>176.97</v>
      </c>
      <c r="G44" s="2">
        <v>1.7423003E7</v>
      </c>
    </row>
    <row r="45">
      <c r="A45" s="2">
        <v>43941.66666666667</v>
      </c>
      <c r="B45" s="5">
        <v>178.24</v>
      </c>
      <c r="C45" s="5">
        <v>1.6110664E7</v>
      </c>
      <c r="D45" s="2">
        <v>179.24</v>
      </c>
      <c r="E45" s="2">
        <v>2.097475E7</v>
      </c>
      <c r="F45" s="2">
        <v>176.25</v>
      </c>
      <c r="G45" s="2">
        <v>2.3593229E7</v>
      </c>
    </row>
    <row r="46">
      <c r="A46" s="2">
        <v>43942.66666666667</v>
      </c>
      <c r="B46" s="5">
        <v>170.8</v>
      </c>
      <c r="C46" s="5">
        <v>2.4850528E7</v>
      </c>
      <c r="D46" s="2">
        <v>178.24</v>
      </c>
      <c r="E46" s="2">
        <v>1.6110664E7</v>
      </c>
      <c r="F46" s="2">
        <v>179.24</v>
      </c>
      <c r="G46" s="2">
        <v>2.097475E7</v>
      </c>
    </row>
    <row r="47">
      <c r="A47" s="2">
        <v>43943.66666666667</v>
      </c>
      <c r="B47" s="5">
        <v>182.28</v>
      </c>
      <c r="C47" s="5">
        <v>3.3369931E7</v>
      </c>
      <c r="D47" s="2">
        <v>170.8</v>
      </c>
      <c r="E47" s="2">
        <v>2.4850528E7</v>
      </c>
      <c r="F47" s="2">
        <v>178.24</v>
      </c>
      <c r="G47" s="2">
        <v>1.6110664E7</v>
      </c>
    </row>
    <row r="48">
      <c r="A48" s="2">
        <v>43944.66666666667</v>
      </c>
      <c r="B48" s="5">
        <v>185.13</v>
      </c>
      <c r="C48" s="5">
        <v>2.1426604E7</v>
      </c>
      <c r="D48" s="2">
        <v>182.28</v>
      </c>
      <c r="E48" s="2">
        <v>3.3369931E7</v>
      </c>
      <c r="F48" s="2">
        <v>170.8</v>
      </c>
      <c r="G48" s="2">
        <v>2.4850528E7</v>
      </c>
    </row>
    <row r="49">
      <c r="A49" s="2">
        <v>43945.66666666667</v>
      </c>
      <c r="B49" s="5">
        <v>190.07</v>
      </c>
      <c r="C49" s="5">
        <v>2.8868528E7</v>
      </c>
      <c r="D49" s="2">
        <v>185.13</v>
      </c>
      <c r="E49" s="2">
        <v>2.1426604E7</v>
      </c>
      <c r="F49" s="2">
        <v>182.28</v>
      </c>
      <c r="G49" s="2">
        <v>3.3369931E7</v>
      </c>
    </row>
    <row r="50">
      <c r="A50" s="2">
        <v>43948.66666666667</v>
      </c>
      <c r="B50" s="5">
        <v>187.5</v>
      </c>
      <c r="C50" s="5">
        <v>2.919775E7</v>
      </c>
      <c r="D50" s="2">
        <v>190.07</v>
      </c>
      <c r="E50" s="2">
        <v>2.8868528E7</v>
      </c>
      <c r="F50" s="2">
        <v>185.13</v>
      </c>
      <c r="G50" s="2">
        <v>2.1426604E7</v>
      </c>
    </row>
    <row r="51">
      <c r="A51" s="2">
        <v>43949.66666666667</v>
      </c>
      <c r="B51" s="5">
        <v>182.91</v>
      </c>
      <c r="C51" s="5">
        <v>2.1730986E7</v>
      </c>
      <c r="D51" s="2">
        <v>187.5</v>
      </c>
      <c r="E51" s="2">
        <v>2.919775E7</v>
      </c>
      <c r="F51" s="2">
        <v>190.07</v>
      </c>
      <c r="G51" s="2">
        <v>2.8868528E7</v>
      </c>
    </row>
    <row r="52">
      <c r="A52" s="2">
        <v>43950.66666666667</v>
      </c>
      <c r="B52" s="5">
        <v>194.19</v>
      </c>
      <c r="C52" s="5">
        <v>4.5954521E7</v>
      </c>
      <c r="D52" s="2">
        <v>182.91</v>
      </c>
      <c r="E52" s="2">
        <v>2.1730986E7</v>
      </c>
      <c r="F52" s="2">
        <v>187.5</v>
      </c>
      <c r="G52" s="2">
        <v>2.919775E7</v>
      </c>
    </row>
    <row r="53">
      <c r="A53" s="2">
        <v>43951.66666666667</v>
      </c>
      <c r="B53" s="5">
        <v>204.71</v>
      </c>
      <c r="C53" s="5">
        <v>4.6230116E7</v>
      </c>
      <c r="D53" s="2">
        <v>194.19</v>
      </c>
      <c r="E53" s="2">
        <v>4.5954521E7</v>
      </c>
      <c r="F53" s="2">
        <v>182.91</v>
      </c>
      <c r="G53" s="2">
        <v>2.1730986E7</v>
      </c>
    </row>
    <row r="54">
      <c r="A54" s="2">
        <v>43952.66666666667</v>
      </c>
      <c r="B54" s="5">
        <v>202.27</v>
      </c>
      <c r="C54" s="5">
        <v>3.0415581E7</v>
      </c>
      <c r="D54" s="2">
        <v>204.71</v>
      </c>
      <c r="E54" s="2">
        <v>4.6230116E7</v>
      </c>
      <c r="F54" s="2">
        <v>194.19</v>
      </c>
      <c r="G54" s="2">
        <v>4.5954521E7</v>
      </c>
    </row>
    <row r="55">
      <c r="A55" s="2">
        <v>43955.66666666667</v>
      </c>
      <c r="B55" s="5">
        <v>205.26</v>
      </c>
      <c r="C55" s="5">
        <v>1.9250673E7</v>
      </c>
      <c r="D55" s="2">
        <v>202.27</v>
      </c>
      <c r="E55" s="2">
        <v>3.0415581E7</v>
      </c>
      <c r="F55" s="2">
        <v>204.71</v>
      </c>
      <c r="G55" s="2">
        <v>4.6230116E7</v>
      </c>
    </row>
    <row r="56">
      <c r="A56" s="2">
        <v>43956.66666666667</v>
      </c>
      <c r="B56" s="5">
        <v>207.07</v>
      </c>
      <c r="C56" s="5">
        <v>2.1071223E7</v>
      </c>
      <c r="D56" s="2">
        <v>205.26</v>
      </c>
      <c r="E56" s="2">
        <v>1.9250673E7</v>
      </c>
      <c r="F56" s="2">
        <v>202.27</v>
      </c>
      <c r="G56" s="2">
        <v>3.0415581E7</v>
      </c>
    </row>
    <row r="57">
      <c r="A57" s="2">
        <v>43957.66666666667</v>
      </c>
      <c r="B57" s="5">
        <v>208.47</v>
      </c>
      <c r="C57" s="5">
        <v>2.1856963E7</v>
      </c>
      <c r="D57" s="2">
        <v>207.07</v>
      </c>
      <c r="E57" s="2">
        <v>2.1071223E7</v>
      </c>
      <c r="F57" s="2">
        <v>205.26</v>
      </c>
      <c r="G57" s="2">
        <v>1.9250673E7</v>
      </c>
    </row>
    <row r="58">
      <c r="A58" s="2">
        <v>43958.66666666667</v>
      </c>
      <c r="B58" s="5">
        <v>211.26</v>
      </c>
      <c r="C58" s="5">
        <v>1.5151976E7</v>
      </c>
      <c r="D58" s="2">
        <v>208.47</v>
      </c>
      <c r="E58" s="2">
        <v>2.1856963E7</v>
      </c>
      <c r="F58" s="2">
        <v>207.07</v>
      </c>
      <c r="G58" s="2">
        <v>2.1071223E7</v>
      </c>
    </row>
    <row r="59">
      <c r="A59" s="2">
        <v>43959.66666666667</v>
      </c>
      <c r="B59" s="5">
        <v>212.35</v>
      </c>
      <c r="C59" s="5">
        <v>1.2524048E7</v>
      </c>
      <c r="D59" s="2">
        <v>211.26</v>
      </c>
      <c r="E59" s="2">
        <v>1.5151976E7</v>
      </c>
      <c r="F59" s="2">
        <v>208.47</v>
      </c>
      <c r="G59" s="2">
        <v>2.1856963E7</v>
      </c>
    </row>
    <row r="60">
      <c r="A60" s="2">
        <v>43962.66666666667</v>
      </c>
      <c r="B60" s="5">
        <v>213.18</v>
      </c>
      <c r="C60" s="5">
        <v>1.2911948E7</v>
      </c>
      <c r="D60" s="2">
        <v>212.35</v>
      </c>
      <c r="E60" s="2">
        <v>1.2524048E7</v>
      </c>
      <c r="F60" s="2">
        <v>211.26</v>
      </c>
      <c r="G60" s="2">
        <v>1.5151976E7</v>
      </c>
    </row>
    <row r="61">
      <c r="A61" s="2">
        <v>43963.66666666667</v>
      </c>
      <c r="B61" s="5">
        <v>210.1</v>
      </c>
      <c r="C61" s="5">
        <v>1.4704647E7</v>
      </c>
      <c r="D61" s="2">
        <v>213.18</v>
      </c>
      <c r="E61" s="2">
        <v>1.2911948E7</v>
      </c>
      <c r="F61" s="2">
        <v>212.35</v>
      </c>
      <c r="G61" s="2">
        <v>1.2524048E7</v>
      </c>
    </row>
    <row r="62">
      <c r="A62" s="2">
        <v>43964.66666666667</v>
      </c>
      <c r="B62" s="5">
        <v>205.1</v>
      </c>
      <c r="C62" s="5">
        <v>2.0684559E7</v>
      </c>
      <c r="D62" s="2">
        <v>210.1</v>
      </c>
      <c r="E62" s="2">
        <v>1.4704647E7</v>
      </c>
      <c r="F62" s="2">
        <v>213.18</v>
      </c>
      <c r="G62" s="2">
        <v>1.2911948E7</v>
      </c>
    </row>
    <row r="63">
      <c r="A63" s="2">
        <v>43965.66666666667</v>
      </c>
      <c r="B63" s="5">
        <v>206.81</v>
      </c>
      <c r="C63" s="5">
        <v>1.7178947E7</v>
      </c>
      <c r="D63" s="2">
        <v>205.1</v>
      </c>
      <c r="E63" s="2">
        <v>2.0684559E7</v>
      </c>
      <c r="F63" s="2">
        <v>210.1</v>
      </c>
      <c r="G63" s="2">
        <v>1.4704647E7</v>
      </c>
    </row>
    <row r="64">
      <c r="A64" s="2">
        <v>43966.66666666667</v>
      </c>
      <c r="B64" s="5">
        <v>210.88</v>
      </c>
      <c r="C64" s="5">
        <v>1.9383154E7</v>
      </c>
      <c r="D64" s="2">
        <v>206.81</v>
      </c>
      <c r="E64" s="2">
        <v>1.7178947E7</v>
      </c>
      <c r="F64" s="2">
        <v>205.1</v>
      </c>
      <c r="G64" s="2">
        <v>2.0684559E7</v>
      </c>
    </row>
    <row r="65">
      <c r="A65" s="2">
        <v>43969.66666666667</v>
      </c>
      <c r="B65" s="5">
        <v>213.19</v>
      </c>
      <c r="C65" s="5">
        <v>2.0167443E7</v>
      </c>
      <c r="D65" s="2">
        <v>210.88</v>
      </c>
      <c r="E65" s="2">
        <v>1.9383154E7</v>
      </c>
      <c r="F65" s="2">
        <v>206.81</v>
      </c>
      <c r="G65" s="2">
        <v>1.7178947E7</v>
      </c>
    </row>
    <row r="66">
      <c r="A66" s="2">
        <v>43970.66666666667</v>
      </c>
      <c r="B66" s="5">
        <v>216.88</v>
      </c>
      <c r="C66" s="5">
        <v>3.1843152E7</v>
      </c>
      <c r="D66" s="2">
        <v>213.19</v>
      </c>
      <c r="E66" s="2">
        <v>2.0167443E7</v>
      </c>
      <c r="F66" s="2">
        <v>210.88</v>
      </c>
      <c r="G66" s="2">
        <v>1.9383154E7</v>
      </c>
    </row>
    <row r="67">
      <c r="A67" s="2">
        <v>43971.66666666667</v>
      </c>
      <c r="B67" s="5">
        <v>229.97</v>
      </c>
      <c r="C67" s="5">
        <v>5.0162875E7</v>
      </c>
      <c r="D67" s="2">
        <v>216.88</v>
      </c>
      <c r="E67" s="2">
        <v>3.1843152E7</v>
      </c>
      <c r="F67" s="2">
        <v>213.19</v>
      </c>
      <c r="G67" s="2">
        <v>2.0167443E7</v>
      </c>
    </row>
    <row r="68">
      <c r="A68" s="2">
        <v>43972.66666666667</v>
      </c>
      <c r="B68" s="5">
        <v>231.39</v>
      </c>
      <c r="C68" s="5">
        <v>4.7782636E7</v>
      </c>
      <c r="D68" s="2">
        <v>229.97</v>
      </c>
      <c r="E68" s="2">
        <v>5.0162875E7</v>
      </c>
      <c r="F68" s="2">
        <v>216.88</v>
      </c>
      <c r="G68" s="2">
        <v>3.1843152E7</v>
      </c>
    </row>
    <row r="69">
      <c r="A69" s="2">
        <v>43973.66666666667</v>
      </c>
      <c r="B69" s="5">
        <v>234.91</v>
      </c>
      <c r="C69" s="5">
        <v>3.3925564E7</v>
      </c>
      <c r="D69" s="2">
        <v>231.39</v>
      </c>
      <c r="E69" s="2">
        <v>4.7782636E7</v>
      </c>
      <c r="F69" s="2">
        <v>229.97</v>
      </c>
      <c r="G69" s="2">
        <v>5.0162875E7</v>
      </c>
    </row>
    <row r="70">
      <c r="A70" s="2">
        <v>43977.66666666667</v>
      </c>
      <c r="B70" s="5">
        <v>232.2</v>
      </c>
      <c r="C70" s="5">
        <v>3.3178318E7</v>
      </c>
      <c r="D70" s="2">
        <v>234.91</v>
      </c>
      <c r="E70" s="2">
        <v>3.3925564E7</v>
      </c>
      <c r="F70" s="2">
        <v>231.39</v>
      </c>
      <c r="G70" s="2">
        <v>4.7782636E7</v>
      </c>
    </row>
    <row r="71">
      <c r="A71" s="2">
        <v>43978.66666666667</v>
      </c>
      <c r="B71" s="5">
        <v>229.14</v>
      </c>
      <c r="C71" s="5">
        <v>3.4697553E7</v>
      </c>
      <c r="D71" s="2">
        <v>232.2</v>
      </c>
      <c r="E71" s="2">
        <v>3.3178318E7</v>
      </c>
      <c r="F71" s="2">
        <v>234.91</v>
      </c>
      <c r="G71" s="2">
        <v>3.3925564E7</v>
      </c>
    </row>
    <row r="72">
      <c r="A72" s="2">
        <v>43979.66666666667</v>
      </c>
      <c r="B72" s="5">
        <v>225.46</v>
      </c>
      <c r="C72" s="5">
        <v>2.9423013E7</v>
      </c>
      <c r="D72" s="2">
        <v>229.14</v>
      </c>
      <c r="E72" s="2">
        <v>3.4697553E7</v>
      </c>
      <c r="F72" s="2">
        <v>232.2</v>
      </c>
      <c r="G72" s="2">
        <v>3.3178318E7</v>
      </c>
    </row>
    <row r="73">
      <c r="A73" s="2">
        <v>43980.66666666667</v>
      </c>
      <c r="B73" s="5">
        <v>225.09</v>
      </c>
      <c r="C73" s="5">
        <v>2.3322476E7</v>
      </c>
      <c r="D73" s="2">
        <v>225.46</v>
      </c>
      <c r="E73" s="2">
        <v>2.9423013E7</v>
      </c>
      <c r="F73" s="2">
        <v>229.14</v>
      </c>
      <c r="G73" s="2">
        <v>3.4697553E7</v>
      </c>
    </row>
    <row r="74">
      <c r="A74" s="2">
        <v>43983.66666666667</v>
      </c>
      <c r="B74" s="5">
        <v>231.91</v>
      </c>
      <c r="C74" s="5">
        <v>1.8223839E7</v>
      </c>
      <c r="D74" s="2">
        <v>225.09</v>
      </c>
      <c r="E74" s="2">
        <v>2.3322476E7</v>
      </c>
      <c r="F74" s="2">
        <v>225.46</v>
      </c>
      <c r="G74" s="2">
        <v>2.9423013E7</v>
      </c>
    </row>
    <row r="75">
      <c r="A75" s="2">
        <v>43984.66666666667</v>
      </c>
      <c r="B75" s="5">
        <v>232.72</v>
      </c>
      <c r="C75" s="5">
        <v>2.0919018E7</v>
      </c>
      <c r="D75" s="2">
        <v>231.91</v>
      </c>
      <c r="E75" s="2">
        <v>1.8223839E7</v>
      </c>
      <c r="F75" s="2">
        <v>225.09</v>
      </c>
      <c r="G75" s="2">
        <v>2.3322476E7</v>
      </c>
    </row>
    <row r="76">
      <c r="A76" s="2">
        <v>43985.66666666667</v>
      </c>
      <c r="B76" s="5">
        <v>230.16</v>
      </c>
      <c r="C76" s="5">
        <v>1.5380282E7</v>
      </c>
      <c r="D76" s="2">
        <v>232.72</v>
      </c>
      <c r="E76" s="2">
        <v>2.0919018E7</v>
      </c>
      <c r="F76" s="2">
        <v>231.91</v>
      </c>
      <c r="G76" s="2">
        <v>1.8223839E7</v>
      </c>
    </row>
    <row r="77">
      <c r="A77" s="2">
        <v>43986.66666666667</v>
      </c>
      <c r="B77" s="5">
        <v>226.29</v>
      </c>
      <c r="C77" s="5">
        <v>1.7041481E7</v>
      </c>
      <c r="D77" s="2">
        <v>230.16</v>
      </c>
      <c r="E77" s="2">
        <v>1.5380282E7</v>
      </c>
      <c r="F77" s="2">
        <v>232.72</v>
      </c>
      <c r="G77" s="2">
        <v>2.0919018E7</v>
      </c>
    </row>
    <row r="78">
      <c r="A78" s="2">
        <v>43987.66666666667</v>
      </c>
      <c r="B78" s="5">
        <v>230.77</v>
      </c>
      <c r="C78" s="5">
        <v>1.6750438E7</v>
      </c>
      <c r="D78" s="2">
        <v>226.29</v>
      </c>
      <c r="E78" s="2">
        <v>1.7041481E7</v>
      </c>
      <c r="F78" s="2">
        <v>230.16</v>
      </c>
      <c r="G78" s="2">
        <v>1.5380282E7</v>
      </c>
    </row>
    <row r="79">
      <c r="A79" s="2">
        <v>43990.66666666667</v>
      </c>
      <c r="B79" s="5">
        <v>231.4</v>
      </c>
      <c r="C79" s="5">
        <v>1.5466499E7</v>
      </c>
      <c r="D79" s="2">
        <v>230.77</v>
      </c>
      <c r="E79" s="2">
        <v>1.6750438E7</v>
      </c>
      <c r="F79" s="2">
        <v>226.29</v>
      </c>
      <c r="G79" s="2">
        <v>1.7041481E7</v>
      </c>
    </row>
    <row r="80">
      <c r="A80" s="2">
        <v>43991.66666666667</v>
      </c>
      <c r="B80" s="5">
        <v>238.67</v>
      </c>
      <c r="C80" s="5">
        <v>2.7462872E7</v>
      </c>
      <c r="D80" s="2">
        <v>231.4</v>
      </c>
      <c r="E80" s="2">
        <v>1.5466499E7</v>
      </c>
      <c r="F80" s="2">
        <v>230.77</v>
      </c>
      <c r="G80" s="2">
        <v>1.6750438E7</v>
      </c>
    </row>
    <row r="81">
      <c r="A81" s="2">
        <v>43992.66666666667</v>
      </c>
      <c r="B81" s="5">
        <v>236.73</v>
      </c>
      <c r="C81" s="5">
        <v>2.0720709E7</v>
      </c>
      <c r="D81" s="2">
        <v>238.67</v>
      </c>
      <c r="E81" s="2">
        <v>2.7462872E7</v>
      </c>
      <c r="F81" s="2">
        <v>231.4</v>
      </c>
      <c r="G81" s="2">
        <v>1.5466499E7</v>
      </c>
    </row>
    <row r="82">
      <c r="A82" s="2">
        <v>43993.66666666667</v>
      </c>
      <c r="B82" s="5">
        <v>224.43</v>
      </c>
      <c r="C82" s="5">
        <v>2.6708163E7</v>
      </c>
      <c r="D82" s="2">
        <v>236.73</v>
      </c>
      <c r="E82" s="2">
        <v>2.0720709E7</v>
      </c>
      <c r="F82" s="2">
        <v>238.67</v>
      </c>
      <c r="G82" s="2">
        <v>2.7462872E7</v>
      </c>
    </row>
    <row r="83">
      <c r="A83" s="2">
        <v>43994.66666666667</v>
      </c>
      <c r="B83" s="5">
        <v>228.58</v>
      </c>
      <c r="C83" s="5">
        <v>2.2091387E7</v>
      </c>
      <c r="D83" s="2">
        <v>224.43</v>
      </c>
      <c r="E83" s="2">
        <v>2.6708163E7</v>
      </c>
      <c r="F83" s="2">
        <v>236.73</v>
      </c>
      <c r="G83" s="2">
        <v>2.0720709E7</v>
      </c>
    </row>
    <row r="84">
      <c r="A84" s="2">
        <v>43997.66666666667</v>
      </c>
      <c r="B84" s="5">
        <v>232.5</v>
      </c>
      <c r="C84" s="5">
        <v>1.5340264E7</v>
      </c>
      <c r="D84" s="2">
        <v>228.58</v>
      </c>
      <c r="E84" s="2">
        <v>2.2091387E7</v>
      </c>
      <c r="F84" s="2">
        <v>224.43</v>
      </c>
      <c r="G84" s="2">
        <v>2.6708163E7</v>
      </c>
    </row>
    <row r="85">
      <c r="A85" s="2">
        <v>43998.66666666667</v>
      </c>
      <c r="B85" s="5">
        <v>235.65</v>
      </c>
      <c r="C85" s="5">
        <v>1.5236691E7</v>
      </c>
      <c r="D85" s="2">
        <v>232.5</v>
      </c>
      <c r="E85" s="2">
        <v>1.5340264E7</v>
      </c>
      <c r="F85" s="2">
        <v>228.58</v>
      </c>
      <c r="G85" s="2">
        <v>2.2091387E7</v>
      </c>
    </row>
    <row r="86">
      <c r="A86" s="2">
        <v>43999.66666666667</v>
      </c>
      <c r="B86" s="5">
        <v>235.53</v>
      </c>
      <c r="C86" s="5">
        <v>1.9578125E7</v>
      </c>
      <c r="D86" s="2">
        <v>235.65</v>
      </c>
      <c r="E86" s="2">
        <v>1.5236691E7</v>
      </c>
      <c r="F86" s="2">
        <v>232.5</v>
      </c>
      <c r="G86" s="2">
        <v>1.5340264E7</v>
      </c>
    </row>
    <row r="87">
      <c r="A87" s="2">
        <v>44000.66666666667</v>
      </c>
      <c r="B87" s="5">
        <v>235.94</v>
      </c>
      <c r="C87" s="5">
        <v>1.5782452E7</v>
      </c>
      <c r="D87" s="2">
        <v>235.53</v>
      </c>
      <c r="E87" s="2">
        <v>1.9578125E7</v>
      </c>
      <c r="F87" s="2">
        <v>235.65</v>
      </c>
      <c r="G87" s="2">
        <v>1.5236691E7</v>
      </c>
    </row>
    <row r="88">
      <c r="A88" s="2">
        <v>44001.66666666667</v>
      </c>
      <c r="B88" s="5">
        <v>238.79</v>
      </c>
      <c r="C88" s="5">
        <v>3.0081291E7</v>
      </c>
      <c r="D88" s="2">
        <v>235.94</v>
      </c>
      <c r="E88" s="2">
        <v>1.5782452E7</v>
      </c>
      <c r="F88" s="2">
        <v>235.53</v>
      </c>
      <c r="G88" s="2">
        <v>1.9578125E7</v>
      </c>
    </row>
    <row r="89">
      <c r="A89" s="2">
        <v>44004.66666666667</v>
      </c>
      <c r="B89" s="5">
        <v>239.22</v>
      </c>
      <c r="C89" s="5">
        <v>1.8917782E7</v>
      </c>
      <c r="D89" s="2">
        <v>238.79</v>
      </c>
      <c r="E89" s="2">
        <v>3.0081291E7</v>
      </c>
      <c r="F89" s="2">
        <v>235.94</v>
      </c>
      <c r="G89" s="2">
        <v>1.5782452E7</v>
      </c>
    </row>
    <row r="90">
      <c r="A90" s="2">
        <v>44005.66666666667</v>
      </c>
      <c r="B90" s="5">
        <v>242.24</v>
      </c>
      <c r="C90" s="5">
        <v>2.4017915E7</v>
      </c>
      <c r="D90" s="2">
        <v>239.22</v>
      </c>
      <c r="E90" s="2">
        <v>1.8917782E7</v>
      </c>
      <c r="F90" s="2">
        <v>238.79</v>
      </c>
      <c r="G90" s="2">
        <v>3.0081291E7</v>
      </c>
    </row>
    <row r="91">
      <c r="A91" s="2">
        <v>44006.66666666667</v>
      </c>
      <c r="B91" s="5">
        <v>234.02</v>
      </c>
      <c r="C91" s="5">
        <v>2.0834904E7</v>
      </c>
      <c r="D91" s="2">
        <v>242.24</v>
      </c>
      <c r="E91" s="2">
        <v>2.4017915E7</v>
      </c>
      <c r="F91" s="2">
        <v>239.22</v>
      </c>
      <c r="G91" s="2">
        <v>1.8917782E7</v>
      </c>
    </row>
    <row r="92">
      <c r="A92" s="2">
        <v>44007.66666666667</v>
      </c>
      <c r="B92" s="5">
        <v>235.68</v>
      </c>
      <c r="C92" s="5">
        <v>1.8704339E7</v>
      </c>
      <c r="D92" s="2">
        <v>234.02</v>
      </c>
      <c r="E92" s="2">
        <v>2.0834904E7</v>
      </c>
      <c r="F92" s="2">
        <v>242.24</v>
      </c>
      <c r="G92" s="2">
        <v>2.4017915E7</v>
      </c>
    </row>
    <row r="93">
      <c r="A93" s="2">
        <v>44008.66666666667</v>
      </c>
      <c r="B93" s="5">
        <v>216.08</v>
      </c>
      <c r="C93" s="5">
        <v>7.6343939E7</v>
      </c>
      <c r="D93" s="2">
        <v>235.68</v>
      </c>
      <c r="E93" s="2">
        <v>1.8704339E7</v>
      </c>
      <c r="F93" s="2">
        <v>234.02</v>
      </c>
      <c r="G93" s="2">
        <v>2.0834904E7</v>
      </c>
    </row>
    <row r="94">
      <c r="A94" s="2">
        <v>44011.66666666667</v>
      </c>
      <c r="B94" s="5">
        <v>220.64</v>
      </c>
      <c r="C94" s="5">
        <v>5.8514281E7</v>
      </c>
      <c r="D94" s="2">
        <v>216.08</v>
      </c>
      <c r="E94" s="2">
        <v>7.6343939E7</v>
      </c>
      <c r="F94" s="2">
        <v>235.68</v>
      </c>
      <c r="G94" s="2">
        <v>1.8704339E7</v>
      </c>
    </row>
    <row r="95">
      <c r="A95" s="2">
        <v>44012.66666666667</v>
      </c>
      <c r="B95" s="5">
        <v>227.07</v>
      </c>
      <c r="C95" s="5">
        <v>3.3927068E7</v>
      </c>
      <c r="D95" s="2">
        <v>220.64</v>
      </c>
      <c r="E95" s="2">
        <v>5.8514281E7</v>
      </c>
      <c r="F95" s="2">
        <v>216.08</v>
      </c>
      <c r="G95" s="2">
        <v>7.6343939E7</v>
      </c>
    </row>
    <row r="96">
      <c r="A96" s="2">
        <v>44013.66666666667</v>
      </c>
      <c r="B96" s="5">
        <v>237.55</v>
      </c>
      <c r="C96" s="5">
        <v>4.3399739E7</v>
      </c>
      <c r="D96" s="2">
        <v>227.07</v>
      </c>
      <c r="E96" s="2">
        <v>3.3927068E7</v>
      </c>
      <c r="F96" s="2">
        <v>220.64</v>
      </c>
      <c r="G96" s="2">
        <v>5.8514281E7</v>
      </c>
    </row>
    <row r="97">
      <c r="A97" s="2">
        <v>44014.66666666667</v>
      </c>
      <c r="B97" s="5">
        <v>233.42</v>
      </c>
      <c r="C97" s="5">
        <v>3.063362E7</v>
      </c>
      <c r="D97" s="2">
        <v>237.55</v>
      </c>
      <c r="E97" s="2">
        <v>4.3399739E7</v>
      </c>
      <c r="F97" s="2">
        <v>227.07</v>
      </c>
      <c r="G97" s="2">
        <v>3.3927068E7</v>
      </c>
    </row>
    <row r="98">
      <c r="A98" s="2">
        <v>44018.66666666667</v>
      </c>
      <c r="B98" s="5">
        <v>240.28</v>
      </c>
      <c r="C98" s="5">
        <v>2.6206158E7</v>
      </c>
      <c r="D98" s="2">
        <v>233.42</v>
      </c>
      <c r="E98" s="2">
        <v>3.063362E7</v>
      </c>
      <c r="F98" s="2">
        <v>237.55</v>
      </c>
      <c r="G98" s="2">
        <v>4.3399739E7</v>
      </c>
    </row>
    <row r="99">
      <c r="A99" s="2">
        <v>44019.66666666667</v>
      </c>
      <c r="B99" s="5">
        <v>240.86</v>
      </c>
      <c r="C99" s="5">
        <v>2.7887786E7</v>
      </c>
      <c r="D99" s="2">
        <v>240.28</v>
      </c>
      <c r="E99" s="2">
        <v>2.6206158E7</v>
      </c>
      <c r="F99" s="2">
        <v>233.42</v>
      </c>
      <c r="G99" s="2">
        <v>3.063362E7</v>
      </c>
    </row>
    <row r="100">
      <c r="A100" s="2">
        <v>44020.66666666667</v>
      </c>
      <c r="B100" s="5">
        <v>243.58</v>
      </c>
      <c r="C100" s="5">
        <v>2.9791339E7</v>
      </c>
      <c r="D100" s="2">
        <v>240.86</v>
      </c>
      <c r="E100" s="2">
        <v>2.7887786E7</v>
      </c>
      <c r="F100" s="2">
        <v>240.28</v>
      </c>
      <c r="G100" s="2">
        <v>2.6206158E7</v>
      </c>
    </row>
    <row r="101">
      <c r="A101" s="2">
        <v>44021.66666666667</v>
      </c>
      <c r="B101" s="5">
        <v>244.5</v>
      </c>
      <c r="C101" s="5">
        <v>2.2174896E7</v>
      </c>
      <c r="D101" s="2">
        <v>243.58</v>
      </c>
      <c r="E101" s="2">
        <v>2.9791339E7</v>
      </c>
      <c r="F101" s="2">
        <v>240.86</v>
      </c>
      <c r="G101" s="2">
        <v>2.7887786E7</v>
      </c>
    </row>
    <row r="102">
      <c r="A102" s="2">
        <v>44022.66666666667</v>
      </c>
      <c r="B102" s="5">
        <v>245.07</v>
      </c>
      <c r="C102" s="5">
        <v>2.2982716E7</v>
      </c>
      <c r="D102" s="2">
        <v>244.5</v>
      </c>
      <c r="E102" s="2">
        <v>2.2174896E7</v>
      </c>
      <c r="F102" s="2">
        <v>243.58</v>
      </c>
      <c r="G102" s="2">
        <v>2.9791339E7</v>
      </c>
    </row>
    <row r="103">
      <c r="A103" s="2">
        <v>44025.66666666667</v>
      </c>
      <c r="B103" s="5">
        <v>239.0</v>
      </c>
      <c r="C103" s="5">
        <v>2.4674874E7</v>
      </c>
      <c r="D103" s="2">
        <v>245.07</v>
      </c>
      <c r="E103" s="2">
        <v>2.2982716E7</v>
      </c>
      <c r="F103" s="2">
        <v>244.5</v>
      </c>
      <c r="G103" s="2">
        <v>2.2174896E7</v>
      </c>
    </row>
    <row r="104">
      <c r="A104" s="2">
        <v>44026.66666666667</v>
      </c>
      <c r="B104" s="5">
        <v>239.73</v>
      </c>
      <c r="C104" s="5">
        <v>2.3378056E7</v>
      </c>
      <c r="D104" s="2">
        <v>239.0</v>
      </c>
      <c r="E104" s="2">
        <v>2.4674874E7</v>
      </c>
      <c r="F104" s="2">
        <v>245.07</v>
      </c>
      <c r="G104" s="2">
        <v>2.2982716E7</v>
      </c>
    </row>
    <row r="105">
      <c r="A105" s="2">
        <v>44027.66666666667</v>
      </c>
      <c r="B105" s="5">
        <v>240.28</v>
      </c>
      <c r="C105" s="5">
        <v>1.9133562E7</v>
      </c>
      <c r="D105" s="2">
        <v>239.73</v>
      </c>
      <c r="E105" s="2">
        <v>2.3378056E7</v>
      </c>
      <c r="F105" s="2">
        <v>239.0</v>
      </c>
      <c r="G105" s="2">
        <v>2.4674874E7</v>
      </c>
    </row>
    <row r="106">
      <c r="A106" s="2">
        <v>44028.66666666667</v>
      </c>
      <c r="B106" s="5">
        <v>240.93</v>
      </c>
      <c r="C106" s="5">
        <v>1.8880705E7</v>
      </c>
      <c r="D106" s="2">
        <v>240.28</v>
      </c>
      <c r="E106" s="2">
        <v>1.9133562E7</v>
      </c>
      <c r="F106" s="2">
        <v>239.73</v>
      </c>
      <c r="G106" s="2">
        <v>2.3378056E7</v>
      </c>
    </row>
    <row r="107">
      <c r="A107" s="2">
        <v>44029.66666666667</v>
      </c>
      <c r="B107" s="5">
        <v>242.03</v>
      </c>
      <c r="C107" s="5">
        <v>1.8152413E7</v>
      </c>
      <c r="D107" s="2">
        <v>240.93</v>
      </c>
      <c r="E107" s="2">
        <v>1.8880705E7</v>
      </c>
      <c r="F107" s="2">
        <v>240.28</v>
      </c>
      <c r="G107" s="2">
        <v>1.9133562E7</v>
      </c>
    </row>
    <row r="108">
      <c r="A108" s="2">
        <v>44032.66666666667</v>
      </c>
      <c r="B108" s="5">
        <v>245.42</v>
      </c>
      <c r="C108" s="5">
        <v>2.0872223E7</v>
      </c>
      <c r="D108" s="2">
        <v>242.03</v>
      </c>
      <c r="E108" s="2">
        <v>1.8152413E7</v>
      </c>
      <c r="F108" s="2">
        <v>240.93</v>
      </c>
      <c r="G108" s="2">
        <v>1.8880705E7</v>
      </c>
    </row>
    <row r="109">
      <c r="A109" s="2">
        <v>44033.66666666667</v>
      </c>
      <c r="B109" s="5">
        <v>241.75</v>
      </c>
      <c r="C109" s="5">
        <v>1.9409687E7</v>
      </c>
      <c r="D109" s="2">
        <v>245.42</v>
      </c>
      <c r="E109" s="2">
        <v>2.0872223E7</v>
      </c>
      <c r="F109" s="2">
        <v>242.03</v>
      </c>
      <c r="G109" s="2">
        <v>1.8152413E7</v>
      </c>
    </row>
    <row r="110">
      <c r="A110" s="2">
        <v>44034.66666666667</v>
      </c>
      <c r="B110" s="5">
        <v>239.87</v>
      </c>
      <c r="C110" s="5">
        <v>1.5427885E7</v>
      </c>
      <c r="D110" s="2">
        <v>241.75</v>
      </c>
      <c r="E110" s="2">
        <v>1.9409687E7</v>
      </c>
      <c r="F110" s="2">
        <v>245.42</v>
      </c>
      <c r="G110" s="2">
        <v>2.0872223E7</v>
      </c>
    </row>
    <row r="111">
      <c r="A111" s="2">
        <v>44035.66666666667</v>
      </c>
      <c r="B111" s="5">
        <v>232.6</v>
      </c>
      <c r="C111" s="5">
        <v>2.1771802E7</v>
      </c>
      <c r="D111" s="2">
        <v>239.87</v>
      </c>
      <c r="E111" s="2">
        <v>1.5427885E7</v>
      </c>
      <c r="F111" s="2">
        <v>241.75</v>
      </c>
      <c r="G111" s="2">
        <v>1.9409687E7</v>
      </c>
    </row>
    <row r="112">
      <c r="A112" s="2">
        <v>44036.66666666667</v>
      </c>
      <c r="B112" s="5">
        <v>230.71</v>
      </c>
      <c r="C112" s="5">
        <v>1.8325813E7</v>
      </c>
      <c r="D112" s="2">
        <v>232.6</v>
      </c>
      <c r="E112" s="2">
        <v>2.1771802E7</v>
      </c>
      <c r="F112" s="2">
        <v>239.87</v>
      </c>
      <c r="G112" s="2">
        <v>1.5427885E7</v>
      </c>
    </row>
    <row r="113">
      <c r="A113" s="2">
        <v>44039.66666666667</v>
      </c>
      <c r="B113" s="5">
        <v>233.5</v>
      </c>
      <c r="C113" s="5">
        <v>1.3163083E7</v>
      </c>
      <c r="D113" s="2">
        <v>230.71</v>
      </c>
      <c r="E113" s="2">
        <v>1.8325813E7</v>
      </c>
      <c r="F113" s="2">
        <v>232.6</v>
      </c>
      <c r="G113" s="2">
        <v>2.1771802E7</v>
      </c>
    </row>
    <row r="114">
      <c r="A114" s="2">
        <v>44040.66666666667</v>
      </c>
      <c r="B114" s="5">
        <v>230.12</v>
      </c>
      <c r="C114" s="5">
        <v>1.4170112E7</v>
      </c>
      <c r="D114" s="2">
        <v>233.5</v>
      </c>
      <c r="E114" s="2">
        <v>1.3163083E7</v>
      </c>
      <c r="F114" s="2">
        <v>230.71</v>
      </c>
      <c r="G114" s="2">
        <v>1.8325813E7</v>
      </c>
    </row>
    <row r="115">
      <c r="A115" s="2">
        <v>44041.66666666667</v>
      </c>
      <c r="B115" s="5">
        <v>233.29</v>
      </c>
      <c r="C115" s="5">
        <v>1.3588317E7</v>
      </c>
      <c r="D115" s="2">
        <v>230.12</v>
      </c>
      <c r="E115" s="2">
        <v>1.4170112E7</v>
      </c>
      <c r="F115" s="2">
        <v>233.5</v>
      </c>
      <c r="G115" s="2">
        <v>1.3163083E7</v>
      </c>
    </row>
    <row r="116">
      <c r="A116" s="2">
        <v>44042.66666666667</v>
      </c>
      <c r="B116" s="5">
        <v>234.5</v>
      </c>
      <c r="C116" s="5">
        <v>2.0615306E7</v>
      </c>
      <c r="D116" s="2">
        <v>233.29</v>
      </c>
      <c r="E116" s="2">
        <v>1.3588317E7</v>
      </c>
      <c r="F116" s="2">
        <v>230.12</v>
      </c>
      <c r="G116" s="2">
        <v>1.4170112E7</v>
      </c>
    </row>
    <row r="117">
      <c r="A117" s="2">
        <v>44043.66666666667</v>
      </c>
      <c r="B117" s="5">
        <v>253.67</v>
      </c>
      <c r="C117" s="5">
        <v>5.3030037E7</v>
      </c>
      <c r="D117" s="2">
        <v>234.5</v>
      </c>
      <c r="E117" s="2">
        <v>2.0615306E7</v>
      </c>
      <c r="F117" s="2">
        <v>233.29</v>
      </c>
      <c r="G117" s="2">
        <v>1.3588317E7</v>
      </c>
    </row>
    <row r="118">
      <c r="A118" s="2">
        <v>44046.66666666667</v>
      </c>
      <c r="B118" s="5">
        <v>251.96</v>
      </c>
      <c r="C118" s="5">
        <v>2.3134103E7</v>
      </c>
      <c r="D118" s="2">
        <v>253.67</v>
      </c>
      <c r="E118" s="2">
        <v>5.3030037E7</v>
      </c>
      <c r="F118" s="2">
        <v>234.5</v>
      </c>
      <c r="G118" s="2">
        <v>2.0615306E7</v>
      </c>
    </row>
    <row r="119">
      <c r="A119" s="2">
        <v>44047.66666666667</v>
      </c>
      <c r="B119" s="5">
        <v>249.83</v>
      </c>
      <c r="C119" s="5">
        <v>1.7183533E7</v>
      </c>
      <c r="D119" s="2">
        <v>251.96</v>
      </c>
      <c r="E119" s="2">
        <v>2.3134103E7</v>
      </c>
      <c r="F119" s="2">
        <v>253.67</v>
      </c>
      <c r="G119" s="2">
        <v>5.3030037E7</v>
      </c>
    </row>
    <row r="120">
      <c r="A120" s="2">
        <v>44048.66666666667</v>
      </c>
      <c r="B120" s="5">
        <v>249.12</v>
      </c>
      <c r="C120" s="5">
        <v>1.3088361E7</v>
      </c>
      <c r="D120" s="2">
        <v>249.83</v>
      </c>
      <c r="E120" s="2">
        <v>1.7183533E7</v>
      </c>
      <c r="F120" s="2">
        <v>251.96</v>
      </c>
      <c r="G120" s="2">
        <v>2.3134103E7</v>
      </c>
    </row>
    <row r="121">
      <c r="A121" s="2">
        <v>44049.66666666667</v>
      </c>
      <c r="B121" s="5">
        <v>265.28</v>
      </c>
      <c r="C121" s="5">
        <v>4.5241611E7</v>
      </c>
      <c r="D121" s="2">
        <v>249.12</v>
      </c>
      <c r="E121" s="2">
        <v>1.3088361E7</v>
      </c>
      <c r="F121" s="2">
        <v>249.83</v>
      </c>
      <c r="G121" s="2">
        <v>1.7183533E7</v>
      </c>
    </row>
    <row r="122">
      <c r="A122" s="2">
        <v>44050.66666666667</v>
      </c>
      <c r="B122" s="5">
        <v>268.44</v>
      </c>
      <c r="C122" s="5">
        <v>7.2766364E7</v>
      </c>
      <c r="D122" s="2">
        <v>265.28</v>
      </c>
      <c r="E122" s="2">
        <v>4.5241611E7</v>
      </c>
      <c r="F122" s="2">
        <v>249.12</v>
      </c>
      <c r="G122" s="2">
        <v>1.3088361E7</v>
      </c>
    </row>
    <row r="123">
      <c r="A123" s="2">
        <v>44053.66666666667</v>
      </c>
      <c r="B123" s="5">
        <v>263.0</v>
      </c>
      <c r="C123" s="5">
        <v>3.0248826E7</v>
      </c>
      <c r="D123" s="2">
        <v>268.44</v>
      </c>
      <c r="E123" s="2">
        <v>7.2766364E7</v>
      </c>
      <c r="F123" s="2">
        <v>265.28</v>
      </c>
      <c r="G123" s="2">
        <v>4.5241611E7</v>
      </c>
    </row>
    <row r="124">
      <c r="A124" s="2">
        <v>44054.66666666667</v>
      </c>
      <c r="B124" s="5">
        <v>256.13</v>
      </c>
      <c r="C124" s="5">
        <v>2.8238283E7</v>
      </c>
      <c r="D124" s="2">
        <v>263.0</v>
      </c>
      <c r="E124" s="2">
        <v>3.0248826E7</v>
      </c>
      <c r="F124" s="2">
        <v>268.44</v>
      </c>
      <c r="G124" s="2">
        <v>7.2766364E7</v>
      </c>
    </row>
    <row r="125">
      <c r="A125" s="2">
        <v>44055.66666666667</v>
      </c>
      <c r="B125" s="5">
        <v>259.89</v>
      </c>
      <c r="C125" s="5">
        <v>2.1428329E7</v>
      </c>
      <c r="D125" s="2">
        <v>256.13</v>
      </c>
      <c r="E125" s="2">
        <v>2.8238283E7</v>
      </c>
      <c r="F125" s="2">
        <v>263.0</v>
      </c>
      <c r="G125" s="2">
        <v>3.0248826E7</v>
      </c>
    </row>
    <row r="126">
      <c r="A126" s="2">
        <v>44056.66666666667</v>
      </c>
      <c r="B126" s="5">
        <v>261.3</v>
      </c>
      <c r="C126" s="5">
        <v>1.737397E7</v>
      </c>
      <c r="D126" s="2">
        <v>259.89</v>
      </c>
      <c r="E126" s="2">
        <v>2.1428329E7</v>
      </c>
      <c r="F126" s="2">
        <v>256.13</v>
      </c>
      <c r="G126" s="2">
        <v>2.8238283E7</v>
      </c>
    </row>
    <row r="127">
      <c r="A127" s="2">
        <v>44057.66666666667</v>
      </c>
      <c r="B127" s="5">
        <v>261.24</v>
      </c>
      <c r="C127" s="5">
        <v>1.4792708E7</v>
      </c>
      <c r="D127" s="2">
        <v>261.3</v>
      </c>
      <c r="E127" s="2">
        <v>1.737397E7</v>
      </c>
      <c r="F127" s="2">
        <v>259.89</v>
      </c>
      <c r="G127" s="2">
        <v>2.1428329E7</v>
      </c>
    </row>
    <row r="128">
      <c r="A128" s="2">
        <v>44060.66666666667</v>
      </c>
      <c r="B128" s="5">
        <v>261.16</v>
      </c>
      <c r="C128" s="5">
        <v>1.3351062E7</v>
      </c>
      <c r="D128" s="2">
        <v>261.24</v>
      </c>
      <c r="E128" s="2">
        <v>1.4792708E7</v>
      </c>
      <c r="F128" s="2">
        <v>261.3</v>
      </c>
      <c r="G128" s="2">
        <v>1.737397E7</v>
      </c>
    </row>
    <row r="129">
      <c r="A129" s="2">
        <v>44061.66666666667</v>
      </c>
      <c r="B129" s="5">
        <v>262.34</v>
      </c>
      <c r="C129" s="5">
        <v>1.8690383E7</v>
      </c>
      <c r="D129" s="2">
        <v>261.16</v>
      </c>
      <c r="E129" s="2">
        <v>1.3351062E7</v>
      </c>
      <c r="F129" s="2">
        <v>261.24</v>
      </c>
      <c r="G129" s="2">
        <v>1.4792708E7</v>
      </c>
    </row>
    <row r="130">
      <c r="A130" s="2">
        <v>44062.66666666667</v>
      </c>
      <c r="B130" s="5">
        <v>262.59</v>
      </c>
      <c r="C130" s="5">
        <v>2.3291463E7</v>
      </c>
      <c r="D130" s="2">
        <v>262.34</v>
      </c>
      <c r="E130" s="2">
        <v>1.8690383E7</v>
      </c>
      <c r="F130" s="2">
        <v>261.16</v>
      </c>
      <c r="G130" s="2">
        <v>1.3351062E7</v>
      </c>
    </row>
    <row r="131">
      <c r="A131" s="2">
        <v>44063.66666666667</v>
      </c>
      <c r="B131" s="5">
        <v>269.01</v>
      </c>
      <c r="C131" s="5">
        <v>2.0299688E7</v>
      </c>
      <c r="D131" s="2">
        <v>262.59</v>
      </c>
      <c r="E131" s="2">
        <v>2.3291463E7</v>
      </c>
      <c r="F131" s="2">
        <v>262.34</v>
      </c>
      <c r="G131" s="2">
        <v>1.8690383E7</v>
      </c>
    </row>
    <row r="132">
      <c r="A132" s="2">
        <v>44064.66666666667</v>
      </c>
      <c r="B132" s="5">
        <v>267.01</v>
      </c>
      <c r="C132" s="5">
        <v>1.5538615E7</v>
      </c>
      <c r="D132" s="2">
        <v>269.01</v>
      </c>
      <c r="E132" s="2">
        <v>2.0299688E7</v>
      </c>
      <c r="F132" s="2">
        <v>262.59</v>
      </c>
      <c r="G132" s="2">
        <v>2.3291463E7</v>
      </c>
    </row>
    <row r="133">
      <c r="A133" s="2">
        <v>44067.66666666667</v>
      </c>
      <c r="B133" s="5">
        <v>271.39</v>
      </c>
      <c r="C133" s="5">
        <v>2.3685603E7</v>
      </c>
      <c r="D133" s="2">
        <v>267.01</v>
      </c>
      <c r="E133" s="2">
        <v>1.5538615E7</v>
      </c>
      <c r="F133" s="2">
        <v>269.01</v>
      </c>
      <c r="G133" s="2">
        <v>2.0299688E7</v>
      </c>
    </row>
    <row r="134">
      <c r="A134" s="2">
        <v>44068.66666666667</v>
      </c>
      <c r="B134" s="5">
        <v>280.82</v>
      </c>
      <c r="C134" s="5">
        <v>4.212724E7</v>
      </c>
      <c r="D134" s="2">
        <v>271.39</v>
      </c>
      <c r="E134" s="2">
        <v>2.3685603E7</v>
      </c>
      <c r="F134" s="2">
        <v>267.01</v>
      </c>
      <c r="G134" s="2">
        <v>1.5538615E7</v>
      </c>
    </row>
    <row r="135">
      <c r="A135" s="2">
        <v>44069.66666666667</v>
      </c>
      <c r="B135" s="5">
        <v>303.91</v>
      </c>
      <c r="C135" s="5">
        <v>6.9015151E7</v>
      </c>
      <c r="D135" s="2">
        <v>280.82</v>
      </c>
      <c r="E135" s="2">
        <v>4.212724E7</v>
      </c>
      <c r="F135" s="2">
        <v>271.39</v>
      </c>
      <c r="G135" s="2">
        <v>2.3685603E7</v>
      </c>
    </row>
    <row r="136">
      <c r="A136" s="2">
        <v>44070.66666666667</v>
      </c>
      <c r="B136" s="5">
        <v>293.22</v>
      </c>
      <c r="C136" s="5">
        <v>3.0301309E7</v>
      </c>
      <c r="D136" s="2">
        <v>303.91</v>
      </c>
      <c r="E136" s="2">
        <v>6.9015151E7</v>
      </c>
      <c r="F136" s="2">
        <v>280.82</v>
      </c>
      <c r="G136" s="2">
        <v>4.212724E7</v>
      </c>
    </row>
    <row r="137">
      <c r="A137" s="2">
        <v>44071.66666666667</v>
      </c>
      <c r="B137" s="5">
        <v>293.66</v>
      </c>
      <c r="C137" s="5">
        <v>1.7172415E7</v>
      </c>
      <c r="D137" s="2">
        <v>293.22</v>
      </c>
      <c r="E137" s="2">
        <v>3.0301309E7</v>
      </c>
      <c r="F137" s="2">
        <v>303.91</v>
      </c>
      <c r="G137" s="2">
        <v>6.9015151E7</v>
      </c>
    </row>
    <row r="138">
      <c r="A138" s="2">
        <v>44074.66666666667</v>
      </c>
      <c r="B138" s="5">
        <v>293.2</v>
      </c>
      <c r="C138" s="5">
        <v>1.7345134E7</v>
      </c>
      <c r="D138" s="2">
        <v>293.66</v>
      </c>
      <c r="E138" s="2">
        <v>1.7172415E7</v>
      </c>
      <c r="F138" s="2">
        <v>293.22</v>
      </c>
      <c r="G138" s="2">
        <v>3.0301309E7</v>
      </c>
    </row>
    <row r="139">
      <c r="A139" s="2">
        <v>44075.66666666667</v>
      </c>
      <c r="B139" s="5">
        <v>295.44</v>
      </c>
      <c r="C139" s="5">
        <v>1.7320872E7</v>
      </c>
      <c r="D139" s="2">
        <v>293.2</v>
      </c>
      <c r="E139" s="2">
        <v>1.7345134E7</v>
      </c>
      <c r="F139" s="2">
        <v>293.66</v>
      </c>
      <c r="G139" s="2">
        <v>1.7172415E7</v>
      </c>
    </row>
    <row r="140">
      <c r="A140" s="2">
        <v>44076.66666666667</v>
      </c>
      <c r="B140" s="5">
        <v>302.5</v>
      </c>
      <c r="C140" s="5">
        <v>2.4341369E7</v>
      </c>
      <c r="D140" s="2">
        <v>295.44</v>
      </c>
      <c r="E140" s="2">
        <v>1.7320872E7</v>
      </c>
      <c r="F140" s="2">
        <v>293.2</v>
      </c>
      <c r="G140" s="2">
        <v>1.7345134E7</v>
      </c>
    </row>
    <row r="141">
      <c r="A141" s="2">
        <v>44077.66666666667</v>
      </c>
      <c r="B141" s="5">
        <v>291.12</v>
      </c>
      <c r="C141" s="5">
        <v>3.2294092E7</v>
      </c>
      <c r="D141" s="2">
        <v>302.5</v>
      </c>
      <c r="E141" s="2">
        <v>2.4341369E7</v>
      </c>
      <c r="F141" s="2">
        <v>295.44</v>
      </c>
      <c r="G141" s="2">
        <v>1.7320872E7</v>
      </c>
    </row>
    <row r="142">
      <c r="A142" s="2">
        <v>44078.66666666667</v>
      </c>
      <c r="B142" s="5">
        <v>282.73</v>
      </c>
      <c r="C142" s="5">
        <v>3.0333671E7</v>
      </c>
      <c r="D142" s="2">
        <v>291.12</v>
      </c>
      <c r="E142" s="2">
        <v>3.2294092E7</v>
      </c>
      <c r="F142" s="2">
        <v>302.5</v>
      </c>
      <c r="G142" s="2">
        <v>2.4341369E7</v>
      </c>
    </row>
    <row r="143">
      <c r="A143" s="2">
        <v>44082.66666666667</v>
      </c>
      <c r="B143" s="5">
        <v>271.16</v>
      </c>
      <c r="C143" s="5">
        <v>2.4863997E7</v>
      </c>
      <c r="D143" s="2">
        <v>282.73</v>
      </c>
      <c r="E143" s="2">
        <v>3.0333671E7</v>
      </c>
      <c r="F143" s="2">
        <v>291.12</v>
      </c>
      <c r="G143" s="2">
        <v>3.2294092E7</v>
      </c>
    </row>
    <row r="144">
      <c r="A144" s="2">
        <v>44083.66666666667</v>
      </c>
      <c r="B144" s="5">
        <v>273.72</v>
      </c>
      <c r="C144" s="5">
        <v>2.2918769E7</v>
      </c>
      <c r="D144" s="2">
        <v>271.16</v>
      </c>
      <c r="E144" s="2">
        <v>2.4863997E7</v>
      </c>
      <c r="F144" s="2">
        <v>282.73</v>
      </c>
      <c r="G144" s="2">
        <v>3.0333671E7</v>
      </c>
    </row>
    <row r="145">
      <c r="A145" s="2">
        <v>44084.66666666667</v>
      </c>
      <c r="B145" s="5">
        <v>268.09</v>
      </c>
      <c r="C145" s="5">
        <v>2.4814669E7</v>
      </c>
      <c r="D145" s="2">
        <v>273.72</v>
      </c>
      <c r="E145" s="2">
        <v>2.2918769E7</v>
      </c>
      <c r="F145" s="2">
        <v>271.16</v>
      </c>
      <c r="G145" s="2">
        <v>2.4863997E7</v>
      </c>
    </row>
    <row r="146">
      <c r="A146" s="2">
        <v>44085.66666666667</v>
      </c>
      <c r="B146" s="5">
        <v>266.61</v>
      </c>
      <c r="C146" s="5">
        <v>1.8913883E7</v>
      </c>
      <c r="D146" s="2">
        <v>268.09</v>
      </c>
      <c r="E146" s="2">
        <v>2.4814669E7</v>
      </c>
      <c r="F146" s="2">
        <v>273.72</v>
      </c>
      <c r="G146" s="2">
        <v>2.2918769E7</v>
      </c>
    </row>
    <row r="147">
      <c r="A147" s="2">
        <v>44088.66666666667</v>
      </c>
      <c r="B147" s="5">
        <v>266.15</v>
      </c>
      <c r="C147" s="5">
        <v>2.409383E7</v>
      </c>
      <c r="D147" s="2">
        <v>266.61</v>
      </c>
      <c r="E147" s="2">
        <v>1.8913883E7</v>
      </c>
      <c r="F147" s="2">
        <v>268.09</v>
      </c>
      <c r="G147" s="2">
        <v>2.4814669E7</v>
      </c>
    </row>
    <row r="148">
      <c r="A148" s="2">
        <v>44089.66666666667</v>
      </c>
      <c r="B148" s="5">
        <v>272.42</v>
      </c>
      <c r="C148" s="5">
        <v>1.847853E7</v>
      </c>
      <c r="D148" s="2">
        <v>266.15</v>
      </c>
      <c r="E148" s="2">
        <v>2.409383E7</v>
      </c>
      <c r="F148" s="2">
        <v>266.61</v>
      </c>
      <c r="G148" s="2">
        <v>1.8913883E7</v>
      </c>
    </row>
    <row r="149">
      <c r="A149" s="2">
        <v>44090.66666666667</v>
      </c>
      <c r="B149" s="5">
        <v>263.52</v>
      </c>
      <c r="C149" s="5">
        <v>2.9207594E7</v>
      </c>
      <c r="D149" s="2">
        <v>272.42</v>
      </c>
      <c r="E149" s="2">
        <v>1.847853E7</v>
      </c>
      <c r="F149" s="2">
        <v>266.15</v>
      </c>
      <c r="G149" s="2">
        <v>2.409383E7</v>
      </c>
    </row>
    <row r="150">
      <c r="A150" s="2">
        <v>44091.66666666667</v>
      </c>
      <c r="B150" s="5">
        <v>254.82</v>
      </c>
      <c r="C150" s="5">
        <v>3.1281441E7</v>
      </c>
      <c r="D150" s="2">
        <v>263.52</v>
      </c>
      <c r="E150" s="2">
        <v>2.9207594E7</v>
      </c>
      <c r="F150" s="2">
        <v>272.42</v>
      </c>
      <c r="G150" s="2">
        <v>1.847853E7</v>
      </c>
    </row>
    <row r="151">
      <c r="A151" s="2">
        <v>44092.66666666667</v>
      </c>
      <c r="B151" s="5">
        <v>252.53</v>
      </c>
      <c r="C151" s="5">
        <v>2.8130767E7</v>
      </c>
      <c r="D151" s="2">
        <v>254.82</v>
      </c>
      <c r="E151" s="2">
        <v>3.1281441E7</v>
      </c>
      <c r="F151" s="2">
        <v>263.52</v>
      </c>
      <c r="G151" s="2">
        <v>2.9207594E7</v>
      </c>
    </row>
    <row r="152">
      <c r="A152" s="2">
        <v>44095.66666666667</v>
      </c>
      <c r="B152" s="5">
        <v>248.15</v>
      </c>
      <c r="C152" s="5">
        <v>2.4709378E7</v>
      </c>
      <c r="D152" s="2">
        <v>252.53</v>
      </c>
      <c r="E152" s="2">
        <v>2.8130767E7</v>
      </c>
      <c r="F152" s="2">
        <v>254.82</v>
      </c>
      <c r="G152" s="2">
        <v>3.1281441E7</v>
      </c>
    </row>
    <row r="153">
      <c r="A153" s="2">
        <v>44096.66666666667</v>
      </c>
      <c r="B153" s="5">
        <v>254.75</v>
      </c>
      <c r="C153" s="5">
        <v>3.0293103E7</v>
      </c>
      <c r="D153" s="2">
        <v>248.15</v>
      </c>
      <c r="E153" s="2">
        <v>2.4709378E7</v>
      </c>
      <c r="F153" s="2">
        <v>252.53</v>
      </c>
      <c r="G153" s="2">
        <v>2.8130767E7</v>
      </c>
    </row>
    <row r="154">
      <c r="A154" s="2">
        <v>44097.66666666667</v>
      </c>
      <c r="B154" s="5">
        <v>249.02</v>
      </c>
      <c r="C154" s="5">
        <v>1.9641266E7</v>
      </c>
      <c r="D154" s="2">
        <v>254.75</v>
      </c>
      <c r="E154" s="2">
        <v>3.0293103E7</v>
      </c>
      <c r="F154" s="2">
        <v>248.15</v>
      </c>
      <c r="G154" s="2">
        <v>2.4709378E7</v>
      </c>
    </row>
    <row r="155">
      <c r="A155" s="2">
        <v>44098.66666666667</v>
      </c>
      <c r="B155" s="5">
        <v>249.53</v>
      </c>
      <c r="C155" s="5">
        <v>2.000675E7</v>
      </c>
      <c r="D155" s="2">
        <v>249.02</v>
      </c>
      <c r="E155" s="2">
        <v>1.9641266E7</v>
      </c>
      <c r="F155" s="2">
        <v>254.75</v>
      </c>
      <c r="G155" s="2">
        <v>3.0293103E7</v>
      </c>
    </row>
    <row r="156">
      <c r="A156" s="2">
        <v>44099.66666666667</v>
      </c>
      <c r="B156" s="5">
        <v>254.82</v>
      </c>
      <c r="C156" s="5">
        <v>1.8351311E7</v>
      </c>
      <c r="D156" s="2">
        <v>249.53</v>
      </c>
      <c r="E156" s="2">
        <v>2.000675E7</v>
      </c>
      <c r="F156" s="2">
        <v>249.02</v>
      </c>
      <c r="G156" s="2">
        <v>1.9641266E7</v>
      </c>
    </row>
    <row r="157">
      <c r="A157" s="2">
        <v>44102.66666666667</v>
      </c>
      <c r="B157" s="5">
        <v>256.82</v>
      </c>
      <c r="C157" s="5">
        <v>1.8826254E7</v>
      </c>
      <c r="D157" s="2">
        <v>254.82</v>
      </c>
      <c r="E157" s="2">
        <v>1.8351311E7</v>
      </c>
      <c r="F157" s="2">
        <v>249.53</v>
      </c>
      <c r="G157" s="2">
        <v>2.000675E7</v>
      </c>
    </row>
    <row r="158">
      <c r="A158" s="2">
        <v>44103.66666666667</v>
      </c>
      <c r="B158" s="5">
        <v>261.79</v>
      </c>
      <c r="C158" s="5">
        <v>2.0215504E7</v>
      </c>
      <c r="D158" s="2">
        <v>256.82</v>
      </c>
      <c r="E158" s="2">
        <v>1.8826254E7</v>
      </c>
      <c r="F158" s="2">
        <v>254.82</v>
      </c>
      <c r="G158" s="2">
        <v>1.8351311E7</v>
      </c>
    </row>
    <row r="159">
      <c r="A159" s="2">
        <v>44104.66666666667</v>
      </c>
      <c r="B159" s="5">
        <v>261.9</v>
      </c>
      <c r="C159" s="5">
        <v>2.0142546E7</v>
      </c>
      <c r="D159" s="2">
        <v>261.79</v>
      </c>
      <c r="E159" s="2">
        <v>2.0215504E7</v>
      </c>
      <c r="F159" s="2">
        <v>256.82</v>
      </c>
      <c r="G159" s="2">
        <v>1.8826254E7</v>
      </c>
    </row>
    <row r="160">
      <c r="A160" s="2">
        <v>44105.66666666667</v>
      </c>
      <c r="B160" s="5">
        <v>266.63</v>
      </c>
      <c r="C160" s="5">
        <v>2.0009801E7</v>
      </c>
      <c r="D160" s="2">
        <v>261.9</v>
      </c>
      <c r="E160" s="2">
        <v>2.0142546E7</v>
      </c>
      <c r="F160" s="2">
        <v>261.79</v>
      </c>
      <c r="G160" s="2">
        <v>2.0215504E7</v>
      </c>
    </row>
    <row r="161">
      <c r="A161" s="2">
        <v>44106.66666666667</v>
      </c>
      <c r="B161" s="5">
        <v>259.94</v>
      </c>
      <c r="C161" s="5">
        <v>1.6367597E7</v>
      </c>
      <c r="D161" s="2">
        <v>266.63</v>
      </c>
      <c r="E161" s="2">
        <v>2.0009801E7</v>
      </c>
      <c r="F161" s="2">
        <v>261.9</v>
      </c>
      <c r="G161" s="2">
        <v>2.0142546E7</v>
      </c>
    </row>
    <row r="162">
      <c r="A162" s="2">
        <v>44109.66666666667</v>
      </c>
      <c r="B162" s="5">
        <v>264.65</v>
      </c>
      <c r="C162" s="5">
        <v>1.2822252E7</v>
      </c>
      <c r="D162" s="2">
        <v>259.94</v>
      </c>
      <c r="E162" s="2">
        <v>1.6367597E7</v>
      </c>
      <c r="F162" s="2">
        <v>266.63</v>
      </c>
      <c r="G162" s="2">
        <v>2.0009801E7</v>
      </c>
    </row>
    <row r="163">
      <c r="A163" s="2">
        <v>44110.66666666667</v>
      </c>
      <c r="B163" s="5">
        <v>258.66</v>
      </c>
      <c r="C163" s="5">
        <v>1.8696917E7</v>
      </c>
      <c r="D163" s="2">
        <v>264.65</v>
      </c>
      <c r="E163" s="2">
        <v>1.2822252E7</v>
      </c>
      <c r="F163" s="2">
        <v>259.94</v>
      </c>
      <c r="G163" s="2">
        <v>1.6367597E7</v>
      </c>
    </row>
    <row r="164">
      <c r="A164" s="2">
        <v>44111.66666666667</v>
      </c>
      <c r="B164" s="5">
        <v>258.12</v>
      </c>
      <c r="C164" s="5">
        <v>2.3133417E7</v>
      </c>
      <c r="D164" s="2">
        <v>258.66</v>
      </c>
      <c r="E164" s="2">
        <v>1.8696917E7</v>
      </c>
      <c r="F164" s="2">
        <v>264.65</v>
      </c>
      <c r="G164" s="2">
        <v>1.2822252E7</v>
      </c>
    </row>
    <row r="165">
      <c r="A165" s="2">
        <v>44112.66666666667</v>
      </c>
      <c r="B165" s="5">
        <v>263.76</v>
      </c>
      <c r="C165" s="5">
        <v>1.6312762E7</v>
      </c>
      <c r="D165" s="2">
        <v>258.12</v>
      </c>
      <c r="E165" s="2">
        <v>2.3133417E7</v>
      </c>
      <c r="F165" s="2">
        <v>258.66</v>
      </c>
      <c r="G165" s="2">
        <v>1.8696917E7</v>
      </c>
    </row>
    <row r="166">
      <c r="A166" s="2">
        <v>44113.66666666667</v>
      </c>
      <c r="B166" s="5">
        <v>264.45</v>
      </c>
      <c r="C166" s="5">
        <v>1.4107803E7</v>
      </c>
      <c r="D166" s="2">
        <v>263.76</v>
      </c>
      <c r="E166" s="2">
        <v>1.6312762E7</v>
      </c>
      <c r="F166" s="2">
        <v>258.12</v>
      </c>
      <c r="G166" s="2">
        <v>2.3133417E7</v>
      </c>
    </row>
    <row r="167">
      <c r="A167" s="2">
        <v>44116.66666666667</v>
      </c>
      <c r="B167" s="5">
        <v>275.75</v>
      </c>
      <c r="C167" s="5">
        <v>3.1019256E7</v>
      </c>
      <c r="D167" s="2">
        <v>264.45</v>
      </c>
      <c r="E167" s="2">
        <v>1.4107803E7</v>
      </c>
      <c r="F167" s="2">
        <v>263.76</v>
      </c>
      <c r="G167" s="2">
        <v>1.6312762E7</v>
      </c>
    </row>
    <row r="168">
      <c r="A168" s="2">
        <v>44117.66666666667</v>
      </c>
      <c r="B168" s="5">
        <v>276.14</v>
      </c>
      <c r="C168" s="5">
        <v>1.8063343E7</v>
      </c>
      <c r="D168" s="2">
        <v>275.75</v>
      </c>
      <c r="E168" s="2">
        <v>3.1019256E7</v>
      </c>
      <c r="F168" s="2">
        <v>264.45</v>
      </c>
      <c r="G168" s="2">
        <v>1.4107803E7</v>
      </c>
    </row>
    <row r="169">
      <c r="A169" s="2">
        <v>44118.66666666667</v>
      </c>
      <c r="B169" s="5">
        <v>271.82</v>
      </c>
      <c r="C169" s="5">
        <v>1.5601154E7</v>
      </c>
      <c r="D169" s="2">
        <v>276.14</v>
      </c>
      <c r="E169" s="2">
        <v>1.8063343E7</v>
      </c>
      <c r="F169" s="2">
        <v>275.75</v>
      </c>
      <c r="G169" s="2">
        <v>3.1019256E7</v>
      </c>
    </row>
    <row r="170">
      <c r="A170" s="2">
        <v>44119.66666666667</v>
      </c>
      <c r="B170" s="5">
        <v>266.72</v>
      </c>
      <c r="C170" s="5">
        <v>1.5416064E7</v>
      </c>
      <c r="D170" s="2">
        <v>271.82</v>
      </c>
      <c r="E170" s="2">
        <v>1.5601154E7</v>
      </c>
      <c r="F170" s="2">
        <v>276.14</v>
      </c>
      <c r="G170" s="2">
        <v>1.8063343E7</v>
      </c>
    </row>
    <row r="171">
      <c r="A171" s="2">
        <v>44120.66666666667</v>
      </c>
      <c r="B171" s="5">
        <v>265.93</v>
      </c>
      <c r="C171" s="5">
        <v>1.6622702E7</v>
      </c>
      <c r="D171" s="2">
        <v>266.72</v>
      </c>
      <c r="E171" s="2">
        <v>1.5416064E7</v>
      </c>
      <c r="F171" s="2">
        <v>271.82</v>
      </c>
      <c r="G171" s="2">
        <v>1.5601154E7</v>
      </c>
    </row>
    <row r="172">
      <c r="A172" s="2">
        <v>44123.66666666667</v>
      </c>
      <c r="B172" s="5">
        <v>261.4</v>
      </c>
      <c r="C172" s="5">
        <v>1.3586955E7</v>
      </c>
      <c r="D172" s="2">
        <v>265.93</v>
      </c>
      <c r="E172" s="2">
        <v>1.6622702E7</v>
      </c>
      <c r="F172" s="2">
        <v>266.72</v>
      </c>
      <c r="G172" s="2">
        <v>1.5416064E7</v>
      </c>
    </row>
    <row r="173">
      <c r="A173" s="2">
        <v>44124.66666666667</v>
      </c>
      <c r="B173" s="5">
        <v>267.56</v>
      </c>
      <c r="C173" s="5">
        <v>1.8763246E7</v>
      </c>
      <c r="D173" s="2">
        <v>261.4</v>
      </c>
      <c r="E173" s="2">
        <v>1.3586955E7</v>
      </c>
      <c r="F173" s="2">
        <v>265.93</v>
      </c>
      <c r="G173" s="2">
        <v>1.6622702E7</v>
      </c>
    </row>
    <row r="174">
      <c r="A174" s="2">
        <v>44125.66666666667</v>
      </c>
      <c r="B174" s="5">
        <v>278.73</v>
      </c>
      <c r="C174" s="5">
        <v>2.8998638E7</v>
      </c>
      <c r="D174" s="2">
        <v>267.56</v>
      </c>
      <c r="E174" s="2">
        <v>1.8763246E7</v>
      </c>
      <c r="F174" s="2">
        <v>261.4</v>
      </c>
      <c r="G174" s="2">
        <v>1.3586955E7</v>
      </c>
    </row>
    <row r="175">
      <c r="A175" s="2">
        <v>44126.66666666667</v>
      </c>
      <c r="B175" s="5">
        <v>278.12</v>
      </c>
      <c r="C175" s="5">
        <v>1.6720026E7</v>
      </c>
      <c r="D175" s="2">
        <v>278.73</v>
      </c>
      <c r="E175" s="2">
        <v>2.8998638E7</v>
      </c>
      <c r="F175" s="2">
        <v>267.56</v>
      </c>
      <c r="G175" s="2">
        <v>1.8763246E7</v>
      </c>
    </row>
    <row r="176">
      <c r="A176" s="2">
        <v>44127.66666666667</v>
      </c>
      <c r="B176" s="5">
        <v>284.79</v>
      </c>
      <c r="C176" s="5">
        <v>1.7535155E7</v>
      </c>
      <c r="D176" s="2">
        <v>278.12</v>
      </c>
      <c r="E176" s="2">
        <v>1.6720026E7</v>
      </c>
      <c r="F176" s="2">
        <v>278.73</v>
      </c>
      <c r="G176" s="2">
        <v>2.8998638E7</v>
      </c>
    </row>
    <row r="177">
      <c r="A177" s="2">
        <v>44130.66666666667</v>
      </c>
      <c r="B177" s="5">
        <v>277.11</v>
      </c>
      <c r="C177" s="5">
        <v>2.1322925E7</v>
      </c>
      <c r="D177" s="2">
        <v>284.79</v>
      </c>
      <c r="E177" s="2">
        <v>1.7535155E7</v>
      </c>
      <c r="F177" s="2">
        <v>278.12</v>
      </c>
      <c r="G177" s="2">
        <v>1.6720026E7</v>
      </c>
    </row>
    <row r="178">
      <c r="A178" s="2">
        <v>44131.66666666667</v>
      </c>
      <c r="B178" s="5">
        <v>283.29</v>
      </c>
      <c r="C178" s="5">
        <v>1.6287249E7</v>
      </c>
      <c r="D178" s="2">
        <v>277.11</v>
      </c>
      <c r="E178" s="2">
        <v>2.1322925E7</v>
      </c>
      <c r="F178" s="2">
        <v>284.79</v>
      </c>
      <c r="G178" s="2">
        <v>1.7535155E7</v>
      </c>
    </row>
    <row r="179">
      <c r="A179" s="2">
        <v>44132.66666666667</v>
      </c>
      <c r="B179" s="5">
        <v>267.67</v>
      </c>
      <c r="C179" s="5">
        <v>2.3121808E7</v>
      </c>
      <c r="D179" s="2">
        <v>283.29</v>
      </c>
      <c r="E179" s="2">
        <v>1.6287249E7</v>
      </c>
      <c r="F179" s="2">
        <v>277.11</v>
      </c>
      <c r="G179" s="2">
        <v>2.1322925E7</v>
      </c>
    </row>
    <row r="180">
      <c r="A180" s="2">
        <v>44133.66666666667</v>
      </c>
      <c r="B180" s="5">
        <v>280.83</v>
      </c>
      <c r="C180" s="5">
        <v>3.2368118E7</v>
      </c>
      <c r="D180" s="2">
        <v>267.67</v>
      </c>
      <c r="E180" s="2">
        <v>2.3121808E7</v>
      </c>
      <c r="F180" s="2">
        <v>283.29</v>
      </c>
      <c r="G180" s="2">
        <v>1.6287249E7</v>
      </c>
    </row>
    <row r="181">
      <c r="A181" s="2">
        <v>44134.66666666667</v>
      </c>
      <c r="B181" s="5">
        <v>263.11</v>
      </c>
      <c r="C181" s="5">
        <v>4.7299002E7</v>
      </c>
      <c r="D181" s="2">
        <v>280.83</v>
      </c>
      <c r="E181" s="2">
        <v>3.2368118E7</v>
      </c>
      <c r="F181" s="2">
        <v>267.67</v>
      </c>
      <c r="G181" s="2">
        <v>2.3121808E7</v>
      </c>
    </row>
    <row r="182">
      <c r="A182" s="2">
        <v>44137.66666666667</v>
      </c>
      <c r="B182" s="5">
        <v>261.36</v>
      </c>
      <c r="C182" s="5">
        <v>2.7165679E7</v>
      </c>
      <c r="D182" s="2">
        <v>263.11</v>
      </c>
      <c r="E182" s="2">
        <v>4.7299002E7</v>
      </c>
      <c r="F182" s="2">
        <v>280.83</v>
      </c>
      <c r="G182" s="2">
        <v>3.2368118E7</v>
      </c>
    </row>
    <row r="183">
      <c r="A183" s="2">
        <v>44138.66666666667</v>
      </c>
      <c r="B183" s="5">
        <v>265.3</v>
      </c>
      <c r="C183" s="5">
        <v>1.7961859E7</v>
      </c>
      <c r="D183" s="2">
        <v>261.36</v>
      </c>
      <c r="E183" s="2">
        <v>2.7165679E7</v>
      </c>
      <c r="F183" s="2">
        <v>263.11</v>
      </c>
      <c r="G183" s="2">
        <v>4.7299002E7</v>
      </c>
    </row>
    <row r="184">
      <c r="A184" s="2">
        <v>44139.66666666667</v>
      </c>
      <c r="B184" s="5">
        <v>287.38</v>
      </c>
      <c r="C184" s="5">
        <v>3.5364424E7</v>
      </c>
      <c r="D184" s="2">
        <v>265.3</v>
      </c>
      <c r="E184" s="2">
        <v>1.7961859E7</v>
      </c>
      <c r="F184" s="2">
        <v>261.36</v>
      </c>
      <c r="G184" s="2">
        <v>2.7165679E7</v>
      </c>
    </row>
    <row r="185">
      <c r="A185" s="2">
        <v>44140.66666666667</v>
      </c>
      <c r="B185" s="5">
        <v>294.68</v>
      </c>
      <c r="C185" s="5">
        <v>2.3823633E7</v>
      </c>
      <c r="D185" s="2">
        <v>287.38</v>
      </c>
      <c r="E185" s="2">
        <v>3.5364424E7</v>
      </c>
      <c r="F185" s="2">
        <v>265.3</v>
      </c>
      <c r="G185" s="2">
        <v>1.7961859E7</v>
      </c>
    </row>
    <row r="186">
      <c r="A186" s="2">
        <v>44141.66666666667</v>
      </c>
      <c r="B186" s="5">
        <v>293.41</v>
      </c>
      <c r="C186" s="5">
        <v>1.3890974E7</v>
      </c>
      <c r="D186" s="2">
        <v>294.68</v>
      </c>
      <c r="E186" s="2">
        <v>2.3823633E7</v>
      </c>
      <c r="F186" s="2">
        <v>287.38</v>
      </c>
      <c r="G186" s="2">
        <v>3.5364424E7</v>
      </c>
    </row>
    <row r="187">
      <c r="A187" s="2">
        <v>44144.66666666667</v>
      </c>
      <c r="B187" s="5">
        <v>278.77</v>
      </c>
      <c r="C187" s="5">
        <v>2.511765E7</v>
      </c>
      <c r="D187" s="2">
        <v>293.41</v>
      </c>
      <c r="E187" s="2">
        <v>1.3890974E7</v>
      </c>
      <c r="F187" s="2">
        <v>294.68</v>
      </c>
      <c r="G187" s="2">
        <v>2.3823633E7</v>
      </c>
    </row>
    <row r="188">
      <c r="A188" s="2">
        <v>44145.66666666667</v>
      </c>
      <c r="B188" s="5">
        <v>272.43</v>
      </c>
      <c r="C188" s="5">
        <v>2.9067691E7</v>
      </c>
      <c r="D188" s="2">
        <v>278.77</v>
      </c>
      <c r="E188" s="2">
        <v>2.511765E7</v>
      </c>
      <c r="F188" s="2">
        <v>293.41</v>
      </c>
      <c r="G188" s="2">
        <v>1.3890974E7</v>
      </c>
    </row>
    <row r="189">
      <c r="A189" s="2">
        <v>44146.66666666667</v>
      </c>
      <c r="B189" s="5">
        <v>276.48</v>
      </c>
      <c r="C189" s="5">
        <v>1.495695E7</v>
      </c>
      <c r="D189" s="2">
        <v>272.43</v>
      </c>
      <c r="E189" s="2">
        <v>2.9067691E7</v>
      </c>
      <c r="F189" s="2">
        <v>278.77</v>
      </c>
      <c r="G189" s="2">
        <v>2.511765E7</v>
      </c>
    </row>
    <row r="190">
      <c r="A190" s="2">
        <v>44147.66666666667</v>
      </c>
      <c r="B190" s="5">
        <v>275.08</v>
      </c>
      <c r="C190" s="5">
        <v>1.2914206E7</v>
      </c>
      <c r="D190" s="2">
        <v>276.48</v>
      </c>
      <c r="E190" s="2">
        <v>1.495695E7</v>
      </c>
      <c r="F190" s="2">
        <v>272.43</v>
      </c>
      <c r="G190" s="2">
        <v>2.9067691E7</v>
      </c>
    </row>
    <row r="191">
      <c r="A191" s="2">
        <v>44148.66666666667</v>
      </c>
      <c r="B191" s="5">
        <v>276.95</v>
      </c>
      <c r="C191" s="5">
        <v>1.0400101E7</v>
      </c>
      <c r="D191" s="2">
        <v>275.08</v>
      </c>
      <c r="E191" s="2">
        <v>1.2914206E7</v>
      </c>
      <c r="F191" s="2">
        <v>276.48</v>
      </c>
      <c r="G191" s="2">
        <v>1.495695E7</v>
      </c>
    </row>
    <row r="192">
      <c r="A192" s="2">
        <v>44151.66666666667</v>
      </c>
      <c r="B192" s="5">
        <v>278.96</v>
      </c>
      <c r="C192" s="5">
        <v>1.2970352E7</v>
      </c>
      <c r="D192" s="2">
        <v>276.95</v>
      </c>
      <c r="E192" s="2">
        <v>1.0400101E7</v>
      </c>
      <c r="F192" s="2">
        <v>275.08</v>
      </c>
      <c r="G192" s="2">
        <v>1.2914206E7</v>
      </c>
    </row>
    <row r="193">
      <c r="A193" s="2">
        <v>44152.66666666667</v>
      </c>
      <c r="B193" s="5">
        <v>275.0</v>
      </c>
      <c r="C193" s="5">
        <v>1.5040297E7</v>
      </c>
      <c r="D193" s="2">
        <v>278.96</v>
      </c>
      <c r="E193" s="2">
        <v>1.2970352E7</v>
      </c>
      <c r="F193" s="2">
        <v>276.95</v>
      </c>
      <c r="G193" s="2">
        <v>1.0400101E7</v>
      </c>
    </row>
    <row r="194">
      <c r="A194" s="2">
        <v>44153.66666666667</v>
      </c>
      <c r="B194" s="5">
        <v>271.97</v>
      </c>
      <c r="C194" s="5">
        <v>1.2152945E7</v>
      </c>
      <c r="D194" s="2">
        <v>275.0</v>
      </c>
      <c r="E194" s="2">
        <v>1.5040297E7</v>
      </c>
      <c r="F194" s="2">
        <v>278.96</v>
      </c>
      <c r="G194" s="2">
        <v>1.2970352E7</v>
      </c>
    </row>
    <row r="195">
      <c r="A195" s="2">
        <v>44154.66666666667</v>
      </c>
      <c r="B195" s="5">
        <v>272.94</v>
      </c>
      <c r="C195" s="5">
        <v>1.2963658E7</v>
      </c>
      <c r="D195" s="2">
        <v>271.97</v>
      </c>
      <c r="E195" s="2">
        <v>1.2152945E7</v>
      </c>
      <c r="F195" s="2">
        <v>275.0</v>
      </c>
      <c r="G195" s="2">
        <v>1.5040297E7</v>
      </c>
    </row>
    <row r="196">
      <c r="A196" s="2">
        <v>44155.66666666667</v>
      </c>
      <c r="B196" s="5">
        <v>269.7</v>
      </c>
      <c r="C196" s="5">
        <v>1.8122412E7</v>
      </c>
      <c r="D196" s="2">
        <v>272.94</v>
      </c>
      <c r="E196" s="2">
        <v>1.2963658E7</v>
      </c>
      <c r="F196" s="2">
        <v>271.97</v>
      </c>
      <c r="G196" s="2">
        <v>1.2152945E7</v>
      </c>
    </row>
    <row r="197">
      <c r="A197" s="2">
        <v>44158.66666666667</v>
      </c>
      <c r="B197" s="5">
        <v>268.43</v>
      </c>
      <c r="C197" s="5">
        <v>2.0990786E7</v>
      </c>
      <c r="D197" s="2">
        <v>269.7</v>
      </c>
      <c r="E197" s="2">
        <v>1.8122412E7</v>
      </c>
      <c r="F197" s="2">
        <v>272.94</v>
      </c>
      <c r="G197" s="2">
        <v>1.2963658E7</v>
      </c>
    </row>
    <row r="198">
      <c r="A198" s="2">
        <v>44159.66666666667</v>
      </c>
      <c r="B198" s="5">
        <v>276.92</v>
      </c>
      <c r="C198" s="5">
        <v>1.6930424E7</v>
      </c>
      <c r="D198" s="2">
        <v>268.43</v>
      </c>
      <c r="E198" s="2">
        <v>2.0990786E7</v>
      </c>
      <c r="F198" s="2">
        <v>269.7</v>
      </c>
      <c r="G198" s="2">
        <v>1.8122412E7</v>
      </c>
    </row>
    <row r="199">
      <c r="A199" s="2">
        <v>44160.66666666667</v>
      </c>
      <c r="B199" s="5">
        <v>275.59</v>
      </c>
      <c r="C199" s="5">
        <v>1.2467009E7</v>
      </c>
      <c r="D199" s="2">
        <v>276.92</v>
      </c>
      <c r="E199" s="2">
        <v>1.6930424E7</v>
      </c>
      <c r="F199" s="2">
        <v>268.43</v>
      </c>
      <c r="G199" s="2">
        <v>2.0990786E7</v>
      </c>
    </row>
    <row r="200">
      <c r="A200" s="2">
        <v>44162.54166666667</v>
      </c>
      <c r="B200" s="5">
        <v>277.81</v>
      </c>
      <c r="C200" s="5">
        <v>7808426.0</v>
      </c>
      <c r="D200" s="2">
        <v>275.59</v>
      </c>
      <c r="E200" s="2">
        <v>1.2467009E7</v>
      </c>
      <c r="F200" s="2">
        <v>276.92</v>
      </c>
      <c r="G200" s="2">
        <v>1.6930424E7</v>
      </c>
    </row>
    <row r="201">
      <c r="A201" s="2">
        <v>44165.66666666667</v>
      </c>
      <c r="B201" s="5">
        <v>276.97</v>
      </c>
      <c r="C201" s="5">
        <v>1.6693336E7</v>
      </c>
      <c r="D201" s="2">
        <v>277.81</v>
      </c>
      <c r="E201" s="2">
        <v>7808426.0</v>
      </c>
      <c r="F201" s="2">
        <v>275.59</v>
      </c>
      <c r="G201" s="2">
        <v>1.2467009E7</v>
      </c>
    </row>
    <row r="202">
      <c r="A202" s="2">
        <v>44166.66666666667</v>
      </c>
      <c r="B202" s="5">
        <v>286.55</v>
      </c>
      <c r="C202" s="5">
        <v>2.0777906E7</v>
      </c>
      <c r="D202" s="2">
        <v>276.97</v>
      </c>
      <c r="E202" s="2">
        <v>1.6693336E7</v>
      </c>
      <c r="F202" s="2">
        <v>277.81</v>
      </c>
      <c r="G202" s="2">
        <v>7808426.0</v>
      </c>
    </row>
    <row r="203">
      <c r="A203" s="2">
        <v>44167.66666666667</v>
      </c>
      <c r="B203" s="5">
        <v>287.52</v>
      </c>
      <c r="C203" s="5">
        <v>1.7361624E7</v>
      </c>
      <c r="D203" s="2">
        <v>286.55</v>
      </c>
      <c r="E203" s="2">
        <v>2.0777906E7</v>
      </c>
      <c r="F203" s="2">
        <v>276.97</v>
      </c>
      <c r="G203" s="2">
        <v>1.6693336E7</v>
      </c>
    </row>
    <row r="204">
      <c r="A204" s="2">
        <v>44168.66666666667</v>
      </c>
      <c r="B204" s="5">
        <v>281.85</v>
      </c>
      <c r="C204" s="5">
        <v>1.2921694E7</v>
      </c>
      <c r="D204" s="2">
        <v>287.52</v>
      </c>
      <c r="E204" s="2">
        <v>1.7361624E7</v>
      </c>
      <c r="F204" s="2">
        <v>286.55</v>
      </c>
      <c r="G204" s="2">
        <v>2.0777906E7</v>
      </c>
    </row>
    <row r="205">
      <c r="A205" s="2">
        <v>44169.66666666667</v>
      </c>
      <c r="B205" s="5">
        <v>279.7</v>
      </c>
      <c r="C205" s="5">
        <v>1.0880299E7</v>
      </c>
      <c r="D205" s="2">
        <v>281.85</v>
      </c>
      <c r="E205" s="2">
        <v>1.2921694E7</v>
      </c>
      <c r="F205" s="2">
        <v>287.52</v>
      </c>
      <c r="G205" s="2">
        <v>1.7361624E7</v>
      </c>
    </row>
    <row r="206">
      <c r="A206" s="2">
        <v>44172.66666666667</v>
      </c>
      <c r="B206" s="5">
        <v>285.58</v>
      </c>
      <c r="C206" s="5">
        <v>1.3007665E7</v>
      </c>
      <c r="D206" s="2">
        <v>279.7</v>
      </c>
      <c r="E206" s="2">
        <v>1.0880299E7</v>
      </c>
      <c r="F206" s="2">
        <v>281.85</v>
      </c>
      <c r="G206" s="2">
        <v>1.2921694E7</v>
      </c>
    </row>
    <row r="207">
      <c r="A207" s="2">
        <v>44173.66666666667</v>
      </c>
      <c r="B207" s="5">
        <v>283.4</v>
      </c>
      <c r="C207" s="5">
        <v>1.074765E7</v>
      </c>
      <c r="D207" s="2">
        <v>285.58</v>
      </c>
      <c r="E207" s="2">
        <v>1.3007665E7</v>
      </c>
      <c r="F207" s="2">
        <v>279.7</v>
      </c>
      <c r="G207" s="2">
        <v>1.0880299E7</v>
      </c>
    </row>
    <row r="208">
      <c r="A208" s="2">
        <v>44174.66666666667</v>
      </c>
      <c r="B208" s="5">
        <v>277.92</v>
      </c>
      <c r="C208" s="5">
        <v>2.5189707E7</v>
      </c>
      <c r="D208" s="2">
        <v>283.4</v>
      </c>
      <c r="E208" s="2">
        <v>1.074765E7</v>
      </c>
      <c r="F208" s="2">
        <v>285.58</v>
      </c>
      <c r="G208" s="2">
        <v>1.3007665E7</v>
      </c>
    </row>
    <row r="209">
      <c r="A209" s="2">
        <v>44175.66666666667</v>
      </c>
      <c r="B209" s="5">
        <v>277.12</v>
      </c>
      <c r="C209" s="5">
        <v>2.0065091E7</v>
      </c>
      <c r="D209" s="2">
        <v>277.92</v>
      </c>
      <c r="E209" s="2">
        <v>2.5189707E7</v>
      </c>
      <c r="F209" s="2">
        <v>283.4</v>
      </c>
      <c r="G209" s="2">
        <v>1.074765E7</v>
      </c>
    </row>
    <row r="210">
      <c r="A210" s="2">
        <v>44176.66666666667</v>
      </c>
      <c r="B210" s="5">
        <v>273.55</v>
      </c>
      <c r="C210" s="5">
        <v>1.4391401E7</v>
      </c>
      <c r="D210" s="2">
        <v>277.12</v>
      </c>
      <c r="E210" s="2">
        <v>2.0065091E7</v>
      </c>
      <c r="F210" s="2">
        <v>277.92</v>
      </c>
      <c r="G210" s="2">
        <v>2.5189707E7</v>
      </c>
    </row>
    <row r="211">
      <c r="A211" s="2">
        <v>44179.66666666667</v>
      </c>
      <c r="B211" s="5">
        <v>274.19</v>
      </c>
      <c r="C211" s="5">
        <v>1.637688E7</v>
      </c>
      <c r="D211" s="2">
        <v>273.55</v>
      </c>
      <c r="E211" s="2">
        <v>1.4391401E7</v>
      </c>
      <c r="F211" s="2">
        <v>277.12</v>
      </c>
      <c r="G211" s="2">
        <v>2.0065091E7</v>
      </c>
    </row>
    <row r="212">
      <c r="A212" s="2">
        <v>44180.66666666667</v>
      </c>
      <c r="B212" s="5">
        <v>275.55</v>
      </c>
      <c r="C212" s="5">
        <v>2.3979461E7</v>
      </c>
      <c r="D212" s="2">
        <v>274.19</v>
      </c>
      <c r="E212" s="2">
        <v>1.637688E7</v>
      </c>
      <c r="F212" s="2">
        <v>273.55</v>
      </c>
      <c r="G212" s="2">
        <v>1.4391401E7</v>
      </c>
    </row>
    <row r="213">
      <c r="A213" s="2">
        <v>44181.66666666667</v>
      </c>
      <c r="B213" s="5">
        <v>275.67</v>
      </c>
      <c r="C213" s="5">
        <v>1.5884999E7</v>
      </c>
      <c r="D213" s="2">
        <v>275.55</v>
      </c>
      <c r="E213" s="2">
        <v>2.3979461E7</v>
      </c>
      <c r="F213" s="2">
        <v>274.19</v>
      </c>
      <c r="G213" s="2">
        <v>1.637688E7</v>
      </c>
    </row>
    <row r="214">
      <c r="A214" s="2">
        <v>44182.66666666667</v>
      </c>
      <c r="B214" s="5">
        <v>274.48</v>
      </c>
      <c r="C214" s="5">
        <v>1.6377844E7</v>
      </c>
      <c r="D214" s="2">
        <v>275.67</v>
      </c>
      <c r="E214" s="2">
        <v>1.5884999E7</v>
      </c>
      <c r="F214" s="2">
        <v>275.55</v>
      </c>
      <c r="G214" s="2">
        <v>2.3979461E7</v>
      </c>
    </row>
    <row r="215">
      <c r="A215" s="2">
        <v>44183.66666666667</v>
      </c>
      <c r="B215" s="5">
        <v>276.4</v>
      </c>
      <c r="C215" s="5">
        <v>2.6693249E7</v>
      </c>
      <c r="D215" s="2">
        <v>274.48</v>
      </c>
      <c r="E215" s="2">
        <v>1.6377844E7</v>
      </c>
      <c r="F215" s="2">
        <v>275.67</v>
      </c>
      <c r="G215" s="2">
        <v>1.5884999E7</v>
      </c>
    </row>
    <row r="216">
      <c r="A216" s="2">
        <v>44186.66666666667</v>
      </c>
      <c r="B216" s="5">
        <v>272.79</v>
      </c>
      <c r="C216" s="5">
        <v>1.655374E7</v>
      </c>
      <c r="D216" s="2">
        <v>276.4</v>
      </c>
      <c r="E216" s="2">
        <v>2.6693249E7</v>
      </c>
      <c r="F216" s="2">
        <v>274.48</v>
      </c>
      <c r="G216" s="2">
        <v>1.6377844E7</v>
      </c>
    </row>
    <row r="217">
      <c r="A217" s="2">
        <v>44187.66666666667</v>
      </c>
      <c r="B217" s="5">
        <v>267.09</v>
      </c>
      <c r="C217" s="5">
        <v>1.7334999E7</v>
      </c>
      <c r="D217" s="2">
        <v>272.79</v>
      </c>
      <c r="E217" s="2">
        <v>1.655374E7</v>
      </c>
      <c r="F217" s="2">
        <v>276.4</v>
      </c>
      <c r="G217" s="2">
        <v>2.6693249E7</v>
      </c>
    </row>
    <row r="218">
      <c r="A218" s="2">
        <v>44188.66666666667</v>
      </c>
      <c r="B218" s="5">
        <v>268.11</v>
      </c>
      <c r="C218" s="5">
        <v>1.4329038E7</v>
      </c>
      <c r="D218" s="2">
        <v>267.09</v>
      </c>
      <c r="E218" s="2">
        <v>1.7334999E7</v>
      </c>
      <c r="F218" s="2">
        <v>272.79</v>
      </c>
      <c r="G218" s="2">
        <v>1.655374E7</v>
      </c>
    </row>
    <row r="219">
      <c r="A219" s="2">
        <v>44189.54166666667</v>
      </c>
      <c r="B219" s="5">
        <v>267.4</v>
      </c>
      <c r="C219" s="5">
        <v>6702033.0</v>
      </c>
      <c r="D219" s="2">
        <v>268.11</v>
      </c>
      <c r="E219" s="2">
        <v>1.4329038E7</v>
      </c>
      <c r="F219" s="2">
        <v>267.09</v>
      </c>
      <c r="G219" s="2">
        <v>1.7334999E7</v>
      </c>
    </row>
    <row r="220">
      <c r="A220" s="2">
        <v>44193.66666666667</v>
      </c>
      <c r="B220" s="5">
        <v>277.0</v>
      </c>
      <c r="C220" s="5">
        <v>2.3299707E7</v>
      </c>
      <c r="D220" s="2">
        <v>267.4</v>
      </c>
      <c r="E220" s="2">
        <v>6702033.0</v>
      </c>
      <c r="F220" s="2">
        <v>268.11</v>
      </c>
      <c r="G220" s="2">
        <v>1.4329038E7</v>
      </c>
    </row>
    <row r="221">
      <c r="A221" s="2">
        <v>44194.66666666667</v>
      </c>
      <c r="B221" s="5">
        <v>276.78</v>
      </c>
      <c r="C221" s="5">
        <v>1.6382995E7</v>
      </c>
      <c r="D221" s="2">
        <v>277.0</v>
      </c>
      <c r="E221" s="2">
        <v>2.3299707E7</v>
      </c>
      <c r="F221" s="2">
        <v>267.4</v>
      </c>
      <c r="G221" s="2">
        <v>6702033.0</v>
      </c>
    </row>
    <row r="222">
      <c r="A222" s="2">
        <v>44195.66666666667</v>
      </c>
      <c r="B222" s="5">
        <v>271.87</v>
      </c>
      <c r="C222" s="5">
        <v>1.1803795E7</v>
      </c>
      <c r="D222" s="2">
        <v>276.78</v>
      </c>
      <c r="E222" s="2">
        <v>1.6382995E7</v>
      </c>
      <c r="F222" s="2">
        <v>277.0</v>
      </c>
      <c r="G222" s="2">
        <v>2.3299707E7</v>
      </c>
    </row>
    <row r="223">
      <c r="A223" s="2">
        <v>44196.66666666667</v>
      </c>
      <c r="B223" s="5">
        <v>273.16</v>
      </c>
      <c r="C223" s="5">
        <v>1.2900408E7</v>
      </c>
      <c r="D223" s="2">
        <v>271.87</v>
      </c>
      <c r="E223" s="2">
        <v>1.1803795E7</v>
      </c>
      <c r="F223" s="2">
        <v>276.78</v>
      </c>
      <c r="G223" s="2">
        <v>1.6382995E7</v>
      </c>
    </row>
    <row r="224">
      <c r="A224" s="2">
        <v>44200.66666666667</v>
      </c>
      <c r="B224" s="5">
        <v>268.94</v>
      </c>
      <c r="C224" s="5">
        <v>1.5106113E7</v>
      </c>
      <c r="D224" s="2">
        <v>273.16</v>
      </c>
      <c r="E224" s="2">
        <v>1.2900408E7</v>
      </c>
      <c r="F224" s="2">
        <v>271.87</v>
      </c>
      <c r="G224" s="2">
        <v>1.1803795E7</v>
      </c>
    </row>
    <row r="225">
      <c r="A225" s="2">
        <v>44201.66666666667</v>
      </c>
      <c r="B225" s="5">
        <v>270.97</v>
      </c>
      <c r="C225" s="5">
        <v>9871557.0</v>
      </c>
      <c r="D225" s="2">
        <v>268.94</v>
      </c>
      <c r="E225" s="2">
        <v>1.5106113E7</v>
      </c>
      <c r="F225" s="2">
        <v>273.16</v>
      </c>
      <c r="G225" s="2">
        <v>1.2900408E7</v>
      </c>
    </row>
    <row r="226">
      <c r="A226" s="2">
        <v>44202.66666666667</v>
      </c>
      <c r="B226" s="5">
        <v>263.31</v>
      </c>
      <c r="C226" s="5">
        <v>2.4354149E7</v>
      </c>
      <c r="D226" s="2">
        <v>270.97</v>
      </c>
      <c r="E226" s="2">
        <v>9871557.0</v>
      </c>
      <c r="F226" s="2">
        <v>268.94</v>
      </c>
      <c r="G226" s="2">
        <v>1.5106113E7</v>
      </c>
    </row>
    <row r="227">
      <c r="A227" s="2">
        <v>44203.66666666667</v>
      </c>
      <c r="B227" s="5">
        <v>268.74</v>
      </c>
      <c r="C227" s="5">
        <v>1.5789756E7</v>
      </c>
      <c r="D227" s="2">
        <v>263.31</v>
      </c>
      <c r="E227" s="2">
        <v>2.4354149E7</v>
      </c>
      <c r="F227" s="2">
        <v>270.97</v>
      </c>
      <c r="G227" s="2">
        <v>9871557.0</v>
      </c>
    </row>
    <row r="228">
      <c r="A228" s="2">
        <v>44204.66666666667</v>
      </c>
      <c r="B228" s="5">
        <v>267.57</v>
      </c>
      <c r="C228" s="5">
        <v>1.8528251E7</v>
      </c>
      <c r="D228" s="2">
        <v>268.74</v>
      </c>
      <c r="E228" s="2">
        <v>1.5789756E7</v>
      </c>
      <c r="F228" s="2">
        <v>263.31</v>
      </c>
      <c r="G228" s="2">
        <v>2.4354149E7</v>
      </c>
    </row>
    <row r="229">
      <c r="A229" s="2">
        <v>44207.66666666667</v>
      </c>
      <c r="B229" s="5">
        <v>256.84</v>
      </c>
      <c r="C229" s="5">
        <v>3.0412286E7</v>
      </c>
      <c r="D229" s="2">
        <v>267.57</v>
      </c>
      <c r="E229" s="2">
        <v>1.8528251E7</v>
      </c>
      <c r="F229" s="2">
        <v>268.74</v>
      </c>
      <c r="G229" s="2">
        <v>1.5789756E7</v>
      </c>
    </row>
    <row r="230">
      <c r="A230" s="2">
        <v>44208.66666666667</v>
      </c>
      <c r="B230" s="5">
        <v>251.09</v>
      </c>
      <c r="C230" s="5">
        <v>2.6449943E7</v>
      </c>
      <c r="D230" s="2">
        <v>256.84</v>
      </c>
      <c r="E230" s="2">
        <v>3.0412286E7</v>
      </c>
      <c r="F230" s="2">
        <v>267.57</v>
      </c>
      <c r="G230" s="2">
        <v>1.8528251E7</v>
      </c>
    </row>
    <row r="231">
      <c r="A231" s="2">
        <v>44209.66666666667</v>
      </c>
      <c r="B231" s="5">
        <v>251.64</v>
      </c>
      <c r="C231" s="5">
        <v>1.9528938E7</v>
      </c>
      <c r="D231" s="2">
        <v>251.09</v>
      </c>
      <c r="E231" s="2">
        <v>2.6449943E7</v>
      </c>
      <c r="F231" s="2">
        <v>256.84</v>
      </c>
      <c r="G231" s="2">
        <v>3.0412286E7</v>
      </c>
    </row>
    <row r="232">
      <c r="A232" s="2">
        <v>44210.66666666667</v>
      </c>
      <c r="B232" s="5">
        <v>245.64</v>
      </c>
      <c r="C232" s="5">
        <v>2.9739404E7</v>
      </c>
      <c r="D232" s="2">
        <v>251.64</v>
      </c>
      <c r="E232" s="2">
        <v>1.9528938E7</v>
      </c>
      <c r="F232" s="2">
        <v>251.09</v>
      </c>
      <c r="G232" s="2">
        <v>2.6449943E7</v>
      </c>
    </row>
    <row r="233">
      <c r="A233" s="2">
        <v>44211.66666666667</v>
      </c>
      <c r="B233" s="5">
        <v>251.36</v>
      </c>
      <c r="C233" s="5">
        <v>2.494293E7</v>
      </c>
      <c r="D233" s="2">
        <v>245.64</v>
      </c>
      <c r="E233" s="2">
        <v>2.9739404E7</v>
      </c>
      <c r="F233" s="2">
        <v>251.64</v>
      </c>
      <c r="G233" s="2">
        <v>1.9528938E7</v>
      </c>
    </row>
    <row r="234">
      <c r="A234" s="2">
        <v>44215.66666666667</v>
      </c>
      <c r="B234" s="5">
        <v>261.1</v>
      </c>
      <c r="C234" s="5">
        <v>2.8028546E7</v>
      </c>
      <c r="D234" s="2">
        <v>251.36</v>
      </c>
      <c r="E234" s="2">
        <v>2.494293E7</v>
      </c>
      <c r="F234" s="2">
        <v>245.64</v>
      </c>
      <c r="G234" s="2">
        <v>2.9739404E7</v>
      </c>
    </row>
    <row r="235">
      <c r="A235" s="2">
        <v>44216.66666666667</v>
      </c>
      <c r="B235" s="5">
        <v>267.48</v>
      </c>
      <c r="C235" s="5">
        <v>2.5199919E7</v>
      </c>
      <c r="D235" s="2">
        <v>261.1</v>
      </c>
      <c r="E235" s="2">
        <v>2.8028546E7</v>
      </c>
      <c r="F235" s="2">
        <v>251.36</v>
      </c>
      <c r="G235" s="2">
        <v>2.494293E7</v>
      </c>
    </row>
    <row r="236">
      <c r="A236" s="2">
        <v>44217.66666666667</v>
      </c>
      <c r="B236" s="5">
        <v>272.87</v>
      </c>
      <c r="C236" s="5">
        <v>2.0838687E7</v>
      </c>
      <c r="D236" s="2">
        <v>267.48</v>
      </c>
      <c r="E236" s="2">
        <v>2.5199919E7</v>
      </c>
      <c r="F236" s="2">
        <v>261.1</v>
      </c>
      <c r="G236" s="2">
        <v>2.8028546E7</v>
      </c>
    </row>
    <row r="237">
      <c r="A237" s="2">
        <v>44218.66666666667</v>
      </c>
      <c r="B237" s="5">
        <v>274.5</v>
      </c>
      <c r="C237" s="5">
        <v>2.1954042E7</v>
      </c>
      <c r="D237" s="2">
        <v>272.87</v>
      </c>
      <c r="E237" s="2">
        <v>2.0838687E7</v>
      </c>
      <c r="F237" s="2">
        <v>267.48</v>
      </c>
      <c r="G237" s="2">
        <v>2.5199919E7</v>
      </c>
    </row>
    <row r="238">
      <c r="A238" s="2">
        <v>44221.66666666667</v>
      </c>
      <c r="B238" s="5">
        <v>278.01</v>
      </c>
      <c r="C238" s="5">
        <v>1.908699E7</v>
      </c>
      <c r="D238" s="2">
        <v>274.5</v>
      </c>
      <c r="E238" s="2">
        <v>2.1954042E7</v>
      </c>
      <c r="F238" s="2">
        <v>272.87</v>
      </c>
      <c r="G238" s="2">
        <v>2.0838687E7</v>
      </c>
    </row>
    <row r="239">
      <c r="A239" s="2">
        <v>44222.66666666667</v>
      </c>
      <c r="B239" s="5">
        <v>282.05</v>
      </c>
      <c r="C239" s="5">
        <v>1.9373636E7</v>
      </c>
      <c r="D239" s="2">
        <v>278.01</v>
      </c>
      <c r="E239" s="2">
        <v>1.908699E7</v>
      </c>
      <c r="F239" s="2">
        <v>274.5</v>
      </c>
      <c r="G239" s="2">
        <v>2.1954042E7</v>
      </c>
    </row>
    <row r="240">
      <c r="A240" s="2">
        <v>44223.66666666667</v>
      </c>
      <c r="B240" s="5">
        <v>272.14</v>
      </c>
      <c r="C240" s="5">
        <v>3.5346194E7</v>
      </c>
      <c r="D240" s="2">
        <v>282.05</v>
      </c>
      <c r="E240" s="2">
        <v>1.9373636E7</v>
      </c>
      <c r="F240" s="2">
        <v>278.01</v>
      </c>
      <c r="G240" s="2">
        <v>1.908699E7</v>
      </c>
    </row>
    <row r="241">
      <c r="A241" s="2">
        <v>44224.66666666667</v>
      </c>
      <c r="B241" s="5">
        <v>265.0</v>
      </c>
      <c r="C241" s="5">
        <v>3.7758844E7</v>
      </c>
      <c r="D241" s="2">
        <v>272.14</v>
      </c>
      <c r="E241" s="2">
        <v>3.5346194E7</v>
      </c>
      <c r="F241" s="2">
        <v>282.05</v>
      </c>
      <c r="G241" s="2">
        <v>1.9373636E7</v>
      </c>
    </row>
    <row r="242">
      <c r="A242" s="2">
        <v>44225.66666666667</v>
      </c>
      <c r="B242" s="5">
        <v>258.33</v>
      </c>
      <c r="C242" s="5">
        <v>3.0389499E7</v>
      </c>
      <c r="D242" s="2">
        <v>265.0</v>
      </c>
      <c r="E242" s="2">
        <v>3.7758844E7</v>
      </c>
      <c r="F242" s="2">
        <v>272.14</v>
      </c>
      <c r="G242" s="2">
        <v>3.5346194E7</v>
      </c>
    </row>
    <row r="243">
      <c r="A243" s="2">
        <v>44228.66666666667</v>
      </c>
      <c r="B243" s="5">
        <v>262.01</v>
      </c>
      <c r="C243" s="5">
        <v>2.2914255E7</v>
      </c>
      <c r="D243" s="2">
        <v>258.33</v>
      </c>
      <c r="E243" s="2">
        <v>3.0389499E7</v>
      </c>
      <c r="F243" s="2">
        <v>265.0</v>
      </c>
      <c r="G243" s="2">
        <v>3.7758844E7</v>
      </c>
    </row>
    <row r="244">
      <c r="A244" s="2">
        <v>44229.66666666667</v>
      </c>
      <c r="B244" s="5">
        <v>267.08</v>
      </c>
      <c r="C244" s="5">
        <v>1.7320788E7</v>
      </c>
      <c r="D244" s="2">
        <v>262.01</v>
      </c>
      <c r="E244" s="2">
        <v>2.2914255E7</v>
      </c>
      <c r="F244" s="2">
        <v>258.33</v>
      </c>
      <c r="G244" s="2">
        <v>3.0389499E7</v>
      </c>
    </row>
    <row r="245">
      <c r="A245" s="2">
        <v>44230.66666666667</v>
      </c>
      <c r="B245" s="5">
        <v>266.65</v>
      </c>
      <c r="C245" s="5">
        <v>1.4223377E7</v>
      </c>
      <c r="D245" s="2">
        <v>267.08</v>
      </c>
      <c r="E245" s="2">
        <v>1.7320788E7</v>
      </c>
      <c r="F245" s="2">
        <v>262.01</v>
      </c>
      <c r="G245" s="2">
        <v>2.2914255E7</v>
      </c>
    </row>
    <row r="246">
      <c r="A246" s="2">
        <v>44231.66666666667</v>
      </c>
      <c r="B246" s="5">
        <v>266.49</v>
      </c>
      <c r="C246" s="5">
        <v>1.6059958E7</v>
      </c>
      <c r="D246" s="2">
        <v>266.65</v>
      </c>
      <c r="E246" s="2">
        <v>1.4223377E7</v>
      </c>
      <c r="F246" s="2">
        <v>267.08</v>
      </c>
      <c r="G246" s="2">
        <v>1.7320788E7</v>
      </c>
    </row>
    <row r="247">
      <c r="A247" s="2">
        <v>44232.66666666667</v>
      </c>
      <c r="B247" s="5">
        <v>268.1</v>
      </c>
      <c r="C247" s="5">
        <v>1.2454367E7</v>
      </c>
      <c r="D247" s="2">
        <v>266.49</v>
      </c>
      <c r="E247" s="2">
        <v>1.6059958E7</v>
      </c>
      <c r="F247" s="2">
        <v>266.65</v>
      </c>
      <c r="G247" s="2">
        <v>1.4223377E7</v>
      </c>
    </row>
    <row r="248">
      <c r="A248" s="2">
        <v>44235.66666666667</v>
      </c>
      <c r="B248" s="5">
        <v>266.58</v>
      </c>
      <c r="C248" s="5">
        <v>1.3755191E7</v>
      </c>
      <c r="D248" s="2">
        <v>268.1</v>
      </c>
      <c r="E248" s="2">
        <v>1.2454367E7</v>
      </c>
      <c r="F248" s="2">
        <v>266.49</v>
      </c>
      <c r="G248" s="2">
        <v>1.6059958E7</v>
      </c>
    </row>
    <row r="249">
      <c r="A249" s="2">
        <v>44236.66666666667</v>
      </c>
      <c r="B249" s="5">
        <v>269.45</v>
      </c>
      <c r="C249" s="5">
        <v>1.4613375E7</v>
      </c>
      <c r="D249" s="2">
        <v>266.58</v>
      </c>
      <c r="E249" s="2">
        <v>1.3755191E7</v>
      </c>
      <c r="F249" s="2">
        <v>268.1</v>
      </c>
      <c r="G249" s="2">
        <v>1.2454367E7</v>
      </c>
    </row>
    <row r="250">
      <c r="A250" s="2">
        <v>44237.66666666667</v>
      </c>
      <c r="B250" s="5">
        <v>271.87</v>
      </c>
      <c r="C250" s="5">
        <v>1.4687152E7</v>
      </c>
      <c r="D250" s="2">
        <v>269.45</v>
      </c>
      <c r="E250" s="2">
        <v>1.4613375E7</v>
      </c>
      <c r="F250" s="2">
        <v>266.58</v>
      </c>
      <c r="G250" s="2">
        <v>1.3755191E7</v>
      </c>
    </row>
    <row r="251">
      <c r="A251" s="2">
        <v>44238.66666666667</v>
      </c>
      <c r="B251" s="5">
        <v>270.39</v>
      </c>
      <c r="C251" s="5">
        <v>1.2828572E7</v>
      </c>
      <c r="D251" s="2">
        <v>271.87</v>
      </c>
      <c r="E251" s="2">
        <v>1.4687152E7</v>
      </c>
      <c r="F251" s="2">
        <v>269.45</v>
      </c>
      <c r="G251" s="2">
        <v>1.4613375E7</v>
      </c>
    </row>
    <row r="252">
      <c r="A252" s="2">
        <v>44239.66666666667</v>
      </c>
      <c r="B252" s="5">
        <v>270.5</v>
      </c>
      <c r="C252" s="5">
        <v>9097597.0</v>
      </c>
      <c r="D252" s="2">
        <v>270.39</v>
      </c>
      <c r="E252" s="2">
        <v>1.2828572E7</v>
      </c>
      <c r="F252" s="2">
        <v>271.87</v>
      </c>
      <c r="G252" s="2">
        <v>1.4687152E7</v>
      </c>
    </row>
    <row r="253">
      <c r="A253" s="2">
        <v>44243.66666666667</v>
      </c>
      <c r="B253" s="5">
        <v>273.97</v>
      </c>
      <c r="C253" s="5">
        <v>1.5417243E7</v>
      </c>
      <c r="D253" s="2">
        <v>270.5</v>
      </c>
      <c r="E253" s="2">
        <v>9097597.0</v>
      </c>
      <c r="F253" s="2">
        <v>270.39</v>
      </c>
      <c r="G253" s="2">
        <v>1.2828572E7</v>
      </c>
    </row>
    <row r="254">
      <c r="A254" s="2">
        <v>44244.66666666667</v>
      </c>
      <c r="B254" s="5">
        <v>273.57</v>
      </c>
      <c r="C254" s="5">
        <v>1.276324E7</v>
      </c>
      <c r="D254" s="2">
        <v>273.97</v>
      </c>
      <c r="E254" s="2">
        <v>1.5417243E7</v>
      </c>
      <c r="F254" s="2">
        <v>270.5</v>
      </c>
      <c r="G254" s="2">
        <v>9097597.0</v>
      </c>
    </row>
    <row r="255">
      <c r="B255" s="5"/>
      <c r="C255" s="5"/>
      <c r="D255" s="2">
        <v>273.57</v>
      </c>
      <c r="E255" s="2">
        <v>1.276324E7</v>
      </c>
      <c r="F255" s="2">
        <v>273.97</v>
      </c>
      <c r="G255" s="2">
        <v>1.5417243E7</v>
      </c>
    </row>
    <row r="256">
      <c r="B256" s="5"/>
      <c r="C256" s="5"/>
      <c r="F256" s="2">
        <v>273.57</v>
      </c>
      <c r="G256" s="2">
        <v>1.276324E7</v>
      </c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  <row r="1001">
      <c r="B1001" s="5"/>
      <c r="C1001" s="5"/>
    </row>
    <row r="1002">
      <c r="B1002" s="5"/>
      <c r="C1002" s="5"/>
    </row>
    <row r="1003">
      <c r="B1003" s="5"/>
      <c r="C1003" s="5"/>
    </row>
    <row r="1004">
      <c r="B1004" s="5"/>
      <c r="C1004" s="5"/>
    </row>
  </sheetData>
  <drawing r:id="rId1"/>
</worksheet>
</file>