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<sst xmlns="http://schemas.openxmlformats.org/spreadsheetml/2006/main" count="7" uniqueCount="7">
  <si>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Date</t>
  </si>
  <si>
    <t>Close</t>
  </si>
  <si>
    <t>Volume</t>
  </si>
  <si>
    <t>Close 1 day before</t>
  </si>
  <si>
    <t>Volume 1 day before</t>
  </si>
  <si>
    <t>Close 2 days before</t>
  </si>
  <si>
    <t>Volume 2 days before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</si>
</sst>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tr">
        <f>IFERROR(__xludf.DUMMYFUNCTION("GOOGLEFINANCE(""NASDAQ:MSFT"",""all"",TODAY()-360,TODAY())"),"Date")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IFERROR(__xludf.DUMMYFUNCTION("""COMPUTED_VALUE"""),43899.66666666667)</f>
        <v>43899.66667</v>
      </c>
      <c r="B2" s="2">
        <f>IFERROR(__xludf.DUMMYFUNCTION("""COMPUTED_VALUE"""),151.0)</f>
        <v>151</v>
      </c>
      <c r="C2" s="2">
        <f>IFERROR(__xludf.DUMMYFUNCTION("""COMPUTED_VALUE"""),157.75)</f>
        <v>157.75</v>
      </c>
      <c r="D2" s="2">
        <f>IFERROR(__xludf.DUMMYFUNCTION("""COMPUTED_VALUE"""),150.0)</f>
        <v>150</v>
      </c>
      <c r="E2" s="2">
        <f>IFERROR(__xludf.DUMMYFUNCTION("""COMPUTED_VALUE"""),150.62)</f>
        <v>150.62</v>
      </c>
      <c r="F2" s="2">
        <f>IFERROR(__xludf.DUMMYFUNCTION("""COMPUTED_VALUE"""),7.0419274E7)</f>
        <v>70419274</v>
      </c>
    </row>
    <row r="3">
      <c r="A3" s="3">
        <f>IFERROR(__xludf.DUMMYFUNCTION("""COMPUTED_VALUE"""),43900.66666666667)</f>
        <v>43900.66667</v>
      </c>
      <c r="B3" s="2">
        <f>IFERROR(__xludf.DUMMYFUNCTION("""COMPUTED_VALUE"""),158.16)</f>
        <v>158.16</v>
      </c>
      <c r="C3" s="2">
        <f>IFERROR(__xludf.DUMMYFUNCTION("""COMPUTED_VALUE"""),161.03)</f>
        <v>161.03</v>
      </c>
      <c r="D3" s="2">
        <f>IFERROR(__xludf.DUMMYFUNCTION("""COMPUTED_VALUE"""),152.58)</f>
        <v>152.58</v>
      </c>
      <c r="E3" s="2">
        <f>IFERROR(__xludf.DUMMYFUNCTION("""COMPUTED_VALUE"""),160.92)</f>
        <v>160.92</v>
      </c>
      <c r="F3" s="2">
        <f>IFERROR(__xludf.DUMMYFUNCTION("""COMPUTED_VALUE"""),6.5354385E7)</f>
        <v>65354385</v>
      </c>
    </row>
    <row r="4">
      <c r="A4" s="3">
        <f>IFERROR(__xludf.DUMMYFUNCTION("""COMPUTED_VALUE"""),43901.66666666667)</f>
        <v>43901.66667</v>
      </c>
      <c r="B4" s="2">
        <f>IFERROR(__xludf.DUMMYFUNCTION("""COMPUTED_VALUE"""),157.13)</f>
        <v>157.13</v>
      </c>
      <c r="C4" s="2">
        <f>IFERROR(__xludf.DUMMYFUNCTION("""COMPUTED_VALUE"""),157.7)</f>
        <v>157.7</v>
      </c>
      <c r="D4" s="2">
        <f>IFERROR(__xludf.DUMMYFUNCTION("""COMPUTED_VALUE"""),151.15)</f>
        <v>151.15</v>
      </c>
      <c r="E4" s="2">
        <f>IFERROR(__xludf.DUMMYFUNCTION("""COMPUTED_VALUE"""),153.63)</f>
        <v>153.63</v>
      </c>
      <c r="F4" s="2">
        <f>IFERROR(__xludf.DUMMYFUNCTION("""COMPUTED_VALUE"""),5.6504304E7)</f>
        <v>56504304</v>
      </c>
    </row>
    <row r="5">
      <c r="A5" s="3">
        <f>IFERROR(__xludf.DUMMYFUNCTION("""COMPUTED_VALUE"""),43902.66666666667)</f>
        <v>43902.66667</v>
      </c>
      <c r="B5" s="2">
        <f>IFERROR(__xludf.DUMMYFUNCTION("""COMPUTED_VALUE"""),145.3)</f>
        <v>145.3</v>
      </c>
      <c r="C5" s="2">
        <f>IFERROR(__xludf.DUMMYFUNCTION("""COMPUTED_VALUE"""),153.47)</f>
        <v>153.47</v>
      </c>
      <c r="D5" s="2">
        <f>IFERROR(__xludf.DUMMYFUNCTION("""COMPUTED_VALUE"""),138.58)</f>
        <v>138.58</v>
      </c>
      <c r="E5" s="2">
        <f>IFERROR(__xludf.DUMMYFUNCTION("""COMPUTED_VALUE"""),139.06)</f>
        <v>139.06</v>
      </c>
      <c r="F5" s="2">
        <f>IFERROR(__xludf.DUMMYFUNCTION("""COMPUTED_VALUE"""),9.3226366E7)</f>
        <v>93226366</v>
      </c>
    </row>
    <row r="6">
      <c r="A6" s="3">
        <f>IFERROR(__xludf.DUMMYFUNCTION("""COMPUTED_VALUE"""),43903.66666666667)</f>
        <v>43903.66667</v>
      </c>
      <c r="B6" s="2">
        <f>IFERROR(__xludf.DUMMYFUNCTION("""COMPUTED_VALUE"""),147.5)</f>
        <v>147.5</v>
      </c>
      <c r="C6" s="2">
        <f>IFERROR(__xludf.DUMMYFUNCTION("""COMPUTED_VALUE"""),161.91)</f>
        <v>161.91</v>
      </c>
      <c r="D6" s="2">
        <f>IFERROR(__xludf.DUMMYFUNCTION("""COMPUTED_VALUE"""),140.73)</f>
        <v>140.73</v>
      </c>
      <c r="E6" s="2">
        <f>IFERROR(__xludf.DUMMYFUNCTION("""COMPUTED_VALUE"""),158.83)</f>
        <v>158.83</v>
      </c>
      <c r="F6" s="2">
        <f>IFERROR(__xludf.DUMMYFUNCTION("""COMPUTED_VALUE"""),9.2727446E7)</f>
        <v>92727446</v>
      </c>
    </row>
    <row r="7">
      <c r="A7" s="3">
        <f>IFERROR(__xludf.DUMMYFUNCTION("""COMPUTED_VALUE"""),43906.66666666667)</f>
        <v>43906.66667</v>
      </c>
      <c r="B7" s="2">
        <f>IFERROR(__xludf.DUMMYFUNCTION("""COMPUTED_VALUE"""),140.0)</f>
        <v>140</v>
      </c>
      <c r="C7" s="2">
        <f>IFERROR(__xludf.DUMMYFUNCTION("""COMPUTED_VALUE"""),149.35)</f>
        <v>149.35</v>
      </c>
      <c r="D7" s="2">
        <f>IFERROR(__xludf.DUMMYFUNCTION("""COMPUTED_VALUE"""),135.0)</f>
        <v>135</v>
      </c>
      <c r="E7" s="2">
        <f>IFERROR(__xludf.DUMMYFUNCTION("""COMPUTED_VALUE"""),135.42)</f>
        <v>135.42</v>
      </c>
      <c r="F7" s="2">
        <f>IFERROR(__xludf.DUMMYFUNCTION("""COMPUTED_VALUE"""),8.7905868E7)</f>
        <v>87905868</v>
      </c>
    </row>
    <row r="8">
      <c r="A8" s="3">
        <f>IFERROR(__xludf.DUMMYFUNCTION("""COMPUTED_VALUE"""),43907.66666666667)</f>
        <v>43907.66667</v>
      </c>
      <c r="B8" s="2">
        <f>IFERROR(__xludf.DUMMYFUNCTION("""COMPUTED_VALUE"""),140.0)</f>
        <v>140</v>
      </c>
      <c r="C8" s="2">
        <f>IFERROR(__xludf.DUMMYFUNCTION("""COMPUTED_VALUE"""),147.5)</f>
        <v>147.5</v>
      </c>
      <c r="D8" s="2">
        <f>IFERROR(__xludf.DUMMYFUNCTION("""COMPUTED_VALUE"""),135.0)</f>
        <v>135</v>
      </c>
      <c r="E8" s="2">
        <f>IFERROR(__xludf.DUMMYFUNCTION("""COMPUTED_VALUE"""),146.57)</f>
        <v>146.57</v>
      </c>
      <c r="F8" s="2">
        <f>IFERROR(__xludf.DUMMYFUNCTION("""COMPUTED_VALUE"""),8.1059817E7)</f>
        <v>81059817</v>
      </c>
    </row>
    <row r="9">
      <c r="A9" s="3">
        <f>IFERROR(__xludf.DUMMYFUNCTION("""COMPUTED_VALUE"""),43908.66666666667)</f>
        <v>43908.66667</v>
      </c>
      <c r="B9" s="2">
        <f>IFERROR(__xludf.DUMMYFUNCTION("""COMPUTED_VALUE"""),138.0)</f>
        <v>138</v>
      </c>
      <c r="C9" s="2">
        <f>IFERROR(__xludf.DUMMYFUNCTION("""COMPUTED_VALUE"""),146.0)</f>
        <v>146</v>
      </c>
      <c r="D9" s="2">
        <f>IFERROR(__xludf.DUMMYFUNCTION("""COMPUTED_VALUE"""),135.02)</f>
        <v>135.02</v>
      </c>
      <c r="E9" s="2">
        <f>IFERROR(__xludf.DUMMYFUNCTION("""COMPUTED_VALUE"""),140.4)</f>
        <v>140.4</v>
      </c>
      <c r="F9" s="2">
        <f>IFERROR(__xludf.DUMMYFUNCTION("""COMPUTED_VALUE"""),8.1593173E7)</f>
        <v>81593173</v>
      </c>
    </row>
    <row r="10">
      <c r="A10" s="3">
        <f>IFERROR(__xludf.DUMMYFUNCTION("""COMPUTED_VALUE"""),43909.66666666667)</f>
        <v>43909.66667</v>
      </c>
      <c r="B10" s="2">
        <f>IFERROR(__xludf.DUMMYFUNCTION("""COMPUTED_VALUE"""),142.77)</f>
        <v>142.77</v>
      </c>
      <c r="C10" s="2">
        <f>IFERROR(__xludf.DUMMYFUNCTION("""COMPUTED_VALUE"""),150.15)</f>
        <v>150.15</v>
      </c>
      <c r="D10" s="2">
        <f>IFERROR(__xludf.DUMMYFUNCTION("""COMPUTED_VALUE"""),139.0)</f>
        <v>139</v>
      </c>
      <c r="E10" s="2">
        <f>IFERROR(__xludf.DUMMYFUNCTION("""COMPUTED_VALUE"""),142.71)</f>
        <v>142.71</v>
      </c>
      <c r="F10" s="2">
        <f>IFERROR(__xludf.DUMMYFUNCTION("""COMPUTED_VALUE"""),8.5922661E7)</f>
        <v>85922661</v>
      </c>
    </row>
    <row r="11">
      <c r="A11" s="3">
        <f>IFERROR(__xludf.DUMMYFUNCTION("""COMPUTED_VALUE"""),43910.66666666667)</f>
        <v>43910.66667</v>
      </c>
      <c r="B11" s="2">
        <f>IFERROR(__xludf.DUMMYFUNCTION("""COMPUTED_VALUE"""),146.0)</f>
        <v>146</v>
      </c>
      <c r="C11" s="2">
        <f>IFERROR(__xludf.DUMMYFUNCTION("""COMPUTED_VALUE"""),147.1)</f>
        <v>147.1</v>
      </c>
      <c r="D11" s="2">
        <f>IFERROR(__xludf.DUMMYFUNCTION("""COMPUTED_VALUE"""),135.86)</f>
        <v>135.86</v>
      </c>
      <c r="E11" s="2">
        <f>IFERROR(__xludf.DUMMYFUNCTION("""COMPUTED_VALUE"""),137.35)</f>
        <v>137.35</v>
      </c>
      <c r="F11" s="2">
        <f>IFERROR(__xludf.DUMMYFUNCTION("""COMPUTED_VALUE"""),8.4866215E7)</f>
        <v>84866215</v>
      </c>
    </row>
    <row r="12">
      <c r="A12" s="3">
        <f>IFERROR(__xludf.DUMMYFUNCTION("""COMPUTED_VALUE"""),43913.66666666667)</f>
        <v>43913.66667</v>
      </c>
      <c r="B12" s="2">
        <f>IFERROR(__xludf.DUMMYFUNCTION("""COMPUTED_VALUE"""),137.01)</f>
        <v>137.01</v>
      </c>
      <c r="C12" s="2">
        <f>IFERROR(__xludf.DUMMYFUNCTION("""COMPUTED_VALUE"""),140.57)</f>
        <v>140.57</v>
      </c>
      <c r="D12" s="2">
        <f>IFERROR(__xludf.DUMMYFUNCTION("""COMPUTED_VALUE"""),132.52)</f>
        <v>132.52</v>
      </c>
      <c r="E12" s="2">
        <f>IFERROR(__xludf.DUMMYFUNCTION("""COMPUTED_VALUE"""),135.98)</f>
        <v>135.98</v>
      </c>
      <c r="F12" s="2">
        <f>IFERROR(__xludf.DUMMYFUNCTION("""COMPUTED_VALUE"""),7.8975176E7)</f>
        <v>78975176</v>
      </c>
    </row>
    <row r="13">
      <c r="A13" s="3">
        <f>IFERROR(__xludf.DUMMYFUNCTION("""COMPUTED_VALUE"""),43914.66666666667)</f>
        <v>43914.66667</v>
      </c>
      <c r="B13" s="2">
        <f>IFERROR(__xludf.DUMMYFUNCTION("""COMPUTED_VALUE"""),143.75)</f>
        <v>143.75</v>
      </c>
      <c r="C13" s="2">
        <f>IFERROR(__xludf.DUMMYFUNCTION("""COMPUTED_VALUE"""),149.6)</f>
        <v>149.6</v>
      </c>
      <c r="D13" s="2">
        <f>IFERROR(__xludf.DUMMYFUNCTION("""COMPUTED_VALUE"""),141.27)</f>
        <v>141.27</v>
      </c>
      <c r="E13" s="2">
        <f>IFERROR(__xludf.DUMMYFUNCTION("""COMPUTED_VALUE"""),148.34)</f>
        <v>148.34</v>
      </c>
      <c r="F13" s="2">
        <f>IFERROR(__xludf.DUMMYFUNCTION("""COMPUTED_VALUE"""),8.2516727E7)</f>
        <v>82516727</v>
      </c>
    </row>
    <row r="14">
      <c r="A14" s="3">
        <f>IFERROR(__xludf.DUMMYFUNCTION("""COMPUTED_VALUE"""),43915.66666666667)</f>
        <v>43915.66667</v>
      </c>
      <c r="B14" s="2">
        <f>IFERROR(__xludf.DUMMYFUNCTION("""COMPUTED_VALUE"""),148.91)</f>
        <v>148.91</v>
      </c>
      <c r="C14" s="2">
        <f>IFERROR(__xludf.DUMMYFUNCTION("""COMPUTED_VALUE"""),154.33)</f>
        <v>154.33</v>
      </c>
      <c r="D14" s="2">
        <f>IFERROR(__xludf.DUMMYFUNCTION("""COMPUTED_VALUE"""),144.44)</f>
        <v>144.44</v>
      </c>
      <c r="E14" s="2">
        <f>IFERROR(__xludf.DUMMYFUNCTION("""COMPUTED_VALUE"""),146.92)</f>
        <v>146.92</v>
      </c>
      <c r="F14" s="2">
        <f>IFERROR(__xludf.DUMMYFUNCTION("""COMPUTED_VALUE"""),7.5638224E7)</f>
        <v>75638224</v>
      </c>
    </row>
    <row r="15">
      <c r="A15" s="3">
        <f>IFERROR(__xludf.DUMMYFUNCTION("""COMPUTED_VALUE"""),43916.66666666667)</f>
        <v>43916.66667</v>
      </c>
      <c r="B15" s="2">
        <f>IFERROR(__xludf.DUMMYFUNCTION("""COMPUTED_VALUE"""),148.4)</f>
        <v>148.4</v>
      </c>
      <c r="C15" s="2">
        <f>IFERROR(__xludf.DUMMYFUNCTION("""COMPUTED_VALUE"""),156.66)</f>
        <v>156.66</v>
      </c>
      <c r="D15" s="2">
        <f>IFERROR(__xludf.DUMMYFUNCTION("""COMPUTED_VALUE"""),148.37)</f>
        <v>148.37</v>
      </c>
      <c r="E15" s="2">
        <f>IFERROR(__xludf.DUMMYFUNCTION("""COMPUTED_VALUE"""),156.11)</f>
        <v>156.11</v>
      </c>
      <c r="F15" s="2">
        <f>IFERROR(__xludf.DUMMYFUNCTION("""COMPUTED_VALUE"""),6.4694427E7)</f>
        <v>64694427</v>
      </c>
    </row>
    <row r="16">
      <c r="A16" s="3">
        <f>IFERROR(__xludf.DUMMYFUNCTION("""COMPUTED_VALUE"""),43917.66666666667)</f>
        <v>43917.66667</v>
      </c>
      <c r="B16" s="2">
        <f>IFERROR(__xludf.DUMMYFUNCTION("""COMPUTED_VALUE"""),151.75)</f>
        <v>151.75</v>
      </c>
      <c r="C16" s="2">
        <f>IFERROR(__xludf.DUMMYFUNCTION("""COMPUTED_VALUE"""),154.89)</f>
        <v>154.89</v>
      </c>
      <c r="D16" s="2">
        <f>IFERROR(__xludf.DUMMYFUNCTION("""COMPUTED_VALUE"""),149.2)</f>
        <v>149.2</v>
      </c>
      <c r="E16" s="2">
        <f>IFERROR(__xludf.DUMMYFUNCTION("""COMPUTED_VALUE"""),149.7)</f>
        <v>149.7</v>
      </c>
      <c r="F16" s="2">
        <f>IFERROR(__xludf.DUMMYFUNCTION("""COMPUTED_VALUE"""),5.7042291E7)</f>
        <v>57042291</v>
      </c>
    </row>
    <row r="17">
      <c r="A17" s="3">
        <f>IFERROR(__xludf.DUMMYFUNCTION("""COMPUTED_VALUE"""),43920.66666666667)</f>
        <v>43920.66667</v>
      </c>
      <c r="B17" s="2">
        <f>IFERROR(__xludf.DUMMYFUNCTION("""COMPUTED_VALUE"""),152.44)</f>
        <v>152.44</v>
      </c>
      <c r="C17" s="2">
        <f>IFERROR(__xludf.DUMMYFUNCTION("""COMPUTED_VALUE"""),160.6)</f>
        <v>160.6</v>
      </c>
      <c r="D17" s="2">
        <f>IFERROR(__xludf.DUMMYFUNCTION("""COMPUTED_VALUE"""),150.01)</f>
        <v>150.01</v>
      </c>
      <c r="E17" s="2">
        <f>IFERROR(__xludf.DUMMYFUNCTION("""COMPUTED_VALUE"""),160.23)</f>
        <v>160.23</v>
      </c>
      <c r="F17" s="2">
        <f>IFERROR(__xludf.DUMMYFUNCTION("""COMPUTED_VALUE"""),6.3420326E7)</f>
        <v>63420326</v>
      </c>
    </row>
    <row r="18">
      <c r="A18" s="3">
        <f>IFERROR(__xludf.DUMMYFUNCTION("""COMPUTED_VALUE"""),43921.66666666667)</f>
        <v>43921.66667</v>
      </c>
      <c r="B18" s="2">
        <f>IFERROR(__xludf.DUMMYFUNCTION("""COMPUTED_VALUE"""),159.4)</f>
        <v>159.4</v>
      </c>
      <c r="C18" s="2">
        <f>IFERROR(__xludf.DUMMYFUNCTION("""COMPUTED_VALUE"""),164.78)</f>
        <v>164.78</v>
      </c>
      <c r="D18" s="2">
        <f>IFERROR(__xludf.DUMMYFUNCTION("""COMPUTED_VALUE"""),156.56)</f>
        <v>156.56</v>
      </c>
      <c r="E18" s="2">
        <f>IFERROR(__xludf.DUMMYFUNCTION("""COMPUTED_VALUE"""),157.71)</f>
        <v>157.71</v>
      </c>
      <c r="F18" s="2">
        <f>IFERROR(__xludf.DUMMYFUNCTION("""COMPUTED_VALUE"""),7.7927186E7)</f>
        <v>77927186</v>
      </c>
    </row>
    <row r="19">
      <c r="A19" s="3">
        <f>IFERROR(__xludf.DUMMYFUNCTION("""COMPUTED_VALUE"""),43922.66666666667)</f>
        <v>43922.66667</v>
      </c>
      <c r="B19" s="2">
        <f>IFERROR(__xludf.DUMMYFUNCTION("""COMPUTED_VALUE"""),153.0)</f>
        <v>153</v>
      </c>
      <c r="C19" s="2">
        <f>IFERROR(__xludf.DUMMYFUNCTION("""COMPUTED_VALUE"""),157.75)</f>
        <v>157.75</v>
      </c>
      <c r="D19" s="2">
        <f>IFERROR(__xludf.DUMMYFUNCTION("""COMPUTED_VALUE"""),150.82)</f>
        <v>150.82</v>
      </c>
      <c r="E19" s="2">
        <f>IFERROR(__xludf.DUMMYFUNCTION("""COMPUTED_VALUE"""),152.11)</f>
        <v>152.11</v>
      </c>
      <c r="F19" s="2">
        <f>IFERROR(__xludf.DUMMYFUNCTION("""COMPUTED_VALUE"""),5.7969926E7)</f>
        <v>57969926</v>
      </c>
    </row>
    <row r="20">
      <c r="A20" s="3">
        <f>IFERROR(__xludf.DUMMYFUNCTION("""COMPUTED_VALUE"""),43923.66666666667)</f>
        <v>43923.66667</v>
      </c>
      <c r="B20" s="2">
        <f>IFERROR(__xludf.DUMMYFUNCTION("""COMPUTED_VALUE"""),151.86)</f>
        <v>151.86</v>
      </c>
      <c r="C20" s="2">
        <f>IFERROR(__xludf.DUMMYFUNCTION("""COMPUTED_VALUE"""),155.48)</f>
        <v>155.48</v>
      </c>
      <c r="D20" s="2">
        <f>IFERROR(__xludf.DUMMYFUNCTION("""COMPUTED_VALUE"""),150.36)</f>
        <v>150.36</v>
      </c>
      <c r="E20" s="2">
        <f>IFERROR(__xludf.DUMMYFUNCTION("""COMPUTED_VALUE"""),155.26)</f>
        <v>155.26</v>
      </c>
      <c r="F20" s="2">
        <f>IFERROR(__xludf.DUMMYFUNCTION("""COMPUTED_VALUE"""),4.9630735E7)</f>
        <v>49630735</v>
      </c>
    </row>
    <row r="21">
      <c r="A21" s="3">
        <f>IFERROR(__xludf.DUMMYFUNCTION("""COMPUTED_VALUE"""),43924.66666666667)</f>
        <v>43924.66667</v>
      </c>
      <c r="B21" s="2">
        <f>IFERROR(__xludf.DUMMYFUNCTION("""COMPUTED_VALUE"""),155.1)</f>
        <v>155.1</v>
      </c>
      <c r="C21" s="2">
        <f>IFERROR(__xludf.DUMMYFUNCTION("""COMPUTED_VALUE"""),157.38)</f>
        <v>157.38</v>
      </c>
      <c r="D21" s="2">
        <f>IFERROR(__xludf.DUMMYFUNCTION("""COMPUTED_VALUE"""),152.19)</f>
        <v>152.19</v>
      </c>
      <c r="E21" s="2">
        <f>IFERROR(__xludf.DUMMYFUNCTION("""COMPUTED_VALUE"""),153.83)</f>
        <v>153.83</v>
      </c>
      <c r="F21" s="2">
        <f>IFERROR(__xludf.DUMMYFUNCTION("""COMPUTED_VALUE"""),4.1243284E7)</f>
        <v>41243284</v>
      </c>
    </row>
    <row r="22">
      <c r="A22" s="3">
        <f>IFERROR(__xludf.DUMMYFUNCTION("""COMPUTED_VALUE"""),43927.66666666667)</f>
        <v>43927.66667</v>
      </c>
      <c r="B22" s="2">
        <f>IFERROR(__xludf.DUMMYFUNCTION("""COMPUTED_VALUE"""),160.32)</f>
        <v>160.32</v>
      </c>
      <c r="C22" s="2">
        <f>IFERROR(__xludf.DUMMYFUNCTION("""COMPUTED_VALUE"""),166.5)</f>
        <v>166.5</v>
      </c>
      <c r="D22" s="2">
        <f>IFERROR(__xludf.DUMMYFUNCTION("""COMPUTED_VALUE"""),157.58)</f>
        <v>157.58</v>
      </c>
      <c r="E22" s="2">
        <f>IFERROR(__xludf.DUMMYFUNCTION("""COMPUTED_VALUE"""),165.27)</f>
        <v>165.27</v>
      </c>
      <c r="F22" s="2">
        <f>IFERROR(__xludf.DUMMYFUNCTION("""COMPUTED_VALUE"""),6.7111697E7)</f>
        <v>67111697</v>
      </c>
    </row>
    <row r="23">
      <c r="A23" s="3">
        <f>IFERROR(__xludf.DUMMYFUNCTION("""COMPUTED_VALUE"""),43928.66666666667)</f>
        <v>43928.66667</v>
      </c>
      <c r="B23" s="2">
        <f>IFERROR(__xludf.DUMMYFUNCTION("""COMPUTED_VALUE"""),169.59)</f>
        <v>169.59</v>
      </c>
      <c r="C23" s="2">
        <f>IFERROR(__xludf.DUMMYFUNCTION("""COMPUTED_VALUE"""),170.0)</f>
        <v>170</v>
      </c>
      <c r="D23" s="2">
        <f>IFERROR(__xludf.DUMMYFUNCTION("""COMPUTED_VALUE"""),163.26)</f>
        <v>163.26</v>
      </c>
      <c r="E23" s="2">
        <f>IFERROR(__xludf.DUMMYFUNCTION("""COMPUTED_VALUE"""),163.49)</f>
        <v>163.49</v>
      </c>
      <c r="F23" s="2">
        <f>IFERROR(__xludf.DUMMYFUNCTION("""COMPUTED_VALUE"""),6.2769038E7)</f>
        <v>62769038</v>
      </c>
    </row>
    <row r="24">
      <c r="A24" s="3">
        <f>IFERROR(__xludf.DUMMYFUNCTION("""COMPUTED_VALUE"""),43929.66666666667)</f>
        <v>43929.66667</v>
      </c>
      <c r="B24" s="2">
        <f>IFERROR(__xludf.DUMMYFUNCTION("""COMPUTED_VALUE"""),165.67)</f>
        <v>165.67</v>
      </c>
      <c r="C24" s="2">
        <f>IFERROR(__xludf.DUMMYFUNCTION("""COMPUTED_VALUE"""),166.67)</f>
        <v>166.67</v>
      </c>
      <c r="D24" s="2">
        <f>IFERROR(__xludf.DUMMYFUNCTION("""COMPUTED_VALUE"""),163.5)</f>
        <v>163.5</v>
      </c>
      <c r="E24" s="2">
        <f>IFERROR(__xludf.DUMMYFUNCTION("""COMPUTED_VALUE"""),165.13)</f>
        <v>165.13</v>
      </c>
      <c r="F24" s="2">
        <f>IFERROR(__xludf.DUMMYFUNCTION("""COMPUTED_VALUE"""),4.8318234E7)</f>
        <v>48318234</v>
      </c>
    </row>
    <row r="25">
      <c r="A25" s="3">
        <f>IFERROR(__xludf.DUMMYFUNCTION("""COMPUTED_VALUE"""),43930.66666666667)</f>
        <v>43930.66667</v>
      </c>
      <c r="B25" s="2">
        <f>IFERROR(__xludf.DUMMYFUNCTION("""COMPUTED_VALUE"""),166.36)</f>
        <v>166.36</v>
      </c>
      <c r="C25" s="2">
        <f>IFERROR(__xludf.DUMMYFUNCTION("""COMPUTED_VALUE"""),167.37)</f>
        <v>167.37</v>
      </c>
      <c r="D25" s="2">
        <f>IFERROR(__xludf.DUMMYFUNCTION("""COMPUTED_VALUE"""),163.33)</f>
        <v>163.33</v>
      </c>
      <c r="E25" s="2">
        <f>IFERROR(__xludf.DUMMYFUNCTION("""COMPUTED_VALUE"""),165.14)</f>
        <v>165.14</v>
      </c>
      <c r="F25" s="2">
        <f>IFERROR(__xludf.DUMMYFUNCTION("""COMPUTED_VALUE"""),5.1431775E7)</f>
        <v>51431775</v>
      </c>
    </row>
    <row r="26">
      <c r="A26" s="3">
        <f>IFERROR(__xludf.DUMMYFUNCTION("""COMPUTED_VALUE"""),43934.66666666667)</f>
        <v>43934.66667</v>
      </c>
      <c r="B26" s="2">
        <f>IFERROR(__xludf.DUMMYFUNCTION("""COMPUTED_VALUE"""),164.35)</f>
        <v>164.35</v>
      </c>
      <c r="C26" s="2">
        <f>IFERROR(__xludf.DUMMYFUNCTION("""COMPUTED_VALUE"""),165.57)</f>
        <v>165.57</v>
      </c>
      <c r="D26" s="2">
        <f>IFERROR(__xludf.DUMMYFUNCTION("""COMPUTED_VALUE"""),162.3)</f>
        <v>162.3</v>
      </c>
      <c r="E26" s="2">
        <f>IFERROR(__xludf.DUMMYFUNCTION("""COMPUTED_VALUE"""),165.51)</f>
        <v>165.51</v>
      </c>
      <c r="F26" s="2">
        <f>IFERROR(__xludf.DUMMYFUNCTION("""COMPUTED_VALUE"""),4.1905264E7)</f>
        <v>41905264</v>
      </c>
    </row>
    <row r="27">
      <c r="A27" s="3">
        <f>IFERROR(__xludf.DUMMYFUNCTION("""COMPUTED_VALUE"""),43935.66666666667)</f>
        <v>43935.66667</v>
      </c>
      <c r="B27" s="2">
        <f>IFERROR(__xludf.DUMMYFUNCTION("""COMPUTED_VALUE"""),169.0)</f>
        <v>169</v>
      </c>
      <c r="C27" s="2">
        <f>IFERROR(__xludf.DUMMYFUNCTION("""COMPUTED_VALUE"""),173.75)</f>
        <v>173.75</v>
      </c>
      <c r="D27" s="2">
        <f>IFERROR(__xludf.DUMMYFUNCTION("""COMPUTED_VALUE"""),168.0)</f>
        <v>168</v>
      </c>
      <c r="E27" s="2">
        <f>IFERROR(__xludf.DUMMYFUNCTION("""COMPUTED_VALUE"""),173.7)</f>
        <v>173.7</v>
      </c>
      <c r="F27" s="2">
        <f>IFERROR(__xludf.DUMMYFUNCTION("""COMPUTED_VALUE"""),5.2874338E7)</f>
        <v>52874338</v>
      </c>
    </row>
    <row r="28">
      <c r="A28" s="3">
        <f>IFERROR(__xludf.DUMMYFUNCTION("""COMPUTED_VALUE"""),43936.66666666667)</f>
        <v>43936.66667</v>
      </c>
      <c r="B28" s="2">
        <f>IFERROR(__xludf.DUMMYFUNCTION("""COMPUTED_VALUE"""),171.2)</f>
        <v>171.2</v>
      </c>
      <c r="C28" s="2">
        <f>IFERROR(__xludf.DUMMYFUNCTION("""COMPUTED_VALUE"""),173.57)</f>
        <v>173.57</v>
      </c>
      <c r="D28" s="2">
        <f>IFERROR(__xludf.DUMMYFUNCTION("""COMPUTED_VALUE"""),169.24)</f>
        <v>169.24</v>
      </c>
      <c r="E28" s="2">
        <f>IFERROR(__xludf.DUMMYFUNCTION("""COMPUTED_VALUE"""),171.88)</f>
        <v>171.88</v>
      </c>
      <c r="F28" s="2">
        <f>IFERROR(__xludf.DUMMYFUNCTION("""COMPUTED_VALUE"""),4.0940833E7)</f>
        <v>40940833</v>
      </c>
    </row>
    <row r="29">
      <c r="A29" s="3">
        <f>IFERROR(__xludf.DUMMYFUNCTION("""COMPUTED_VALUE"""),43937.66666666667)</f>
        <v>43937.66667</v>
      </c>
      <c r="B29" s="2">
        <f>IFERROR(__xludf.DUMMYFUNCTION("""COMPUTED_VALUE"""),174.3)</f>
        <v>174.3</v>
      </c>
      <c r="C29" s="2">
        <f>IFERROR(__xludf.DUMMYFUNCTION("""COMPUTED_VALUE"""),177.28)</f>
        <v>177.28</v>
      </c>
      <c r="D29" s="2">
        <f>IFERROR(__xludf.DUMMYFUNCTION("""COMPUTED_VALUE"""),172.9)</f>
        <v>172.9</v>
      </c>
      <c r="E29" s="2">
        <f>IFERROR(__xludf.DUMMYFUNCTION("""COMPUTED_VALUE"""),177.04)</f>
        <v>177.04</v>
      </c>
      <c r="F29" s="2">
        <f>IFERROR(__xludf.DUMMYFUNCTION("""COMPUTED_VALUE"""),5.047961E7)</f>
        <v>50479610</v>
      </c>
    </row>
    <row r="30">
      <c r="A30" s="3">
        <f>IFERROR(__xludf.DUMMYFUNCTION("""COMPUTED_VALUE"""),43938.66666666667)</f>
        <v>43938.66667</v>
      </c>
      <c r="B30" s="2">
        <f>IFERROR(__xludf.DUMMYFUNCTION("""COMPUTED_VALUE"""),179.5)</f>
        <v>179.5</v>
      </c>
      <c r="C30" s="2">
        <f>IFERROR(__xludf.DUMMYFUNCTION("""COMPUTED_VALUE"""),180.0)</f>
        <v>180</v>
      </c>
      <c r="D30" s="2">
        <f>IFERROR(__xludf.DUMMYFUNCTION("""COMPUTED_VALUE"""),175.87)</f>
        <v>175.87</v>
      </c>
      <c r="E30" s="2">
        <f>IFERROR(__xludf.DUMMYFUNCTION("""COMPUTED_VALUE"""),178.6)</f>
        <v>178.6</v>
      </c>
      <c r="F30" s="2">
        <f>IFERROR(__xludf.DUMMYFUNCTION("""COMPUTED_VALUE"""),5.2765625E7)</f>
        <v>52765625</v>
      </c>
    </row>
    <row r="31">
      <c r="A31" s="3">
        <f>IFERROR(__xludf.DUMMYFUNCTION("""COMPUTED_VALUE"""),43941.66666666667)</f>
        <v>43941.66667</v>
      </c>
      <c r="B31" s="2">
        <f>IFERROR(__xludf.DUMMYFUNCTION("""COMPUTED_VALUE"""),176.63)</f>
        <v>176.63</v>
      </c>
      <c r="C31" s="2">
        <f>IFERROR(__xludf.DUMMYFUNCTION("""COMPUTED_VALUE"""),178.75)</f>
        <v>178.75</v>
      </c>
      <c r="D31" s="2">
        <f>IFERROR(__xludf.DUMMYFUNCTION("""COMPUTED_VALUE"""),174.99)</f>
        <v>174.99</v>
      </c>
      <c r="E31" s="2">
        <f>IFERROR(__xludf.DUMMYFUNCTION("""COMPUTED_VALUE"""),175.06)</f>
        <v>175.06</v>
      </c>
      <c r="F31" s="2">
        <f>IFERROR(__xludf.DUMMYFUNCTION("""COMPUTED_VALUE"""),3.6669595E7)</f>
        <v>36669595</v>
      </c>
    </row>
    <row r="32">
      <c r="A32" s="3">
        <f>IFERROR(__xludf.DUMMYFUNCTION("""COMPUTED_VALUE"""),43942.66666666667)</f>
        <v>43942.66667</v>
      </c>
      <c r="B32" s="2">
        <f>IFERROR(__xludf.DUMMYFUNCTION("""COMPUTED_VALUE"""),173.5)</f>
        <v>173.5</v>
      </c>
      <c r="C32" s="2">
        <f>IFERROR(__xludf.DUMMYFUNCTION("""COMPUTED_VALUE"""),173.67)</f>
        <v>173.67</v>
      </c>
      <c r="D32" s="2">
        <f>IFERROR(__xludf.DUMMYFUNCTION("""COMPUTED_VALUE"""),166.11)</f>
        <v>166.11</v>
      </c>
      <c r="E32" s="2">
        <f>IFERROR(__xludf.DUMMYFUNCTION("""COMPUTED_VALUE"""),167.82)</f>
        <v>167.82</v>
      </c>
      <c r="F32" s="2">
        <f>IFERROR(__xludf.DUMMYFUNCTION("""COMPUTED_VALUE"""),5.6203749E7)</f>
        <v>56203749</v>
      </c>
    </row>
    <row r="33">
      <c r="A33" s="3">
        <f>IFERROR(__xludf.DUMMYFUNCTION("""COMPUTED_VALUE"""),43943.66666666667)</f>
        <v>43943.66667</v>
      </c>
      <c r="B33" s="2">
        <f>IFERROR(__xludf.DUMMYFUNCTION("""COMPUTED_VALUE"""),171.39)</f>
        <v>171.39</v>
      </c>
      <c r="C33" s="2">
        <f>IFERROR(__xludf.DUMMYFUNCTION("""COMPUTED_VALUE"""),174.0)</f>
        <v>174</v>
      </c>
      <c r="D33" s="2">
        <f>IFERROR(__xludf.DUMMYFUNCTION("""COMPUTED_VALUE"""),170.82)</f>
        <v>170.82</v>
      </c>
      <c r="E33" s="2">
        <f>IFERROR(__xludf.DUMMYFUNCTION("""COMPUTED_VALUE"""),173.52)</f>
        <v>173.52</v>
      </c>
      <c r="F33" s="2">
        <f>IFERROR(__xludf.DUMMYFUNCTION("""COMPUTED_VALUE"""),3.4651604E7)</f>
        <v>34651604</v>
      </c>
    </row>
    <row r="34">
      <c r="A34" s="3">
        <f>IFERROR(__xludf.DUMMYFUNCTION("""COMPUTED_VALUE"""),43944.66666666667)</f>
        <v>43944.66667</v>
      </c>
      <c r="B34" s="2">
        <f>IFERROR(__xludf.DUMMYFUNCTION("""COMPUTED_VALUE"""),174.11)</f>
        <v>174.11</v>
      </c>
      <c r="C34" s="2">
        <f>IFERROR(__xludf.DUMMYFUNCTION("""COMPUTED_VALUE"""),175.06)</f>
        <v>175.06</v>
      </c>
      <c r="D34" s="2">
        <f>IFERROR(__xludf.DUMMYFUNCTION("""COMPUTED_VALUE"""),170.91)</f>
        <v>170.91</v>
      </c>
      <c r="E34" s="2">
        <f>IFERROR(__xludf.DUMMYFUNCTION("""COMPUTED_VALUE"""),171.42)</f>
        <v>171.42</v>
      </c>
      <c r="F34" s="2">
        <f>IFERROR(__xludf.DUMMYFUNCTION("""COMPUTED_VALUE"""),3.2790804E7)</f>
        <v>32790804</v>
      </c>
    </row>
    <row r="35">
      <c r="A35" s="3">
        <f>IFERROR(__xludf.DUMMYFUNCTION("""COMPUTED_VALUE"""),43945.66666666667)</f>
        <v>43945.66667</v>
      </c>
      <c r="B35" s="2">
        <f>IFERROR(__xludf.DUMMYFUNCTION("""COMPUTED_VALUE"""),172.06)</f>
        <v>172.06</v>
      </c>
      <c r="C35" s="2">
        <f>IFERROR(__xludf.DUMMYFUNCTION("""COMPUTED_VALUE"""),174.56)</f>
        <v>174.56</v>
      </c>
      <c r="D35" s="2">
        <f>IFERROR(__xludf.DUMMYFUNCTION("""COMPUTED_VALUE"""),170.71)</f>
        <v>170.71</v>
      </c>
      <c r="E35" s="2">
        <f>IFERROR(__xludf.DUMMYFUNCTION("""COMPUTED_VALUE"""),174.55)</f>
        <v>174.55</v>
      </c>
      <c r="F35" s="2">
        <f>IFERROR(__xludf.DUMMYFUNCTION("""COMPUTED_VALUE"""),3.430532E7)</f>
        <v>34305320</v>
      </c>
    </row>
    <row r="36">
      <c r="A36" s="3">
        <f>IFERROR(__xludf.DUMMYFUNCTION("""COMPUTED_VALUE"""),43948.66666666667)</f>
        <v>43948.66667</v>
      </c>
      <c r="B36" s="2">
        <f>IFERROR(__xludf.DUMMYFUNCTION("""COMPUTED_VALUE"""),176.59)</f>
        <v>176.59</v>
      </c>
      <c r="C36" s="2">
        <f>IFERROR(__xludf.DUMMYFUNCTION("""COMPUTED_VALUE"""),176.9)</f>
        <v>176.9</v>
      </c>
      <c r="D36" s="2">
        <f>IFERROR(__xludf.DUMMYFUNCTION("""COMPUTED_VALUE"""),173.3)</f>
        <v>173.3</v>
      </c>
      <c r="E36" s="2">
        <f>IFERROR(__xludf.DUMMYFUNCTION("""COMPUTED_VALUE"""),174.05)</f>
        <v>174.05</v>
      </c>
      <c r="F36" s="2">
        <f>IFERROR(__xludf.DUMMYFUNCTION("""COMPUTED_VALUE"""),3.3194384E7)</f>
        <v>33194384</v>
      </c>
    </row>
    <row r="37">
      <c r="A37" s="3">
        <f>IFERROR(__xludf.DUMMYFUNCTION("""COMPUTED_VALUE"""),43949.66666666667)</f>
        <v>43949.66667</v>
      </c>
      <c r="B37" s="2">
        <f>IFERROR(__xludf.DUMMYFUNCTION("""COMPUTED_VALUE"""),175.59)</f>
        <v>175.59</v>
      </c>
      <c r="C37" s="2">
        <f>IFERROR(__xludf.DUMMYFUNCTION("""COMPUTED_VALUE"""),175.67)</f>
        <v>175.67</v>
      </c>
      <c r="D37" s="2">
        <f>IFERROR(__xludf.DUMMYFUNCTION("""COMPUTED_VALUE"""),169.39)</f>
        <v>169.39</v>
      </c>
      <c r="E37" s="2">
        <f>IFERROR(__xludf.DUMMYFUNCTION("""COMPUTED_VALUE"""),169.81)</f>
        <v>169.81</v>
      </c>
      <c r="F37" s="2">
        <f>IFERROR(__xludf.DUMMYFUNCTION("""COMPUTED_VALUE"""),3.4392694E7)</f>
        <v>34392694</v>
      </c>
    </row>
    <row r="38">
      <c r="A38" s="3">
        <f>IFERROR(__xludf.DUMMYFUNCTION("""COMPUTED_VALUE"""),43950.66666666667)</f>
        <v>43950.66667</v>
      </c>
      <c r="B38" s="2">
        <f>IFERROR(__xludf.DUMMYFUNCTION("""COMPUTED_VALUE"""),173.22)</f>
        <v>173.22</v>
      </c>
      <c r="C38" s="2">
        <f>IFERROR(__xludf.DUMMYFUNCTION("""COMPUTED_VALUE"""),177.68)</f>
        <v>177.68</v>
      </c>
      <c r="D38" s="2">
        <f>IFERROR(__xludf.DUMMYFUNCTION("""COMPUTED_VALUE"""),171.88)</f>
        <v>171.88</v>
      </c>
      <c r="E38" s="2">
        <f>IFERROR(__xludf.DUMMYFUNCTION("""COMPUTED_VALUE"""),177.43)</f>
        <v>177.43</v>
      </c>
      <c r="F38" s="2">
        <f>IFERROR(__xludf.DUMMYFUNCTION("""COMPUTED_VALUE"""),5.1286559E7)</f>
        <v>51286559</v>
      </c>
    </row>
    <row r="39">
      <c r="A39" s="3">
        <f>IFERROR(__xludf.DUMMYFUNCTION("""COMPUTED_VALUE"""),43951.66666666667)</f>
        <v>43951.66667</v>
      </c>
      <c r="B39" s="2">
        <f>IFERROR(__xludf.DUMMYFUNCTION("""COMPUTED_VALUE"""),180.0)</f>
        <v>180</v>
      </c>
      <c r="C39" s="2">
        <f>IFERROR(__xludf.DUMMYFUNCTION("""COMPUTED_VALUE"""),180.4)</f>
        <v>180.4</v>
      </c>
      <c r="D39" s="2">
        <f>IFERROR(__xludf.DUMMYFUNCTION("""COMPUTED_VALUE"""),176.23)</f>
        <v>176.23</v>
      </c>
      <c r="E39" s="2">
        <f>IFERROR(__xludf.DUMMYFUNCTION("""COMPUTED_VALUE"""),179.21)</f>
        <v>179.21</v>
      </c>
      <c r="F39" s="2">
        <f>IFERROR(__xludf.DUMMYFUNCTION("""COMPUTED_VALUE"""),5.3875857E7)</f>
        <v>53875857</v>
      </c>
    </row>
    <row r="40">
      <c r="A40" s="3">
        <f>IFERROR(__xludf.DUMMYFUNCTION("""COMPUTED_VALUE"""),43952.66666666667)</f>
        <v>43952.66667</v>
      </c>
      <c r="B40" s="2">
        <f>IFERROR(__xludf.DUMMYFUNCTION("""COMPUTED_VALUE"""),175.8)</f>
        <v>175.8</v>
      </c>
      <c r="C40" s="2">
        <f>IFERROR(__xludf.DUMMYFUNCTION("""COMPUTED_VALUE"""),178.64)</f>
        <v>178.64</v>
      </c>
      <c r="D40" s="2">
        <f>IFERROR(__xludf.DUMMYFUNCTION("""COMPUTED_VALUE"""),174.01)</f>
        <v>174.01</v>
      </c>
      <c r="E40" s="2">
        <f>IFERROR(__xludf.DUMMYFUNCTION("""COMPUTED_VALUE"""),174.57)</f>
        <v>174.57</v>
      </c>
      <c r="F40" s="2">
        <f>IFERROR(__xludf.DUMMYFUNCTION("""COMPUTED_VALUE"""),3.9370474E7)</f>
        <v>39370474</v>
      </c>
    </row>
    <row r="41">
      <c r="A41" s="3">
        <f>IFERROR(__xludf.DUMMYFUNCTION("""COMPUTED_VALUE"""),43955.66666666667)</f>
        <v>43955.66667</v>
      </c>
      <c r="B41" s="2">
        <f>IFERROR(__xludf.DUMMYFUNCTION("""COMPUTED_VALUE"""),174.49)</f>
        <v>174.49</v>
      </c>
      <c r="C41" s="2">
        <f>IFERROR(__xludf.DUMMYFUNCTION("""COMPUTED_VALUE"""),179.0)</f>
        <v>179</v>
      </c>
      <c r="D41" s="2">
        <f>IFERROR(__xludf.DUMMYFUNCTION("""COMPUTED_VALUE"""),173.8)</f>
        <v>173.8</v>
      </c>
      <c r="E41" s="2">
        <f>IFERROR(__xludf.DUMMYFUNCTION("""COMPUTED_VALUE"""),178.84)</f>
        <v>178.84</v>
      </c>
      <c r="F41" s="2">
        <f>IFERROR(__xludf.DUMMYFUNCTION("""COMPUTED_VALUE"""),3.0372862E7)</f>
        <v>30372862</v>
      </c>
    </row>
    <row r="42">
      <c r="A42" s="3">
        <f>IFERROR(__xludf.DUMMYFUNCTION("""COMPUTED_VALUE"""),43956.66666666667)</f>
        <v>43956.66667</v>
      </c>
      <c r="B42" s="2">
        <f>IFERROR(__xludf.DUMMYFUNCTION("""COMPUTED_VALUE"""),180.62)</f>
        <v>180.62</v>
      </c>
      <c r="C42" s="2">
        <f>IFERROR(__xludf.DUMMYFUNCTION("""COMPUTED_VALUE"""),183.65)</f>
        <v>183.65</v>
      </c>
      <c r="D42" s="2">
        <f>IFERROR(__xludf.DUMMYFUNCTION("""COMPUTED_VALUE"""),179.9)</f>
        <v>179.9</v>
      </c>
      <c r="E42" s="2">
        <f>IFERROR(__xludf.DUMMYFUNCTION("""COMPUTED_VALUE"""),180.76)</f>
        <v>180.76</v>
      </c>
      <c r="F42" s="2">
        <f>IFERROR(__xludf.DUMMYFUNCTION("""COMPUTED_VALUE"""),3.6839168E7)</f>
        <v>36839168</v>
      </c>
    </row>
    <row r="43">
      <c r="A43" s="3">
        <f>IFERROR(__xludf.DUMMYFUNCTION("""COMPUTED_VALUE"""),43957.66666666667)</f>
        <v>43957.66667</v>
      </c>
      <c r="B43" s="2">
        <f>IFERROR(__xludf.DUMMYFUNCTION("""COMPUTED_VALUE"""),182.08)</f>
        <v>182.08</v>
      </c>
      <c r="C43" s="2">
        <f>IFERROR(__xludf.DUMMYFUNCTION("""COMPUTED_VALUE"""),184.2)</f>
        <v>184.2</v>
      </c>
      <c r="D43" s="2">
        <f>IFERROR(__xludf.DUMMYFUNCTION("""COMPUTED_VALUE"""),181.63)</f>
        <v>181.63</v>
      </c>
      <c r="E43" s="2">
        <f>IFERROR(__xludf.DUMMYFUNCTION("""COMPUTED_VALUE"""),182.54)</f>
        <v>182.54</v>
      </c>
      <c r="F43" s="2">
        <f>IFERROR(__xludf.DUMMYFUNCTION("""COMPUTED_VALUE"""),3.2139299E7)</f>
        <v>32139299</v>
      </c>
    </row>
    <row r="44">
      <c r="A44" s="3">
        <f>IFERROR(__xludf.DUMMYFUNCTION("""COMPUTED_VALUE"""),43958.66666666667)</f>
        <v>43958.66667</v>
      </c>
      <c r="B44" s="2">
        <f>IFERROR(__xludf.DUMMYFUNCTION("""COMPUTED_VALUE"""),184.17)</f>
        <v>184.17</v>
      </c>
      <c r="C44" s="2">
        <f>IFERROR(__xludf.DUMMYFUNCTION("""COMPUTED_VALUE"""),184.55)</f>
        <v>184.55</v>
      </c>
      <c r="D44" s="2">
        <f>IFERROR(__xludf.DUMMYFUNCTION("""COMPUTED_VALUE"""),182.58)</f>
        <v>182.58</v>
      </c>
      <c r="E44" s="2">
        <f>IFERROR(__xludf.DUMMYFUNCTION("""COMPUTED_VALUE"""),183.6)</f>
        <v>183.6</v>
      </c>
      <c r="F44" s="2">
        <f>IFERROR(__xludf.DUMMYFUNCTION("""COMPUTED_VALUE"""),2.8315992E7)</f>
        <v>28315992</v>
      </c>
    </row>
    <row r="45">
      <c r="A45" s="3">
        <f>IFERROR(__xludf.DUMMYFUNCTION("""COMPUTED_VALUE"""),43959.66666666667)</f>
        <v>43959.66667</v>
      </c>
      <c r="B45" s="2">
        <f>IFERROR(__xludf.DUMMYFUNCTION("""COMPUTED_VALUE"""),184.98)</f>
        <v>184.98</v>
      </c>
      <c r="C45" s="2">
        <f>IFERROR(__xludf.DUMMYFUNCTION("""COMPUTED_VALUE"""),185.0)</f>
        <v>185</v>
      </c>
      <c r="D45" s="2">
        <f>IFERROR(__xludf.DUMMYFUNCTION("""COMPUTED_VALUE"""),183.36)</f>
        <v>183.36</v>
      </c>
      <c r="E45" s="2">
        <f>IFERROR(__xludf.DUMMYFUNCTION("""COMPUTED_VALUE"""),184.68)</f>
        <v>184.68</v>
      </c>
      <c r="F45" s="2">
        <f>IFERROR(__xludf.DUMMYFUNCTION("""COMPUTED_VALUE"""),3.0912638E7)</f>
        <v>30912638</v>
      </c>
    </row>
    <row r="46">
      <c r="A46" s="3">
        <f>IFERROR(__xludf.DUMMYFUNCTION("""COMPUTED_VALUE"""),43962.66666666667)</f>
        <v>43962.66667</v>
      </c>
      <c r="B46" s="2">
        <f>IFERROR(__xludf.DUMMYFUNCTION("""COMPUTED_VALUE"""),183.15)</f>
        <v>183.15</v>
      </c>
      <c r="C46" s="2">
        <f>IFERROR(__xludf.DUMMYFUNCTION("""COMPUTED_VALUE"""),187.51)</f>
        <v>187.51</v>
      </c>
      <c r="D46" s="2">
        <f>IFERROR(__xludf.DUMMYFUNCTION("""COMPUTED_VALUE"""),182.85)</f>
        <v>182.85</v>
      </c>
      <c r="E46" s="2">
        <f>IFERROR(__xludf.DUMMYFUNCTION("""COMPUTED_VALUE"""),186.74)</f>
        <v>186.74</v>
      </c>
      <c r="F46" s="2">
        <f>IFERROR(__xludf.DUMMYFUNCTION("""COMPUTED_VALUE"""),3.089266E7)</f>
        <v>30892660</v>
      </c>
    </row>
    <row r="47">
      <c r="A47" s="3">
        <f>IFERROR(__xludf.DUMMYFUNCTION("""COMPUTED_VALUE"""),43963.66666666667)</f>
        <v>43963.66667</v>
      </c>
      <c r="B47" s="2">
        <f>IFERROR(__xludf.DUMMYFUNCTION("""COMPUTED_VALUE"""),186.8)</f>
        <v>186.8</v>
      </c>
      <c r="C47" s="2">
        <f>IFERROR(__xludf.DUMMYFUNCTION("""COMPUTED_VALUE"""),187.04)</f>
        <v>187.04</v>
      </c>
      <c r="D47" s="2">
        <f>IFERROR(__xludf.DUMMYFUNCTION("""COMPUTED_VALUE"""),182.3)</f>
        <v>182.3</v>
      </c>
      <c r="E47" s="2">
        <f>IFERROR(__xludf.DUMMYFUNCTION("""COMPUTED_VALUE"""),182.51)</f>
        <v>182.51</v>
      </c>
      <c r="F47" s="2">
        <f>IFERROR(__xludf.DUMMYFUNCTION("""COMPUTED_VALUE"""),3.2038199E7)</f>
        <v>32038199</v>
      </c>
    </row>
    <row r="48">
      <c r="A48" s="3">
        <f>IFERROR(__xludf.DUMMYFUNCTION("""COMPUTED_VALUE"""),43964.66666666667)</f>
        <v>43964.66667</v>
      </c>
      <c r="B48" s="2">
        <f>IFERROR(__xludf.DUMMYFUNCTION("""COMPUTED_VALUE"""),182.55)</f>
        <v>182.55</v>
      </c>
      <c r="C48" s="2">
        <f>IFERROR(__xludf.DUMMYFUNCTION("""COMPUTED_VALUE"""),184.05)</f>
        <v>184.05</v>
      </c>
      <c r="D48" s="2">
        <f>IFERROR(__xludf.DUMMYFUNCTION("""COMPUTED_VALUE"""),176.54)</f>
        <v>176.54</v>
      </c>
      <c r="E48" s="2">
        <f>IFERROR(__xludf.DUMMYFUNCTION("""COMPUTED_VALUE"""),179.75)</f>
        <v>179.75</v>
      </c>
      <c r="F48" s="2">
        <f>IFERROR(__xludf.DUMMYFUNCTION("""COMPUTED_VALUE"""),4.4711488E7)</f>
        <v>44711488</v>
      </c>
    </row>
    <row r="49">
      <c r="A49" s="3">
        <f>IFERROR(__xludf.DUMMYFUNCTION("""COMPUTED_VALUE"""),43965.66666666667)</f>
        <v>43965.66667</v>
      </c>
      <c r="B49" s="2">
        <f>IFERROR(__xludf.DUMMYFUNCTION("""COMPUTED_VALUE"""),177.54)</f>
        <v>177.54</v>
      </c>
      <c r="C49" s="2">
        <f>IFERROR(__xludf.DUMMYFUNCTION("""COMPUTED_VALUE"""),180.69)</f>
        <v>180.69</v>
      </c>
      <c r="D49" s="2">
        <f>IFERROR(__xludf.DUMMYFUNCTION("""COMPUTED_VALUE"""),175.68)</f>
        <v>175.68</v>
      </c>
      <c r="E49" s="2">
        <f>IFERROR(__xludf.DUMMYFUNCTION("""COMPUTED_VALUE"""),180.53)</f>
        <v>180.53</v>
      </c>
      <c r="F49" s="2">
        <f>IFERROR(__xludf.DUMMYFUNCTION("""COMPUTED_VALUE"""),4.1873911E7)</f>
        <v>41873911</v>
      </c>
    </row>
    <row r="50">
      <c r="A50" s="3">
        <f>IFERROR(__xludf.DUMMYFUNCTION("""COMPUTED_VALUE"""),43966.66666666667)</f>
        <v>43966.66667</v>
      </c>
      <c r="B50" s="2">
        <f>IFERROR(__xludf.DUMMYFUNCTION("""COMPUTED_VALUE"""),179.06)</f>
        <v>179.06</v>
      </c>
      <c r="C50" s="2">
        <f>IFERROR(__xludf.DUMMYFUNCTION("""COMPUTED_VALUE"""),187.06)</f>
        <v>187.06</v>
      </c>
      <c r="D50" s="2">
        <f>IFERROR(__xludf.DUMMYFUNCTION("""COMPUTED_VALUE"""),177.0)</f>
        <v>177</v>
      </c>
      <c r="E50" s="2">
        <f>IFERROR(__xludf.DUMMYFUNCTION("""COMPUTED_VALUE"""),183.16)</f>
        <v>183.16</v>
      </c>
      <c r="F50" s="2">
        <f>IFERROR(__xludf.DUMMYFUNCTION("""COMPUTED_VALUE"""),4.6610382E7)</f>
        <v>46610382</v>
      </c>
    </row>
    <row r="51">
      <c r="A51" s="3">
        <f>IFERROR(__xludf.DUMMYFUNCTION("""COMPUTED_VALUE"""),43969.66666666667)</f>
        <v>43969.66667</v>
      </c>
      <c r="B51" s="2">
        <f>IFERROR(__xludf.DUMMYFUNCTION("""COMPUTED_VALUE"""),185.75)</f>
        <v>185.75</v>
      </c>
      <c r="C51" s="2">
        <f>IFERROR(__xludf.DUMMYFUNCTION("""COMPUTED_VALUE"""),186.2)</f>
        <v>186.2</v>
      </c>
      <c r="D51" s="2">
        <f>IFERROR(__xludf.DUMMYFUNCTION("""COMPUTED_VALUE"""),183.96)</f>
        <v>183.96</v>
      </c>
      <c r="E51" s="2">
        <f>IFERROR(__xludf.DUMMYFUNCTION("""COMPUTED_VALUE"""),184.91)</f>
        <v>184.91</v>
      </c>
      <c r="F51" s="2">
        <f>IFERROR(__xludf.DUMMYFUNCTION("""COMPUTED_VALUE"""),3.530662E7)</f>
        <v>35306620</v>
      </c>
    </row>
    <row r="52">
      <c r="A52" s="3">
        <f>IFERROR(__xludf.DUMMYFUNCTION("""COMPUTED_VALUE"""),43970.66666666667)</f>
        <v>43970.66667</v>
      </c>
      <c r="B52" s="2">
        <f>IFERROR(__xludf.DUMMYFUNCTION("""COMPUTED_VALUE"""),185.03)</f>
        <v>185.03</v>
      </c>
      <c r="C52" s="2">
        <f>IFERROR(__xludf.DUMMYFUNCTION("""COMPUTED_VALUE"""),186.6)</f>
        <v>186.6</v>
      </c>
      <c r="D52" s="2">
        <f>IFERROR(__xludf.DUMMYFUNCTION("""COMPUTED_VALUE"""),183.49)</f>
        <v>183.49</v>
      </c>
      <c r="E52" s="2">
        <f>IFERROR(__xludf.DUMMYFUNCTION("""COMPUTED_VALUE"""),183.63)</f>
        <v>183.63</v>
      </c>
      <c r="F52" s="2">
        <f>IFERROR(__xludf.DUMMYFUNCTION("""COMPUTED_VALUE"""),2.6799116E7)</f>
        <v>26799116</v>
      </c>
    </row>
    <row r="53">
      <c r="A53" s="3">
        <f>IFERROR(__xludf.DUMMYFUNCTION("""COMPUTED_VALUE"""),43971.66666666667)</f>
        <v>43971.66667</v>
      </c>
      <c r="B53" s="2">
        <f>IFERROR(__xludf.DUMMYFUNCTION("""COMPUTED_VALUE"""),184.81)</f>
        <v>184.81</v>
      </c>
      <c r="C53" s="2">
        <f>IFERROR(__xludf.DUMMYFUNCTION("""COMPUTED_VALUE"""),185.85)</f>
        <v>185.85</v>
      </c>
      <c r="D53" s="2">
        <f>IFERROR(__xludf.DUMMYFUNCTION("""COMPUTED_VALUE"""),183.94)</f>
        <v>183.94</v>
      </c>
      <c r="E53" s="2">
        <f>IFERROR(__xludf.DUMMYFUNCTION("""COMPUTED_VALUE"""),185.66)</f>
        <v>185.66</v>
      </c>
      <c r="F53" s="2">
        <f>IFERROR(__xludf.DUMMYFUNCTION("""COMPUTED_VALUE"""),3.1261334E7)</f>
        <v>31261334</v>
      </c>
    </row>
    <row r="54">
      <c r="A54" s="3">
        <f>IFERROR(__xludf.DUMMYFUNCTION("""COMPUTED_VALUE"""),43972.66666666667)</f>
        <v>43972.66667</v>
      </c>
      <c r="B54" s="2">
        <f>IFERROR(__xludf.DUMMYFUNCTION("""COMPUTED_VALUE"""),185.4)</f>
        <v>185.4</v>
      </c>
      <c r="C54" s="2">
        <f>IFERROR(__xludf.DUMMYFUNCTION("""COMPUTED_VALUE"""),186.67)</f>
        <v>186.67</v>
      </c>
      <c r="D54" s="2">
        <f>IFERROR(__xludf.DUMMYFUNCTION("""COMPUTED_VALUE"""),183.29)</f>
        <v>183.29</v>
      </c>
      <c r="E54" s="2">
        <f>IFERROR(__xludf.DUMMYFUNCTION("""COMPUTED_VALUE"""),183.43)</f>
        <v>183.43</v>
      </c>
      <c r="F54" s="2">
        <f>IFERROR(__xludf.DUMMYFUNCTION("""COMPUTED_VALUE"""),2.9119513E7)</f>
        <v>29119513</v>
      </c>
    </row>
    <row r="55">
      <c r="A55" s="3">
        <f>IFERROR(__xludf.DUMMYFUNCTION("""COMPUTED_VALUE"""),43973.66666666667)</f>
        <v>43973.66667</v>
      </c>
      <c r="B55" s="2">
        <f>IFERROR(__xludf.DUMMYFUNCTION("""COMPUTED_VALUE"""),183.19)</f>
        <v>183.19</v>
      </c>
      <c r="C55" s="2">
        <f>IFERROR(__xludf.DUMMYFUNCTION("""COMPUTED_VALUE"""),184.46)</f>
        <v>184.46</v>
      </c>
      <c r="D55" s="2">
        <f>IFERROR(__xludf.DUMMYFUNCTION("""COMPUTED_VALUE"""),182.54)</f>
        <v>182.54</v>
      </c>
      <c r="E55" s="2">
        <f>IFERROR(__xludf.DUMMYFUNCTION("""COMPUTED_VALUE"""),183.51)</f>
        <v>183.51</v>
      </c>
      <c r="F55" s="2">
        <f>IFERROR(__xludf.DUMMYFUNCTION("""COMPUTED_VALUE"""),2.0826898E7)</f>
        <v>20826898</v>
      </c>
    </row>
    <row r="56">
      <c r="A56" s="3">
        <f>IFERROR(__xludf.DUMMYFUNCTION("""COMPUTED_VALUE"""),43977.66666666667)</f>
        <v>43977.66667</v>
      </c>
      <c r="B56" s="2">
        <f>IFERROR(__xludf.DUMMYFUNCTION("""COMPUTED_VALUE"""),186.34)</f>
        <v>186.34</v>
      </c>
      <c r="C56" s="2">
        <f>IFERROR(__xludf.DUMMYFUNCTION("""COMPUTED_VALUE"""),186.5)</f>
        <v>186.5</v>
      </c>
      <c r="D56" s="2">
        <f>IFERROR(__xludf.DUMMYFUNCTION("""COMPUTED_VALUE"""),181.1)</f>
        <v>181.1</v>
      </c>
      <c r="E56" s="2">
        <f>IFERROR(__xludf.DUMMYFUNCTION("""COMPUTED_VALUE"""),181.57)</f>
        <v>181.57</v>
      </c>
      <c r="F56" s="2">
        <f>IFERROR(__xludf.DUMMYFUNCTION("""COMPUTED_VALUE"""),3.6073609E7)</f>
        <v>36073609</v>
      </c>
    </row>
    <row r="57">
      <c r="A57" s="3">
        <f>IFERROR(__xludf.DUMMYFUNCTION("""COMPUTED_VALUE"""),43978.66666666667)</f>
        <v>43978.66667</v>
      </c>
      <c r="B57" s="2">
        <f>IFERROR(__xludf.DUMMYFUNCTION("""COMPUTED_VALUE"""),180.2)</f>
        <v>180.2</v>
      </c>
      <c r="C57" s="2">
        <f>IFERROR(__xludf.DUMMYFUNCTION("""COMPUTED_VALUE"""),181.99)</f>
        <v>181.99</v>
      </c>
      <c r="D57" s="2">
        <f>IFERROR(__xludf.DUMMYFUNCTION("""COMPUTED_VALUE"""),176.6)</f>
        <v>176.6</v>
      </c>
      <c r="E57" s="2">
        <f>IFERROR(__xludf.DUMMYFUNCTION("""COMPUTED_VALUE"""),181.81)</f>
        <v>181.81</v>
      </c>
      <c r="F57" s="2">
        <f>IFERROR(__xludf.DUMMYFUNCTION("""COMPUTED_VALUE"""),3.9517146E7)</f>
        <v>39517146</v>
      </c>
    </row>
    <row r="58">
      <c r="A58" s="3">
        <f>IFERROR(__xludf.DUMMYFUNCTION("""COMPUTED_VALUE"""),43979.66666666667)</f>
        <v>43979.66667</v>
      </c>
      <c r="B58" s="2">
        <f>IFERROR(__xludf.DUMMYFUNCTION("""COMPUTED_VALUE"""),180.74)</f>
        <v>180.74</v>
      </c>
      <c r="C58" s="2">
        <f>IFERROR(__xludf.DUMMYFUNCTION("""COMPUTED_VALUE"""),184.15)</f>
        <v>184.15</v>
      </c>
      <c r="D58" s="2">
        <f>IFERROR(__xludf.DUMMYFUNCTION("""COMPUTED_VALUE"""),180.38)</f>
        <v>180.38</v>
      </c>
      <c r="E58" s="2">
        <f>IFERROR(__xludf.DUMMYFUNCTION("""COMPUTED_VALUE"""),181.4)</f>
        <v>181.4</v>
      </c>
      <c r="F58" s="2">
        <f>IFERROR(__xludf.DUMMYFUNCTION("""COMPUTED_VALUE"""),3.3831824E7)</f>
        <v>33831824</v>
      </c>
    </row>
    <row r="59">
      <c r="A59" s="3">
        <f>IFERROR(__xludf.DUMMYFUNCTION("""COMPUTED_VALUE"""),43980.66666666667)</f>
        <v>43980.66667</v>
      </c>
      <c r="B59" s="2">
        <f>IFERROR(__xludf.DUMMYFUNCTION("""COMPUTED_VALUE"""),182.73)</f>
        <v>182.73</v>
      </c>
      <c r="C59" s="2">
        <f>IFERROR(__xludf.DUMMYFUNCTION("""COMPUTED_VALUE"""),184.27)</f>
        <v>184.27</v>
      </c>
      <c r="D59" s="2">
        <f>IFERROR(__xludf.DUMMYFUNCTION("""COMPUTED_VALUE"""),180.41)</f>
        <v>180.41</v>
      </c>
      <c r="E59" s="2">
        <f>IFERROR(__xludf.DUMMYFUNCTION("""COMPUTED_VALUE"""),183.25)</f>
        <v>183.25</v>
      </c>
      <c r="F59" s="2">
        <f>IFERROR(__xludf.DUMMYFUNCTION("""COMPUTED_VALUE"""),4.214672E7)</f>
        <v>42146720</v>
      </c>
    </row>
    <row r="60">
      <c r="A60" s="3">
        <f>IFERROR(__xludf.DUMMYFUNCTION("""COMPUTED_VALUE"""),43983.66666666667)</f>
        <v>43983.66667</v>
      </c>
      <c r="B60" s="2">
        <f>IFERROR(__xludf.DUMMYFUNCTION("""COMPUTED_VALUE"""),182.54)</f>
        <v>182.54</v>
      </c>
      <c r="C60" s="2">
        <f>IFERROR(__xludf.DUMMYFUNCTION("""COMPUTED_VALUE"""),183.0)</f>
        <v>183</v>
      </c>
      <c r="D60" s="2">
        <f>IFERROR(__xludf.DUMMYFUNCTION("""COMPUTED_VALUE"""),181.46)</f>
        <v>181.46</v>
      </c>
      <c r="E60" s="2">
        <f>IFERROR(__xludf.DUMMYFUNCTION("""COMPUTED_VALUE"""),182.83)</f>
        <v>182.83</v>
      </c>
      <c r="F60" s="2">
        <f>IFERROR(__xludf.DUMMYFUNCTION("""COMPUTED_VALUE"""),2.2668821E7)</f>
        <v>22668821</v>
      </c>
    </row>
    <row r="61">
      <c r="A61" s="3">
        <f>IFERROR(__xludf.DUMMYFUNCTION("""COMPUTED_VALUE"""),43984.66666666667)</f>
        <v>43984.66667</v>
      </c>
      <c r="B61" s="2">
        <f>IFERROR(__xludf.DUMMYFUNCTION("""COMPUTED_VALUE"""),184.25)</f>
        <v>184.25</v>
      </c>
      <c r="C61" s="2">
        <f>IFERROR(__xludf.DUMMYFUNCTION("""COMPUTED_VALUE"""),185.0)</f>
        <v>185</v>
      </c>
      <c r="D61" s="2">
        <f>IFERROR(__xludf.DUMMYFUNCTION("""COMPUTED_VALUE"""),181.35)</f>
        <v>181.35</v>
      </c>
      <c r="E61" s="2">
        <f>IFERROR(__xludf.DUMMYFUNCTION("""COMPUTED_VALUE"""),184.91)</f>
        <v>184.91</v>
      </c>
      <c r="F61" s="2">
        <f>IFERROR(__xludf.DUMMYFUNCTION("""COMPUTED_VALUE"""),3.0794585E7)</f>
        <v>30794585</v>
      </c>
    </row>
    <row r="62">
      <c r="A62" s="3">
        <f>IFERROR(__xludf.DUMMYFUNCTION("""COMPUTED_VALUE"""),43985.66666666667)</f>
        <v>43985.66667</v>
      </c>
      <c r="B62" s="2">
        <f>IFERROR(__xludf.DUMMYFUNCTION("""COMPUTED_VALUE"""),184.82)</f>
        <v>184.82</v>
      </c>
      <c r="C62" s="2">
        <f>IFERROR(__xludf.DUMMYFUNCTION("""COMPUTED_VALUE"""),185.94)</f>
        <v>185.94</v>
      </c>
      <c r="D62" s="2">
        <f>IFERROR(__xludf.DUMMYFUNCTION("""COMPUTED_VALUE"""),183.58)</f>
        <v>183.58</v>
      </c>
      <c r="E62" s="2">
        <f>IFERROR(__xludf.DUMMYFUNCTION("""COMPUTED_VALUE"""),185.36)</f>
        <v>185.36</v>
      </c>
      <c r="F62" s="2">
        <f>IFERROR(__xludf.DUMMYFUNCTION("""COMPUTED_VALUE"""),2.7311016E7)</f>
        <v>27311016</v>
      </c>
    </row>
    <row r="63">
      <c r="A63" s="3">
        <f>IFERROR(__xludf.DUMMYFUNCTION("""COMPUTED_VALUE"""),43986.66666666667)</f>
        <v>43986.66667</v>
      </c>
      <c r="B63" s="2">
        <f>IFERROR(__xludf.DUMMYFUNCTION("""COMPUTED_VALUE"""),184.3)</f>
        <v>184.3</v>
      </c>
      <c r="C63" s="2">
        <f>IFERROR(__xludf.DUMMYFUNCTION("""COMPUTED_VALUE"""),185.84)</f>
        <v>185.84</v>
      </c>
      <c r="D63" s="2">
        <f>IFERROR(__xludf.DUMMYFUNCTION("""COMPUTED_VALUE"""),182.3)</f>
        <v>182.3</v>
      </c>
      <c r="E63" s="2">
        <f>IFERROR(__xludf.DUMMYFUNCTION("""COMPUTED_VALUE"""),182.92)</f>
        <v>182.92</v>
      </c>
      <c r="F63" s="2">
        <f>IFERROR(__xludf.DUMMYFUNCTION("""COMPUTED_VALUE"""),2.8761809E7)</f>
        <v>28761809</v>
      </c>
    </row>
    <row r="64">
      <c r="A64" s="3">
        <f>IFERROR(__xludf.DUMMYFUNCTION("""COMPUTED_VALUE"""),43987.66666666667)</f>
        <v>43987.66667</v>
      </c>
      <c r="B64" s="2">
        <f>IFERROR(__xludf.DUMMYFUNCTION("""COMPUTED_VALUE"""),182.62)</f>
        <v>182.62</v>
      </c>
      <c r="C64" s="2">
        <f>IFERROR(__xludf.DUMMYFUNCTION("""COMPUTED_VALUE"""),187.73)</f>
        <v>187.73</v>
      </c>
      <c r="D64" s="2">
        <f>IFERROR(__xludf.DUMMYFUNCTION("""COMPUTED_VALUE"""),182.01)</f>
        <v>182.01</v>
      </c>
      <c r="E64" s="2">
        <f>IFERROR(__xludf.DUMMYFUNCTION("""COMPUTED_VALUE"""),187.2)</f>
        <v>187.2</v>
      </c>
      <c r="F64" s="2">
        <f>IFERROR(__xludf.DUMMYFUNCTION("""COMPUTED_VALUE"""),3.9893643E7)</f>
        <v>39893643</v>
      </c>
    </row>
    <row r="65">
      <c r="A65" s="3">
        <f>IFERROR(__xludf.DUMMYFUNCTION("""COMPUTED_VALUE"""),43990.66666666667)</f>
        <v>43990.66667</v>
      </c>
      <c r="B65" s="2">
        <f>IFERROR(__xludf.DUMMYFUNCTION("""COMPUTED_VALUE"""),185.94)</f>
        <v>185.94</v>
      </c>
      <c r="C65" s="2">
        <f>IFERROR(__xludf.DUMMYFUNCTION("""COMPUTED_VALUE"""),188.55)</f>
        <v>188.55</v>
      </c>
      <c r="D65" s="2">
        <f>IFERROR(__xludf.DUMMYFUNCTION("""COMPUTED_VALUE"""),184.44)</f>
        <v>184.44</v>
      </c>
      <c r="E65" s="2">
        <f>IFERROR(__xludf.DUMMYFUNCTION("""COMPUTED_VALUE"""),188.36)</f>
        <v>188.36</v>
      </c>
      <c r="F65" s="2">
        <f>IFERROR(__xludf.DUMMYFUNCTION("""COMPUTED_VALUE"""),3.321159E7)</f>
        <v>33211590</v>
      </c>
    </row>
    <row r="66">
      <c r="A66" s="3">
        <f>IFERROR(__xludf.DUMMYFUNCTION("""COMPUTED_VALUE"""),43991.66666666667)</f>
        <v>43991.66667</v>
      </c>
      <c r="B66" s="2">
        <f>IFERROR(__xludf.DUMMYFUNCTION("""COMPUTED_VALUE"""),188.0)</f>
        <v>188</v>
      </c>
      <c r="C66" s="2">
        <f>IFERROR(__xludf.DUMMYFUNCTION("""COMPUTED_VALUE"""),190.7)</f>
        <v>190.7</v>
      </c>
      <c r="D66" s="2">
        <f>IFERROR(__xludf.DUMMYFUNCTION("""COMPUTED_VALUE"""),187.26)</f>
        <v>187.26</v>
      </c>
      <c r="E66" s="2">
        <f>IFERROR(__xludf.DUMMYFUNCTION("""COMPUTED_VALUE"""),189.8)</f>
        <v>189.8</v>
      </c>
      <c r="F66" s="2">
        <f>IFERROR(__xludf.DUMMYFUNCTION("""COMPUTED_VALUE"""),2.9783916E7)</f>
        <v>29783916</v>
      </c>
    </row>
    <row r="67">
      <c r="A67" s="3">
        <f>IFERROR(__xludf.DUMMYFUNCTION("""COMPUTED_VALUE"""),43992.66666666667)</f>
        <v>43992.66667</v>
      </c>
      <c r="B67" s="2">
        <f>IFERROR(__xludf.DUMMYFUNCTION("""COMPUTED_VALUE"""),191.13)</f>
        <v>191.13</v>
      </c>
      <c r="C67" s="2">
        <f>IFERROR(__xludf.DUMMYFUNCTION("""COMPUTED_VALUE"""),198.52)</f>
        <v>198.52</v>
      </c>
      <c r="D67" s="2">
        <f>IFERROR(__xludf.DUMMYFUNCTION("""COMPUTED_VALUE"""),191.01)</f>
        <v>191.01</v>
      </c>
      <c r="E67" s="2">
        <f>IFERROR(__xludf.DUMMYFUNCTION("""COMPUTED_VALUE"""),196.84)</f>
        <v>196.84</v>
      </c>
      <c r="F67" s="2">
        <f>IFERROR(__xludf.DUMMYFUNCTION("""COMPUTED_VALUE"""),4.3872329E7)</f>
        <v>43872329</v>
      </c>
    </row>
    <row r="68">
      <c r="A68" s="3">
        <f>IFERROR(__xludf.DUMMYFUNCTION("""COMPUTED_VALUE"""),43993.66666666667)</f>
        <v>43993.66667</v>
      </c>
      <c r="B68" s="2">
        <f>IFERROR(__xludf.DUMMYFUNCTION("""COMPUTED_VALUE"""),193.13)</f>
        <v>193.13</v>
      </c>
      <c r="C68" s="2">
        <f>IFERROR(__xludf.DUMMYFUNCTION("""COMPUTED_VALUE"""),195.76)</f>
        <v>195.76</v>
      </c>
      <c r="D68" s="2">
        <f>IFERROR(__xludf.DUMMYFUNCTION("""COMPUTED_VALUE"""),186.07)</f>
        <v>186.07</v>
      </c>
      <c r="E68" s="2">
        <f>IFERROR(__xludf.DUMMYFUNCTION("""COMPUTED_VALUE"""),186.27)</f>
        <v>186.27</v>
      </c>
      <c r="F68" s="2">
        <f>IFERROR(__xludf.DUMMYFUNCTION("""COMPUTED_VALUE"""),5.2854672E7)</f>
        <v>52854672</v>
      </c>
    </row>
    <row r="69">
      <c r="A69" s="3">
        <f>IFERROR(__xludf.DUMMYFUNCTION("""COMPUTED_VALUE"""),43994.66666666667)</f>
        <v>43994.66667</v>
      </c>
      <c r="B69" s="2">
        <f>IFERROR(__xludf.DUMMYFUNCTION("""COMPUTED_VALUE"""),190.54)</f>
        <v>190.54</v>
      </c>
      <c r="C69" s="2">
        <f>IFERROR(__xludf.DUMMYFUNCTION("""COMPUTED_VALUE"""),191.72)</f>
        <v>191.72</v>
      </c>
      <c r="D69" s="2">
        <f>IFERROR(__xludf.DUMMYFUNCTION("""COMPUTED_VALUE"""),185.18)</f>
        <v>185.18</v>
      </c>
      <c r="E69" s="2">
        <f>IFERROR(__xludf.DUMMYFUNCTION("""COMPUTED_VALUE"""),187.74)</f>
        <v>187.74</v>
      </c>
      <c r="F69" s="2">
        <f>IFERROR(__xludf.DUMMYFUNCTION("""COMPUTED_VALUE"""),4.3373587E7)</f>
        <v>43373587</v>
      </c>
    </row>
    <row r="70">
      <c r="A70" s="3">
        <f>IFERROR(__xludf.DUMMYFUNCTION("""COMPUTED_VALUE"""),43997.66666666667)</f>
        <v>43997.66667</v>
      </c>
      <c r="B70" s="2">
        <f>IFERROR(__xludf.DUMMYFUNCTION("""COMPUTED_VALUE"""),184.58)</f>
        <v>184.58</v>
      </c>
      <c r="C70" s="2">
        <f>IFERROR(__xludf.DUMMYFUNCTION("""COMPUTED_VALUE"""),190.82)</f>
        <v>190.82</v>
      </c>
      <c r="D70" s="2">
        <f>IFERROR(__xludf.DUMMYFUNCTION("""COMPUTED_VALUE"""),184.01)</f>
        <v>184.01</v>
      </c>
      <c r="E70" s="2">
        <f>IFERROR(__xludf.DUMMYFUNCTION("""COMPUTED_VALUE"""),188.94)</f>
        <v>188.94</v>
      </c>
      <c r="F70" s="2">
        <f>IFERROR(__xludf.DUMMYFUNCTION("""COMPUTED_VALUE"""),3.2770189E7)</f>
        <v>32770189</v>
      </c>
    </row>
    <row r="71">
      <c r="A71" s="3">
        <f>IFERROR(__xludf.DUMMYFUNCTION("""COMPUTED_VALUE"""),43998.66666666667)</f>
        <v>43998.66667</v>
      </c>
      <c r="B71" s="2">
        <f>IFERROR(__xludf.DUMMYFUNCTION("""COMPUTED_VALUE"""),192.89)</f>
        <v>192.89</v>
      </c>
      <c r="C71" s="2">
        <f>IFERROR(__xludf.DUMMYFUNCTION("""COMPUTED_VALUE"""),195.58)</f>
        <v>195.58</v>
      </c>
      <c r="D71" s="2">
        <f>IFERROR(__xludf.DUMMYFUNCTION("""COMPUTED_VALUE"""),191.46)</f>
        <v>191.46</v>
      </c>
      <c r="E71" s="2">
        <f>IFERROR(__xludf.DUMMYFUNCTION("""COMPUTED_VALUE"""),193.57)</f>
        <v>193.57</v>
      </c>
      <c r="F71" s="2">
        <f>IFERROR(__xludf.DUMMYFUNCTION("""COMPUTED_VALUE"""),4.2556656E7)</f>
        <v>42556656</v>
      </c>
    </row>
    <row r="72">
      <c r="A72" s="3">
        <f>IFERROR(__xludf.DUMMYFUNCTION("""COMPUTED_VALUE"""),43999.66666666667)</f>
        <v>43999.66667</v>
      </c>
      <c r="B72" s="2">
        <f>IFERROR(__xludf.DUMMYFUNCTION("""COMPUTED_VALUE"""),195.03)</f>
        <v>195.03</v>
      </c>
      <c r="C72" s="2">
        <f>IFERROR(__xludf.DUMMYFUNCTION("""COMPUTED_VALUE"""),196.32)</f>
        <v>196.32</v>
      </c>
      <c r="D72" s="2">
        <f>IFERROR(__xludf.DUMMYFUNCTION("""COMPUTED_VALUE"""),193.69)</f>
        <v>193.69</v>
      </c>
      <c r="E72" s="2">
        <f>IFERROR(__xludf.DUMMYFUNCTION("""COMPUTED_VALUE"""),194.24)</f>
        <v>194.24</v>
      </c>
      <c r="F72" s="2">
        <f>IFERROR(__xludf.DUMMYFUNCTION("""COMPUTED_VALUE"""),2.5687822E7)</f>
        <v>25687822</v>
      </c>
    </row>
    <row r="73">
      <c r="A73" s="3">
        <f>IFERROR(__xludf.DUMMYFUNCTION("""COMPUTED_VALUE"""),44000.66666666667)</f>
        <v>44000.66667</v>
      </c>
      <c r="B73" s="2">
        <f>IFERROR(__xludf.DUMMYFUNCTION("""COMPUTED_VALUE"""),194.0)</f>
        <v>194</v>
      </c>
      <c r="C73" s="2">
        <f>IFERROR(__xludf.DUMMYFUNCTION("""COMPUTED_VALUE"""),196.49)</f>
        <v>196.49</v>
      </c>
      <c r="D73" s="2">
        <f>IFERROR(__xludf.DUMMYFUNCTION("""COMPUTED_VALUE"""),194.0)</f>
        <v>194</v>
      </c>
      <c r="E73" s="2">
        <f>IFERROR(__xludf.DUMMYFUNCTION("""COMPUTED_VALUE"""),196.32)</f>
        <v>196.32</v>
      </c>
      <c r="F73" s="2">
        <f>IFERROR(__xludf.DUMMYFUNCTION("""COMPUTED_VALUE"""),2.3061648E7)</f>
        <v>23061648</v>
      </c>
    </row>
    <row r="74">
      <c r="A74" s="3">
        <f>IFERROR(__xludf.DUMMYFUNCTION("""COMPUTED_VALUE"""),44001.66666666667)</f>
        <v>44001.66667</v>
      </c>
      <c r="B74" s="2">
        <f>IFERROR(__xludf.DUMMYFUNCTION("""COMPUTED_VALUE"""),198.59)</f>
        <v>198.59</v>
      </c>
      <c r="C74" s="2">
        <f>IFERROR(__xludf.DUMMYFUNCTION("""COMPUTED_VALUE"""),199.29)</f>
        <v>199.29</v>
      </c>
      <c r="D74" s="2">
        <f>IFERROR(__xludf.DUMMYFUNCTION("""COMPUTED_VALUE"""),194.37)</f>
        <v>194.37</v>
      </c>
      <c r="E74" s="2">
        <f>IFERROR(__xludf.DUMMYFUNCTION("""COMPUTED_VALUE"""),195.15)</f>
        <v>195.15</v>
      </c>
      <c r="F74" s="2">
        <f>IFERROR(__xludf.DUMMYFUNCTION("""COMPUTED_VALUE"""),4.4441141E7)</f>
        <v>44441141</v>
      </c>
    </row>
    <row r="75">
      <c r="A75" s="3">
        <f>IFERROR(__xludf.DUMMYFUNCTION("""COMPUTED_VALUE"""),44004.66666666667)</f>
        <v>44004.66667</v>
      </c>
      <c r="B75" s="2">
        <f>IFERROR(__xludf.DUMMYFUNCTION("""COMPUTED_VALUE"""),195.79)</f>
        <v>195.79</v>
      </c>
      <c r="C75" s="2">
        <f>IFERROR(__xludf.DUMMYFUNCTION("""COMPUTED_VALUE"""),200.76)</f>
        <v>200.76</v>
      </c>
      <c r="D75" s="2">
        <f>IFERROR(__xludf.DUMMYFUNCTION("""COMPUTED_VALUE"""),195.23)</f>
        <v>195.23</v>
      </c>
      <c r="E75" s="2">
        <f>IFERROR(__xludf.DUMMYFUNCTION("""COMPUTED_VALUE"""),200.57)</f>
        <v>200.57</v>
      </c>
      <c r="F75" s="2">
        <f>IFERROR(__xludf.DUMMYFUNCTION("""COMPUTED_VALUE"""),3.2818929E7)</f>
        <v>32818929</v>
      </c>
    </row>
    <row r="76">
      <c r="A76" s="3">
        <f>IFERROR(__xludf.DUMMYFUNCTION("""COMPUTED_VALUE"""),44005.66666666667)</f>
        <v>44005.66667</v>
      </c>
      <c r="B76" s="2">
        <f>IFERROR(__xludf.DUMMYFUNCTION("""COMPUTED_VALUE"""),202.09)</f>
        <v>202.09</v>
      </c>
      <c r="C76" s="2">
        <f>IFERROR(__xludf.DUMMYFUNCTION("""COMPUTED_VALUE"""),203.95)</f>
        <v>203.95</v>
      </c>
      <c r="D76" s="2">
        <f>IFERROR(__xludf.DUMMYFUNCTION("""COMPUTED_VALUE"""),201.43)</f>
        <v>201.43</v>
      </c>
      <c r="E76" s="2">
        <f>IFERROR(__xludf.DUMMYFUNCTION("""COMPUTED_VALUE"""),201.91)</f>
        <v>201.91</v>
      </c>
      <c r="F76" s="2">
        <f>IFERROR(__xludf.DUMMYFUNCTION("""COMPUTED_VALUE"""),3.0917447E7)</f>
        <v>30917447</v>
      </c>
    </row>
    <row r="77">
      <c r="A77" s="3">
        <f>IFERROR(__xludf.DUMMYFUNCTION("""COMPUTED_VALUE"""),44006.66666666667)</f>
        <v>44006.66667</v>
      </c>
      <c r="B77" s="2">
        <f>IFERROR(__xludf.DUMMYFUNCTION("""COMPUTED_VALUE"""),201.6)</f>
        <v>201.6</v>
      </c>
      <c r="C77" s="2">
        <f>IFERROR(__xludf.DUMMYFUNCTION("""COMPUTED_VALUE"""),203.25)</f>
        <v>203.25</v>
      </c>
      <c r="D77" s="2">
        <f>IFERROR(__xludf.DUMMYFUNCTION("""COMPUTED_VALUE"""),196.56)</f>
        <v>196.56</v>
      </c>
      <c r="E77" s="2">
        <f>IFERROR(__xludf.DUMMYFUNCTION("""COMPUTED_VALUE"""),197.84)</f>
        <v>197.84</v>
      </c>
      <c r="F77" s="2">
        <f>IFERROR(__xludf.DUMMYFUNCTION("""COMPUTED_VALUE"""),3.6740647E7)</f>
        <v>36740647</v>
      </c>
    </row>
    <row r="78">
      <c r="A78" s="3">
        <f>IFERROR(__xludf.DUMMYFUNCTION("""COMPUTED_VALUE"""),44007.66666666667)</f>
        <v>44007.66667</v>
      </c>
      <c r="B78" s="2">
        <f>IFERROR(__xludf.DUMMYFUNCTION("""COMPUTED_VALUE"""),197.8)</f>
        <v>197.8</v>
      </c>
      <c r="C78" s="2">
        <f>IFERROR(__xludf.DUMMYFUNCTION("""COMPUTED_VALUE"""),200.61)</f>
        <v>200.61</v>
      </c>
      <c r="D78" s="2">
        <f>IFERROR(__xludf.DUMMYFUNCTION("""COMPUTED_VALUE"""),195.47)</f>
        <v>195.47</v>
      </c>
      <c r="E78" s="2">
        <f>IFERROR(__xludf.DUMMYFUNCTION("""COMPUTED_VALUE"""),200.34)</f>
        <v>200.34</v>
      </c>
      <c r="F78" s="2">
        <f>IFERROR(__xludf.DUMMYFUNCTION("""COMPUTED_VALUE"""),2.7803933E7)</f>
        <v>27803933</v>
      </c>
    </row>
    <row r="79">
      <c r="A79" s="3">
        <f>IFERROR(__xludf.DUMMYFUNCTION("""COMPUTED_VALUE"""),44008.66666666667)</f>
        <v>44008.66667</v>
      </c>
      <c r="B79" s="2">
        <f>IFERROR(__xludf.DUMMYFUNCTION("""COMPUTED_VALUE"""),199.73)</f>
        <v>199.73</v>
      </c>
      <c r="C79" s="2">
        <f>IFERROR(__xludf.DUMMYFUNCTION("""COMPUTED_VALUE"""),199.89)</f>
        <v>199.89</v>
      </c>
      <c r="D79" s="2">
        <f>IFERROR(__xludf.DUMMYFUNCTION("""COMPUTED_VALUE"""),194.88)</f>
        <v>194.88</v>
      </c>
      <c r="E79" s="2">
        <f>IFERROR(__xludf.DUMMYFUNCTION("""COMPUTED_VALUE"""),196.33)</f>
        <v>196.33</v>
      </c>
      <c r="F79" s="2">
        <f>IFERROR(__xludf.DUMMYFUNCTION("""COMPUTED_VALUE"""),5.467578E7)</f>
        <v>54675780</v>
      </c>
    </row>
    <row r="80">
      <c r="A80" s="3">
        <f>IFERROR(__xludf.DUMMYFUNCTION("""COMPUTED_VALUE"""),44011.66666666667)</f>
        <v>44011.66667</v>
      </c>
      <c r="B80" s="2">
        <f>IFERROR(__xludf.DUMMYFUNCTION("""COMPUTED_VALUE"""),195.78)</f>
        <v>195.78</v>
      </c>
      <c r="C80" s="2">
        <f>IFERROR(__xludf.DUMMYFUNCTION("""COMPUTED_VALUE"""),198.53)</f>
        <v>198.53</v>
      </c>
      <c r="D80" s="2">
        <f>IFERROR(__xludf.DUMMYFUNCTION("""COMPUTED_VALUE"""),193.55)</f>
        <v>193.55</v>
      </c>
      <c r="E80" s="2">
        <f>IFERROR(__xludf.DUMMYFUNCTION("""COMPUTED_VALUE"""),198.44)</f>
        <v>198.44</v>
      </c>
      <c r="F80" s="2">
        <f>IFERROR(__xludf.DUMMYFUNCTION("""COMPUTED_VALUE"""),2.6701586E7)</f>
        <v>26701586</v>
      </c>
    </row>
    <row r="81">
      <c r="A81" s="3">
        <f>IFERROR(__xludf.DUMMYFUNCTION("""COMPUTED_VALUE"""),44012.66666666667)</f>
        <v>44012.66667</v>
      </c>
      <c r="B81" s="2">
        <f>IFERROR(__xludf.DUMMYFUNCTION("""COMPUTED_VALUE"""),197.88)</f>
        <v>197.88</v>
      </c>
      <c r="C81" s="2">
        <f>IFERROR(__xludf.DUMMYFUNCTION("""COMPUTED_VALUE"""),204.4)</f>
        <v>204.4</v>
      </c>
      <c r="D81" s="2">
        <f>IFERROR(__xludf.DUMMYFUNCTION("""COMPUTED_VALUE"""),197.74)</f>
        <v>197.74</v>
      </c>
      <c r="E81" s="2">
        <f>IFERROR(__xludf.DUMMYFUNCTION("""COMPUTED_VALUE"""),203.51)</f>
        <v>203.51</v>
      </c>
      <c r="F81" s="2">
        <f>IFERROR(__xludf.DUMMYFUNCTION("""COMPUTED_VALUE"""),3.4310283E7)</f>
        <v>34310283</v>
      </c>
    </row>
    <row r="82">
      <c r="A82" s="3">
        <f>IFERROR(__xludf.DUMMYFUNCTION("""COMPUTED_VALUE"""),44013.66666666667)</f>
        <v>44013.66667</v>
      </c>
      <c r="B82" s="2">
        <f>IFERROR(__xludf.DUMMYFUNCTION("""COMPUTED_VALUE"""),203.14)</f>
        <v>203.14</v>
      </c>
      <c r="C82" s="2">
        <f>IFERROR(__xludf.DUMMYFUNCTION("""COMPUTED_VALUE"""),206.35)</f>
        <v>206.35</v>
      </c>
      <c r="D82" s="2">
        <f>IFERROR(__xludf.DUMMYFUNCTION("""COMPUTED_VALUE"""),201.77)</f>
        <v>201.77</v>
      </c>
      <c r="E82" s="2">
        <f>IFERROR(__xludf.DUMMYFUNCTION("""COMPUTED_VALUE"""),204.7)</f>
        <v>204.7</v>
      </c>
      <c r="F82" s="2">
        <f>IFERROR(__xludf.DUMMYFUNCTION("""COMPUTED_VALUE"""),3.2061206E7)</f>
        <v>32061206</v>
      </c>
    </row>
    <row r="83">
      <c r="A83" s="3">
        <f>IFERROR(__xludf.DUMMYFUNCTION("""COMPUTED_VALUE"""),44014.66666666667)</f>
        <v>44014.66667</v>
      </c>
      <c r="B83" s="2">
        <f>IFERROR(__xludf.DUMMYFUNCTION("""COMPUTED_VALUE"""),205.68)</f>
        <v>205.68</v>
      </c>
      <c r="C83" s="2">
        <f>IFERROR(__xludf.DUMMYFUNCTION("""COMPUTED_VALUE"""),208.02)</f>
        <v>208.02</v>
      </c>
      <c r="D83" s="2">
        <f>IFERROR(__xludf.DUMMYFUNCTION("""COMPUTED_VALUE"""),205.0)</f>
        <v>205</v>
      </c>
      <c r="E83" s="2">
        <f>IFERROR(__xludf.DUMMYFUNCTION("""COMPUTED_VALUE"""),206.26)</f>
        <v>206.26</v>
      </c>
      <c r="F83" s="2">
        <f>IFERROR(__xludf.DUMMYFUNCTION("""COMPUTED_VALUE"""),2.9315762E7)</f>
        <v>29315762</v>
      </c>
    </row>
    <row r="84">
      <c r="A84" s="3">
        <f>IFERROR(__xludf.DUMMYFUNCTION("""COMPUTED_VALUE"""),44018.66666666667)</f>
        <v>44018.66667</v>
      </c>
      <c r="B84" s="2">
        <f>IFERROR(__xludf.DUMMYFUNCTION("""COMPUTED_VALUE"""),208.83)</f>
        <v>208.83</v>
      </c>
      <c r="C84" s="2">
        <f>IFERROR(__xludf.DUMMYFUNCTION("""COMPUTED_VALUE"""),211.13)</f>
        <v>211.13</v>
      </c>
      <c r="D84" s="2">
        <f>IFERROR(__xludf.DUMMYFUNCTION("""COMPUTED_VALUE"""),208.09)</f>
        <v>208.09</v>
      </c>
      <c r="E84" s="2">
        <f>IFERROR(__xludf.DUMMYFUNCTION("""COMPUTED_VALUE"""),210.7)</f>
        <v>210.7</v>
      </c>
      <c r="F84" s="2">
        <f>IFERROR(__xludf.DUMMYFUNCTION("""COMPUTED_VALUE"""),3.1897629E7)</f>
        <v>31897629</v>
      </c>
    </row>
    <row r="85">
      <c r="A85" s="3">
        <f>IFERROR(__xludf.DUMMYFUNCTION("""COMPUTED_VALUE"""),44019.66666666667)</f>
        <v>44019.66667</v>
      </c>
      <c r="B85" s="2">
        <f>IFERROR(__xludf.DUMMYFUNCTION("""COMPUTED_VALUE"""),210.45)</f>
        <v>210.45</v>
      </c>
      <c r="C85" s="2">
        <f>IFERROR(__xludf.DUMMYFUNCTION("""COMPUTED_VALUE"""),214.67)</f>
        <v>214.67</v>
      </c>
      <c r="D85" s="2">
        <f>IFERROR(__xludf.DUMMYFUNCTION("""COMPUTED_VALUE"""),207.99)</f>
        <v>207.99</v>
      </c>
      <c r="E85" s="2">
        <f>IFERROR(__xludf.DUMMYFUNCTION("""COMPUTED_VALUE"""),208.25)</f>
        <v>208.25</v>
      </c>
      <c r="F85" s="2">
        <f>IFERROR(__xludf.DUMMYFUNCTION("""COMPUTED_VALUE"""),3.3600732E7)</f>
        <v>33600732</v>
      </c>
    </row>
    <row r="86">
      <c r="A86" s="3">
        <f>IFERROR(__xludf.DUMMYFUNCTION("""COMPUTED_VALUE"""),44020.66666666667)</f>
        <v>44020.66667</v>
      </c>
      <c r="B86" s="2">
        <f>IFERROR(__xludf.DUMMYFUNCTION("""COMPUTED_VALUE"""),210.07)</f>
        <v>210.07</v>
      </c>
      <c r="C86" s="2">
        <f>IFERROR(__xludf.DUMMYFUNCTION("""COMPUTED_VALUE"""),213.26)</f>
        <v>213.26</v>
      </c>
      <c r="D86" s="2">
        <f>IFERROR(__xludf.DUMMYFUNCTION("""COMPUTED_VALUE"""),208.69)</f>
        <v>208.69</v>
      </c>
      <c r="E86" s="2">
        <f>IFERROR(__xludf.DUMMYFUNCTION("""COMPUTED_VALUE"""),212.83)</f>
        <v>212.83</v>
      </c>
      <c r="F86" s="2">
        <f>IFERROR(__xludf.DUMMYFUNCTION("""COMPUTED_VALUE"""),3.3600025E7)</f>
        <v>33600025</v>
      </c>
    </row>
    <row r="87">
      <c r="A87" s="3">
        <f>IFERROR(__xludf.DUMMYFUNCTION("""COMPUTED_VALUE"""),44021.66666666667)</f>
        <v>44021.66667</v>
      </c>
      <c r="B87" s="2">
        <f>IFERROR(__xludf.DUMMYFUNCTION("""COMPUTED_VALUE"""),216.33)</f>
        <v>216.33</v>
      </c>
      <c r="C87" s="2">
        <f>IFERROR(__xludf.DUMMYFUNCTION("""COMPUTED_VALUE"""),216.38)</f>
        <v>216.38</v>
      </c>
      <c r="D87" s="2">
        <f>IFERROR(__xludf.DUMMYFUNCTION("""COMPUTED_VALUE"""),211.47)</f>
        <v>211.47</v>
      </c>
      <c r="E87" s="2">
        <f>IFERROR(__xludf.DUMMYFUNCTION("""COMPUTED_VALUE"""),214.32)</f>
        <v>214.32</v>
      </c>
      <c r="F87" s="2">
        <f>IFERROR(__xludf.DUMMYFUNCTION("""COMPUTED_VALUE"""),3.3121681E7)</f>
        <v>33121681</v>
      </c>
    </row>
    <row r="88">
      <c r="A88" s="3">
        <f>IFERROR(__xludf.DUMMYFUNCTION("""COMPUTED_VALUE"""),44022.66666666667)</f>
        <v>44022.66667</v>
      </c>
      <c r="B88" s="2">
        <f>IFERROR(__xludf.DUMMYFUNCTION("""COMPUTED_VALUE"""),213.62)</f>
        <v>213.62</v>
      </c>
      <c r="C88" s="2">
        <f>IFERROR(__xludf.DUMMYFUNCTION("""COMPUTED_VALUE"""),214.08)</f>
        <v>214.08</v>
      </c>
      <c r="D88" s="2">
        <f>IFERROR(__xludf.DUMMYFUNCTION("""COMPUTED_VALUE"""),211.08)</f>
        <v>211.08</v>
      </c>
      <c r="E88" s="2">
        <f>IFERROR(__xludf.DUMMYFUNCTION("""COMPUTED_VALUE"""),213.67)</f>
        <v>213.67</v>
      </c>
      <c r="F88" s="2">
        <f>IFERROR(__xludf.DUMMYFUNCTION("""COMPUTED_VALUE"""),2.6177633E7)</f>
        <v>26177633</v>
      </c>
    </row>
    <row r="89">
      <c r="A89" s="3">
        <f>IFERROR(__xludf.DUMMYFUNCTION("""COMPUTED_VALUE"""),44025.66666666667)</f>
        <v>44025.66667</v>
      </c>
      <c r="B89" s="2">
        <f>IFERROR(__xludf.DUMMYFUNCTION("""COMPUTED_VALUE"""),214.48)</f>
        <v>214.48</v>
      </c>
      <c r="C89" s="2">
        <f>IFERROR(__xludf.DUMMYFUNCTION("""COMPUTED_VALUE"""),215.8)</f>
        <v>215.8</v>
      </c>
      <c r="D89" s="2">
        <f>IFERROR(__xludf.DUMMYFUNCTION("""COMPUTED_VALUE"""),206.5)</f>
        <v>206.5</v>
      </c>
      <c r="E89" s="2">
        <f>IFERROR(__xludf.DUMMYFUNCTION("""COMPUTED_VALUE"""),207.07)</f>
        <v>207.07</v>
      </c>
      <c r="F89" s="2">
        <f>IFERROR(__xludf.DUMMYFUNCTION("""COMPUTED_VALUE"""),3.8135606E7)</f>
        <v>38135606</v>
      </c>
    </row>
    <row r="90">
      <c r="A90" s="3">
        <f>IFERROR(__xludf.DUMMYFUNCTION("""COMPUTED_VALUE"""),44026.66666666667)</f>
        <v>44026.66667</v>
      </c>
      <c r="B90" s="2">
        <f>IFERROR(__xludf.DUMMYFUNCTION("""COMPUTED_VALUE"""),206.13)</f>
        <v>206.13</v>
      </c>
      <c r="C90" s="2">
        <f>IFERROR(__xludf.DUMMYFUNCTION("""COMPUTED_VALUE"""),208.85)</f>
        <v>208.85</v>
      </c>
      <c r="D90" s="2">
        <f>IFERROR(__xludf.DUMMYFUNCTION("""COMPUTED_VALUE"""),202.03)</f>
        <v>202.03</v>
      </c>
      <c r="E90" s="2">
        <f>IFERROR(__xludf.DUMMYFUNCTION("""COMPUTED_VALUE"""),208.35)</f>
        <v>208.35</v>
      </c>
      <c r="F90" s="2">
        <f>IFERROR(__xludf.DUMMYFUNCTION("""COMPUTED_VALUE"""),3.759182E7)</f>
        <v>37591820</v>
      </c>
    </row>
    <row r="91">
      <c r="A91" s="3">
        <f>IFERROR(__xludf.DUMMYFUNCTION("""COMPUTED_VALUE"""),44027.66666666667)</f>
        <v>44027.66667</v>
      </c>
      <c r="B91" s="2">
        <f>IFERROR(__xludf.DUMMYFUNCTION("""COMPUTED_VALUE"""),209.56)</f>
        <v>209.56</v>
      </c>
      <c r="C91" s="2">
        <f>IFERROR(__xludf.DUMMYFUNCTION("""COMPUTED_VALUE"""),211.33)</f>
        <v>211.33</v>
      </c>
      <c r="D91" s="2">
        <f>IFERROR(__xludf.DUMMYFUNCTION("""COMPUTED_VALUE"""),205.03)</f>
        <v>205.03</v>
      </c>
      <c r="E91" s="2">
        <f>IFERROR(__xludf.DUMMYFUNCTION("""COMPUTED_VALUE"""),208.04)</f>
        <v>208.04</v>
      </c>
      <c r="F91" s="2">
        <f>IFERROR(__xludf.DUMMYFUNCTION("""COMPUTED_VALUE"""),3.2179409E7)</f>
        <v>32179409</v>
      </c>
    </row>
    <row r="92">
      <c r="A92" s="3">
        <f>IFERROR(__xludf.DUMMYFUNCTION("""COMPUTED_VALUE"""),44028.66666666667)</f>
        <v>44028.66667</v>
      </c>
      <c r="B92" s="2">
        <f>IFERROR(__xludf.DUMMYFUNCTION("""COMPUTED_VALUE"""),205.4)</f>
        <v>205.4</v>
      </c>
      <c r="C92" s="2">
        <f>IFERROR(__xludf.DUMMYFUNCTION("""COMPUTED_VALUE"""),205.7)</f>
        <v>205.7</v>
      </c>
      <c r="D92" s="2">
        <f>IFERROR(__xludf.DUMMYFUNCTION("""COMPUTED_VALUE"""),202.31)</f>
        <v>202.31</v>
      </c>
      <c r="E92" s="2">
        <f>IFERROR(__xludf.DUMMYFUNCTION("""COMPUTED_VALUE"""),203.92)</f>
        <v>203.92</v>
      </c>
      <c r="F92" s="2">
        <f>IFERROR(__xludf.DUMMYFUNCTION("""COMPUTED_VALUE"""),2.9940653E7)</f>
        <v>29940653</v>
      </c>
    </row>
    <row r="93">
      <c r="A93" s="3">
        <f>IFERROR(__xludf.DUMMYFUNCTION("""COMPUTED_VALUE"""),44029.66666666667)</f>
        <v>44029.66667</v>
      </c>
      <c r="B93" s="2">
        <f>IFERROR(__xludf.DUMMYFUNCTION("""COMPUTED_VALUE"""),204.47)</f>
        <v>204.47</v>
      </c>
      <c r="C93" s="2">
        <f>IFERROR(__xludf.DUMMYFUNCTION("""COMPUTED_VALUE"""),205.04)</f>
        <v>205.04</v>
      </c>
      <c r="D93" s="2">
        <f>IFERROR(__xludf.DUMMYFUNCTION("""COMPUTED_VALUE"""),201.39)</f>
        <v>201.39</v>
      </c>
      <c r="E93" s="2">
        <f>IFERROR(__xludf.DUMMYFUNCTION("""COMPUTED_VALUE"""),202.88)</f>
        <v>202.88</v>
      </c>
      <c r="F93" s="2">
        <f>IFERROR(__xludf.DUMMYFUNCTION("""COMPUTED_VALUE"""),3.1635281E7)</f>
        <v>31635281</v>
      </c>
    </row>
    <row r="94">
      <c r="A94" s="3">
        <f>IFERROR(__xludf.DUMMYFUNCTION("""COMPUTED_VALUE"""),44032.66666666667)</f>
        <v>44032.66667</v>
      </c>
      <c r="B94" s="2">
        <f>IFERROR(__xludf.DUMMYFUNCTION("""COMPUTED_VALUE"""),205.0)</f>
        <v>205</v>
      </c>
      <c r="C94" s="2">
        <f>IFERROR(__xludf.DUMMYFUNCTION("""COMPUTED_VALUE"""),212.3)</f>
        <v>212.3</v>
      </c>
      <c r="D94" s="2">
        <f>IFERROR(__xludf.DUMMYFUNCTION("""COMPUTED_VALUE"""),203.01)</f>
        <v>203.01</v>
      </c>
      <c r="E94" s="2">
        <f>IFERROR(__xludf.DUMMYFUNCTION("""COMPUTED_VALUE"""),211.6)</f>
        <v>211.6</v>
      </c>
      <c r="F94" s="2">
        <f>IFERROR(__xludf.DUMMYFUNCTION("""COMPUTED_VALUE"""),3.6884836E7)</f>
        <v>36884836</v>
      </c>
    </row>
    <row r="95">
      <c r="A95" s="3">
        <f>IFERROR(__xludf.DUMMYFUNCTION("""COMPUTED_VALUE"""),44033.66666666667)</f>
        <v>44033.66667</v>
      </c>
      <c r="B95" s="2">
        <f>IFERROR(__xludf.DUMMYFUNCTION("""COMPUTED_VALUE"""),213.66)</f>
        <v>213.66</v>
      </c>
      <c r="C95" s="2">
        <f>IFERROR(__xludf.DUMMYFUNCTION("""COMPUTED_VALUE"""),213.94)</f>
        <v>213.94</v>
      </c>
      <c r="D95" s="2">
        <f>IFERROR(__xludf.DUMMYFUNCTION("""COMPUTED_VALUE"""),208.03)</f>
        <v>208.03</v>
      </c>
      <c r="E95" s="2">
        <f>IFERROR(__xludf.DUMMYFUNCTION("""COMPUTED_VALUE"""),208.75)</f>
        <v>208.75</v>
      </c>
      <c r="F95" s="2">
        <f>IFERROR(__xludf.DUMMYFUNCTION("""COMPUTED_VALUE"""),3.8105777E7)</f>
        <v>38105777</v>
      </c>
    </row>
    <row r="96">
      <c r="A96" s="3">
        <f>IFERROR(__xludf.DUMMYFUNCTION("""COMPUTED_VALUE"""),44034.66666666667)</f>
        <v>44034.66667</v>
      </c>
      <c r="B96" s="2">
        <f>IFERROR(__xludf.DUMMYFUNCTION("""COMPUTED_VALUE"""),209.2)</f>
        <v>209.2</v>
      </c>
      <c r="C96" s="2">
        <f>IFERROR(__xludf.DUMMYFUNCTION("""COMPUTED_VALUE"""),212.3)</f>
        <v>212.3</v>
      </c>
      <c r="D96" s="2">
        <f>IFERROR(__xludf.DUMMYFUNCTION("""COMPUTED_VALUE"""),208.39)</f>
        <v>208.39</v>
      </c>
      <c r="E96" s="2">
        <f>IFERROR(__xludf.DUMMYFUNCTION("""COMPUTED_VALUE"""),211.75)</f>
        <v>211.75</v>
      </c>
      <c r="F96" s="2">
        <f>IFERROR(__xludf.DUMMYFUNCTION("""COMPUTED_VALUE"""),4.9605692E7)</f>
        <v>49605692</v>
      </c>
    </row>
    <row r="97">
      <c r="A97" s="3">
        <f>IFERROR(__xludf.DUMMYFUNCTION("""COMPUTED_VALUE"""),44035.66666666667)</f>
        <v>44035.66667</v>
      </c>
      <c r="B97" s="2">
        <f>IFERROR(__xludf.DUMMYFUNCTION("""COMPUTED_VALUE"""),207.19)</f>
        <v>207.19</v>
      </c>
      <c r="C97" s="2">
        <f>IFERROR(__xludf.DUMMYFUNCTION("""COMPUTED_VALUE"""),210.92)</f>
        <v>210.92</v>
      </c>
      <c r="D97" s="2">
        <f>IFERROR(__xludf.DUMMYFUNCTION("""COMPUTED_VALUE"""),202.15)</f>
        <v>202.15</v>
      </c>
      <c r="E97" s="2">
        <f>IFERROR(__xludf.DUMMYFUNCTION("""COMPUTED_VALUE"""),202.54)</f>
        <v>202.54</v>
      </c>
      <c r="F97" s="2">
        <f>IFERROR(__xludf.DUMMYFUNCTION("""COMPUTED_VALUE"""),6.7457035E7)</f>
        <v>67457035</v>
      </c>
    </row>
    <row r="98">
      <c r="A98" s="3">
        <f>IFERROR(__xludf.DUMMYFUNCTION("""COMPUTED_VALUE"""),44036.66666666667)</f>
        <v>44036.66667</v>
      </c>
      <c r="B98" s="2">
        <f>IFERROR(__xludf.DUMMYFUNCTION("""COMPUTED_VALUE"""),200.42)</f>
        <v>200.42</v>
      </c>
      <c r="C98" s="2">
        <f>IFERROR(__xludf.DUMMYFUNCTION("""COMPUTED_VALUE"""),202.86)</f>
        <v>202.86</v>
      </c>
      <c r="D98" s="2">
        <f>IFERROR(__xludf.DUMMYFUNCTION("""COMPUTED_VALUE"""),197.51)</f>
        <v>197.51</v>
      </c>
      <c r="E98" s="2">
        <f>IFERROR(__xludf.DUMMYFUNCTION("""COMPUTED_VALUE"""),201.3)</f>
        <v>201.3</v>
      </c>
      <c r="F98" s="2">
        <f>IFERROR(__xludf.DUMMYFUNCTION("""COMPUTED_VALUE"""),3.9826989E7)</f>
        <v>39826989</v>
      </c>
    </row>
    <row r="99">
      <c r="A99" s="3">
        <f>IFERROR(__xludf.DUMMYFUNCTION("""COMPUTED_VALUE"""),44039.66666666667)</f>
        <v>44039.66667</v>
      </c>
      <c r="B99" s="2">
        <f>IFERROR(__xludf.DUMMYFUNCTION("""COMPUTED_VALUE"""),201.47)</f>
        <v>201.47</v>
      </c>
      <c r="C99" s="2">
        <f>IFERROR(__xludf.DUMMYFUNCTION("""COMPUTED_VALUE"""),203.97)</f>
        <v>203.97</v>
      </c>
      <c r="D99" s="2">
        <f>IFERROR(__xludf.DUMMYFUNCTION("""COMPUTED_VALUE"""),200.86)</f>
        <v>200.86</v>
      </c>
      <c r="E99" s="2">
        <f>IFERROR(__xludf.DUMMYFUNCTION("""COMPUTED_VALUE"""),203.85)</f>
        <v>203.85</v>
      </c>
      <c r="F99" s="2">
        <f>IFERROR(__xludf.DUMMYFUNCTION("""COMPUTED_VALUE"""),3.0160867E7)</f>
        <v>30160867</v>
      </c>
    </row>
    <row r="100">
      <c r="A100" s="3">
        <f>IFERROR(__xludf.DUMMYFUNCTION("""COMPUTED_VALUE"""),44040.66666666667)</f>
        <v>44040.66667</v>
      </c>
      <c r="B100" s="2">
        <f>IFERROR(__xludf.DUMMYFUNCTION("""COMPUTED_VALUE"""),203.61)</f>
        <v>203.61</v>
      </c>
      <c r="C100" s="2">
        <f>IFERROR(__xludf.DUMMYFUNCTION("""COMPUTED_VALUE"""),204.7)</f>
        <v>204.7</v>
      </c>
      <c r="D100" s="2">
        <f>IFERROR(__xludf.DUMMYFUNCTION("""COMPUTED_VALUE"""),201.74)</f>
        <v>201.74</v>
      </c>
      <c r="E100" s="2">
        <f>IFERROR(__xludf.DUMMYFUNCTION("""COMPUTED_VALUE"""),202.02)</f>
        <v>202.02</v>
      </c>
      <c r="F100" s="2">
        <f>IFERROR(__xludf.DUMMYFUNCTION("""COMPUTED_VALUE"""),2.3251388E7)</f>
        <v>23251388</v>
      </c>
    </row>
    <row r="101">
      <c r="A101" s="3">
        <f>IFERROR(__xludf.DUMMYFUNCTION("""COMPUTED_VALUE"""),44041.66666666667)</f>
        <v>44041.66667</v>
      </c>
      <c r="B101" s="2">
        <f>IFERROR(__xludf.DUMMYFUNCTION("""COMPUTED_VALUE"""),202.5)</f>
        <v>202.5</v>
      </c>
      <c r="C101" s="2">
        <f>IFERROR(__xludf.DUMMYFUNCTION("""COMPUTED_VALUE"""),204.65)</f>
        <v>204.65</v>
      </c>
      <c r="D101" s="2">
        <f>IFERROR(__xludf.DUMMYFUNCTION("""COMPUTED_VALUE"""),202.01)</f>
        <v>202.01</v>
      </c>
      <c r="E101" s="2">
        <f>IFERROR(__xludf.DUMMYFUNCTION("""COMPUTED_VALUE"""),204.06)</f>
        <v>204.06</v>
      </c>
      <c r="F101" s="2">
        <f>IFERROR(__xludf.DUMMYFUNCTION("""COMPUTED_VALUE"""),1.9632602E7)</f>
        <v>19632602</v>
      </c>
    </row>
    <row r="102">
      <c r="A102" s="3">
        <f>IFERROR(__xludf.DUMMYFUNCTION("""COMPUTED_VALUE"""),44042.66666666667)</f>
        <v>44042.66667</v>
      </c>
      <c r="B102" s="2">
        <f>IFERROR(__xludf.DUMMYFUNCTION("""COMPUTED_VALUE"""),201.0)</f>
        <v>201</v>
      </c>
      <c r="C102" s="2">
        <f>IFERROR(__xludf.DUMMYFUNCTION("""COMPUTED_VALUE"""),204.46)</f>
        <v>204.46</v>
      </c>
      <c r="D102" s="2">
        <f>IFERROR(__xludf.DUMMYFUNCTION("""COMPUTED_VALUE"""),199.57)</f>
        <v>199.57</v>
      </c>
      <c r="E102" s="2">
        <f>IFERROR(__xludf.DUMMYFUNCTION("""COMPUTED_VALUE"""),203.9)</f>
        <v>203.9</v>
      </c>
      <c r="F102" s="2">
        <f>IFERROR(__xludf.DUMMYFUNCTION("""COMPUTED_VALUE"""),2.5079596E7)</f>
        <v>25079596</v>
      </c>
    </row>
    <row r="103">
      <c r="A103" s="3">
        <f>IFERROR(__xludf.DUMMYFUNCTION("""COMPUTED_VALUE"""),44043.66666666667)</f>
        <v>44043.66667</v>
      </c>
      <c r="B103" s="2">
        <f>IFERROR(__xludf.DUMMYFUNCTION("""COMPUTED_VALUE"""),204.4)</f>
        <v>204.4</v>
      </c>
      <c r="C103" s="2">
        <f>IFERROR(__xludf.DUMMYFUNCTION("""COMPUTED_VALUE"""),205.1)</f>
        <v>205.1</v>
      </c>
      <c r="D103" s="2">
        <f>IFERROR(__xludf.DUMMYFUNCTION("""COMPUTED_VALUE"""),199.01)</f>
        <v>199.01</v>
      </c>
      <c r="E103" s="2">
        <f>IFERROR(__xludf.DUMMYFUNCTION("""COMPUTED_VALUE"""),205.01)</f>
        <v>205.01</v>
      </c>
      <c r="F103" s="2">
        <f>IFERROR(__xludf.DUMMYFUNCTION("""COMPUTED_VALUE"""),5.1247969E7)</f>
        <v>51247969</v>
      </c>
    </row>
    <row r="104">
      <c r="A104" s="3">
        <f>IFERROR(__xludf.DUMMYFUNCTION("""COMPUTED_VALUE"""),44046.66666666667)</f>
        <v>44046.66667</v>
      </c>
      <c r="B104" s="2">
        <f>IFERROR(__xludf.DUMMYFUNCTION("""COMPUTED_VALUE"""),211.52)</f>
        <v>211.52</v>
      </c>
      <c r="C104" s="2">
        <f>IFERROR(__xludf.DUMMYFUNCTION("""COMPUTED_VALUE"""),217.64)</f>
        <v>217.64</v>
      </c>
      <c r="D104" s="2">
        <f>IFERROR(__xludf.DUMMYFUNCTION("""COMPUTED_VALUE"""),210.44)</f>
        <v>210.44</v>
      </c>
      <c r="E104" s="2">
        <f>IFERROR(__xludf.DUMMYFUNCTION("""COMPUTED_VALUE"""),216.54)</f>
        <v>216.54</v>
      </c>
      <c r="F104" s="2">
        <f>IFERROR(__xludf.DUMMYFUNCTION("""COMPUTED_VALUE"""),7.8983009E7)</f>
        <v>78983009</v>
      </c>
    </row>
    <row r="105">
      <c r="A105" s="3">
        <f>IFERROR(__xludf.DUMMYFUNCTION("""COMPUTED_VALUE"""),44047.66666666667)</f>
        <v>44047.66667</v>
      </c>
      <c r="B105" s="2">
        <f>IFERROR(__xludf.DUMMYFUNCTION("""COMPUTED_VALUE"""),214.17)</f>
        <v>214.17</v>
      </c>
      <c r="C105" s="2">
        <f>IFERROR(__xludf.DUMMYFUNCTION("""COMPUTED_VALUE"""),214.77)</f>
        <v>214.77</v>
      </c>
      <c r="D105" s="2">
        <f>IFERROR(__xludf.DUMMYFUNCTION("""COMPUTED_VALUE"""),210.31)</f>
        <v>210.31</v>
      </c>
      <c r="E105" s="2">
        <f>IFERROR(__xludf.DUMMYFUNCTION("""COMPUTED_VALUE"""),213.29)</f>
        <v>213.29</v>
      </c>
      <c r="F105" s="2">
        <f>IFERROR(__xludf.DUMMYFUNCTION("""COMPUTED_VALUE"""),4.9280056E7)</f>
        <v>49280056</v>
      </c>
    </row>
    <row r="106">
      <c r="A106" s="3">
        <f>IFERROR(__xludf.DUMMYFUNCTION("""COMPUTED_VALUE"""),44048.66666666667)</f>
        <v>44048.66667</v>
      </c>
      <c r="B106" s="2">
        <f>IFERROR(__xludf.DUMMYFUNCTION("""COMPUTED_VALUE"""),214.9)</f>
        <v>214.9</v>
      </c>
      <c r="C106" s="2">
        <f>IFERROR(__xludf.DUMMYFUNCTION("""COMPUTED_VALUE"""),215.0)</f>
        <v>215</v>
      </c>
      <c r="D106" s="2">
        <f>IFERROR(__xludf.DUMMYFUNCTION("""COMPUTED_VALUE"""),211.57)</f>
        <v>211.57</v>
      </c>
      <c r="E106" s="2">
        <f>IFERROR(__xludf.DUMMYFUNCTION("""COMPUTED_VALUE"""),212.94)</f>
        <v>212.94</v>
      </c>
      <c r="F106" s="2">
        <f>IFERROR(__xludf.DUMMYFUNCTION("""COMPUTED_VALUE"""),2.8858621E7)</f>
        <v>28858621</v>
      </c>
    </row>
    <row r="107">
      <c r="A107" s="3">
        <f>IFERROR(__xludf.DUMMYFUNCTION("""COMPUTED_VALUE"""),44049.66666666667)</f>
        <v>44049.66667</v>
      </c>
      <c r="B107" s="2">
        <f>IFERROR(__xludf.DUMMYFUNCTION("""COMPUTED_VALUE"""),212.34)</f>
        <v>212.34</v>
      </c>
      <c r="C107" s="2">
        <f>IFERROR(__xludf.DUMMYFUNCTION("""COMPUTED_VALUE"""),216.37)</f>
        <v>216.37</v>
      </c>
      <c r="D107" s="2">
        <f>IFERROR(__xludf.DUMMYFUNCTION("""COMPUTED_VALUE"""),211.55)</f>
        <v>211.55</v>
      </c>
      <c r="E107" s="2">
        <f>IFERROR(__xludf.DUMMYFUNCTION("""COMPUTED_VALUE"""),216.35)</f>
        <v>216.35</v>
      </c>
      <c r="F107" s="2">
        <f>IFERROR(__xludf.DUMMYFUNCTION("""COMPUTED_VALUE"""),3.2656843E7)</f>
        <v>32656843</v>
      </c>
    </row>
    <row r="108">
      <c r="A108" s="3">
        <f>IFERROR(__xludf.DUMMYFUNCTION("""COMPUTED_VALUE"""),44050.66666666667)</f>
        <v>44050.66667</v>
      </c>
      <c r="B108" s="2">
        <f>IFERROR(__xludf.DUMMYFUNCTION("""COMPUTED_VALUE"""),214.85)</f>
        <v>214.85</v>
      </c>
      <c r="C108" s="2">
        <f>IFERROR(__xludf.DUMMYFUNCTION("""COMPUTED_VALUE"""),215.7)</f>
        <v>215.7</v>
      </c>
      <c r="D108" s="2">
        <f>IFERROR(__xludf.DUMMYFUNCTION("""COMPUTED_VALUE"""),210.93)</f>
        <v>210.93</v>
      </c>
      <c r="E108" s="2">
        <f>IFERROR(__xludf.DUMMYFUNCTION("""COMPUTED_VALUE"""),212.48)</f>
        <v>212.48</v>
      </c>
      <c r="F108" s="2">
        <f>IFERROR(__xludf.DUMMYFUNCTION("""COMPUTED_VALUE"""),2.7820421E7)</f>
        <v>27820421</v>
      </c>
    </row>
    <row r="109">
      <c r="A109" s="3">
        <f>IFERROR(__xludf.DUMMYFUNCTION("""COMPUTED_VALUE"""),44053.66666666667)</f>
        <v>44053.66667</v>
      </c>
      <c r="B109" s="2">
        <f>IFERROR(__xludf.DUMMYFUNCTION("""COMPUTED_VALUE"""),211.67)</f>
        <v>211.67</v>
      </c>
      <c r="C109" s="2">
        <f>IFERROR(__xludf.DUMMYFUNCTION("""COMPUTED_VALUE"""),211.88)</f>
        <v>211.88</v>
      </c>
      <c r="D109" s="2">
        <f>IFERROR(__xludf.DUMMYFUNCTION("""COMPUTED_VALUE"""),206.35)</f>
        <v>206.35</v>
      </c>
      <c r="E109" s="2">
        <f>IFERROR(__xludf.DUMMYFUNCTION("""COMPUTED_VALUE"""),208.25)</f>
        <v>208.25</v>
      </c>
      <c r="F109" s="2">
        <f>IFERROR(__xludf.DUMMYFUNCTION("""COMPUTED_VALUE"""),3.6716462E7)</f>
        <v>36716462</v>
      </c>
    </row>
    <row r="110">
      <c r="A110" s="3">
        <f>IFERROR(__xludf.DUMMYFUNCTION("""COMPUTED_VALUE"""),44054.66666666667)</f>
        <v>44054.66667</v>
      </c>
      <c r="B110" s="2">
        <f>IFERROR(__xludf.DUMMYFUNCTION("""COMPUTED_VALUE"""),207.16)</f>
        <v>207.16</v>
      </c>
      <c r="C110" s="2">
        <f>IFERROR(__xludf.DUMMYFUNCTION("""COMPUTED_VALUE"""),207.65)</f>
        <v>207.65</v>
      </c>
      <c r="D110" s="2">
        <f>IFERROR(__xludf.DUMMYFUNCTION("""COMPUTED_VALUE"""),203.14)</f>
        <v>203.14</v>
      </c>
      <c r="E110" s="2">
        <f>IFERROR(__xludf.DUMMYFUNCTION("""COMPUTED_VALUE"""),203.38)</f>
        <v>203.38</v>
      </c>
      <c r="F110" s="2">
        <f>IFERROR(__xludf.DUMMYFUNCTION("""COMPUTED_VALUE"""),3.6446459E7)</f>
        <v>36446459</v>
      </c>
    </row>
    <row r="111">
      <c r="A111" s="3">
        <f>IFERROR(__xludf.DUMMYFUNCTION("""COMPUTED_VALUE"""),44055.66666666667)</f>
        <v>44055.66667</v>
      </c>
      <c r="B111" s="2">
        <f>IFERROR(__xludf.DUMMYFUNCTION("""COMPUTED_VALUE"""),205.29)</f>
        <v>205.29</v>
      </c>
      <c r="C111" s="2">
        <f>IFERROR(__xludf.DUMMYFUNCTION("""COMPUTED_VALUE"""),210.28)</f>
        <v>210.28</v>
      </c>
      <c r="D111" s="2">
        <f>IFERROR(__xludf.DUMMYFUNCTION("""COMPUTED_VALUE"""),204.75)</f>
        <v>204.75</v>
      </c>
      <c r="E111" s="2">
        <f>IFERROR(__xludf.DUMMYFUNCTION("""COMPUTED_VALUE"""),209.19)</f>
        <v>209.19</v>
      </c>
      <c r="F111" s="2">
        <f>IFERROR(__xludf.DUMMYFUNCTION("""COMPUTED_VALUE"""),2.8041364E7)</f>
        <v>28041364</v>
      </c>
    </row>
    <row r="112">
      <c r="A112" s="3">
        <f>IFERROR(__xludf.DUMMYFUNCTION("""COMPUTED_VALUE"""),44056.66666666667)</f>
        <v>44056.66667</v>
      </c>
      <c r="B112" s="2">
        <f>IFERROR(__xludf.DUMMYFUNCTION("""COMPUTED_VALUE"""),209.44)</f>
        <v>209.44</v>
      </c>
      <c r="C112" s="2">
        <f>IFERROR(__xludf.DUMMYFUNCTION("""COMPUTED_VALUE"""),211.35)</f>
        <v>211.35</v>
      </c>
      <c r="D112" s="2">
        <f>IFERROR(__xludf.DUMMYFUNCTION("""COMPUTED_VALUE"""),208.15)</f>
        <v>208.15</v>
      </c>
      <c r="E112" s="2">
        <f>IFERROR(__xludf.DUMMYFUNCTION("""COMPUTED_VALUE"""),208.7)</f>
        <v>208.7</v>
      </c>
      <c r="F112" s="2">
        <f>IFERROR(__xludf.DUMMYFUNCTION("""COMPUTED_VALUE"""),2.258887E7)</f>
        <v>22588870</v>
      </c>
    </row>
    <row r="113">
      <c r="A113" s="3">
        <f>IFERROR(__xludf.DUMMYFUNCTION("""COMPUTED_VALUE"""),44057.66666666667)</f>
        <v>44057.66667</v>
      </c>
      <c r="B113" s="2">
        <f>IFERROR(__xludf.DUMMYFUNCTION("""COMPUTED_VALUE"""),208.76)</f>
        <v>208.76</v>
      </c>
      <c r="C113" s="2">
        <f>IFERROR(__xludf.DUMMYFUNCTION("""COMPUTED_VALUE"""),209.59)</f>
        <v>209.59</v>
      </c>
      <c r="D113" s="2">
        <f>IFERROR(__xludf.DUMMYFUNCTION("""COMPUTED_VALUE"""),207.51)</f>
        <v>207.51</v>
      </c>
      <c r="E113" s="2">
        <f>IFERROR(__xludf.DUMMYFUNCTION("""COMPUTED_VALUE"""),208.9)</f>
        <v>208.9</v>
      </c>
      <c r="F113" s="2">
        <f>IFERROR(__xludf.DUMMYFUNCTION("""COMPUTED_VALUE"""),1.7958936E7)</f>
        <v>17958936</v>
      </c>
    </row>
    <row r="114">
      <c r="A114" s="3">
        <f>IFERROR(__xludf.DUMMYFUNCTION("""COMPUTED_VALUE"""),44060.66666666667)</f>
        <v>44060.66667</v>
      </c>
      <c r="B114" s="2">
        <f>IFERROR(__xludf.DUMMYFUNCTION("""COMPUTED_VALUE"""),209.6)</f>
        <v>209.6</v>
      </c>
      <c r="C114" s="2">
        <f>IFERROR(__xludf.DUMMYFUNCTION("""COMPUTED_VALUE"""),211.19)</f>
        <v>211.19</v>
      </c>
      <c r="D114" s="2">
        <f>IFERROR(__xludf.DUMMYFUNCTION("""COMPUTED_VALUE"""),208.92)</f>
        <v>208.92</v>
      </c>
      <c r="E114" s="2">
        <f>IFERROR(__xludf.DUMMYFUNCTION("""COMPUTED_VALUE"""),210.28)</f>
        <v>210.28</v>
      </c>
      <c r="F114" s="2">
        <f>IFERROR(__xludf.DUMMYFUNCTION("""COMPUTED_VALUE"""),2.0184757E7)</f>
        <v>20184757</v>
      </c>
    </row>
    <row r="115">
      <c r="A115" s="3">
        <f>IFERROR(__xludf.DUMMYFUNCTION("""COMPUTED_VALUE"""),44061.66666666667)</f>
        <v>44061.66667</v>
      </c>
      <c r="B115" s="2">
        <f>IFERROR(__xludf.DUMMYFUNCTION("""COMPUTED_VALUE"""),210.53)</f>
        <v>210.53</v>
      </c>
      <c r="C115" s="2">
        <f>IFERROR(__xludf.DUMMYFUNCTION("""COMPUTED_VALUE"""),212.36)</f>
        <v>212.36</v>
      </c>
      <c r="D115" s="2">
        <f>IFERROR(__xludf.DUMMYFUNCTION("""COMPUTED_VALUE"""),209.21)</f>
        <v>209.21</v>
      </c>
      <c r="E115" s="2">
        <f>IFERROR(__xludf.DUMMYFUNCTION("""COMPUTED_VALUE"""),211.49)</f>
        <v>211.49</v>
      </c>
      <c r="F115" s="2">
        <f>IFERROR(__xludf.DUMMYFUNCTION("""COMPUTED_VALUE"""),2.1336167E7)</f>
        <v>21336167</v>
      </c>
    </row>
    <row r="116">
      <c r="A116" s="3">
        <f>IFERROR(__xludf.DUMMYFUNCTION("""COMPUTED_VALUE"""),44062.66666666667)</f>
        <v>44062.66667</v>
      </c>
      <c r="B116" s="2">
        <f>IFERROR(__xludf.DUMMYFUNCTION("""COMPUTED_VALUE"""),211.49)</f>
        <v>211.49</v>
      </c>
      <c r="C116" s="2">
        <f>IFERROR(__xludf.DUMMYFUNCTION("""COMPUTED_VALUE"""),212.1)</f>
        <v>212.1</v>
      </c>
      <c r="D116" s="2">
        <f>IFERROR(__xludf.DUMMYFUNCTION("""COMPUTED_VALUE"""),209.25)</f>
        <v>209.25</v>
      </c>
      <c r="E116" s="2">
        <f>IFERROR(__xludf.DUMMYFUNCTION("""COMPUTED_VALUE"""),209.7)</f>
        <v>209.7</v>
      </c>
      <c r="F116" s="2">
        <f>IFERROR(__xludf.DUMMYFUNCTION("""COMPUTED_VALUE"""),2.7627561E7)</f>
        <v>27627561</v>
      </c>
    </row>
    <row r="117">
      <c r="A117" s="3">
        <f>IFERROR(__xludf.DUMMYFUNCTION("""COMPUTED_VALUE"""),44063.66666666667)</f>
        <v>44063.66667</v>
      </c>
      <c r="B117" s="2">
        <f>IFERROR(__xludf.DUMMYFUNCTION("""COMPUTED_VALUE"""),209.54)</f>
        <v>209.54</v>
      </c>
      <c r="C117" s="2">
        <f>IFERROR(__xludf.DUMMYFUNCTION("""COMPUTED_VALUE"""),215.0)</f>
        <v>215</v>
      </c>
      <c r="D117" s="2">
        <f>IFERROR(__xludf.DUMMYFUNCTION("""COMPUTED_VALUE"""),208.91)</f>
        <v>208.91</v>
      </c>
      <c r="E117" s="2">
        <f>IFERROR(__xludf.DUMMYFUNCTION("""COMPUTED_VALUE"""),214.58)</f>
        <v>214.58</v>
      </c>
      <c r="F117" s="2">
        <f>IFERROR(__xludf.DUMMYFUNCTION("""COMPUTED_VALUE"""),2.6981478E7)</f>
        <v>26981478</v>
      </c>
    </row>
    <row r="118">
      <c r="A118" s="3">
        <f>IFERROR(__xludf.DUMMYFUNCTION("""COMPUTED_VALUE"""),44064.66666666667)</f>
        <v>44064.66667</v>
      </c>
      <c r="B118" s="2">
        <f>IFERROR(__xludf.DUMMYFUNCTION("""COMPUTED_VALUE"""),213.86)</f>
        <v>213.86</v>
      </c>
      <c r="C118" s="2">
        <f>IFERROR(__xludf.DUMMYFUNCTION("""COMPUTED_VALUE"""),216.25)</f>
        <v>216.25</v>
      </c>
      <c r="D118" s="2">
        <f>IFERROR(__xludf.DUMMYFUNCTION("""COMPUTED_VALUE"""),212.85)</f>
        <v>212.85</v>
      </c>
      <c r="E118" s="2">
        <f>IFERROR(__xludf.DUMMYFUNCTION("""COMPUTED_VALUE"""),213.02)</f>
        <v>213.02</v>
      </c>
      <c r="F118" s="2">
        <f>IFERROR(__xludf.DUMMYFUNCTION("""COMPUTED_VALUE"""),3.6249319E7)</f>
        <v>36249319</v>
      </c>
    </row>
    <row r="119">
      <c r="A119" s="3">
        <f>IFERROR(__xludf.DUMMYFUNCTION("""COMPUTED_VALUE"""),44067.66666666667)</f>
        <v>44067.66667</v>
      </c>
      <c r="B119" s="2">
        <f>IFERROR(__xludf.DUMMYFUNCTION("""COMPUTED_VALUE"""),214.79)</f>
        <v>214.79</v>
      </c>
      <c r="C119" s="2">
        <f>IFERROR(__xludf.DUMMYFUNCTION("""COMPUTED_VALUE"""),215.52)</f>
        <v>215.52</v>
      </c>
      <c r="D119" s="2">
        <f>IFERROR(__xludf.DUMMYFUNCTION("""COMPUTED_VALUE"""),212.43)</f>
        <v>212.43</v>
      </c>
      <c r="E119" s="2">
        <f>IFERROR(__xludf.DUMMYFUNCTION("""COMPUTED_VALUE"""),213.69)</f>
        <v>213.69</v>
      </c>
      <c r="F119" s="2">
        <f>IFERROR(__xludf.DUMMYFUNCTION("""COMPUTED_VALUE"""),2.5460147E7)</f>
        <v>25460147</v>
      </c>
    </row>
    <row r="120">
      <c r="A120" s="3">
        <f>IFERROR(__xludf.DUMMYFUNCTION("""COMPUTED_VALUE"""),44068.66666666667)</f>
        <v>44068.66667</v>
      </c>
      <c r="B120" s="2">
        <f>IFERROR(__xludf.DUMMYFUNCTION("""COMPUTED_VALUE"""),213.1)</f>
        <v>213.1</v>
      </c>
      <c r="C120" s="2">
        <f>IFERROR(__xludf.DUMMYFUNCTION("""COMPUTED_VALUE"""),216.61)</f>
        <v>216.61</v>
      </c>
      <c r="D120" s="2">
        <f>IFERROR(__xludf.DUMMYFUNCTION("""COMPUTED_VALUE"""),213.1)</f>
        <v>213.1</v>
      </c>
      <c r="E120" s="2">
        <f>IFERROR(__xludf.DUMMYFUNCTION("""COMPUTED_VALUE"""),216.47)</f>
        <v>216.47</v>
      </c>
      <c r="F120" s="2">
        <f>IFERROR(__xludf.DUMMYFUNCTION("""COMPUTED_VALUE"""),2.3043696E7)</f>
        <v>23043696</v>
      </c>
    </row>
    <row r="121">
      <c r="A121" s="3">
        <f>IFERROR(__xludf.DUMMYFUNCTION("""COMPUTED_VALUE"""),44069.66666666667)</f>
        <v>44069.66667</v>
      </c>
      <c r="B121" s="2">
        <f>IFERROR(__xludf.DUMMYFUNCTION("""COMPUTED_VALUE"""),217.88)</f>
        <v>217.88</v>
      </c>
      <c r="C121" s="2">
        <f>IFERROR(__xludf.DUMMYFUNCTION("""COMPUTED_VALUE"""),222.09)</f>
        <v>222.09</v>
      </c>
      <c r="D121" s="2">
        <f>IFERROR(__xludf.DUMMYFUNCTION("""COMPUTED_VALUE"""),217.36)</f>
        <v>217.36</v>
      </c>
      <c r="E121" s="2">
        <f>IFERROR(__xludf.DUMMYFUNCTION("""COMPUTED_VALUE"""),221.15)</f>
        <v>221.15</v>
      </c>
      <c r="F121" s="2">
        <f>IFERROR(__xludf.DUMMYFUNCTION("""COMPUTED_VALUE"""),3.9600828E7)</f>
        <v>39600828</v>
      </c>
    </row>
    <row r="122">
      <c r="A122" s="3">
        <f>IFERROR(__xludf.DUMMYFUNCTION("""COMPUTED_VALUE"""),44070.66666666667)</f>
        <v>44070.66667</v>
      </c>
      <c r="B122" s="2">
        <f>IFERROR(__xludf.DUMMYFUNCTION("""COMPUTED_VALUE"""),222.89)</f>
        <v>222.89</v>
      </c>
      <c r="C122" s="2">
        <f>IFERROR(__xludf.DUMMYFUNCTION("""COMPUTED_VALUE"""),231.15)</f>
        <v>231.15</v>
      </c>
      <c r="D122" s="2">
        <f>IFERROR(__xludf.DUMMYFUNCTION("""COMPUTED_VALUE"""),219.4)</f>
        <v>219.4</v>
      </c>
      <c r="E122" s="2">
        <f>IFERROR(__xludf.DUMMYFUNCTION("""COMPUTED_VALUE"""),226.58)</f>
        <v>226.58</v>
      </c>
      <c r="F122" s="2">
        <f>IFERROR(__xludf.DUMMYFUNCTION("""COMPUTED_VALUE"""),5.7602195E7)</f>
        <v>57602195</v>
      </c>
    </row>
    <row r="123">
      <c r="A123" s="3">
        <f>IFERROR(__xludf.DUMMYFUNCTION("""COMPUTED_VALUE"""),44071.66666666667)</f>
        <v>44071.66667</v>
      </c>
      <c r="B123" s="2">
        <f>IFERROR(__xludf.DUMMYFUNCTION("""COMPUTED_VALUE"""),228.18)</f>
        <v>228.18</v>
      </c>
      <c r="C123" s="2">
        <f>IFERROR(__xludf.DUMMYFUNCTION("""COMPUTED_VALUE"""),230.64)</f>
        <v>230.64</v>
      </c>
      <c r="D123" s="2">
        <f>IFERROR(__xludf.DUMMYFUNCTION("""COMPUTED_VALUE"""),226.58)</f>
        <v>226.58</v>
      </c>
      <c r="E123" s="2">
        <f>IFERROR(__xludf.DUMMYFUNCTION("""COMPUTED_VALUE"""),228.91)</f>
        <v>228.91</v>
      </c>
      <c r="F123" s="2">
        <f>IFERROR(__xludf.DUMMYFUNCTION("""COMPUTED_VALUE"""),2.6292896E7)</f>
        <v>26292896</v>
      </c>
    </row>
    <row r="124">
      <c r="A124" s="3">
        <f>IFERROR(__xludf.DUMMYFUNCTION("""COMPUTED_VALUE"""),44074.66666666667)</f>
        <v>44074.66667</v>
      </c>
      <c r="B124" s="2">
        <f>IFERROR(__xludf.DUMMYFUNCTION("""COMPUTED_VALUE"""),227.0)</f>
        <v>227</v>
      </c>
      <c r="C124" s="2">
        <f>IFERROR(__xludf.DUMMYFUNCTION("""COMPUTED_VALUE"""),228.7)</f>
        <v>228.7</v>
      </c>
      <c r="D124" s="2">
        <f>IFERROR(__xludf.DUMMYFUNCTION("""COMPUTED_VALUE"""),224.31)</f>
        <v>224.31</v>
      </c>
      <c r="E124" s="2">
        <f>IFERROR(__xludf.DUMMYFUNCTION("""COMPUTED_VALUE"""),225.53)</f>
        <v>225.53</v>
      </c>
      <c r="F124" s="2">
        <f>IFERROR(__xludf.DUMMYFUNCTION("""COMPUTED_VALUE"""),2.8774156E7)</f>
        <v>28774156</v>
      </c>
    </row>
    <row r="125">
      <c r="A125" s="3">
        <f>IFERROR(__xludf.DUMMYFUNCTION("""COMPUTED_VALUE"""),44075.66666666667)</f>
        <v>44075.66667</v>
      </c>
      <c r="B125" s="2">
        <f>IFERROR(__xludf.DUMMYFUNCTION("""COMPUTED_VALUE"""),225.51)</f>
        <v>225.51</v>
      </c>
      <c r="C125" s="2">
        <f>IFERROR(__xludf.DUMMYFUNCTION("""COMPUTED_VALUE"""),227.45)</f>
        <v>227.45</v>
      </c>
      <c r="D125" s="2">
        <f>IFERROR(__xludf.DUMMYFUNCTION("""COMPUTED_VALUE"""),224.43)</f>
        <v>224.43</v>
      </c>
      <c r="E125" s="2">
        <f>IFERROR(__xludf.DUMMYFUNCTION("""COMPUTED_VALUE"""),227.27)</f>
        <v>227.27</v>
      </c>
      <c r="F125" s="2">
        <f>IFERROR(__xludf.DUMMYFUNCTION("""COMPUTED_VALUE"""),2.5791235E7)</f>
        <v>25791235</v>
      </c>
    </row>
    <row r="126">
      <c r="A126" s="3">
        <f>IFERROR(__xludf.DUMMYFUNCTION("""COMPUTED_VALUE"""),44076.66666666667)</f>
        <v>44076.66667</v>
      </c>
      <c r="B126" s="2">
        <f>IFERROR(__xludf.DUMMYFUNCTION("""COMPUTED_VALUE"""),227.97)</f>
        <v>227.97</v>
      </c>
      <c r="C126" s="2">
        <f>IFERROR(__xludf.DUMMYFUNCTION("""COMPUTED_VALUE"""),232.86)</f>
        <v>232.86</v>
      </c>
      <c r="D126" s="2">
        <f>IFERROR(__xludf.DUMMYFUNCTION("""COMPUTED_VALUE"""),227.35)</f>
        <v>227.35</v>
      </c>
      <c r="E126" s="2">
        <f>IFERROR(__xludf.DUMMYFUNCTION("""COMPUTED_VALUE"""),231.65)</f>
        <v>231.65</v>
      </c>
      <c r="F126" s="2">
        <f>IFERROR(__xludf.DUMMYFUNCTION("""COMPUTED_VALUE"""),3.4080839E7)</f>
        <v>34080839</v>
      </c>
    </row>
    <row r="127">
      <c r="A127" s="3">
        <f>IFERROR(__xludf.DUMMYFUNCTION("""COMPUTED_VALUE"""),44077.66666666667)</f>
        <v>44077.66667</v>
      </c>
      <c r="B127" s="2">
        <f>IFERROR(__xludf.DUMMYFUNCTION("""COMPUTED_VALUE"""),229.27)</f>
        <v>229.27</v>
      </c>
      <c r="C127" s="2">
        <f>IFERROR(__xludf.DUMMYFUNCTION("""COMPUTED_VALUE"""),229.31)</f>
        <v>229.31</v>
      </c>
      <c r="D127" s="2">
        <f>IFERROR(__xludf.DUMMYFUNCTION("""COMPUTED_VALUE"""),214.96)</f>
        <v>214.96</v>
      </c>
      <c r="E127" s="2">
        <f>IFERROR(__xludf.DUMMYFUNCTION("""COMPUTED_VALUE"""),217.3)</f>
        <v>217.3</v>
      </c>
      <c r="F127" s="2">
        <f>IFERROR(__xludf.DUMMYFUNCTION("""COMPUTED_VALUE"""),5.8400288E7)</f>
        <v>58400288</v>
      </c>
    </row>
    <row r="128">
      <c r="A128" s="3">
        <f>IFERROR(__xludf.DUMMYFUNCTION("""COMPUTED_VALUE"""),44078.66666666667)</f>
        <v>44078.66667</v>
      </c>
      <c r="B128" s="2">
        <f>IFERROR(__xludf.DUMMYFUNCTION("""COMPUTED_VALUE"""),215.1)</f>
        <v>215.1</v>
      </c>
      <c r="C128" s="2">
        <f>IFERROR(__xludf.DUMMYFUNCTION("""COMPUTED_VALUE"""),218.36)</f>
        <v>218.36</v>
      </c>
      <c r="D128" s="2">
        <f>IFERROR(__xludf.DUMMYFUNCTION("""COMPUTED_VALUE"""),205.19)</f>
        <v>205.19</v>
      </c>
      <c r="E128" s="2">
        <f>IFERROR(__xludf.DUMMYFUNCTION("""COMPUTED_VALUE"""),214.25)</f>
        <v>214.25</v>
      </c>
      <c r="F128" s="2">
        <f>IFERROR(__xludf.DUMMYFUNCTION("""COMPUTED_VALUE"""),5.9664072E7)</f>
        <v>59664072</v>
      </c>
    </row>
    <row r="129">
      <c r="A129" s="3">
        <f>IFERROR(__xludf.DUMMYFUNCTION("""COMPUTED_VALUE"""),44082.66666666667)</f>
        <v>44082.66667</v>
      </c>
      <c r="B129" s="2">
        <f>IFERROR(__xludf.DUMMYFUNCTION("""COMPUTED_VALUE"""),206.5)</f>
        <v>206.5</v>
      </c>
      <c r="C129" s="2">
        <f>IFERROR(__xludf.DUMMYFUNCTION("""COMPUTED_VALUE"""),210.03)</f>
        <v>210.03</v>
      </c>
      <c r="D129" s="2">
        <f>IFERROR(__xludf.DUMMYFUNCTION("""COMPUTED_VALUE"""),202.2)</f>
        <v>202.2</v>
      </c>
      <c r="E129" s="2">
        <f>IFERROR(__xludf.DUMMYFUNCTION("""COMPUTED_VALUE"""),202.66)</f>
        <v>202.66</v>
      </c>
      <c r="F129" s="2">
        <f>IFERROR(__xludf.DUMMYFUNCTION("""COMPUTED_VALUE"""),5.292433E7)</f>
        <v>52924330</v>
      </c>
    </row>
    <row r="130">
      <c r="A130" s="3">
        <f>IFERROR(__xludf.DUMMYFUNCTION("""COMPUTED_VALUE"""),44083.66666666667)</f>
        <v>44083.66667</v>
      </c>
      <c r="B130" s="2">
        <f>IFERROR(__xludf.DUMMYFUNCTION("""COMPUTED_VALUE"""),207.6)</f>
        <v>207.6</v>
      </c>
      <c r="C130" s="2">
        <f>IFERROR(__xludf.DUMMYFUNCTION("""COMPUTED_VALUE"""),214.84)</f>
        <v>214.84</v>
      </c>
      <c r="D130" s="2">
        <f>IFERROR(__xludf.DUMMYFUNCTION("""COMPUTED_VALUE"""),206.7)</f>
        <v>206.7</v>
      </c>
      <c r="E130" s="2">
        <f>IFERROR(__xludf.DUMMYFUNCTION("""COMPUTED_VALUE"""),211.29)</f>
        <v>211.29</v>
      </c>
      <c r="F130" s="2">
        <f>IFERROR(__xludf.DUMMYFUNCTION("""COMPUTED_VALUE"""),4.5678986E7)</f>
        <v>45678986</v>
      </c>
    </row>
    <row r="131">
      <c r="A131" s="3">
        <f>IFERROR(__xludf.DUMMYFUNCTION("""COMPUTED_VALUE"""),44084.66666666667)</f>
        <v>44084.66667</v>
      </c>
      <c r="B131" s="2">
        <f>IFERROR(__xludf.DUMMYFUNCTION("""COMPUTED_VALUE"""),213.4)</f>
        <v>213.4</v>
      </c>
      <c r="C131" s="2">
        <f>IFERROR(__xludf.DUMMYFUNCTION("""COMPUTED_VALUE"""),214.74)</f>
        <v>214.74</v>
      </c>
      <c r="D131" s="2">
        <f>IFERROR(__xludf.DUMMYFUNCTION("""COMPUTED_VALUE"""),204.11)</f>
        <v>204.11</v>
      </c>
      <c r="E131" s="2">
        <f>IFERROR(__xludf.DUMMYFUNCTION("""COMPUTED_VALUE"""),205.37)</f>
        <v>205.37</v>
      </c>
      <c r="F131" s="2">
        <f>IFERROR(__xludf.DUMMYFUNCTION("""COMPUTED_VALUE"""),3.5461514E7)</f>
        <v>35461514</v>
      </c>
    </row>
    <row r="132">
      <c r="A132" s="3">
        <f>IFERROR(__xludf.DUMMYFUNCTION("""COMPUTED_VALUE"""),44085.66666666667)</f>
        <v>44085.66667</v>
      </c>
      <c r="B132" s="2">
        <f>IFERROR(__xludf.DUMMYFUNCTION("""COMPUTED_VALUE"""),207.2)</f>
        <v>207.2</v>
      </c>
      <c r="C132" s="2">
        <f>IFERROR(__xludf.DUMMYFUNCTION("""COMPUTED_VALUE"""),208.63)</f>
        <v>208.63</v>
      </c>
      <c r="D132" s="2">
        <f>IFERROR(__xludf.DUMMYFUNCTION("""COMPUTED_VALUE"""),201.24)</f>
        <v>201.24</v>
      </c>
      <c r="E132" s="2">
        <f>IFERROR(__xludf.DUMMYFUNCTION("""COMPUTED_VALUE"""),204.03)</f>
        <v>204.03</v>
      </c>
      <c r="F132" s="2">
        <f>IFERROR(__xludf.DUMMYFUNCTION("""COMPUTED_VALUE"""),3.3620073E7)</f>
        <v>33620073</v>
      </c>
    </row>
    <row r="133">
      <c r="A133" s="3">
        <f>IFERROR(__xludf.DUMMYFUNCTION("""COMPUTED_VALUE"""),44088.66666666667)</f>
        <v>44088.66667</v>
      </c>
      <c r="B133" s="2">
        <f>IFERROR(__xludf.DUMMYFUNCTION("""COMPUTED_VALUE"""),204.24)</f>
        <v>204.24</v>
      </c>
      <c r="C133" s="2">
        <f>IFERROR(__xludf.DUMMYFUNCTION("""COMPUTED_VALUE"""),209.2)</f>
        <v>209.2</v>
      </c>
      <c r="D133" s="2">
        <f>IFERROR(__xludf.DUMMYFUNCTION("""COMPUTED_VALUE"""),204.03)</f>
        <v>204.03</v>
      </c>
      <c r="E133" s="2">
        <f>IFERROR(__xludf.DUMMYFUNCTION("""COMPUTED_VALUE"""),205.41)</f>
        <v>205.41</v>
      </c>
      <c r="F133" s="2">
        <f>IFERROR(__xludf.DUMMYFUNCTION("""COMPUTED_VALUE"""),3.0375768E7)</f>
        <v>30375768</v>
      </c>
    </row>
    <row r="134">
      <c r="A134" s="3">
        <f>IFERROR(__xludf.DUMMYFUNCTION("""COMPUTED_VALUE"""),44089.66666666667)</f>
        <v>44089.66667</v>
      </c>
      <c r="B134" s="2">
        <f>IFERROR(__xludf.DUMMYFUNCTION("""COMPUTED_VALUE"""),208.42)</f>
        <v>208.42</v>
      </c>
      <c r="C134" s="2">
        <f>IFERROR(__xludf.DUMMYFUNCTION("""COMPUTED_VALUE"""),209.78)</f>
        <v>209.78</v>
      </c>
      <c r="D134" s="2">
        <f>IFERROR(__xludf.DUMMYFUNCTION("""COMPUTED_VALUE"""),206.93)</f>
        <v>206.93</v>
      </c>
      <c r="E134" s="2">
        <f>IFERROR(__xludf.DUMMYFUNCTION("""COMPUTED_VALUE"""),208.78)</f>
        <v>208.78</v>
      </c>
      <c r="F134" s="2">
        <f>IFERROR(__xludf.DUMMYFUNCTION("""COMPUTED_VALUE"""),2.1823942E7)</f>
        <v>21823942</v>
      </c>
    </row>
    <row r="135">
      <c r="A135" s="3">
        <f>IFERROR(__xludf.DUMMYFUNCTION("""COMPUTED_VALUE"""),44090.66666666667)</f>
        <v>44090.66667</v>
      </c>
      <c r="B135" s="2">
        <f>IFERROR(__xludf.DUMMYFUNCTION("""COMPUTED_VALUE"""),210.62)</f>
        <v>210.62</v>
      </c>
      <c r="C135" s="2">
        <f>IFERROR(__xludf.DUMMYFUNCTION("""COMPUTED_VALUE"""),210.65)</f>
        <v>210.65</v>
      </c>
      <c r="D135" s="2">
        <f>IFERROR(__xludf.DUMMYFUNCTION("""COMPUTED_VALUE"""),204.64)</f>
        <v>204.64</v>
      </c>
      <c r="E135" s="2">
        <f>IFERROR(__xludf.DUMMYFUNCTION("""COMPUTED_VALUE"""),205.05)</f>
        <v>205.05</v>
      </c>
      <c r="F135" s="2">
        <f>IFERROR(__xludf.DUMMYFUNCTION("""COMPUTED_VALUE"""),2.6372464E7)</f>
        <v>26372464</v>
      </c>
    </row>
    <row r="136">
      <c r="A136" s="3">
        <f>IFERROR(__xludf.DUMMYFUNCTION("""COMPUTED_VALUE"""),44091.66666666667)</f>
        <v>44091.66667</v>
      </c>
      <c r="B136" s="2">
        <f>IFERROR(__xludf.DUMMYFUNCTION("""COMPUTED_VALUE"""),200.05)</f>
        <v>200.05</v>
      </c>
      <c r="C136" s="2">
        <f>IFERROR(__xludf.DUMMYFUNCTION("""COMPUTED_VALUE"""),204.33)</f>
        <v>204.33</v>
      </c>
      <c r="D136" s="2">
        <f>IFERROR(__xludf.DUMMYFUNCTION("""COMPUTED_VALUE"""),199.96)</f>
        <v>199.96</v>
      </c>
      <c r="E136" s="2">
        <f>IFERROR(__xludf.DUMMYFUNCTION("""COMPUTED_VALUE"""),202.91)</f>
        <v>202.91</v>
      </c>
      <c r="F136" s="2">
        <f>IFERROR(__xludf.DUMMYFUNCTION("""COMPUTED_VALUE"""),3.4011257E7)</f>
        <v>34011257</v>
      </c>
    </row>
    <row r="137">
      <c r="A137" s="3">
        <f>IFERROR(__xludf.DUMMYFUNCTION("""COMPUTED_VALUE"""),44092.66666666667)</f>
        <v>44092.66667</v>
      </c>
      <c r="B137" s="2">
        <f>IFERROR(__xludf.DUMMYFUNCTION("""COMPUTED_VALUE"""),202.8)</f>
        <v>202.8</v>
      </c>
      <c r="C137" s="2">
        <f>IFERROR(__xludf.DUMMYFUNCTION("""COMPUTED_VALUE"""),203.65)</f>
        <v>203.65</v>
      </c>
      <c r="D137" s="2">
        <f>IFERROR(__xludf.DUMMYFUNCTION("""COMPUTED_VALUE"""),196.25)</f>
        <v>196.25</v>
      </c>
      <c r="E137" s="2">
        <f>IFERROR(__xludf.DUMMYFUNCTION("""COMPUTED_VALUE"""),200.39)</f>
        <v>200.39</v>
      </c>
      <c r="F137" s="2">
        <f>IFERROR(__xludf.DUMMYFUNCTION("""COMPUTED_VALUE"""),5.5225326E7)</f>
        <v>55225326</v>
      </c>
    </row>
    <row r="138">
      <c r="A138" s="3">
        <f>IFERROR(__xludf.DUMMYFUNCTION("""COMPUTED_VALUE"""),44095.66666666667)</f>
        <v>44095.66667</v>
      </c>
      <c r="B138" s="2">
        <f>IFERROR(__xludf.DUMMYFUNCTION("""COMPUTED_VALUE"""),197.19)</f>
        <v>197.19</v>
      </c>
      <c r="C138" s="2">
        <f>IFERROR(__xludf.DUMMYFUNCTION("""COMPUTED_VALUE"""),202.71)</f>
        <v>202.71</v>
      </c>
      <c r="D138" s="2">
        <f>IFERROR(__xludf.DUMMYFUNCTION("""COMPUTED_VALUE"""),196.38)</f>
        <v>196.38</v>
      </c>
      <c r="E138" s="2">
        <f>IFERROR(__xludf.DUMMYFUNCTION("""COMPUTED_VALUE"""),202.54)</f>
        <v>202.54</v>
      </c>
      <c r="F138" s="2">
        <f>IFERROR(__xludf.DUMMYFUNCTION("""COMPUTED_VALUE"""),3.9839657E7)</f>
        <v>39839657</v>
      </c>
    </row>
    <row r="139">
      <c r="A139" s="3">
        <f>IFERROR(__xludf.DUMMYFUNCTION("""COMPUTED_VALUE"""),44096.66666666667)</f>
        <v>44096.66667</v>
      </c>
      <c r="B139" s="2">
        <f>IFERROR(__xludf.DUMMYFUNCTION("""COMPUTED_VALUE"""),205.06)</f>
        <v>205.06</v>
      </c>
      <c r="C139" s="2">
        <f>IFERROR(__xludf.DUMMYFUNCTION("""COMPUTED_VALUE"""),208.1)</f>
        <v>208.1</v>
      </c>
      <c r="D139" s="2">
        <f>IFERROR(__xludf.DUMMYFUNCTION("""COMPUTED_VALUE"""),202.08)</f>
        <v>202.08</v>
      </c>
      <c r="E139" s="2">
        <f>IFERROR(__xludf.DUMMYFUNCTION("""COMPUTED_VALUE"""),207.42)</f>
        <v>207.42</v>
      </c>
      <c r="F139" s="2">
        <f>IFERROR(__xludf.DUMMYFUNCTION("""COMPUTED_VALUE"""),3.3517065E7)</f>
        <v>33517065</v>
      </c>
    </row>
    <row r="140">
      <c r="A140" s="3">
        <f>IFERROR(__xludf.DUMMYFUNCTION("""COMPUTED_VALUE"""),44097.66666666667)</f>
        <v>44097.66667</v>
      </c>
      <c r="B140" s="2">
        <f>IFERROR(__xludf.DUMMYFUNCTION("""COMPUTED_VALUE"""),207.9)</f>
        <v>207.9</v>
      </c>
      <c r="C140" s="2">
        <f>IFERROR(__xludf.DUMMYFUNCTION("""COMPUTED_VALUE"""),208.1)</f>
        <v>208.1</v>
      </c>
      <c r="D140" s="2">
        <f>IFERROR(__xludf.DUMMYFUNCTION("""COMPUTED_VALUE"""),200.03)</f>
        <v>200.03</v>
      </c>
      <c r="E140" s="2">
        <f>IFERROR(__xludf.DUMMYFUNCTION("""COMPUTED_VALUE"""),200.59)</f>
        <v>200.59</v>
      </c>
      <c r="F140" s="2">
        <f>IFERROR(__xludf.DUMMYFUNCTION("""COMPUTED_VALUE"""),3.080378E7)</f>
        <v>30803780</v>
      </c>
    </row>
    <row r="141">
      <c r="A141" s="3">
        <f>IFERROR(__xludf.DUMMYFUNCTION("""COMPUTED_VALUE"""),44098.66666666667)</f>
        <v>44098.66667</v>
      </c>
      <c r="B141" s="2">
        <f>IFERROR(__xludf.DUMMYFUNCTION("""COMPUTED_VALUE"""),199.85)</f>
        <v>199.85</v>
      </c>
      <c r="C141" s="2">
        <f>IFERROR(__xludf.DUMMYFUNCTION("""COMPUTED_VALUE"""),205.57)</f>
        <v>205.57</v>
      </c>
      <c r="D141" s="2">
        <f>IFERROR(__xludf.DUMMYFUNCTION("""COMPUTED_VALUE"""),199.2)</f>
        <v>199.2</v>
      </c>
      <c r="E141" s="2">
        <f>IFERROR(__xludf.DUMMYFUNCTION("""COMPUTED_VALUE"""),203.19)</f>
        <v>203.19</v>
      </c>
      <c r="F141" s="2">
        <f>IFERROR(__xludf.DUMMYFUNCTION("""COMPUTED_VALUE"""),3.1202493E7)</f>
        <v>31202493</v>
      </c>
    </row>
    <row r="142">
      <c r="A142" s="3">
        <f>IFERROR(__xludf.DUMMYFUNCTION("""COMPUTED_VALUE"""),44099.66666666667)</f>
        <v>44099.66667</v>
      </c>
      <c r="B142" s="2">
        <f>IFERROR(__xludf.DUMMYFUNCTION("""COMPUTED_VALUE"""),203.55)</f>
        <v>203.55</v>
      </c>
      <c r="C142" s="2">
        <f>IFERROR(__xludf.DUMMYFUNCTION("""COMPUTED_VALUE"""),209.04)</f>
        <v>209.04</v>
      </c>
      <c r="D142" s="2">
        <f>IFERROR(__xludf.DUMMYFUNCTION("""COMPUTED_VALUE"""),202.54)</f>
        <v>202.54</v>
      </c>
      <c r="E142" s="2">
        <f>IFERROR(__xludf.DUMMYFUNCTION("""COMPUTED_VALUE"""),207.82)</f>
        <v>207.82</v>
      </c>
      <c r="F142" s="2">
        <f>IFERROR(__xludf.DUMMYFUNCTION("""COMPUTED_VALUE"""),2.9437312E7)</f>
        <v>29437312</v>
      </c>
    </row>
    <row r="143">
      <c r="A143" s="3">
        <f>IFERROR(__xludf.DUMMYFUNCTION("""COMPUTED_VALUE"""),44102.66666666667)</f>
        <v>44102.66667</v>
      </c>
      <c r="B143" s="2">
        <f>IFERROR(__xludf.DUMMYFUNCTION("""COMPUTED_VALUE"""),210.88)</f>
        <v>210.88</v>
      </c>
      <c r="C143" s="2">
        <f>IFERROR(__xludf.DUMMYFUNCTION("""COMPUTED_VALUE"""),212.57)</f>
        <v>212.57</v>
      </c>
      <c r="D143" s="2">
        <f>IFERROR(__xludf.DUMMYFUNCTION("""COMPUTED_VALUE"""),208.06)</f>
        <v>208.06</v>
      </c>
      <c r="E143" s="2">
        <f>IFERROR(__xludf.DUMMYFUNCTION("""COMPUTED_VALUE"""),209.44)</f>
        <v>209.44</v>
      </c>
      <c r="F143" s="2">
        <f>IFERROR(__xludf.DUMMYFUNCTION("""COMPUTED_VALUE"""),3.2004936E7)</f>
        <v>32004936</v>
      </c>
    </row>
    <row r="144">
      <c r="A144" s="3">
        <f>IFERROR(__xludf.DUMMYFUNCTION("""COMPUTED_VALUE"""),44103.66666666667)</f>
        <v>44103.66667</v>
      </c>
      <c r="B144" s="2">
        <f>IFERROR(__xludf.DUMMYFUNCTION("""COMPUTED_VALUE"""),209.35)</f>
        <v>209.35</v>
      </c>
      <c r="C144" s="2">
        <f>IFERROR(__xludf.DUMMYFUNCTION("""COMPUTED_VALUE"""),210.07)</f>
        <v>210.07</v>
      </c>
      <c r="D144" s="2">
        <f>IFERROR(__xludf.DUMMYFUNCTION("""COMPUTED_VALUE"""),206.81)</f>
        <v>206.81</v>
      </c>
      <c r="E144" s="2">
        <f>IFERROR(__xludf.DUMMYFUNCTION("""COMPUTED_VALUE"""),207.26)</f>
        <v>207.26</v>
      </c>
      <c r="F144" s="2">
        <f>IFERROR(__xludf.DUMMYFUNCTION("""COMPUTED_VALUE"""),2.4464472E7)</f>
        <v>24464472</v>
      </c>
    </row>
    <row r="145">
      <c r="A145" s="3">
        <f>IFERROR(__xludf.DUMMYFUNCTION("""COMPUTED_VALUE"""),44104.66666666667)</f>
        <v>44104.66667</v>
      </c>
      <c r="B145" s="2">
        <f>IFERROR(__xludf.DUMMYFUNCTION("""COMPUTED_VALUE"""),207.73)</f>
        <v>207.73</v>
      </c>
      <c r="C145" s="2">
        <f>IFERROR(__xludf.DUMMYFUNCTION("""COMPUTED_VALUE"""),211.98)</f>
        <v>211.98</v>
      </c>
      <c r="D145" s="2">
        <f>IFERROR(__xludf.DUMMYFUNCTION("""COMPUTED_VALUE"""),206.54)</f>
        <v>206.54</v>
      </c>
      <c r="E145" s="2">
        <f>IFERROR(__xludf.DUMMYFUNCTION("""COMPUTED_VALUE"""),210.33)</f>
        <v>210.33</v>
      </c>
      <c r="F145" s="2">
        <f>IFERROR(__xludf.DUMMYFUNCTION("""COMPUTED_VALUE"""),3.3829088E7)</f>
        <v>33829088</v>
      </c>
    </row>
    <row r="146">
      <c r="A146" s="3">
        <f>IFERROR(__xludf.DUMMYFUNCTION("""COMPUTED_VALUE"""),44105.66666666667)</f>
        <v>44105.66667</v>
      </c>
      <c r="B146" s="2">
        <f>IFERROR(__xludf.DUMMYFUNCTION("""COMPUTED_VALUE"""),213.49)</f>
        <v>213.49</v>
      </c>
      <c r="C146" s="2">
        <f>IFERROR(__xludf.DUMMYFUNCTION("""COMPUTED_VALUE"""),213.99)</f>
        <v>213.99</v>
      </c>
      <c r="D146" s="2">
        <f>IFERROR(__xludf.DUMMYFUNCTION("""COMPUTED_VALUE"""),211.32)</f>
        <v>211.32</v>
      </c>
      <c r="E146" s="2">
        <f>IFERROR(__xludf.DUMMYFUNCTION("""COMPUTED_VALUE"""),212.46)</f>
        <v>212.46</v>
      </c>
      <c r="F146" s="2">
        <f>IFERROR(__xludf.DUMMYFUNCTION("""COMPUTED_VALUE"""),2.7158418E7)</f>
        <v>27158418</v>
      </c>
    </row>
    <row r="147">
      <c r="A147" s="3">
        <f>IFERROR(__xludf.DUMMYFUNCTION("""COMPUTED_VALUE"""),44106.66666666667)</f>
        <v>44106.66667</v>
      </c>
      <c r="B147" s="2">
        <f>IFERROR(__xludf.DUMMYFUNCTION("""COMPUTED_VALUE"""),208.0)</f>
        <v>208</v>
      </c>
      <c r="C147" s="2">
        <f>IFERROR(__xludf.DUMMYFUNCTION("""COMPUTED_VALUE"""),210.99)</f>
        <v>210.99</v>
      </c>
      <c r="D147" s="2">
        <f>IFERROR(__xludf.DUMMYFUNCTION("""COMPUTED_VALUE"""),205.54)</f>
        <v>205.54</v>
      </c>
      <c r="E147" s="2">
        <f>IFERROR(__xludf.DUMMYFUNCTION("""COMPUTED_VALUE"""),206.19)</f>
        <v>206.19</v>
      </c>
      <c r="F147" s="2">
        <f>IFERROR(__xludf.DUMMYFUNCTION("""COMPUTED_VALUE"""),3.3154781E7)</f>
        <v>33154781</v>
      </c>
    </row>
    <row r="148">
      <c r="A148" s="3">
        <f>IFERROR(__xludf.DUMMYFUNCTION("""COMPUTED_VALUE"""),44109.66666666667)</f>
        <v>44109.66667</v>
      </c>
      <c r="B148" s="2">
        <f>IFERROR(__xludf.DUMMYFUNCTION("""COMPUTED_VALUE"""),207.22)</f>
        <v>207.22</v>
      </c>
      <c r="C148" s="2">
        <f>IFERROR(__xludf.DUMMYFUNCTION("""COMPUTED_VALUE"""),210.41)</f>
        <v>210.41</v>
      </c>
      <c r="D148" s="2">
        <f>IFERROR(__xludf.DUMMYFUNCTION("""COMPUTED_VALUE"""),206.98)</f>
        <v>206.98</v>
      </c>
      <c r="E148" s="2">
        <f>IFERROR(__xludf.DUMMYFUNCTION("""COMPUTED_VALUE"""),210.38)</f>
        <v>210.38</v>
      </c>
      <c r="F148" s="2">
        <f>IFERROR(__xludf.DUMMYFUNCTION("""COMPUTED_VALUE"""),2.1331561E7)</f>
        <v>21331561</v>
      </c>
    </row>
    <row r="149">
      <c r="A149" s="3">
        <f>IFERROR(__xludf.DUMMYFUNCTION("""COMPUTED_VALUE"""),44110.66666666667)</f>
        <v>44110.66667</v>
      </c>
      <c r="B149" s="2">
        <f>IFERROR(__xludf.DUMMYFUNCTION("""COMPUTED_VALUE"""),208.82)</f>
        <v>208.82</v>
      </c>
      <c r="C149" s="2">
        <f>IFERROR(__xludf.DUMMYFUNCTION("""COMPUTED_VALUE"""),210.18)</f>
        <v>210.18</v>
      </c>
      <c r="D149" s="2">
        <f>IFERROR(__xludf.DUMMYFUNCTION("""COMPUTED_VALUE"""),204.82)</f>
        <v>204.82</v>
      </c>
      <c r="E149" s="2">
        <f>IFERROR(__xludf.DUMMYFUNCTION("""COMPUTED_VALUE"""),205.91)</f>
        <v>205.91</v>
      </c>
      <c r="F149" s="2">
        <f>IFERROR(__xludf.DUMMYFUNCTION("""COMPUTED_VALUE"""),2.8554261E7)</f>
        <v>28554261</v>
      </c>
    </row>
    <row r="150">
      <c r="A150" s="3">
        <f>IFERROR(__xludf.DUMMYFUNCTION("""COMPUTED_VALUE"""),44111.66666666667)</f>
        <v>44111.66667</v>
      </c>
      <c r="B150" s="2">
        <f>IFERROR(__xludf.DUMMYFUNCTION("""COMPUTED_VALUE"""),207.06)</f>
        <v>207.06</v>
      </c>
      <c r="C150" s="2">
        <f>IFERROR(__xludf.DUMMYFUNCTION("""COMPUTED_VALUE"""),210.11)</f>
        <v>210.11</v>
      </c>
      <c r="D150" s="2">
        <f>IFERROR(__xludf.DUMMYFUNCTION("""COMPUTED_VALUE"""),206.72)</f>
        <v>206.72</v>
      </c>
      <c r="E150" s="2">
        <f>IFERROR(__xludf.DUMMYFUNCTION("""COMPUTED_VALUE"""),209.83)</f>
        <v>209.83</v>
      </c>
      <c r="F150" s="2">
        <f>IFERROR(__xludf.DUMMYFUNCTION("""COMPUTED_VALUE"""),2.5681054E7)</f>
        <v>25681054</v>
      </c>
    </row>
    <row r="151">
      <c r="A151" s="3">
        <f>IFERROR(__xludf.DUMMYFUNCTION("""COMPUTED_VALUE"""),44112.66666666667)</f>
        <v>44112.66667</v>
      </c>
      <c r="B151" s="2">
        <f>IFERROR(__xludf.DUMMYFUNCTION("""COMPUTED_VALUE"""),210.51)</f>
        <v>210.51</v>
      </c>
      <c r="C151" s="2">
        <f>IFERROR(__xludf.DUMMYFUNCTION("""COMPUTED_VALUE"""),211.19)</f>
        <v>211.19</v>
      </c>
      <c r="D151" s="2">
        <f>IFERROR(__xludf.DUMMYFUNCTION("""COMPUTED_VALUE"""),208.32)</f>
        <v>208.32</v>
      </c>
      <c r="E151" s="2">
        <f>IFERROR(__xludf.DUMMYFUNCTION("""COMPUTED_VALUE"""),210.58)</f>
        <v>210.58</v>
      </c>
      <c r="F151" s="2">
        <f>IFERROR(__xludf.DUMMYFUNCTION("""COMPUTED_VALUE"""),1.9925837E7)</f>
        <v>19925837</v>
      </c>
    </row>
    <row r="152">
      <c r="A152" s="3">
        <f>IFERROR(__xludf.DUMMYFUNCTION("""COMPUTED_VALUE"""),44113.66666666667)</f>
        <v>44113.66667</v>
      </c>
      <c r="B152" s="2">
        <f>IFERROR(__xludf.DUMMYFUNCTION("""COMPUTED_VALUE"""),211.23)</f>
        <v>211.23</v>
      </c>
      <c r="C152" s="2">
        <f>IFERROR(__xludf.DUMMYFUNCTION("""COMPUTED_VALUE"""),215.86)</f>
        <v>215.86</v>
      </c>
      <c r="D152" s="2">
        <f>IFERROR(__xludf.DUMMYFUNCTION("""COMPUTED_VALUE"""),211.23)</f>
        <v>211.23</v>
      </c>
      <c r="E152" s="2">
        <f>IFERROR(__xludf.DUMMYFUNCTION("""COMPUTED_VALUE"""),215.81)</f>
        <v>215.81</v>
      </c>
      <c r="F152" s="2">
        <f>IFERROR(__xludf.DUMMYFUNCTION("""COMPUTED_VALUE"""),2.6458047E7)</f>
        <v>26458047</v>
      </c>
    </row>
    <row r="153">
      <c r="A153" s="3">
        <f>IFERROR(__xludf.DUMMYFUNCTION("""COMPUTED_VALUE"""),44116.66666666667)</f>
        <v>44116.66667</v>
      </c>
      <c r="B153" s="2">
        <f>IFERROR(__xludf.DUMMYFUNCTION("""COMPUTED_VALUE"""),218.79)</f>
        <v>218.79</v>
      </c>
      <c r="C153" s="2">
        <f>IFERROR(__xludf.DUMMYFUNCTION("""COMPUTED_VALUE"""),223.86)</f>
        <v>223.86</v>
      </c>
      <c r="D153" s="2">
        <f>IFERROR(__xludf.DUMMYFUNCTION("""COMPUTED_VALUE"""),216.81)</f>
        <v>216.81</v>
      </c>
      <c r="E153" s="2">
        <f>IFERROR(__xludf.DUMMYFUNCTION("""COMPUTED_VALUE"""),221.4)</f>
        <v>221.4</v>
      </c>
      <c r="F153" s="2">
        <f>IFERROR(__xludf.DUMMYFUNCTION("""COMPUTED_VALUE"""),4.0461368E7)</f>
        <v>40461368</v>
      </c>
    </row>
    <row r="154">
      <c r="A154" s="3">
        <f>IFERROR(__xludf.DUMMYFUNCTION("""COMPUTED_VALUE"""),44117.66666666667)</f>
        <v>44117.66667</v>
      </c>
      <c r="B154" s="2">
        <f>IFERROR(__xludf.DUMMYFUNCTION("""COMPUTED_VALUE"""),222.72)</f>
        <v>222.72</v>
      </c>
      <c r="C154" s="2">
        <f>IFERROR(__xludf.DUMMYFUNCTION("""COMPUTED_VALUE"""),225.21)</f>
        <v>225.21</v>
      </c>
      <c r="D154" s="2">
        <f>IFERROR(__xludf.DUMMYFUNCTION("""COMPUTED_VALUE"""),220.43)</f>
        <v>220.43</v>
      </c>
      <c r="E154" s="2">
        <f>IFERROR(__xludf.DUMMYFUNCTION("""COMPUTED_VALUE"""),222.86)</f>
        <v>222.86</v>
      </c>
      <c r="F154" s="2">
        <f>IFERROR(__xludf.DUMMYFUNCTION("""COMPUTED_VALUE"""),2.8950843E7)</f>
        <v>28950843</v>
      </c>
    </row>
    <row r="155">
      <c r="A155" s="3">
        <f>IFERROR(__xludf.DUMMYFUNCTION("""COMPUTED_VALUE"""),44118.66666666667)</f>
        <v>44118.66667</v>
      </c>
      <c r="B155" s="2">
        <f>IFERROR(__xludf.DUMMYFUNCTION("""COMPUTED_VALUE"""),223.0)</f>
        <v>223</v>
      </c>
      <c r="C155" s="2">
        <f>IFERROR(__xludf.DUMMYFUNCTION("""COMPUTED_VALUE"""),224.22)</f>
        <v>224.22</v>
      </c>
      <c r="D155" s="2">
        <f>IFERROR(__xludf.DUMMYFUNCTION("""COMPUTED_VALUE"""),219.13)</f>
        <v>219.13</v>
      </c>
      <c r="E155" s="2">
        <f>IFERROR(__xludf.DUMMYFUNCTION("""COMPUTED_VALUE"""),220.86)</f>
        <v>220.86</v>
      </c>
      <c r="F155" s="2">
        <f>IFERROR(__xludf.DUMMYFUNCTION("""COMPUTED_VALUE"""),2.3451713E7)</f>
        <v>23451713</v>
      </c>
    </row>
    <row r="156">
      <c r="A156" s="3">
        <f>IFERROR(__xludf.DUMMYFUNCTION("""COMPUTED_VALUE"""),44119.66666666667)</f>
        <v>44119.66667</v>
      </c>
      <c r="B156" s="2">
        <f>IFERROR(__xludf.DUMMYFUNCTION("""COMPUTED_VALUE"""),217.1)</f>
        <v>217.1</v>
      </c>
      <c r="C156" s="2">
        <f>IFERROR(__xludf.DUMMYFUNCTION("""COMPUTED_VALUE"""),220.36)</f>
        <v>220.36</v>
      </c>
      <c r="D156" s="2">
        <f>IFERROR(__xludf.DUMMYFUNCTION("""COMPUTED_VALUE"""),216.01)</f>
        <v>216.01</v>
      </c>
      <c r="E156" s="2">
        <f>IFERROR(__xludf.DUMMYFUNCTION("""COMPUTED_VALUE"""),219.66)</f>
        <v>219.66</v>
      </c>
      <c r="F156" s="2">
        <f>IFERROR(__xludf.DUMMYFUNCTION("""COMPUTED_VALUE"""),2.2733064E7)</f>
        <v>22733064</v>
      </c>
    </row>
    <row r="157">
      <c r="A157" s="3">
        <f>IFERROR(__xludf.DUMMYFUNCTION("""COMPUTED_VALUE"""),44120.66666666667)</f>
        <v>44120.66667</v>
      </c>
      <c r="B157" s="2">
        <f>IFERROR(__xludf.DUMMYFUNCTION("""COMPUTED_VALUE"""),220.15)</f>
        <v>220.15</v>
      </c>
      <c r="C157" s="2">
        <f>IFERROR(__xludf.DUMMYFUNCTION("""COMPUTED_VALUE"""),222.29)</f>
        <v>222.29</v>
      </c>
      <c r="D157" s="2">
        <f>IFERROR(__xludf.DUMMYFUNCTION("""COMPUTED_VALUE"""),219.32)</f>
        <v>219.32</v>
      </c>
      <c r="E157" s="2">
        <f>IFERROR(__xludf.DUMMYFUNCTION("""COMPUTED_VALUE"""),219.66)</f>
        <v>219.66</v>
      </c>
      <c r="F157" s="2">
        <f>IFERROR(__xludf.DUMMYFUNCTION("""COMPUTED_VALUE"""),2.6057882E7)</f>
        <v>26057882</v>
      </c>
    </row>
    <row r="158">
      <c r="A158" s="3">
        <f>IFERROR(__xludf.DUMMYFUNCTION("""COMPUTED_VALUE"""),44123.66666666667)</f>
        <v>44123.66667</v>
      </c>
      <c r="B158" s="2">
        <f>IFERROR(__xludf.DUMMYFUNCTION("""COMPUTED_VALUE"""),220.42)</f>
        <v>220.42</v>
      </c>
      <c r="C158" s="2">
        <f>IFERROR(__xludf.DUMMYFUNCTION("""COMPUTED_VALUE"""),222.3)</f>
        <v>222.3</v>
      </c>
      <c r="D158" s="2">
        <f>IFERROR(__xludf.DUMMYFUNCTION("""COMPUTED_VALUE"""),213.72)</f>
        <v>213.72</v>
      </c>
      <c r="E158" s="2">
        <f>IFERROR(__xludf.DUMMYFUNCTION("""COMPUTED_VALUE"""),214.22)</f>
        <v>214.22</v>
      </c>
      <c r="F158" s="2">
        <f>IFERROR(__xludf.DUMMYFUNCTION("""COMPUTED_VALUE"""),2.7625841E7)</f>
        <v>27625841</v>
      </c>
    </row>
    <row r="159">
      <c r="A159" s="3">
        <f>IFERROR(__xludf.DUMMYFUNCTION("""COMPUTED_VALUE"""),44124.66666666667)</f>
        <v>44124.66667</v>
      </c>
      <c r="B159" s="2">
        <f>IFERROR(__xludf.DUMMYFUNCTION("""COMPUTED_VALUE"""),215.8)</f>
        <v>215.8</v>
      </c>
      <c r="C159" s="2">
        <f>IFERROR(__xludf.DUMMYFUNCTION("""COMPUTED_VALUE"""),217.37)</f>
        <v>217.37</v>
      </c>
      <c r="D159" s="2">
        <f>IFERROR(__xludf.DUMMYFUNCTION("""COMPUTED_VALUE"""),213.09)</f>
        <v>213.09</v>
      </c>
      <c r="E159" s="2">
        <f>IFERROR(__xludf.DUMMYFUNCTION("""COMPUTED_VALUE"""),214.65)</f>
        <v>214.65</v>
      </c>
      <c r="F159" s="2">
        <f>IFERROR(__xludf.DUMMYFUNCTION("""COMPUTED_VALUE"""),2.2753511E7)</f>
        <v>22753511</v>
      </c>
    </row>
    <row r="160">
      <c r="A160" s="3">
        <f>IFERROR(__xludf.DUMMYFUNCTION("""COMPUTED_VALUE"""),44125.66666666667)</f>
        <v>44125.66667</v>
      </c>
      <c r="B160" s="2">
        <f>IFERROR(__xludf.DUMMYFUNCTION("""COMPUTED_VALUE"""),213.12)</f>
        <v>213.12</v>
      </c>
      <c r="C160" s="2">
        <f>IFERROR(__xludf.DUMMYFUNCTION("""COMPUTED_VALUE"""),216.92)</f>
        <v>216.92</v>
      </c>
      <c r="D160" s="2">
        <f>IFERROR(__xludf.DUMMYFUNCTION("""COMPUTED_VALUE"""),213.12)</f>
        <v>213.12</v>
      </c>
      <c r="E160" s="2">
        <f>IFERROR(__xludf.DUMMYFUNCTION("""COMPUTED_VALUE"""),214.8)</f>
        <v>214.8</v>
      </c>
      <c r="F160" s="2">
        <f>IFERROR(__xludf.DUMMYFUNCTION("""COMPUTED_VALUE"""),2.2724906E7)</f>
        <v>22724906</v>
      </c>
    </row>
    <row r="161">
      <c r="A161" s="3">
        <f>IFERROR(__xludf.DUMMYFUNCTION("""COMPUTED_VALUE"""),44126.66666666667)</f>
        <v>44126.66667</v>
      </c>
      <c r="B161" s="2">
        <f>IFERROR(__xludf.DUMMYFUNCTION("""COMPUTED_VALUE"""),213.93)</f>
        <v>213.93</v>
      </c>
      <c r="C161" s="2">
        <f>IFERROR(__xludf.DUMMYFUNCTION("""COMPUTED_VALUE"""),216.06)</f>
        <v>216.06</v>
      </c>
      <c r="D161" s="2">
        <f>IFERROR(__xludf.DUMMYFUNCTION("""COMPUTED_VALUE"""),211.7)</f>
        <v>211.7</v>
      </c>
      <c r="E161" s="2">
        <f>IFERROR(__xludf.DUMMYFUNCTION("""COMPUTED_VALUE"""),214.89)</f>
        <v>214.89</v>
      </c>
      <c r="F161" s="2">
        <f>IFERROR(__xludf.DUMMYFUNCTION("""COMPUTED_VALUE"""),2.235145E7)</f>
        <v>22351450</v>
      </c>
    </row>
    <row r="162">
      <c r="A162" s="3">
        <f>IFERROR(__xludf.DUMMYFUNCTION("""COMPUTED_VALUE"""),44127.66666666667)</f>
        <v>44127.66667</v>
      </c>
      <c r="B162" s="2">
        <f>IFERROR(__xludf.DUMMYFUNCTION("""COMPUTED_VALUE"""),215.03)</f>
        <v>215.03</v>
      </c>
      <c r="C162" s="2">
        <f>IFERROR(__xludf.DUMMYFUNCTION("""COMPUTED_VALUE"""),216.28)</f>
        <v>216.28</v>
      </c>
      <c r="D162" s="2">
        <f>IFERROR(__xludf.DUMMYFUNCTION("""COMPUTED_VALUE"""),213.16)</f>
        <v>213.16</v>
      </c>
      <c r="E162" s="2">
        <f>IFERROR(__xludf.DUMMYFUNCTION("""COMPUTED_VALUE"""),216.23)</f>
        <v>216.23</v>
      </c>
      <c r="F162" s="2">
        <f>IFERROR(__xludf.DUMMYFUNCTION("""COMPUTED_VALUE"""),1.8879608E7)</f>
        <v>18879608</v>
      </c>
    </row>
    <row r="163">
      <c r="A163" s="3">
        <f>IFERROR(__xludf.DUMMYFUNCTION("""COMPUTED_VALUE"""),44130.66666666667)</f>
        <v>44130.66667</v>
      </c>
      <c r="B163" s="2">
        <f>IFERROR(__xludf.DUMMYFUNCTION("""COMPUTED_VALUE"""),213.85)</f>
        <v>213.85</v>
      </c>
      <c r="C163" s="2">
        <f>IFERROR(__xludf.DUMMYFUNCTION("""COMPUTED_VALUE"""),216.34)</f>
        <v>216.34</v>
      </c>
      <c r="D163" s="2">
        <f>IFERROR(__xludf.DUMMYFUNCTION("""COMPUTED_VALUE"""),208.1)</f>
        <v>208.1</v>
      </c>
      <c r="E163" s="2">
        <f>IFERROR(__xludf.DUMMYFUNCTION("""COMPUTED_VALUE"""),210.08)</f>
        <v>210.08</v>
      </c>
      <c r="F163" s="2">
        <f>IFERROR(__xludf.DUMMYFUNCTION("""COMPUTED_VALUE"""),3.7111561E7)</f>
        <v>37111561</v>
      </c>
    </row>
    <row r="164">
      <c r="A164" s="3">
        <f>IFERROR(__xludf.DUMMYFUNCTION("""COMPUTED_VALUE"""),44131.66666666667)</f>
        <v>44131.66667</v>
      </c>
      <c r="B164" s="2">
        <f>IFERROR(__xludf.DUMMYFUNCTION("""COMPUTED_VALUE"""),211.59)</f>
        <v>211.59</v>
      </c>
      <c r="C164" s="2">
        <f>IFERROR(__xludf.DUMMYFUNCTION("""COMPUTED_VALUE"""),214.67)</f>
        <v>214.67</v>
      </c>
      <c r="D164" s="2">
        <f>IFERROR(__xludf.DUMMYFUNCTION("""COMPUTED_VALUE"""),210.33)</f>
        <v>210.33</v>
      </c>
      <c r="E164" s="2">
        <f>IFERROR(__xludf.DUMMYFUNCTION("""COMPUTED_VALUE"""),213.25)</f>
        <v>213.25</v>
      </c>
      <c r="F164" s="2">
        <f>IFERROR(__xludf.DUMMYFUNCTION("""COMPUTED_VALUE"""),3.6700325E7)</f>
        <v>36700325</v>
      </c>
    </row>
    <row r="165">
      <c r="A165" s="3">
        <f>IFERROR(__xludf.DUMMYFUNCTION("""COMPUTED_VALUE"""),44132.66666666667)</f>
        <v>44132.66667</v>
      </c>
      <c r="B165" s="2">
        <f>IFERROR(__xludf.DUMMYFUNCTION("""COMPUTED_VALUE"""),207.67)</f>
        <v>207.67</v>
      </c>
      <c r="C165" s="2">
        <f>IFERROR(__xludf.DUMMYFUNCTION("""COMPUTED_VALUE"""),208.84)</f>
        <v>208.84</v>
      </c>
      <c r="D165" s="2">
        <f>IFERROR(__xludf.DUMMYFUNCTION("""COMPUTED_VALUE"""),202.1)</f>
        <v>202.1</v>
      </c>
      <c r="E165" s="2">
        <f>IFERROR(__xludf.DUMMYFUNCTION("""COMPUTED_VALUE"""),202.68)</f>
        <v>202.68</v>
      </c>
      <c r="F165" s="2">
        <f>IFERROR(__xludf.DUMMYFUNCTION("""COMPUTED_VALUE"""),5.1195593E7)</f>
        <v>51195593</v>
      </c>
    </row>
    <row r="166">
      <c r="A166" s="3">
        <f>IFERROR(__xludf.DUMMYFUNCTION("""COMPUTED_VALUE"""),44133.66666666667)</f>
        <v>44133.66667</v>
      </c>
      <c r="B166" s="2">
        <f>IFERROR(__xludf.DUMMYFUNCTION("""COMPUTED_VALUE"""),204.07)</f>
        <v>204.07</v>
      </c>
      <c r="C166" s="2">
        <f>IFERROR(__xludf.DUMMYFUNCTION("""COMPUTED_VALUE"""),207.36)</f>
        <v>207.36</v>
      </c>
      <c r="D166" s="2">
        <f>IFERROR(__xludf.DUMMYFUNCTION("""COMPUTED_VALUE"""),203.37)</f>
        <v>203.37</v>
      </c>
      <c r="E166" s="2">
        <f>IFERROR(__xludf.DUMMYFUNCTION("""COMPUTED_VALUE"""),204.72)</f>
        <v>204.72</v>
      </c>
      <c r="F166" s="2">
        <f>IFERROR(__xludf.DUMMYFUNCTION("""COMPUTED_VALUE"""),3.1432563E7)</f>
        <v>31432563</v>
      </c>
    </row>
    <row r="167">
      <c r="A167" s="3">
        <f>IFERROR(__xludf.DUMMYFUNCTION("""COMPUTED_VALUE"""),44134.66666666667)</f>
        <v>44134.66667</v>
      </c>
      <c r="B167" s="2">
        <f>IFERROR(__xludf.DUMMYFUNCTION("""COMPUTED_VALUE"""),203.5)</f>
        <v>203.5</v>
      </c>
      <c r="C167" s="2">
        <f>IFERROR(__xludf.DUMMYFUNCTION("""COMPUTED_VALUE"""),204.29)</f>
        <v>204.29</v>
      </c>
      <c r="D167" s="2">
        <f>IFERROR(__xludf.DUMMYFUNCTION("""COMPUTED_VALUE"""),199.62)</f>
        <v>199.62</v>
      </c>
      <c r="E167" s="2">
        <f>IFERROR(__xludf.DUMMYFUNCTION("""COMPUTED_VALUE"""),202.47)</f>
        <v>202.47</v>
      </c>
      <c r="F167" s="2">
        <f>IFERROR(__xludf.DUMMYFUNCTION("""COMPUTED_VALUE"""),3.6980111E7)</f>
        <v>36980111</v>
      </c>
    </row>
    <row r="168">
      <c r="A168" s="3">
        <f>IFERROR(__xludf.DUMMYFUNCTION("""COMPUTED_VALUE"""),44137.66666666667)</f>
        <v>44137.66667</v>
      </c>
      <c r="B168" s="2">
        <f>IFERROR(__xludf.DUMMYFUNCTION("""COMPUTED_VALUE"""),204.29)</f>
        <v>204.29</v>
      </c>
      <c r="C168" s="2">
        <f>IFERROR(__xludf.DUMMYFUNCTION("""COMPUTED_VALUE"""),205.28)</f>
        <v>205.28</v>
      </c>
      <c r="D168" s="2">
        <f>IFERROR(__xludf.DUMMYFUNCTION("""COMPUTED_VALUE"""),200.12)</f>
        <v>200.12</v>
      </c>
      <c r="E168" s="2">
        <f>IFERROR(__xludf.DUMMYFUNCTION("""COMPUTED_VALUE"""),202.33)</f>
        <v>202.33</v>
      </c>
      <c r="F168" s="2">
        <f>IFERROR(__xludf.DUMMYFUNCTION("""COMPUTED_VALUE"""),3.0842163E7)</f>
        <v>30842163</v>
      </c>
    </row>
    <row r="169">
      <c r="A169" s="3">
        <f>IFERROR(__xludf.DUMMYFUNCTION("""COMPUTED_VALUE"""),44138.66666666667)</f>
        <v>44138.66667</v>
      </c>
      <c r="B169" s="2">
        <f>IFERROR(__xludf.DUMMYFUNCTION("""COMPUTED_VALUE"""),203.89)</f>
        <v>203.89</v>
      </c>
      <c r="C169" s="2">
        <f>IFERROR(__xludf.DUMMYFUNCTION("""COMPUTED_VALUE"""),208.12)</f>
        <v>208.12</v>
      </c>
      <c r="D169" s="2">
        <f>IFERROR(__xludf.DUMMYFUNCTION("""COMPUTED_VALUE"""),203.12)</f>
        <v>203.12</v>
      </c>
      <c r="E169" s="2">
        <f>IFERROR(__xludf.DUMMYFUNCTION("""COMPUTED_VALUE"""),206.43)</f>
        <v>206.43</v>
      </c>
      <c r="F169" s="2">
        <f>IFERROR(__xludf.DUMMYFUNCTION("""COMPUTED_VALUE"""),2.751203E7)</f>
        <v>27512030</v>
      </c>
    </row>
    <row r="170">
      <c r="A170" s="3">
        <f>IFERROR(__xludf.DUMMYFUNCTION("""COMPUTED_VALUE"""),44139.66666666667)</f>
        <v>44139.66667</v>
      </c>
      <c r="B170" s="2">
        <f>IFERROR(__xludf.DUMMYFUNCTION("""COMPUTED_VALUE"""),214.02)</f>
        <v>214.02</v>
      </c>
      <c r="C170" s="2">
        <f>IFERROR(__xludf.DUMMYFUNCTION("""COMPUTED_VALUE"""),218.32)</f>
        <v>218.32</v>
      </c>
      <c r="D170" s="2">
        <f>IFERROR(__xludf.DUMMYFUNCTION("""COMPUTED_VALUE"""),212.42)</f>
        <v>212.42</v>
      </c>
      <c r="E170" s="2">
        <f>IFERROR(__xludf.DUMMYFUNCTION("""COMPUTED_VALUE"""),216.39)</f>
        <v>216.39</v>
      </c>
      <c r="F170" s="2">
        <f>IFERROR(__xludf.DUMMYFUNCTION("""COMPUTED_VALUE"""),4.2311777E7)</f>
        <v>42311777</v>
      </c>
    </row>
    <row r="171">
      <c r="A171" s="3">
        <f>IFERROR(__xludf.DUMMYFUNCTION("""COMPUTED_VALUE"""),44140.66666666667)</f>
        <v>44140.66667</v>
      </c>
      <c r="B171" s="2">
        <f>IFERROR(__xludf.DUMMYFUNCTION("""COMPUTED_VALUE"""),222.04)</f>
        <v>222.04</v>
      </c>
      <c r="C171" s="2">
        <f>IFERROR(__xludf.DUMMYFUNCTION("""COMPUTED_VALUE"""),224.12)</f>
        <v>224.12</v>
      </c>
      <c r="D171" s="2">
        <f>IFERROR(__xludf.DUMMYFUNCTION("""COMPUTED_VALUE"""),221.15)</f>
        <v>221.15</v>
      </c>
      <c r="E171" s="2">
        <f>IFERROR(__xludf.DUMMYFUNCTION("""COMPUTED_VALUE"""),223.29)</f>
        <v>223.29</v>
      </c>
      <c r="F171" s="2">
        <f>IFERROR(__xludf.DUMMYFUNCTION("""COMPUTED_VALUE"""),3.6080137E7)</f>
        <v>36080137</v>
      </c>
    </row>
    <row r="172">
      <c r="A172" s="3">
        <f>IFERROR(__xludf.DUMMYFUNCTION("""COMPUTED_VALUE"""),44141.66666666667)</f>
        <v>44141.66667</v>
      </c>
      <c r="B172" s="2">
        <f>IFERROR(__xludf.DUMMYFUNCTION("""COMPUTED_VALUE"""),222.26)</f>
        <v>222.26</v>
      </c>
      <c r="C172" s="2">
        <f>IFERROR(__xludf.DUMMYFUNCTION("""COMPUTED_VALUE"""),224.36)</f>
        <v>224.36</v>
      </c>
      <c r="D172" s="2">
        <f>IFERROR(__xludf.DUMMYFUNCTION("""COMPUTED_VALUE"""),218.03)</f>
        <v>218.03</v>
      </c>
      <c r="E172" s="2">
        <f>IFERROR(__xludf.DUMMYFUNCTION("""COMPUTED_VALUE"""),223.72)</f>
        <v>223.72</v>
      </c>
      <c r="F172" s="2">
        <f>IFERROR(__xludf.DUMMYFUNCTION("""COMPUTED_VALUE"""),2.5231895E7)</f>
        <v>25231895</v>
      </c>
    </row>
    <row r="173">
      <c r="A173" s="3">
        <f>IFERROR(__xludf.DUMMYFUNCTION("""COMPUTED_VALUE"""),44144.66666666667)</f>
        <v>44144.66667</v>
      </c>
      <c r="B173" s="2">
        <f>IFERROR(__xludf.DUMMYFUNCTION("""COMPUTED_VALUE"""),224.44)</f>
        <v>224.44</v>
      </c>
      <c r="C173" s="2">
        <f>IFERROR(__xludf.DUMMYFUNCTION("""COMPUTED_VALUE"""),228.12)</f>
        <v>228.12</v>
      </c>
      <c r="D173" s="2">
        <f>IFERROR(__xludf.DUMMYFUNCTION("""COMPUTED_VALUE"""),217.88)</f>
        <v>217.88</v>
      </c>
      <c r="E173" s="2">
        <f>IFERROR(__xludf.DUMMYFUNCTION("""COMPUTED_VALUE"""),218.39)</f>
        <v>218.39</v>
      </c>
      <c r="F173" s="2">
        <f>IFERROR(__xludf.DUMMYFUNCTION("""COMPUTED_VALUE"""),4.439495E7)</f>
        <v>44394950</v>
      </c>
    </row>
    <row r="174">
      <c r="A174" s="3">
        <f>IFERROR(__xludf.DUMMYFUNCTION("""COMPUTED_VALUE"""),44145.66666666667)</f>
        <v>44145.66667</v>
      </c>
      <c r="B174" s="2">
        <f>IFERROR(__xludf.DUMMYFUNCTION("""COMPUTED_VALUE"""),214.5)</f>
        <v>214.5</v>
      </c>
      <c r="C174" s="2">
        <f>IFERROR(__xludf.DUMMYFUNCTION("""COMPUTED_VALUE"""),216.5)</f>
        <v>216.5</v>
      </c>
      <c r="D174" s="2">
        <f>IFERROR(__xludf.DUMMYFUNCTION("""COMPUTED_VALUE"""),209.72)</f>
        <v>209.72</v>
      </c>
      <c r="E174" s="2">
        <f>IFERROR(__xludf.DUMMYFUNCTION("""COMPUTED_VALUE"""),211.01)</f>
        <v>211.01</v>
      </c>
      <c r="F174" s="2">
        <f>IFERROR(__xludf.DUMMYFUNCTION("""COMPUTED_VALUE"""),4.404512E7)</f>
        <v>44045120</v>
      </c>
    </row>
    <row r="175">
      <c r="A175" s="3">
        <f>IFERROR(__xludf.DUMMYFUNCTION("""COMPUTED_VALUE"""),44146.66666666667)</f>
        <v>44146.66667</v>
      </c>
      <c r="B175" s="2">
        <f>IFERROR(__xludf.DUMMYFUNCTION("""COMPUTED_VALUE"""),212.39)</f>
        <v>212.39</v>
      </c>
      <c r="C175" s="2">
        <f>IFERROR(__xludf.DUMMYFUNCTION("""COMPUTED_VALUE"""),218.04)</f>
        <v>218.04</v>
      </c>
      <c r="D175" s="2">
        <f>IFERROR(__xludf.DUMMYFUNCTION("""COMPUTED_VALUE"""),212.2)</f>
        <v>212.2</v>
      </c>
      <c r="E175" s="2">
        <f>IFERROR(__xludf.DUMMYFUNCTION("""COMPUTED_VALUE"""),216.55)</f>
        <v>216.55</v>
      </c>
      <c r="F175" s="2">
        <f>IFERROR(__xludf.DUMMYFUNCTION("""COMPUTED_VALUE"""),2.9440788E7)</f>
        <v>29440788</v>
      </c>
    </row>
    <row r="176">
      <c r="A176" s="3">
        <f>IFERROR(__xludf.DUMMYFUNCTION("""COMPUTED_VALUE"""),44147.66666666667)</f>
        <v>44147.66667</v>
      </c>
      <c r="B176" s="2">
        <f>IFERROR(__xludf.DUMMYFUNCTION("""COMPUTED_VALUE"""),217.21)</f>
        <v>217.21</v>
      </c>
      <c r="C176" s="2">
        <f>IFERROR(__xludf.DUMMYFUNCTION("""COMPUTED_VALUE"""),219.11)</f>
        <v>219.11</v>
      </c>
      <c r="D176" s="2">
        <f>IFERROR(__xludf.DUMMYFUNCTION("""COMPUTED_VALUE"""),214.46)</f>
        <v>214.46</v>
      </c>
      <c r="E176" s="2">
        <f>IFERROR(__xludf.DUMMYFUNCTION("""COMPUTED_VALUE"""),215.44)</f>
        <v>215.44</v>
      </c>
      <c r="F176" s="2">
        <f>IFERROR(__xludf.DUMMYFUNCTION("""COMPUTED_VALUE"""),2.1616115E7)</f>
        <v>21616115</v>
      </c>
    </row>
    <row r="177">
      <c r="A177" s="3">
        <f>IFERROR(__xludf.DUMMYFUNCTION("""COMPUTED_VALUE"""),44148.66666666667)</f>
        <v>44148.66667</v>
      </c>
      <c r="B177" s="2">
        <f>IFERROR(__xludf.DUMMYFUNCTION("""COMPUTED_VALUE"""),216.36)</f>
        <v>216.36</v>
      </c>
      <c r="C177" s="2">
        <f>IFERROR(__xludf.DUMMYFUNCTION("""COMPUTED_VALUE"""),217.42)</f>
        <v>217.42</v>
      </c>
      <c r="D177" s="2">
        <f>IFERROR(__xludf.DUMMYFUNCTION("""COMPUTED_VALUE"""),214.16)</f>
        <v>214.16</v>
      </c>
      <c r="E177" s="2">
        <f>IFERROR(__xludf.DUMMYFUNCTION("""COMPUTED_VALUE"""),216.51)</f>
        <v>216.51</v>
      </c>
      <c r="F177" s="2">
        <f>IFERROR(__xludf.DUMMYFUNCTION("""COMPUTED_VALUE"""),1.8630307E7)</f>
        <v>18630307</v>
      </c>
    </row>
    <row r="178">
      <c r="A178" s="3">
        <f>IFERROR(__xludf.DUMMYFUNCTION("""COMPUTED_VALUE"""),44151.66666666667)</f>
        <v>44151.66667</v>
      </c>
      <c r="B178" s="2">
        <f>IFERROR(__xludf.DUMMYFUNCTION("""COMPUTED_VALUE"""),214.87)</f>
        <v>214.87</v>
      </c>
      <c r="C178" s="2">
        <f>IFERROR(__xludf.DUMMYFUNCTION("""COMPUTED_VALUE"""),217.74)</f>
        <v>217.74</v>
      </c>
      <c r="D178" s="2">
        <f>IFERROR(__xludf.DUMMYFUNCTION("""COMPUTED_VALUE"""),214.52)</f>
        <v>214.52</v>
      </c>
      <c r="E178" s="2">
        <f>IFERROR(__xludf.DUMMYFUNCTION("""COMPUTED_VALUE"""),217.23)</f>
        <v>217.23</v>
      </c>
      <c r="F178" s="2">
        <f>IFERROR(__xludf.DUMMYFUNCTION("""COMPUTED_VALUE"""),2.4953344E7)</f>
        <v>24953344</v>
      </c>
    </row>
    <row r="179">
      <c r="A179" s="3">
        <f>IFERROR(__xludf.DUMMYFUNCTION("""COMPUTED_VALUE"""),44152.66666666667)</f>
        <v>44152.66667</v>
      </c>
      <c r="B179" s="2">
        <f>IFERROR(__xludf.DUMMYFUNCTION("""COMPUTED_VALUE"""),216.1)</f>
        <v>216.1</v>
      </c>
      <c r="C179" s="2">
        <f>IFERROR(__xludf.DUMMYFUNCTION("""COMPUTED_VALUE"""),217.68)</f>
        <v>217.68</v>
      </c>
      <c r="D179" s="2">
        <f>IFERROR(__xludf.DUMMYFUNCTION("""COMPUTED_VALUE"""),214.08)</f>
        <v>214.08</v>
      </c>
      <c r="E179" s="2">
        <f>IFERROR(__xludf.DUMMYFUNCTION("""COMPUTED_VALUE"""),214.46)</f>
        <v>214.46</v>
      </c>
      <c r="F179" s="2">
        <f>IFERROR(__xludf.DUMMYFUNCTION("""COMPUTED_VALUE"""),2.4154112E7)</f>
        <v>24154112</v>
      </c>
    </row>
    <row r="180">
      <c r="A180" s="3">
        <f>IFERROR(__xludf.DUMMYFUNCTION("""COMPUTED_VALUE"""),44153.66666666667)</f>
        <v>44153.66667</v>
      </c>
      <c r="B180" s="2">
        <f>IFERROR(__xludf.DUMMYFUNCTION("""COMPUTED_VALUE"""),213.65)</f>
        <v>213.65</v>
      </c>
      <c r="C180" s="2">
        <f>IFERROR(__xludf.DUMMYFUNCTION("""COMPUTED_VALUE"""),215.17)</f>
        <v>215.17</v>
      </c>
      <c r="D180" s="2">
        <f>IFERROR(__xludf.DUMMYFUNCTION("""COMPUTED_VALUE"""),210.93)</f>
        <v>210.93</v>
      </c>
      <c r="E180" s="2">
        <f>IFERROR(__xludf.DUMMYFUNCTION("""COMPUTED_VALUE"""),211.08)</f>
        <v>211.08</v>
      </c>
      <c r="F180" s="2">
        <f>IFERROR(__xludf.DUMMYFUNCTION("""COMPUTED_VALUE"""),2.8372789E7)</f>
        <v>28372789</v>
      </c>
    </row>
    <row r="181">
      <c r="A181" s="3">
        <f>IFERROR(__xludf.DUMMYFUNCTION("""COMPUTED_VALUE"""),44154.66666666667)</f>
        <v>44154.66667</v>
      </c>
      <c r="B181" s="2">
        <f>IFERROR(__xludf.DUMMYFUNCTION("""COMPUTED_VALUE"""),211.38)</f>
        <v>211.38</v>
      </c>
      <c r="C181" s="2">
        <f>IFERROR(__xludf.DUMMYFUNCTION("""COMPUTED_VALUE"""),213.03)</f>
        <v>213.03</v>
      </c>
      <c r="D181" s="2">
        <f>IFERROR(__xludf.DUMMYFUNCTION("""COMPUTED_VALUE"""),209.93)</f>
        <v>209.93</v>
      </c>
      <c r="E181" s="2">
        <f>IFERROR(__xludf.DUMMYFUNCTION("""COMPUTED_VALUE"""),212.42)</f>
        <v>212.42</v>
      </c>
      <c r="F181" s="2">
        <f>IFERROR(__xludf.DUMMYFUNCTION("""COMPUTED_VALUE"""),2.4792746E7)</f>
        <v>24792746</v>
      </c>
    </row>
    <row r="182">
      <c r="A182" s="3">
        <f>IFERROR(__xludf.DUMMYFUNCTION("""COMPUTED_VALUE"""),44155.66666666667)</f>
        <v>44155.66667</v>
      </c>
      <c r="B182" s="2">
        <f>IFERROR(__xludf.DUMMYFUNCTION("""COMPUTED_VALUE"""),212.2)</f>
        <v>212.2</v>
      </c>
      <c r="C182" s="2">
        <f>IFERROR(__xludf.DUMMYFUNCTION("""COMPUTED_VALUE"""),213.29)</f>
        <v>213.29</v>
      </c>
      <c r="D182" s="2">
        <f>IFERROR(__xludf.DUMMYFUNCTION("""COMPUTED_VALUE"""),210.0)</f>
        <v>210</v>
      </c>
      <c r="E182" s="2">
        <f>IFERROR(__xludf.DUMMYFUNCTION("""COMPUTED_VALUE"""),210.39)</f>
        <v>210.39</v>
      </c>
      <c r="F182" s="2">
        <f>IFERROR(__xludf.DUMMYFUNCTION("""COMPUTED_VALUE"""),2.2843119E7)</f>
        <v>22843119</v>
      </c>
    </row>
    <row r="183">
      <c r="A183" s="3">
        <f>IFERROR(__xludf.DUMMYFUNCTION("""COMPUTED_VALUE"""),44158.66666666667)</f>
        <v>44158.66667</v>
      </c>
      <c r="B183" s="2">
        <f>IFERROR(__xludf.DUMMYFUNCTION("""COMPUTED_VALUE"""),210.95)</f>
        <v>210.95</v>
      </c>
      <c r="C183" s="2">
        <f>IFERROR(__xludf.DUMMYFUNCTION("""COMPUTED_VALUE"""),212.29)</f>
        <v>212.29</v>
      </c>
      <c r="D183" s="2">
        <f>IFERROR(__xludf.DUMMYFUNCTION("""COMPUTED_VALUE"""),208.16)</f>
        <v>208.16</v>
      </c>
      <c r="E183" s="2">
        <f>IFERROR(__xludf.DUMMYFUNCTION("""COMPUTED_VALUE"""),210.11)</f>
        <v>210.11</v>
      </c>
      <c r="F183" s="2">
        <f>IFERROR(__xludf.DUMMYFUNCTION("""COMPUTED_VALUE"""),2.5683507E7)</f>
        <v>25683507</v>
      </c>
    </row>
    <row r="184">
      <c r="A184" s="3">
        <f>IFERROR(__xludf.DUMMYFUNCTION("""COMPUTED_VALUE"""),44159.66666666667)</f>
        <v>44159.66667</v>
      </c>
      <c r="B184" s="2">
        <f>IFERROR(__xludf.DUMMYFUNCTION("""COMPUTED_VALUE"""),209.59)</f>
        <v>209.59</v>
      </c>
      <c r="C184" s="2">
        <f>IFERROR(__xludf.DUMMYFUNCTION("""COMPUTED_VALUE"""),214.25)</f>
        <v>214.25</v>
      </c>
      <c r="D184" s="2">
        <f>IFERROR(__xludf.DUMMYFUNCTION("""COMPUTED_VALUE"""),208.86)</f>
        <v>208.86</v>
      </c>
      <c r="E184" s="2">
        <f>IFERROR(__xludf.DUMMYFUNCTION("""COMPUTED_VALUE"""),213.86)</f>
        <v>213.86</v>
      </c>
      <c r="F184" s="2">
        <f>IFERROR(__xludf.DUMMYFUNCTION("""COMPUTED_VALUE"""),3.3979731E7)</f>
        <v>33979731</v>
      </c>
    </row>
    <row r="185">
      <c r="A185" s="3">
        <f>IFERROR(__xludf.DUMMYFUNCTION("""COMPUTED_VALUE"""),44160.66666666667)</f>
        <v>44160.66667</v>
      </c>
      <c r="B185" s="2">
        <f>IFERROR(__xludf.DUMMYFUNCTION("""COMPUTED_VALUE"""),215.11)</f>
        <v>215.11</v>
      </c>
      <c r="C185" s="2">
        <f>IFERROR(__xludf.DUMMYFUNCTION("""COMPUTED_VALUE"""),215.29)</f>
        <v>215.29</v>
      </c>
      <c r="D185" s="2">
        <f>IFERROR(__xludf.DUMMYFUNCTION("""COMPUTED_VALUE"""),212.46)</f>
        <v>212.46</v>
      </c>
      <c r="E185" s="2">
        <f>IFERROR(__xludf.DUMMYFUNCTION("""COMPUTED_VALUE"""),213.87)</f>
        <v>213.87</v>
      </c>
      <c r="F185" s="2">
        <f>IFERROR(__xludf.DUMMYFUNCTION("""COMPUTED_VALUE"""),2.1012887E7)</f>
        <v>21012887</v>
      </c>
    </row>
    <row r="186">
      <c r="A186" s="3">
        <f>IFERROR(__xludf.DUMMYFUNCTION("""COMPUTED_VALUE"""),44162.54166666667)</f>
        <v>44162.54167</v>
      </c>
      <c r="B186" s="2">
        <f>IFERROR(__xludf.DUMMYFUNCTION("""COMPUTED_VALUE"""),214.85)</f>
        <v>214.85</v>
      </c>
      <c r="C186" s="2">
        <f>IFERROR(__xludf.DUMMYFUNCTION("""COMPUTED_VALUE"""),216.27)</f>
        <v>216.27</v>
      </c>
      <c r="D186" s="2">
        <f>IFERROR(__xludf.DUMMYFUNCTION("""COMPUTED_VALUE"""),214.04)</f>
        <v>214.04</v>
      </c>
      <c r="E186" s="2">
        <f>IFERROR(__xludf.DUMMYFUNCTION("""COMPUTED_VALUE"""),215.23)</f>
        <v>215.23</v>
      </c>
      <c r="F186" s="2">
        <f>IFERROR(__xludf.DUMMYFUNCTION("""COMPUTED_VALUE"""),1.4512213E7)</f>
        <v>14512213</v>
      </c>
    </row>
    <row r="187">
      <c r="A187" s="3">
        <f>IFERROR(__xludf.DUMMYFUNCTION("""COMPUTED_VALUE"""),44165.66666666667)</f>
        <v>44165.66667</v>
      </c>
      <c r="B187" s="2">
        <f>IFERROR(__xludf.DUMMYFUNCTION("""COMPUTED_VALUE"""),214.1)</f>
        <v>214.1</v>
      </c>
      <c r="C187" s="2">
        <f>IFERROR(__xludf.DUMMYFUNCTION("""COMPUTED_VALUE"""),214.76)</f>
        <v>214.76</v>
      </c>
      <c r="D187" s="2">
        <f>IFERROR(__xludf.DUMMYFUNCTION("""COMPUTED_VALUE"""),210.84)</f>
        <v>210.84</v>
      </c>
      <c r="E187" s="2">
        <f>IFERROR(__xludf.DUMMYFUNCTION("""COMPUTED_VALUE"""),214.07)</f>
        <v>214.07</v>
      </c>
      <c r="F187" s="2">
        <f>IFERROR(__xludf.DUMMYFUNCTION("""COMPUTED_VALUE"""),3.3064753E7)</f>
        <v>33064753</v>
      </c>
    </row>
    <row r="188">
      <c r="A188" s="3">
        <f>IFERROR(__xludf.DUMMYFUNCTION("""COMPUTED_VALUE"""),44166.66666666667)</f>
        <v>44166.66667</v>
      </c>
      <c r="B188" s="2">
        <f>IFERROR(__xludf.DUMMYFUNCTION("""COMPUTED_VALUE"""),214.51)</f>
        <v>214.51</v>
      </c>
      <c r="C188" s="2">
        <f>IFERROR(__xludf.DUMMYFUNCTION("""COMPUTED_VALUE"""),217.32)</f>
        <v>217.32</v>
      </c>
      <c r="D188" s="2">
        <f>IFERROR(__xludf.DUMMYFUNCTION("""COMPUTED_VALUE"""),213.35)</f>
        <v>213.35</v>
      </c>
      <c r="E188" s="2">
        <f>IFERROR(__xludf.DUMMYFUNCTION("""COMPUTED_VALUE"""),216.21)</f>
        <v>216.21</v>
      </c>
      <c r="F188" s="2">
        <f>IFERROR(__xludf.DUMMYFUNCTION("""COMPUTED_VALUE"""),3.0931318E7)</f>
        <v>30931318</v>
      </c>
    </row>
    <row r="189">
      <c r="A189" s="3">
        <f>IFERROR(__xludf.DUMMYFUNCTION("""COMPUTED_VALUE"""),44167.66666666667)</f>
        <v>44167.66667</v>
      </c>
      <c r="B189" s="2">
        <f>IFERROR(__xludf.DUMMYFUNCTION("""COMPUTED_VALUE"""),214.88)</f>
        <v>214.88</v>
      </c>
      <c r="C189" s="2">
        <f>IFERROR(__xludf.DUMMYFUNCTION("""COMPUTED_VALUE"""),215.47)</f>
        <v>215.47</v>
      </c>
      <c r="D189" s="2">
        <f>IFERROR(__xludf.DUMMYFUNCTION("""COMPUTED_VALUE"""),212.8)</f>
        <v>212.8</v>
      </c>
      <c r="E189" s="2">
        <f>IFERROR(__xludf.DUMMYFUNCTION("""COMPUTED_VALUE"""),215.37)</f>
        <v>215.37</v>
      </c>
      <c r="F189" s="2">
        <f>IFERROR(__xludf.DUMMYFUNCTION("""COMPUTED_VALUE"""),2.3724509E7)</f>
        <v>23724509</v>
      </c>
    </row>
    <row r="190">
      <c r="A190" s="3">
        <f>IFERROR(__xludf.DUMMYFUNCTION("""COMPUTED_VALUE"""),44168.66666666667)</f>
        <v>44168.66667</v>
      </c>
      <c r="B190" s="2">
        <f>IFERROR(__xludf.DUMMYFUNCTION("""COMPUTED_VALUE"""),214.61)</f>
        <v>214.61</v>
      </c>
      <c r="C190" s="2">
        <f>IFERROR(__xludf.DUMMYFUNCTION("""COMPUTED_VALUE"""),216.38)</f>
        <v>216.38</v>
      </c>
      <c r="D190" s="2">
        <f>IFERROR(__xludf.DUMMYFUNCTION("""COMPUTED_VALUE"""),213.65)</f>
        <v>213.65</v>
      </c>
      <c r="E190" s="2">
        <f>IFERROR(__xludf.DUMMYFUNCTION("""COMPUTED_VALUE"""),214.24)</f>
        <v>214.24</v>
      </c>
      <c r="F190" s="2">
        <f>IFERROR(__xludf.DUMMYFUNCTION("""COMPUTED_VALUE"""),2.5120922E7)</f>
        <v>25120922</v>
      </c>
    </row>
    <row r="191">
      <c r="A191" s="3">
        <f>IFERROR(__xludf.DUMMYFUNCTION("""COMPUTED_VALUE"""),44169.66666666667)</f>
        <v>44169.66667</v>
      </c>
      <c r="B191" s="2">
        <f>IFERROR(__xludf.DUMMYFUNCTION("""COMPUTED_VALUE"""),214.22)</f>
        <v>214.22</v>
      </c>
      <c r="C191" s="2">
        <f>IFERROR(__xludf.DUMMYFUNCTION("""COMPUTED_VALUE"""),215.38)</f>
        <v>215.38</v>
      </c>
      <c r="D191" s="2">
        <f>IFERROR(__xludf.DUMMYFUNCTION("""COMPUTED_VALUE"""),213.18)</f>
        <v>213.18</v>
      </c>
      <c r="E191" s="2">
        <f>IFERROR(__xludf.DUMMYFUNCTION("""COMPUTED_VALUE"""),214.36)</f>
        <v>214.36</v>
      </c>
      <c r="F191" s="2">
        <f>IFERROR(__xludf.DUMMYFUNCTION("""COMPUTED_VALUE"""),2.4666039E7)</f>
        <v>24666039</v>
      </c>
    </row>
    <row r="192">
      <c r="A192" s="3">
        <f>IFERROR(__xludf.DUMMYFUNCTION("""COMPUTED_VALUE"""),44172.66666666667)</f>
        <v>44172.66667</v>
      </c>
      <c r="B192" s="2">
        <f>IFERROR(__xludf.DUMMYFUNCTION("""COMPUTED_VALUE"""),214.37)</f>
        <v>214.37</v>
      </c>
      <c r="C192" s="2">
        <f>IFERROR(__xludf.DUMMYFUNCTION("""COMPUTED_VALUE"""),215.54)</f>
        <v>215.54</v>
      </c>
      <c r="D192" s="2">
        <f>IFERROR(__xludf.DUMMYFUNCTION("""COMPUTED_VALUE"""),212.99)</f>
        <v>212.99</v>
      </c>
      <c r="E192" s="2">
        <f>IFERROR(__xludf.DUMMYFUNCTION("""COMPUTED_VALUE"""),214.29)</f>
        <v>214.29</v>
      </c>
      <c r="F192" s="2">
        <f>IFERROR(__xludf.DUMMYFUNCTION("""COMPUTED_VALUE"""),2.4619997E7)</f>
        <v>24619997</v>
      </c>
    </row>
    <row r="193">
      <c r="A193" s="3">
        <f>IFERROR(__xludf.DUMMYFUNCTION("""COMPUTED_VALUE"""),44173.66666666667)</f>
        <v>44173.66667</v>
      </c>
      <c r="B193" s="2">
        <f>IFERROR(__xludf.DUMMYFUNCTION("""COMPUTED_VALUE"""),213.97)</f>
        <v>213.97</v>
      </c>
      <c r="C193" s="2">
        <f>IFERROR(__xludf.DUMMYFUNCTION("""COMPUTED_VALUE"""),216.95)</f>
        <v>216.95</v>
      </c>
      <c r="D193" s="2">
        <f>IFERROR(__xludf.DUMMYFUNCTION("""COMPUTED_VALUE"""),212.89)</f>
        <v>212.89</v>
      </c>
      <c r="E193" s="2">
        <f>IFERROR(__xludf.DUMMYFUNCTION("""COMPUTED_VALUE"""),216.01)</f>
        <v>216.01</v>
      </c>
      <c r="F193" s="2">
        <f>IFERROR(__xludf.DUMMYFUNCTION("""COMPUTED_VALUE"""),2.3284094E7)</f>
        <v>23284094</v>
      </c>
    </row>
    <row r="194">
      <c r="A194" s="3">
        <f>IFERROR(__xludf.DUMMYFUNCTION("""COMPUTED_VALUE"""),44174.66666666667)</f>
        <v>44174.66667</v>
      </c>
      <c r="B194" s="2">
        <f>IFERROR(__xludf.DUMMYFUNCTION("""COMPUTED_VALUE"""),215.16)</f>
        <v>215.16</v>
      </c>
      <c r="C194" s="2">
        <f>IFERROR(__xludf.DUMMYFUNCTION("""COMPUTED_VALUE"""),215.23)</f>
        <v>215.23</v>
      </c>
      <c r="D194" s="2">
        <f>IFERROR(__xludf.DUMMYFUNCTION("""COMPUTED_VALUE"""),211.21)</f>
        <v>211.21</v>
      </c>
      <c r="E194" s="2">
        <f>IFERROR(__xludf.DUMMYFUNCTION("""COMPUTED_VALUE"""),211.8)</f>
        <v>211.8</v>
      </c>
      <c r="F194" s="2">
        <f>IFERROR(__xludf.DUMMYFUNCTION("""COMPUTED_VALUE"""),3.2440603E7)</f>
        <v>32440603</v>
      </c>
    </row>
    <row r="195">
      <c r="A195" s="3">
        <f>IFERROR(__xludf.DUMMYFUNCTION("""COMPUTED_VALUE"""),44175.66666666667)</f>
        <v>44175.66667</v>
      </c>
      <c r="B195" s="2">
        <f>IFERROR(__xludf.DUMMYFUNCTION("""COMPUTED_VALUE"""),211.77)</f>
        <v>211.77</v>
      </c>
      <c r="C195" s="2">
        <f>IFERROR(__xludf.DUMMYFUNCTION("""COMPUTED_VALUE"""),213.08)</f>
        <v>213.08</v>
      </c>
      <c r="D195" s="2">
        <f>IFERROR(__xludf.DUMMYFUNCTION("""COMPUTED_VALUE"""),210.36)</f>
        <v>210.36</v>
      </c>
      <c r="E195" s="2">
        <f>IFERROR(__xludf.DUMMYFUNCTION("""COMPUTED_VALUE"""),210.52)</f>
        <v>210.52</v>
      </c>
      <c r="F195" s="2">
        <f>IFERROR(__xludf.DUMMYFUNCTION("""COMPUTED_VALUE"""),2.6467017E7)</f>
        <v>26467017</v>
      </c>
    </row>
    <row r="196">
      <c r="A196" s="3">
        <f>IFERROR(__xludf.DUMMYFUNCTION("""COMPUTED_VALUE"""),44176.66666666667)</f>
        <v>44176.66667</v>
      </c>
      <c r="B196" s="2">
        <f>IFERROR(__xludf.DUMMYFUNCTION("""COMPUTED_VALUE"""),210.05)</f>
        <v>210.05</v>
      </c>
      <c r="C196" s="2">
        <f>IFERROR(__xludf.DUMMYFUNCTION("""COMPUTED_VALUE"""),213.32)</f>
        <v>213.32</v>
      </c>
      <c r="D196" s="2">
        <f>IFERROR(__xludf.DUMMYFUNCTION("""COMPUTED_VALUE"""),209.11)</f>
        <v>209.11</v>
      </c>
      <c r="E196" s="2">
        <f>IFERROR(__xludf.DUMMYFUNCTION("""COMPUTED_VALUE"""),213.26)</f>
        <v>213.26</v>
      </c>
      <c r="F196" s="2">
        <f>IFERROR(__xludf.DUMMYFUNCTION("""COMPUTED_VALUE"""),3.097944E7)</f>
        <v>30979440</v>
      </c>
    </row>
    <row r="197">
      <c r="A197" s="3">
        <f>IFERROR(__xludf.DUMMYFUNCTION("""COMPUTED_VALUE"""),44179.66666666667)</f>
        <v>44179.66667</v>
      </c>
      <c r="B197" s="2">
        <f>IFERROR(__xludf.DUMMYFUNCTION("""COMPUTED_VALUE"""),213.1)</f>
        <v>213.1</v>
      </c>
      <c r="C197" s="2">
        <f>IFERROR(__xludf.DUMMYFUNCTION("""COMPUTED_VALUE"""),216.21)</f>
        <v>216.21</v>
      </c>
      <c r="D197" s="2">
        <f>IFERROR(__xludf.DUMMYFUNCTION("""COMPUTED_VALUE"""),212.88)</f>
        <v>212.88</v>
      </c>
      <c r="E197" s="2">
        <f>IFERROR(__xludf.DUMMYFUNCTION("""COMPUTED_VALUE"""),214.2)</f>
        <v>214.2</v>
      </c>
      <c r="F197" s="2">
        <f>IFERROR(__xludf.DUMMYFUNCTION("""COMPUTED_VALUE"""),2.8798379E7)</f>
        <v>28798379</v>
      </c>
    </row>
    <row r="198">
      <c r="A198" s="3">
        <f>IFERROR(__xludf.DUMMYFUNCTION("""COMPUTED_VALUE"""),44180.66666666667)</f>
        <v>44180.66667</v>
      </c>
      <c r="B198" s="2">
        <f>IFERROR(__xludf.DUMMYFUNCTION("""COMPUTED_VALUE"""),215.17)</f>
        <v>215.17</v>
      </c>
      <c r="C198" s="2">
        <f>IFERROR(__xludf.DUMMYFUNCTION("""COMPUTED_VALUE"""),215.42)</f>
        <v>215.42</v>
      </c>
      <c r="D198" s="2">
        <f>IFERROR(__xludf.DUMMYFUNCTION("""COMPUTED_VALUE"""),212.24)</f>
        <v>212.24</v>
      </c>
      <c r="E198" s="2">
        <f>IFERROR(__xludf.DUMMYFUNCTION("""COMPUTED_VALUE"""),214.13)</f>
        <v>214.13</v>
      </c>
      <c r="F198" s="2">
        <f>IFERROR(__xludf.DUMMYFUNCTION("""COMPUTED_VALUE"""),2.7018106E7)</f>
        <v>27018106</v>
      </c>
    </row>
    <row r="199">
      <c r="A199" s="3">
        <f>IFERROR(__xludf.DUMMYFUNCTION("""COMPUTED_VALUE"""),44181.66666666667)</f>
        <v>44181.66667</v>
      </c>
      <c r="B199" s="2">
        <f>IFERROR(__xludf.DUMMYFUNCTION("""COMPUTED_VALUE"""),214.75)</f>
        <v>214.75</v>
      </c>
      <c r="C199" s="2">
        <f>IFERROR(__xludf.DUMMYFUNCTION("""COMPUTED_VALUE"""),220.11)</f>
        <v>220.11</v>
      </c>
      <c r="D199" s="2">
        <f>IFERROR(__xludf.DUMMYFUNCTION("""COMPUTED_VALUE"""),214.72)</f>
        <v>214.72</v>
      </c>
      <c r="E199" s="2">
        <f>IFERROR(__xludf.DUMMYFUNCTION("""COMPUTED_VALUE"""),219.28)</f>
        <v>219.28</v>
      </c>
      <c r="F199" s="2">
        <f>IFERROR(__xludf.DUMMYFUNCTION("""COMPUTED_VALUE"""),3.5023253E7)</f>
        <v>35023253</v>
      </c>
    </row>
    <row r="200">
      <c r="A200" s="3">
        <f>IFERROR(__xludf.DUMMYFUNCTION("""COMPUTED_VALUE"""),44182.66666666667)</f>
        <v>44182.66667</v>
      </c>
      <c r="B200" s="2">
        <f>IFERROR(__xludf.DUMMYFUNCTION("""COMPUTED_VALUE"""),219.87)</f>
        <v>219.87</v>
      </c>
      <c r="C200" s="2">
        <f>IFERROR(__xludf.DUMMYFUNCTION("""COMPUTED_VALUE"""),220.89)</f>
        <v>220.89</v>
      </c>
      <c r="D200" s="2">
        <f>IFERROR(__xludf.DUMMYFUNCTION("""COMPUTED_VALUE"""),217.92)</f>
        <v>217.92</v>
      </c>
      <c r="E200" s="2">
        <f>IFERROR(__xludf.DUMMYFUNCTION("""COMPUTED_VALUE"""),219.42)</f>
        <v>219.42</v>
      </c>
      <c r="F200" s="2">
        <f>IFERROR(__xludf.DUMMYFUNCTION("""COMPUTED_VALUE"""),3.2515784E7)</f>
        <v>32515784</v>
      </c>
    </row>
    <row r="201">
      <c r="A201" s="3">
        <f>IFERROR(__xludf.DUMMYFUNCTION("""COMPUTED_VALUE"""),44183.66666666667)</f>
        <v>44183.66667</v>
      </c>
      <c r="B201" s="2">
        <f>IFERROR(__xludf.DUMMYFUNCTION("""COMPUTED_VALUE"""),218.59)</f>
        <v>218.59</v>
      </c>
      <c r="C201" s="2">
        <f>IFERROR(__xludf.DUMMYFUNCTION("""COMPUTED_VALUE"""),219.69)</f>
        <v>219.69</v>
      </c>
      <c r="D201" s="2">
        <f>IFERROR(__xludf.DUMMYFUNCTION("""COMPUTED_VALUE"""),216.02)</f>
        <v>216.02</v>
      </c>
      <c r="E201" s="2">
        <f>IFERROR(__xludf.DUMMYFUNCTION("""COMPUTED_VALUE"""),218.59)</f>
        <v>218.59</v>
      </c>
      <c r="F201" s="2">
        <f>IFERROR(__xludf.DUMMYFUNCTION("""COMPUTED_VALUE"""),6.3354922E7)</f>
        <v>63354922</v>
      </c>
    </row>
    <row r="202">
      <c r="A202" s="3">
        <f>IFERROR(__xludf.DUMMYFUNCTION("""COMPUTED_VALUE"""),44186.66666666667)</f>
        <v>44186.66667</v>
      </c>
      <c r="B202" s="2">
        <f>IFERROR(__xludf.DUMMYFUNCTION("""COMPUTED_VALUE"""),217.55)</f>
        <v>217.55</v>
      </c>
      <c r="C202" s="2">
        <f>IFERROR(__xludf.DUMMYFUNCTION("""COMPUTED_VALUE"""),224.0)</f>
        <v>224</v>
      </c>
      <c r="D202" s="2">
        <f>IFERROR(__xludf.DUMMYFUNCTION("""COMPUTED_VALUE"""),217.28)</f>
        <v>217.28</v>
      </c>
      <c r="E202" s="2">
        <f>IFERROR(__xludf.DUMMYFUNCTION("""COMPUTED_VALUE"""),222.59)</f>
        <v>222.59</v>
      </c>
      <c r="F202" s="2">
        <f>IFERROR(__xludf.DUMMYFUNCTION("""COMPUTED_VALUE"""),3.7181886E7)</f>
        <v>37181886</v>
      </c>
    </row>
    <row r="203">
      <c r="A203" s="3">
        <f>IFERROR(__xludf.DUMMYFUNCTION("""COMPUTED_VALUE"""),44187.66666666667)</f>
        <v>44187.66667</v>
      </c>
      <c r="B203" s="2">
        <f>IFERROR(__xludf.DUMMYFUNCTION("""COMPUTED_VALUE"""),222.69)</f>
        <v>222.69</v>
      </c>
      <c r="C203" s="2">
        <f>IFERROR(__xludf.DUMMYFUNCTION("""COMPUTED_VALUE"""),225.63)</f>
        <v>225.63</v>
      </c>
      <c r="D203" s="2">
        <f>IFERROR(__xludf.DUMMYFUNCTION("""COMPUTED_VALUE"""),221.85)</f>
        <v>221.85</v>
      </c>
      <c r="E203" s="2">
        <f>IFERROR(__xludf.DUMMYFUNCTION("""COMPUTED_VALUE"""),223.94)</f>
        <v>223.94</v>
      </c>
      <c r="F203" s="2">
        <f>IFERROR(__xludf.DUMMYFUNCTION("""COMPUTED_VALUE"""),2.2643397E7)</f>
        <v>22643397</v>
      </c>
    </row>
    <row r="204">
      <c r="A204" s="3">
        <f>IFERROR(__xludf.DUMMYFUNCTION("""COMPUTED_VALUE"""),44188.66666666667)</f>
        <v>44188.66667</v>
      </c>
      <c r="B204" s="2">
        <f>IFERROR(__xludf.DUMMYFUNCTION("""COMPUTED_VALUE"""),223.11)</f>
        <v>223.11</v>
      </c>
      <c r="C204" s="2">
        <f>IFERROR(__xludf.DUMMYFUNCTION("""COMPUTED_VALUE"""),223.56)</f>
        <v>223.56</v>
      </c>
      <c r="D204" s="2">
        <f>IFERROR(__xludf.DUMMYFUNCTION("""COMPUTED_VALUE"""),220.8)</f>
        <v>220.8</v>
      </c>
      <c r="E204" s="2">
        <f>IFERROR(__xludf.DUMMYFUNCTION("""COMPUTED_VALUE"""),221.02)</f>
        <v>221.02</v>
      </c>
      <c r="F204" s="2">
        <f>IFERROR(__xludf.DUMMYFUNCTION("""COMPUTED_VALUE"""),1.8699638E7)</f>
        <v>18699638</v>
      </c>
    </row>
    <row r="205">
      <c r="A205" s="3">
        <f>IFERROR(__xludf.DUMMYFUNCTION("""COMPUTED_VALUE"""),44189.54166666667)</f>
        <v>44189.54167</v>
      </c>
      <c r="B205" s="2">
        <f>IFERROR(__xludf.DUMMYFUNCTION("""COMPUTED_VALUE"""),221.42)</f>
        <v>221.42</v>
      </c>
      <c r="C205" s="2">
        <f>IFERROR(__xludf.DUMMYFUNCTION("""COMPUTED_VALUE"""),223.61)</f>
        <v>223.61</v>
      </c>
      <c r="D205" s="2">
        <f>IFERROR(__xludf.DUMMYFUNCTION("""COMPUTED_VALUE"""),221.2)</f>
        <v>221.2</v>
      </c>
      <c r="E205" s="2">
        <f>IFERROR(__xludf.DUMMYFUNCTION("""COMPUTED_VALUE"""),222.75)</f>
        <v>222.75</v>
      </c>
      <c r="F205" s="2">
        <f>IFERROR(__xludf.DUMMYFUNCTION("""COMPUTED_VALUE"""),1.0550572E7)</f>
        <v>10550572</v>
      </c>
    </row>
    <row r="206">
      <c r="A206" s="3">
        <f>IFERROR(__xludf.DUMMYFUNCTION("""COMPUTED_VALUE"""),44193.66666666667)</f>
        <v>44193.66667</v>
      </c>
      <c r="B206" s="2">
        <f>IFERROR(__xludf.DUMMYFUNCTION("""COMPUTED_VALUE"""),224.45)</f>
        <v>224.45</v>
      </c>
      <c r="C206" s="2">
        <f>IFERROR(__xludf.DUMMYFUNCTION("""COMPUTED_VALUE"""),226.03)</f>
        <v>226.03</v>
      </c>
      <c r="D206" s="2">
        <f>IFERROR(__xludf.DUMMYFUNCTION("""COMPUTED_VALUE"""),223.02)</f>
        <v>223.02</v>
      </c>
      <c r="E206" s="2">
        <f>IFERROR(__xludf.DUMMYFUNCTION("""COMPUTED_VALUE"""),224.96)</f>
        <v>224.96</v>
      </c>
      <c r="F206" s="2">
        <f>IFERROR(__xludf.DUMMYFUNCTION("""COMPUTED_VALUE"""),1.7933496E7)</f>
        <v>17933496</v>
      </c>
    </row>
    <row r="207">
      <c r="A207" s="3">
        <f>IFERROR(__xludf.DUMMYFUNCTION("""COMPUTED_VALUE"""),44194.66666666667)</f>
        <v>44194.66667</v>
      </c>
      <c r="B207" s="2">
        <f>IFERROR(__xludf.DUMMYFUNCTION("""COMPUTED_VALUE"""),226.31)</f>
        <v>226.31</v>
      </c>
      <c r="C207" s="2">
        <f>IFERROR(__xludf.DUMMYFUNCTION("""COMPUTED_VALUE"""),227.18)</f>
        <v>227.18</v>
      </c>
      <c r="D207" s="2">
        <f>IFERROR(__xludf.DUMMYFUNCTION("""COMPUTED_VALUE"""),223.58)</f>
        <v>223.58</v>
      </c>
      <c r="E207" s="2">
        <f>IFERROR(__xludf.DUMMYFUNCTION("""COMPUTED_VALUE"""),224.15)</f>
        <v>224.15</v>
      </c>
      <c r="F207" s="2">
        <f>IFERROR(__xludf.DUMMYFUNCTION("""COMPUTED_VALUE"""),1.7403213E7)</f>
        <v>17403213</v>
      </c>
    </row>
    <row r="208">
      <c r="A208" s="3">
        <f>IFERROR(__xludf.DUMMYFUNCTION("""COMPUTED_VALUE"""),44195.66666666667)</f>
        <v>44195.66667</v>
      </c>
      <c r="B208" s="2">
        <f>IFERROR(__xludf.DUMMYFUNCTION("""COMPUTED_VALUE"""),225.23)</f>
        <v>225.23</v>
      </c>
      <c r="C208" s="2">
        <f>IFERROR(__xludf.DUMMYFUNCTION("""COMPUTED_VALUE"""),225.63)</f>
        <v>225.63</v>
      </c>
      <c r="D208" s="2">
        <f>IFERROR(__xludf.DUMMYFUNCTION("""COMPUTED_VALUE"""),221.47)</f>
        <v>221.47</v>
      </c>
      <c r="E208" s="2">
        <f>IFERROR(__xludf.DUMMYFUNCTION("""COMPUTED_VALUE"""),221.68)</f>
        <v>221.68</v>
      </c>
      <c r="F208" s="2">
        <f>IFERROR(__xludf.DUMMYFUNCTION("""COMPUTED_VALUE"""),2.0272337E7)</f>
        <v>20272337</v>
      </c>
    </row>
    <row r="209">
      <c r="A209" s="3">
        <f>IFERROR(__xludf.DUMMYFUNCTION("""COMPUTED_VALUE"""),44196.66666666667)</f>
        <v>44196.66667</v>
      </c>
      <c r="B209" s="2">
        <f>IFERROR(__xludf.DUMMYFUNCTION("""COMPUTED_VALUE"""),221.7)</f>
        <v>221.7</v>
      </c>
      <c r="C209" s="2">
        <f>IFERROR(__xludf.DUMMYFUNCTION("""COMPUTED_VALUE"""),223.0)</f>
        <v>223</v>
      </c>
      <c r="D209" s="2">
        <f>IFERROR(__xludf.DUMMYFUNCTION("""COMPUTED_VALUE"""),219.68)</f>
        <v>219.68</v>
      </c>
      <c r="E209" s="2">
        <f>IFERROR(__xludf.DUMMYFUNCTION("""COMPUTED_VALUE"""),222.42)</f>
        <v>222.42</v>
      </c>
      <c r="F209" s="2">
        <f>IFERROR(__xludf.DUMMYFUNCTION("""COMPUTED_VALUE"""),2.0942132E7)</f>
        <v>20942132</v>
      </c>
    </row>
    <row r="210">
      <c r="A210" s="3">
        <f>IFERROR(__xludf.DUMMYFUNCTION("""COMPUTED_VALUE"""),44200.66666666667)</f>
        <v>44200.66667</v>
      </c>
      <c r="B210" s="2">
        <f>IFERROR(__xludf.DUMMYFUNCTION("""COMPUTED_VALUE"""),222.53)</f>
        <v>222.53</v>
      </c>
      <c r="C210" s="2">
        <f>IFERROR(__xludf.DUMMYFUNCTION("""COMPUTED_VALUE"""),223.0)</f>
        <v>223</v>
      </c>
      <c r="D210" s="2">
        <f>IFERROR(__xludf.DUMMYFUNCTION("""COMPUTED_VALUE"""),214.81)</f>
        <v>214.81</v>
      </c>
      <c r="E210" s="2">
        <f>IFERROR(__xludf.DUMMYFUNCTION("""COMPUTED_VALUE"""),217.69)</f>
        <v>217.69</v>
      </c>
      <c r="F210" s="2">
        <f>IFERROR(__xludf.DUMMYFUNCTION("""COMPUTED_VALUE"""),3.7130139E7)</f>
        <v>37130139</v>
      </c>
    </row>
    <row r="211">
      <c r="A211" s="3">
        <f>IFERROR(__xludf.DUMMYFUNCTION("""COMPUTED_VALUE"""),44201.66666666667)</f>
        <v>44201.66667</v>
      </c>
      <c r="B211" s="2">
        <f>IFERROR(__xludf.DUMMYFUNCTION("""COMPUTED_VALUE"""),217.26)</f>
        <v>217.26</v>
      </c>
      <c r="C211" s="2">
        <f>IFERROR(__xludf.DUMMYFUNCTION("""COMPUTED_VALUE"""),218.52)</f>
        <v>218.52</v>
      </c>
      <c r="D211" s="2">
        <f>IFERROR(__xludf.DUMMYFUNCTION("""COMPUTED_VALUE"""),215.7)</f>
        <v>215.7</v>
      </c>
      <c r="E211" s="2">
        <f>IFERROR(__xludf.DUMMYFUNCTION("""COMPUTED_VALUE"""),217.9)</f>
        <v>217.9</v>
      </c>
      <c r="F211" s="2">
        <f>IFERROR(__xludf.DUMMYFUNCTION("""COMPUTED_VALUE"""),2.3822953E7)</f>
        <v>23822953</v>
      </c>
    </row>
    <row r="212">
      <c r="A212" s="3">
        <f>IFERROR(__xludf.DUMMYFUNCTION("""COMPUTED_VALUE"""),44202.66666666667)</f>
        <v>44202.66667</v>
      </c>
      <c r="B212" s="2">
        <f>IFERROR(__xludf.DUMMYFUNCTION("""COMPUTED_VALUE"""),212.17)</f>
        <v>212.17</v>
      </c>
      <c r="C212" s="2">
        <f>IFERROR(__xludf.DUMMYFUNCTION("""COMPUTED_VALUE"""),216.49)</f>
        <v>216.49</v>
      </c>
      <c r="D212" s="2">
        <f>IFERROR(__xludf.DUMMYFUNCTION("""COMPUTED_VALUE"""),211.94)</f>
        <v>211.94</v>
      </c>
      <c r="E212" s="2">
        <f>IFERROR(__xludf.DUMMYFUNCTION("""COMPUTED_VALUE"""),212.25)</f>
        <v>212.25</v>
      </c>
      <c r="F212" s="2">
        <f>IFERROR(__xludf.DUMMYFUNCTION("""COMPUTED_VALUE"""),3.5930653E7)</f>
        <v>35930653</v>
      </c>
    </row>
    <row r="213">
      <c r="A213" s="3">
        <f>IFERROR(__xludf.DUMMYFUNCTION("""COMPUTED_VALUE"""),44203.66666666667)</f>
        <v>44203.66667</v>
      </c>
      <c r="B213" s="2">
        <f>IFERROR(__xludf.DUMMYFUNCTION("""COMPUTED_VALUE"""),214.04)</f>
        <v>214.04</v>
      </c>
      <c r="C213" s="2">
        <f>IFERROR(__xludf.DUMMYFUNCTION("""COMPUTED_VALUE"""),219.34)</f>
        <v>219.34</v>
      </c>
      <c r="D213" s="2">
        <f>IFERROR(__xludf.DUMMYFUNCTION("""COMPUTED_VALUE"""),213.71)</f>
        <v>213.71</v>
      </c>
      <c r="E213" s="2">
        <f>IFERROR(__xludf.DUMMYFUNCTION("""COMPUTED_VALUE"""),218.29)</f>
        <v>218.29</v>
      </c>
      <c r="F213" s="2">
        <f>IFERROR(__xludf.DUMMYFUNCTION("""COMPUTED_VALUE"""),2.769448E7)</f>
        <v>27694480</v>
      </c>
    </row>
    <row r="214">
      <c r="A214" s="3">
        <f>IFERROR(__xludf.DUMMYFUNCTION("""COMPUTED_VALUE"""),44204.66666666667)</f>
        <v>44204.66667</v>
      </c>
      <c r="B214" s="2">
        <f>IFERROR(__xludf.DUMMYFUNCTION("""COMPUTED_VALUE"""),218.68)</f>
        <v>218.68</v>
      </c>
      <c r="C214" s="2">
        <f>IFERROR(__xludf.DUMMYFUNCTION("""COMPUTED_VALUE"""),220.58)</f>
        <v>220.58</v>
      </c>
      <c r="D214" s="2">
        <f>IFERROR(__xludf.DUMMYFUNCTION("""COMPUTED_VALUE"""),217.03)</f>
        <v>217.03</v>
      </c>
      <c r="E214" s="2">
        <f>IFERROR(__xludf.DUMMYFUNCTION("""COMPUTED_VALUE"""),219.62)</f>
        <v>219.62</v>
      </c>
      <c r="F214" s="2">
        <f>IFERROR(__xludf.DUMMYFUNCTION("""COMPUTED_VALUE"""),2.2956206E7)</f>
        <v>22956206</v>
      </c>
    </row>
    <row r="215">
      <c r="A215" s="3">
        <f>IFERROR(__xludf.DUMMYFUNCTION("""COMPUTED_VALUE"""),44207.66666666667)</f>
        <v>44207.66667</v>
      </c>
      <c r="B215" s="2">
        <f>IFERROR(__xludf.DUMMYFUNCTION("""COMPUTED_VALUE"""),218.47)</f>
        <v>218.47</v>
      </c>
      <c r="C215" s="2">
        <f>IFERROR(__xludf.DUMMYFUNCTION("""COMPUTED_VALUE"""),218.91)</f>
        <v>218.91</v>
      </c>
      <c r="D215" s="2">
        <f>IFERROR(__xludf.DUMMYFUNCTION("""COMPUTED_VALUE"""),216.73)</f>
        <v>216.73</v>
      </c>
      <c r="E215" s="2">
        <f>IFERROR(__xludf.DUMMYFUNCTION("""COMPUTED_VALUE"""),217.49)</f>
        <v>217.49</v>
      </c>
      <c r="F215" s="2">
        <f>IFERROR(__xludf.DUMMYFUNCTION("""COMPUTED_VALUE"""),2.3047029E7)</f>
        <v>23047029</v>
      </c>
    </row>
    <row r="216">
      <c r="A216" s="3">
        <f>IFERROR(__xludf.DUMMYFUNCTION("""COMPUTED_VALUE"""),44208.66666666667)</f>
        <v>44208.66667</v>
      </c>
      <c r="B216" s="2">
        <f>IFERROR(__xludf.DUMMYFUNCTION("""COMPUTED_VALUE"""),216.5)</f>
        <v>216.5</v>
      </c>
      <c r="C216" s="2">
        <f>IFERROR(__xludf.DUMMYFUNCTION("""COMPUTED_VALUE"""),217.1)</f>
        <v>217.1</v>
      </c>
      <c r="D216" s="2">
        <f>IFERROR(__xludf.DUMMYFUNCTION("""COMPUTED_VALUE"""),213.32)</f>
        <v>213.32</v>
      </c>
      <c r="E216" s="2">
        <f>IFERROR(__xludf.DUMMYFUNCTION("""COMPUTED_VALUE"""),214.93)</f>
        <v>214.93</v>
      </c>
      <c r="F216" s="2">
        <f>IFERROR(__xludf.DUMMYFUNCTION("""COMPUTED_VALUE"""),2.3249336E7)</f>
        <v>23249336</v>
      </c>
    </row>
    <row r="217">
      <c r="A217" s="3">
        <f>IFERROR(__xludf.DUMMYFUNCTION("""COMPUTED_VALUE"""),44209.66666666667)</f>
        <v>44209.66667</v>
      </c>
      <c r="B217" s="2">
        <f>IFERROR(__xludf.DUMMYFUNCTION("""COMPUTED_VALUE"""),214.02)</f>
        <v>214.02</v>
      </c>
      <c r="C217" s="2">
        <f>IFERROR(__xludf.DUMMYFUNCTION("""COMPUTED_VALUE"""),216.76)</f>
        <v>216.76</v>
      </c>
      <c r="D217" s="2">
        <f>IFERROR(__xludf.DUMMYFUNCTION("""COMPUTED_VALUE"""),213.93)</f>
        <v>213.93</v>
      </c>
      <c r="E217" s="2">
        <f>IFERROR(__xludf.DUMMYFUNCTION("""COMPUTED_VALUE"""),216.34)</f>
        <v>216.34</v>
      </c>
      <c r="F217" s="2">
        <f>IFERROR(__xludf.DUMMYFUNCTION("""COMPUTED_VALUE"""),2.008708E7)</f>
        <v>20087080</v>
      </c>
    </row>
    <row r="218">
      <c r="A218" s="3">
        <f>IFERROR(__xludf.DUMMYFUNCTION("""COMPUTED_VALUE"""),44210.66666666667)</f>
        <v>44210.66667</v>
      </c>
      <c r="B218" s="2">
        <f>IFERROR(__xludf.DUMMYFUNCTION("""COMPUTED_VALUE"""),215.91)</f>
        <v>215.91</v>
      </c>
      <c r="C218" s="2">
        <f>IFERROR(__xludf.DUMMYFUNCTION("""COMPUTED_VALUE"""),217.46)</f>
        <v>217.46</v>
      </c>
      <c r="D218" s="2">
        <f>IFERROR(__xludf.DUMMYFUNCTION("""COMPUTED_VALUE"""),212.74)</f>
        <v>212.74</v>
      </c>
      <c r="E218" s="2">
        <f>IFERROR(__xludf.DUMMYFUNCTION("""COMPUTED_VALUE"""),213.02)</f>
        <v>213.02</v>
      </c>
      <c r="F218" s="2">
        <f>IFERROR(__xludf.DUMMYFUNCTION("""COMPUTED_VALUE"""),2.9346737E7)</f>
        <v>29346737</v>
      </c>
    </row>
    <row r="219">
      <c r="A219" s="3">
        <f>IFERROR(__xludf.DUMMYFUNCTION("""COMPUTED_VALUE"""),44211.66666666667)</f>
        <v>44211.66667</v>
      </c>
      <c r="B219" s="2">
        <f>IFERROR(__xludf.DUMMYFUNCTION("""COMPUTED_VALUE"""),213.52)</f>
        <v>213.52</v>
      </c>
      <c r="C219" s="2">
        <f>IFERROR(__xludf.DUMMYFUNCTION("""COMPUTED_VALUE"""),214.51)</f>
        <v>214.51</v>
      </c>
      <c r="D219" s="2">
        <f>IFERROR(__xludf.DUMMYFUNCTION("""COMPUTED_VALUE"""),212.03)</f>
        <v>212.03</v>
      </c>
      <c r="E219" s="2">
        <f>IFERROR(__xludf.DUMMYFUNCTION("""COMPUTED_VALUE"""),212.65)</f>
        <v>212.65</v>
      </c>
      <c r="F219" s="2">
        <f>IFERROR(__xludf.DUMMYFUNCTION("""COMPUTED_VALUE"""),3.1746512E7)</f>
        <v>31746512</v>
      </c>
    </row>
    <row r="220">
      <c r="A220" s="3">
        <f>IFERROR(__xludf.DUMMYFUNCTION("""COMPUTED_VALUE"""),44215.66666666667)</f>
        <v>44215.66667</v>
      </c>
      <c r="B220" s="2">
        <f>IFERROR(__xludf.DUMMYFUNCTION("""COMPUTED_VALUE"""),213.75)</f>
        <v>213.75</v>
      </c>
      <c r="C220" s="2">
        <f>IFERROR(__xludf.DUMMYFUNCTION("""COMPUTED_VALUE"""),216.98)</f>
        <v>216.98</v>
      </c>
      <c r="D220" s="2">
        <f>IFERROR(__xludf.DUMMYFUNCTION("""COMPUTED_VALUE"""),212.63)</f>
        <v>212.63</v>
      </c>
      <c r="E220" s="2">
        <f>IFERROR(__xludf.DUMMYFUNCTION("""COMPUTED_VALUE"""),216.44)</f>
        <v>216.44</v>
      </c>
      <c r="F220" s="2">
        <f>IFERROR(__xludf.DUMMYFUNCTION("""COMPUTED_VALUE"""),3.0480859E7)</f>
        <v>30480859</v>
      </c>
    </row>
    <row r="221">
      <c r="A221" s="3">
        <f>IFERROR(__xludf.DUMMYFUNCTION("""COMPUTED_VALUE"""),44216.66666666667)</f>
        <v>44216.66667</v>
      </c>
      <c r="B221" s="2">
        <f>IFERROR(__xludf.DUMMYFUNCTION("""COMPUTED_VALUE"""),217.7)</f>
        <v>217.7</v>
      </c>
      <c r="C221" s="2">
        <f>IFERROR(__xludf.DUMMYFUNCTION("""COMPUTED_VALUE"""),225.79)</f>
        <v>225.79</v>
      </c>
      <c r="D221" s="2">
        <f>IFERROR(__xludf.DUMMYFUNCTION("""COMPUTED_VALUE"""),217.29)</f>
        <v>217.29</v>
      </c>
      <c r="E221" s="2">
        <f>IFERROR(__xludf.DUMMYFUNCTION("""COMPUTED_VALUE"""),224.34)</f>
        <v>224.34</v>
      </c>
      <c r="F221" s="2">
        <f>IFERROR(__xludf.DUMMYFUNCTION("""COMPUTED_VALUE"""),3.777726E7)</f>
        <v>37777260</v>
      </c>
    </row>
    <row r="222">
      <c r="A222" s="3">
        <f>IFERROR(__xludf.DUMMYFUNCTION("""COMPUTED_VALUE"""),44217.66666666667)</f>
        <v>44217.66667</v>
      </c>
      <c r="B222" s="2">
        <f>IFERROR(__xludf.DUMMYFUNCTION("""COMPUTED_VALUE"""),224.7)</f>
        <v>224.7</v>
      </c>
      <c r="C222" s="2">
        <f>IFERROR(__xludf.DUMMYFUNCTION("""COMPUTED_VALUE"""),226.3)</f>
        <v>226.3</v>
      </c>
      <c r="D222" s="2">
        <f>IFERROR(__xludf.DUMMYFUNCTION("""COMPUTED_VALUE"""),222.42)</f>
        <v>222.42</v>
      </c>
      <c r="E222" s="2">
        <f>IFERROR(__xludf.DUMMYFUNCTION("""COMPUTED_VALUE"""),224.97)</f>
        <v>224.97</v>
      </c>
      <c r="F222" s="2">
        <f>IFERROR(__xludf.DUMMYFUNCTION("""COMPUTED_VALUE"""),3.0749553E7)</f>
        <v>30749553</v>
      </c>
    </row>
    <row r="223">
      <c r="A223" s="3">
        <f>IFERROR(__xludf.DUMMYFUNCTION("""COMPUTED_VALUE"""),44218.66666666667)</f>
        <v>44218.66667</v>
      </c>
      <c r="B223" s="2">
        <f>IFERROR(__xludf.DUMMYFUNCTION("""COMPUTED_VALUE"""),227.08)</f>
        <v>227.08</v>
      </c>
      <c r="C223" s="2">
        <f>IFERROR(__xludf.DUMMYFUNCTION("""COMPUTED_VALUE"""),230.07)</f>
        <v>230.07</v>
      </c>
      <c r="D223" s="2">
        <f>IFERROR(__xludf.DUMMYFUNCTION("""COMPUTED_VALUE"""),225.8)</f>
        <v>225.8</v>
      </c>
      <c r="E223" s="2">
        <f>IFERROR(__xludf.DUMMYFUNCTION("""COMPUTED_VALUE"""),225.95)</f>
        <v>225.95</v>
      </c>
      <c r="F223" s="2">
        <f>IFERROR(__xludf.DUMMYFUNCTION("""COMPUTED_VALUE"""),3.0172663E7)</f>
        <v>30172663</v>
      </c>
    </row>
    <row r="224">
      <c r="A224" s="3">
        <f>IFERROR(__xludf.DUMMYFUNCTION("""COMPUTED_VALUE"""),44221.66666666667)</f>
        <v>44221.66667</v>
      </c>
      <c r="B224" s="2">
        <f>IFERROR(__xludf.DUMMYFUNCTION("""COMPUTED_VALUE"""),229.12)</f>
        <v>229.12</v>
      </c>
      <c r="C224" s="2">
        <f>IFERROR(__xludf.DUMMYFUNCTION("""COMPUTED_VALUE"""),229.78)</f>
        <v>229.78</v>
      </c>
      <c r="D224" s="2">
        <f>IFERROR(__xludf.DUMMYFUNCTION("""COMPUTED_VALUE"""),224.22)</f>
        <v>224.22</v>
      </c>
      <c r="E224" s="2">
        <f>IFERROR(__xludf.DUMMYFUNCTION("""COMPUTED_VALUE"""),229.53)</f>
        <v>229.53</v>
      </c>
      <c r="F224" s="2">
        <f>IFERROR(__xludf.DUMMYFUNCTION("""COMPUTED_VALUE"""),3.3152095E7)</f>
        <v>33152095</v>
      </c>
    </row>
    <row r="225">
      <c r="A225" s="3">
        <f>IFERROR(__xludf.DUMMYFUNCTION("""COMPUTED_VALUE"""),44222.66666666667)</f>
        <v>44222.66667</v>
      </c>
      <c r="B225" s="2">
        <f>IFERROR(__xludf.DUMMYFUNCTION("""COMPUTED_VALUE"""),231.86)</f>
        <v>231.86</v>
      </c>
      <c r="C225" s="2">
        <f>IFERROR(__xludf.DUMMYFUNCTION("""COMPUTED_VALUE"""),234.18)</f>
        <v>234.18</v>
      </c>
      <c r="D225" s="2">
        <f>IFERROR(__xludf.DUMMYFUNCTION("""COMPUTED_VALUE"""),230.08)</f>
        <v>230.08</v>
      </c>
      <c r="E225" s="2">
        <f>IFERROR(__xludf.DUMMYFUNCTION("""COMPUTED_VALUE"""),232.33)</f>
        <v>232.33</v>
      </c>
      <c r="F225" s="2">
        <f>IFERROR(__xludf.DUMMYFUNCTION("""COMPUTED_VALUE"""),4.9169601E7)</f>
        <v>49169601</v>
      </c>
    </row>
    <row r="226">
      <c r="A226" s="3">
        <f>IFERROR(__xludf.DUMMYFUNCTION("""COMPUTED_VALUE"""),44223.66666666667)</f>
        <v>44223.66667</v>
      </c>
      <c r="B226" s="2">
        <f>IFERROR(__xludf.DUMMYFUNCTION("""COMPUTED_VALUE"""),238.0)</f>
        <v>238</v>
      </c>
      <c r="C226" s="2">
        <f>IFERROR(__xludf.DUMMYFUNCTION("""COMPUTED_VALUE"""),240.44)</f>
        <v>240.44</v>
      </c>
      <c r="D226" s="2">
        <f>IFERROR(__xludf.DUMMYFUNCTION("""COMPUTED_VALUE"""),230.14)</f>
        <v>230.14</v>
      </c>
      <c r="E226" s="2">
        <f>IFERROR(__xludf.DUMMYFUNCTION("""COMPUTED_VALUE"""),232.9)</f>
        <v>232.9</v>
      </c>
      <c r="F226" s="2">
        <f>IFERROR(__xludf.DUMMYFUNCTION("""COMPUTED_VALUE"""),6.9870638E7)</f>
        <v>69870638</v>
      </c>
    </row>
    <row r="227">
      <c r="A227" s="3">
        <f>IFERROR(__xludf.DUMMYFUNCTION("""COMPUTED_VALUE"""),44224.66666666667)</f>
        <v>44224.66667</v>
      </c>
      <c r="B227" s="2">
        <f>IFERROR(__xludf.DUMMYFUNCTION("""COMPUTED_VALUE"""),235.61)</f>
        <v>235.61</v>
      </c>
      <c r="C227" s="2">
        <f>IFERROR(__xludf.DUMMYFUNCTION("""COMPUTED_VALUE"""),242.64)</f>
        <v>242.64</v>
      </c>
      <c r="D227" s="2">
        <f>IFERROR(__xludf.DUMMYFUNCTION("""COMPUTED_VALUE"""),235.09)</f>
        <v>235.09</v>
      </c>
      <c r="E227" s="2">
        <f>IFERROR(__xludf.DUMMYFUNCTION("""COMPUTED_VALUE"""),238.93)</f>
        <v>238.93</v>
      </c>
      <c r="F227" s="2">
        <f>IFERROR(__xludf.DUMMYFUNCTION("""COMPUTED_VALUE"""),4.9111159E7)</f>
        <v>49111159</v>
      </c>
    </row>
    <row r="228">
      <c r="A228" s="3">
        <f>IFERROR(__xludf.DUMMYFUNCTION("""COMPUTED_VALUE"""),44225.66666666667)</f>
        <v>44225.66667</v>
      </c>
      <c r="B228" s="2">
        <f>IFERROR(__xludf.DUMMYFUNCTION("""COMPUTED_VALUE"""),235.99)</f>
        <v>235.99</v>
      </c>
      <c r="C228" s="2">
        <f>IFERROR(__xludf.DUMMYFUNCTION("""COMPUTED_VALUE"""),238.02)</f>
        <v>238.02</v>
      </c>
      <c r="D228" s="2">
        <f>IFERROR(__xludf.DUMMYFUNCTION("""COMPUTED_VALUE"""),231.35)</f>
        <v>231.35</v>
      </c>
      <c r="E228" s="2">
        <f>IFERROR(__xludf.DUMMYFUNCTION("""COMPUTED_VALUE"""),231.96)</f>
        <v>231.96</v>
      </c>
      <c r="F228" s="2">
        <f>IFERROR(__xludf.DUMMYFUNCTION("""COMPUTED_VALUE"""),4.2503138E7)</f>
        <v>42503138</v>
      </c>
    </row>
    <row r="229">
      <c r="A229" s="3">
        <f>IFERROR(__xludf.DUMMYFUNCTION("""COMPUTED_VALUE"""),44228.66666666667)</f>
        <v>44228.66667</v>
      </c>
      <c r="B229" s="2">
        <f>IFERROR(__xludf.DUMMYFUNCTION("""COMPUTED_VALUE"""),235.06)</f>
        <v>235.06</v>
      </c>
      <c r="C229" s="2">
        <f>IFERROR(__xludf.DUMMYFUNCTION("""COMPUTED_VALUE"""),242.5)</f>
        <v>242.5</v>
      </c>
      <c r="D229" s="2">
        <f>IFERROR(__xludf.DUMMYFUNCTION("""COMPUTED_VALUE"""),232.43)</f>
        <v>232.43</v>
      </c>
      <c r="E229" s="2">
        <f>IFERROR(__xludf.DUMMYFUNCTION("""COMPUTED_VALUE"""),239.65)</f>
        <v>239.65</v>
      </c>
      <c r="F229" s="2">
        <f>IFERROR(__xludf.DUMMYFUNCTION("""COMPUTED_VALUE"""),3.3314193E7)</f>
        <v>33314193</v>
      </c>
    </row>
    <row r="230">
      <c r="A230" s="3">
        <f>IFERROR(__xludf.DUMMYFUNCTION("""COMPUTED_VALUE"""),44229.66666666667)</f>
        <v>44229.66667</v>
      </c>
      <c r="B230" s="2">
        <f>IFERROR(__xludf.DUMMYFUNCTION("""COMPUTED_VALUE"""),241.3)</f>
        <v>241.3</v>
      </c>
      <c r="C230" s="2">
        <f>IFERROR(__xludf.DUMMYFUNCTION("""COMPUTED_VALUE"""),242.31)</f>
        <v>242.31</v>
      </c>
      <c r="D230" s="2">
        <f>IFERROR(__xludf.DUMMYFUNCTION("""COMPUTED_VALUE"""),238.69)</f>
        <v>238.69</v>
      </c>
      <c r="E230" s="2">
        <f>IFERROR(__xludf.DUMMYFUNCTION("""COMPUTED_VALUE"""),239.51)</f>
        <v>239.51</v>
      </c>
      <c r="F230" s="2">
        <f>IFERROR(__xludf.DUMMYFUNCTION("""COMPUTED_VALUE"""),2.5916337E7)</f>
        <v>25916337</v>
      </c>
    </row>
    <row r="231">
      <c r="A231" s="3">
        <f>IFERROR(__xludf.DUMMYFUNCTION("""COMPUTED_VALUE"""),44230.66666666667)</f>
        <v>44230.66667</v>
      </c>
      <c r="B231" s="2">
        <f>IFERROR(__xludf.DUMMYFUNCTION("""COMPUTED_VALUE"""),239.57)</f>
        <v>239.57</v>
      </c>
      <c r="C231" s="2">
        <f>IFERROR(__xludf.DUMMYFUNCTION("""COMPUTED_VALUE"""),245.09)</f>
        <v>245.09</v>
      </c>
      <c r="D231" s="2">
        <f>IFERROR(__xludf.DUMMYFUNCTION("""COMPUTED_VALUE"""),239.26)</f>
        <v>239.26</v>
      </c>
      <c r="E231" s="2">
        <f>IFERROR(__xludf.DUMMYFUNCTION("""COMPUTED_VALUE"""),243.0)</f>
        <v>243</v>
      </c>
      <c r="F231" s="2">
        <f>IFERROR(__xludf.DUMMYFUNCTION("""COMPUTED_VALUE"""),2.7158104E7)</f>
        <v>27158104</v>
      </c>
    </row>
    <row r="232">
      <c r="A232" s="3">
        <f>IFERROR(__xludf.DUMMYFUNCTION("""COMPUTED_VALUE"""),44231.66666666667)</f>
        <v>44231.66667</v>
      </c>
      <c r="B232" s="2">
        <f>IFERROR(__xludf.DUMMYFUNCTION("""COMPUTED_VALUE"""),242.66)</f>
        <v>242.66</v>
      </c>
      <c r="C232" s="2">
        <f>IFERROR(__xludf.DUMMYFUNCTION("""COMPUTED_VALUE"""),243.24)</f>
        <v>243.24</v>
      </c>
      <c r="D232" s="2">
        <f>IFERROR(__xludf.DUMMYFUNCTION("""COMPUTED_VALUE"""),240.37)</f>
        <v>240.37</v>
      </c>
      <c r="E232" s="2">
        <f>IFERROR(__xludf.DUMMYFUNCTION("""COMPUTED_VALUE"""),242.01)</f>
        <v>242.01</v>
      </c>
      <c r="F232" s="2">
        <f>IFERROR(__xludf.DUMMYFUNCTION("""COMPUTED_VALUE"""),2.52961E7)</f>
        <v>25296100</v>
      </c>
    </row>
    <row r="233">
      <c r="A233" s="3">
        <f>IFERROR(__xludf.DUMMYFUNCTION("""COMPUTED_VALUE"""),44232.66666666667)</f>
        <v>44232.66667</v>
      </c>
      <c r="B233" s="2">
        <f>IFERROR(__xludf.DUMMYFUNCTION("""COMPUTED_VALUE"""),242.23)</f>
        <v>242.23</v>
      </c>
      <c r="C233" s="2">
        <f>IFERROR(__xludf.DUMMYFUNCTION("""COMPUTED_VALUE"""),243.28)</f>
        <v>243.28</v>
      </c>
      <c r="D233" s="2">
        <f>IFERROR(__xludf.DUMMYFUNCTION("""COMPUTED_VALUE"""),240.42)</f>
        <v>240.42</v>
      </c>
      <c r="E233" s="2">
        <f>IFERROR(__xludf.DUMMYFUNCTION("""COMPUTED_VALUE"""),242.2)</f>
        <v>242.2</v>
      </c>
      <c r="F233" s="2">
        <f>IFERROR(__xludf.DUMMYFUNCTION("""COMPUTED_VALUE"""),1.8054752E7)</f>
        <v>18054752</v>
      </c>
    </row>
    <row r="234">
      <c r="A234" s="3">
        <f>IFERROR(__xludf.DUMMYFUNCTION("""COMPUTED_VALUE"""),44235.66666666667)</f>
        <v>44235.66667</v>
      </c>
      <c r="B234" s="2">
        <f>IFERROR(__xludf.DUMMYFUNCTION("""COMPUTED_VALUE"""),243.15)</f>
        <v>243.15</v>
      </c>
      <c r="C234" s="2">
        <f>IFERROR(__xludf.DUMMYFUNCTION("""COMPUTED_VALUE"""),243.68)</f>
        <v>243.68</v>
      </c>
      <c r="D234" s="2">
        <f>IFERROR(__xludf.DUMMYFUNCTION("""COMPUTED_VALUE"""),240.81)</f>
        <v>240.81</v>
      </c>
      <c r="E234" s="2">
        <f>IFERROR(__xludf.DUMMYFUNCTION("""COMPUTED_VALUE"""),242.47)</f>
        <v>242.47</v>
      </c>
      <c r="F234" s="2">
        <f>IFERROR(__xludf.DUMMYFUNCTION("""COMPUTED_VALUE"""),2.2211929E7)</f>
        <v>22211929</v>
      </c>
    </row>
    <row r="235">
      <c r="A235" s="3">
        <f>IFERROR(__xludf.DUMMYFUNCTION("""COMPUTED_VALUE"""),44236.66666666667)</f>
        <v>44236.66667</v>
      </c>
      <c r="B235" s="2">
        <f>IFERROR(__xludf.DUMMYFUNCTION("""COMPUTED_VALUE"""),241.87)</f>
        <v>241.87</v>
      </c>
      <c r="C235" s="2">
        <f>IFERROR(__xludf.DUMMYFUNCTION("""COMPUTED_VALUE"""),244.76)</f>
        <v>244.76</v>
      </c>
      <c r="D235" s="2">
        <f>IFERROR(__xludf.DUMMYFUNCTION("""COMPUTED_VALUE"""),241.38)</f>
        <v>241.38</v>
      </c>
      <c r="E235" s="2">
        <f>IFERROR(__xludf.DUMMYFUNCTION("""COMPUTED_VALUE"""),243.77)</f>
        <v>243.77</v>
      </c>
      <c r="F235" s="2">
        <f>IFERROR(__xludf.DUMMYFUNCTION("""COMPUTED_VALUE"""),2.3564953E7)</f>
        <v>23564953</v>
      </c>
    </row>
    <row r="236">
      <c r="A236" s="3">
        <f>IFERROR(__xludf.DUMMYFUNCTION("""COMPUTED_VALUE"""),44237.66666666667)</f>
        <v>44237.66667</v>
      </c>
      <c r="B236" s="2">
        <f>IFERROR(__xludf.DUMMYFUNCTION("""COMPUTED_VALUE"""),245.0)</f>
        <v>245</v>
      </c>
      <c r="C236" s="2">
        <f>IFERROR(__xludf.DUMMYFUNCTION("""COMPUTED_VALUE"""),245.92)</f>
        <v>245.92</v>
      </c>
      <c r="D236" s="2">
        <f>IFERROR(__xludf.DUMMYFUNCTION("""COMPUTED_VALUE"""),240.89)</f>
        <v>240.89</v>
      </c>
      <c r="E236" s="2">
        <f>IFERROR(__xludf.DUMMYFUNCTION("""COMPUTED_VALUE"""),242.82)</f>
        <v>242.82</v>
      </c>
      <c r="F236" s="2">
        <f>IFERROR(__xludf.DUMMYFUNCTION("""COMPUTED_VALUE"""),2.2186706E7)</f>
        <v>22186706</v>
      </c>
    </row>
    <row r="237">
      <c r="A237" s="3">
        <f>IFERROR(__xludf.DUMMYFUNCTION("""COMPUTED_VALUE"""),44238.66666666667)</f>
        <v>44238.66667</v>
      </c>
      <c r="B237" s="2">
        <f>IFERROR(__xludf.DUMMYFUNCTION("""COMPUTED_VALUE"""),244.78)</f>
        <v>244.78</v>
      </c>
      <c r="C237" s="2">
        <f>IFERROR(__xludf.DUMMYFUNCTION("""COMPUTED_VALUE"""),245.15)</f>
        <v>245.15</v>
      </c>
      <c r="D237" s="2">
        <f>IFERROR(__xludf.DUMMYFUNCTION("""COMPUTED_VALUE"""),242.15)</f>
        <v>242.15</v>
      </c>
      <c r="E237" s="2">
        <f>IFERROR(__xludf.DUMMYFUNCTION("""COMPUTED_VALUE"""),244.49)</f>
        <v>244.49</v>
      </c>
      <c r="F237" s="2">
        <f>IFERROR(__xludf.DUMMYFUNCTION("""COMPUTED_VALUE"""),1.5751059E7)</f>
        <v>15751059</v>
      </c>
    </row>
    <row r="238">
      <c r="A238" s="3">
        <f>IFERROR(__xludf.DUMMYFUNCTION("""COMPUTED_VALUE"""),44239.66666666667)</f>
        <v>44239.66667</v>
      </c>
      <c r="B238" s="2">
        <f>IFERROR(__xludf.DUMMYFUNCTION("""COMPUTED_VALUE"""),243.93)</f>
        <v>243.93</v>
      </c>
      <c r="C238" s="2">
        <f>IFERROR(__xludf.DUMMYFUNCTION("""COMPUTED_VALUE"""),245.3)</f>
        <v>245.3</v>
      </c>
      <c r="D238" s="2">
        <f>IFERROR(__xludf.DUMMYFUNCTION("""COMPUTED_VALUE"""),242.73)</f>
        <v>242.73</v>
      </c>
      <c r="E238" s="2">
        <f>IFERROR(__xludf.DUMMYFUNCTION("""COMPUTED_VALUE"""),244.99)</f>
        <v>244.99</v>
      </c>
      <c r="F238" s="2">
        <f>IFERROR(__xludf.DUMMYFUNCTION("""COMPUTED_VALUE"""),1.6561079E7)</f>
        <v>16561079</v>
      </c>
    </row>
    <row r="239">
      <c r="A239" s="3">
        <f>IFERROR(__xludf.DUMMYFUNCTION("""COMPUTED_VALUE"""),44243.66666666667)</f>
        <v>44243.66667</v>
      </c>
      <c r="B239" s="2">
        <f>IFERROR(__xludf.DUMMYFUNCTION("""COMPUTED_VALUE"""),245.03)</f>
        <v>245.03</v>
      </c>
      <c r="C239" s="2">
        <f>IFERROR(__xludf.DUMMYFUNCTION("""COMPUTED_VALUE"""),246.13)</f>
        <v>246.13</v>
      </c>
      <c r="D239" s="2">
        <f>IFERROR(__xludf.DUMMYFUNCTION("""COMPUTED_VALUE"""),242.92)</f>
        <v>242.92</v>
      </c>
      <c r="E239" s="2">
        <f>IFERROR(__xludf.DUMMYFUNCTION("""COMPUTED_VALUE"""),243.7)</f>
        <v>243.7</v>
      </c>
      <c r="F239" s="2">
        <f>IFERROR(__xludf.DUMMYFUNCTION("""COMPUTED_VALUE"""),2.672849E7)</f>
        <v>26728490</v>
      </c>
    </row>
    <row r="240">
      <c r="A240" s="3">
        <f>IFERROR(__xludf.DUMMYFUNCTION("""COMPUTED_VALUE"""),44244.66666666667)</f>
        <v>44244.66667</v>
      </c>
      <c r="B240" s="2">
        <f>IFERROR(__xludf.DUMMYFUNCTION("""COMPUTED_VALUE"""),241.32)</f>
        <v>241.32</v>
      </c>
      <c r="C240" s="2">
        <f>IFERROR(__xludf.DUMMYFUNCTION("""COMPUTED_VALUE"""),244.31)</f>
        <v>244.31</v>
      </c>
      <c r="D240" s="2">
        <f>IFERROR(__xludf.DUMMYFUNCTION("""COMPUTED_VALUE"""),240.94)</f>
        <v>240.94</v>
      </c>
      <c r="E240" s="2">
        <f>IFERROR(__xludf.DUMMYFUNCTION("""COMPUTED_VALUE"""),244.2)</f>
        <v>244.2</v>
      </c>
      <c r="F240" s="2">
        <f>IFERROR(__xludf.DUMMYFUNCTION("""COMPUTED_VALUE"""),2.1673109E7)</f>
        <v>21673109</v>
      </c>
    </row>
    <row r="241">
      <c r="A241" s="3">
        <f>IFERROR(__xludf.DUMMYFUNCTION("""COMPUTED_VALUE"""),44245.66666666667)</f>
        <v>44245.66667</v>
      </c>
      <c r="B241" s="2">
        <f>IFERROR(__xludf.DUMMYFUNCTION("""COMPUTED_VALUE"""),241.8)</f>
        <v>241.8</v>
      </c>
      <c r="C241" s="2">
        <f>IFERROR(__xludf.DUMMYFUNCTION("""COMPUTED_VALUE"""),243.93)</f>
        <v>243.93</v>
      </c>
      <c r="D241" s="2">
        <f>IFERROR(__xludf.DUMMYFUNCTION("""COMPUTED_VALUE"""),240.86)</f>
        <v>240.86</v>
      </c>
      <c r="E241" s="2">
        <f>IFERROR(__xludf.DUMMYFUNCTION("""COMPUTED_VALUE"""),243.79)</f>
        <v>243.79</v>
      </c>
      <c r="F241" s="2">
        <f>IFERROR(__xludf.DUMMYFUNCTION("""COMPUTED_VALUE"""),1.6925563E7)</f>
        <v>16925563</v>
      </c>
    </row>
    <row r="242">
      <c r="A242" s="3">
        <f>IFERROR(__xludf.DUMMYFUNCTION("""COMPUTED_VALUE"""),44246.66666666667)</f>
        <v>44246.66667</v>
      </c>
      <c r="B242" s="2">
        <f>IFERROR(__xludf.DUMMYFUNCTION("""COMPUTED_VALUE"""),243.75)</f>
        <v>243.75</v>
      </c>
      <c r="C242" s="2">
        <f>IFERROR(__xludf.DUMMYFUNCTION("""COMPUTED_VALUE"""),243.86)</f>
        <v>243.86</v>
      </c>
      <c r="D242" s="2">
        <f>IFERROR(__xludf.DUMMYFUNCTION("""COMPUTED_VALUE"""),240.18)</f>
        <v>240.18</v>
      </c>
      <c r="E242" s="2">
        <f>IFERROR(__xludf.DUMMYFUNCTION("""COMPUTED_VALUE"""),240.97)</f>
        <v>240.97</v>
      </c>
      <c r="F242" s="2">
        <f>IFERROR(__xludf.DUMMYFUNCTION("""COMPUTED_VALUE"""),2.52626E7)</f>
        <v>25262600</v>
      </c>
    </row>
    <row r="243">
      <c r="A243" s="3">
        <f>IFERROR(__xludf.DUMMYFUNCTION("""COMPUTED_VALUE"""),44249.66666666667)</f>
        <v>44249.66667</v>
      </c>
      <c r="B243" s="2">
        <f>IFERROR(__xludf.DUMMYFUNCTION("""COMPUTED_VALUE"""),237.42)</f>
        <v>237.42</v>
      </c>
      <c r="C243" s="2">
        <f>IFERROR(__xludf.DUMMYFUNCTION("""COMPUTED_VALUE"""),237.93)</f>
        <v>237.93</v>
      </c>
      <c r="D243" s="2">
        <f>IFERROR(__xludf.DUMMYFUNCTION("""COMPUTED_VALUE"""),232.4)</f>
        <v>232.4</v>
      </c>
      <c r="E243" s="2">
        <f>IFERROR(__xludf.DUMMYFUNCTION("""COMPUTED_VALUE"""),234.51)</f>
        <v>234.51</v>
      </c>
      <c r="F243" s="2">
        <f>IFERROR(__xludf.DUMMYFUNCTION("""COMPUTED_VALUE"""),3.6446936E7)</f>
        <v>36446936</v>
      </c>
    </row>
    <row r="244">
      <c r="A244" s="3">
        <f>IFERROR(__xludf.DUMMYFUNCTION("""COMPUTED_VALUE"""),44250.66666666667)</f>
        <v>44250.66667</v>
      </c>
      <c r="B244" s="2">
        <f>IFERROR(__xludf.DUMMYFUNCTION("""COMPUTED_VALUE"""),230.33)</f>
        <v>230.33</v>
      </c>
      <c r="C244" s="2">
        <f>IFERROR(__xludf.DUMMYFUNCTION("""COMPUTED_VALUE"""),234.83)</f>
        <v>234.83</v>
      </c>
      <c r="D244" s="2">
        <f>IFERROR(__xludf.DUMMYFUNCTION("""COMPUTED_VALUE"""),228.73)</f>
        <v>228.73</v>
      </c>
      <c r="E244" s="2">
        <f>IFERROR(__xludf.DUMMYFUNCTION("""COMPUTED_VALUE"""),233.27)</f>
        <v>233.27</v>
      </c>
      <c r="F244" s="2">
        <f>IFERROR(__xludf.DUMMYFUNCTION("""COMPUTED_VALUE"""),3.0228704E7)</f>
        <v>30228704</v>
      </c>
    </row>
    <row r="245">
      <c r="A245" s="3">
        <f>IFERROR(__xludf.DUMMYFUNCTION("""COMPUTED_VALUE"""),44251.66666666667)</f>
        <v>44251.66667</v>
      </c>
      <c r="B245" s="2">
        <f>IFERROR(__xludf.DUMMYFUNCTION("""COMPUTED_VALUE"""),230.01)</f>
        <v>230.01</v>
      </c>
      <c r="C245" s="2">
        <f>IFERROR(__xludf.DUMMYFUNCTION("""COMPUTED_VALUE"""),235.2)</f>
        <v>235.2</v>
      </c>
      <c r="D245" s="2">
        <f>IFERROR(__xludf.DUMMYFUNCTION("""COMPUTED_VALUE"""),229.0)</f>
        <v>229</v>
      </c>
      <c r="E245" s="2">
        <f>IFERROR(__xludf.DUMMYFUNCTION("""COMPUTED_VALUE"""),234.55)</f>
        <v>234.55</v>
      </c>
      <c r="F245" s="2">
        <f>IFERROR(__xludf.DUMMYFUNCTION("""COMPUTED_VALUE"""),2.6339746E7)</f>
        <v>26339746</v>
      </c>
    </row>
    <row r="246">
      <c r="A246" s="3">
        <f>IFERROR(__xludf.DUMMYFUNCTION("""COMPUTED_VALUE"""),44252.66666666667)</f>
        <v>44252.66667</v>
      </c>
      <c r="B246" s="2">
        <f>IFERROR(__xludf.DUMMYFUNCTION("""COMPUTED_VALUE"""),232.08)</f>
        <v>232.08</v>
      </c>
      <c r="C246" s="2">
        <f>IFERROR(__xludf.DUMMYFUNCTION("""COMPUTED_VALUE"""),234.59)</f>
        <v>234.59</v>
      </c>
      <c r="D246" s="2">
        <f>IFERROR(__xludf.DUMMYFUNCTION("""COMPUTED_VALUE"""),227.88)</f>
        <v>227.88</v>
      </c>
      <c r="E246" s="2">
        <f>IFERROR(__xludf.DUMMYFUNCTION("""COMPUTED_VALUE"""),228.99)</f>
        <v>228.99</v>
      </c>
      <c r="F246" s="2">
        <f>IFERROR(__xludf.DUMMYFUNCTION("""COMPUTED_VALUE"""),3.9542235E7)</f>
        <v>39542235</v>
      </c>
    </row>
    <row r="247">
      <c r="A247" s="3">
        <f>IFERROR(__xludf.DUMMYFUNCTION("""COMPUTED_VALUE"""),44253.66666666667)</f>
        <v>44253.66667</v>
      </c>
      <c r="B247" s="2">
        <f>IFERROR(__xludf.DUMMYFUNCTION("""COMPUTED_VALUE"""),231.53)</f>
        <v>231.53</v>
      </c>
      <c r="C247" s="2">
        <f>IFERROR(__xludf.DUMMYFUNCTION("""COMPUTED_VALUE"""),235.37)</f>
        <v>235.37</v>
      </c>
      <c r="D247" s="2">
        <f>IFERROR(__xludf.DUMMYFUNCTION("""COMPUTED_VALUE"""),229.54)</f>
        <v>229.54</v>
      </c>
      <c r="E247" s="2">
        <f>IFERROR(__xludf.DUMMYFUNCTION("""COMPUTED_VALUE"""),232.38)</f>
        <v>232.38</v>
      </c>
      <c r="F247" s="2">
        <f>IFERROR(__xludf.DUMMYFUNCTION("""COMPUTED_VALUE"""),3.7819227E7)</f>
        <v>37819227</v>
      </c>
    </row>
    <row r="248">
      <c r="A248" s="3">
        <f>IFERROR(__xludf.DUMMYFUNCTION("""COMPUTED_VALUE"""),44256.66666666667)</f>
        <v>44256.66667</v>
      </c>
      <c r="B248" s="2">
        <f>IFERROR(__xludf.DUMMYFUNCTION("""COMPUTED_VALUE"""),235.9)</f>
        <v>235.9</v>
      </c>
      <c r="C248" s="2">
        <f>IFERROR(__xludf.DUMMYFUNCTION("""COMPUTED_VALUE"""),237.47)</f>
        <v>237.47</v>
      </c>
      <c r="D248" s="2">
        <f>IFERROR(__xludf.DUMMYFUNCTION("""COMPUTED_VALUE"""),233.15)</f>
        <v>233.15</v>
      </c>
      <c r="E248" s="2">
        <f>IFERROR(__xludf.DUMMYFUNCTION("""COMPUTED_VALUE"""),236.94)</f>
        <v>236.94</v>
      </c>
      <c r="F248" s="2">
        <f>IFERROR(__xludf.DUMMYFUNCTION("""COMPUTED_VALUE"""),2.5332837E7)</f>
        <v>25332837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B2" s="5"/>
      <c r="C2" s="5"/>
    </row>
    <row r="3">
      <c r="B3" s="5"/>
      <c r="C3" s="5"/>
    </row>
    <row r="4">
      <c r="B4" s="5"/>
      <c r="C4" s="5"/>
    </row>
    <row r="5">
      <c r="B5" s="5"/>
      <c r="C5" s="5"/>
    </row>
    <row r="6">
      <c r="A6" s="2">
        <v>43885.66666666667</v>
      </c>
      <c r="B6" s="5">
        <v>200.72</v>
      </c>
      <c r="C6" s="5">
        <v>2.3080057E7</v>
      </c>
    </row>
    <row r="7">
      <c r="A7" s="2">
        <v>43886.66666666667</v>
      </c>
      <c r="B7" s="5">
        <v>196.77</v>
      </c>
      <c r="C7" s="5">
        <v>2.1433487E7</v>
      </c>
      <c r="D7" s="2">
        <v>200.72</v>
      </c>
      <c r="E7" s="2">
        <v>2.3080057E7</v>
      </c>
    </row>
    <row r="8">
      <c r="A8" s="2">
        <v>43887.66666666667</v>
      </c>
      <c r="B8" s="5">
        <v>197.2</v>
      </c>
      <c r="C8" s="5">
        <v>1.655521E7</v>
      </c>
      <c r="D8" s="2">
        <v>196.77</v>
      </c>
      <c r="E8" s="2">
        <v>2.1433487E7</v>
      </c>
      <c r="F8" s="2">
        <v>200.72</v>
      </c>
      <c r="G8" s="2">
        <v>2.3080057E7</v>
      </c>
    </row>
    <row r="9">
      <c r="A9" s="2">
        <v>43888.66666666667</v>
      </c>
      <c r="B9" s="5">
        <v>189.75</v>
      </c>
      <c r="C9" s="5">
        <v>2.1682626E7</v>
      </c>
      <c r="D9" s="2">
        <v>197.2</v>
      </c>
      <c r="E9" s="2">
        <v>1.655521E7</v>
      </c>
      <c r="F9" s="2">
        <v>196.77</v>
      </c>
      <c r="G9" s="2">
        <v>2.1433487E7</v>
      </c>
    </row>
    <row r="10">
      <c r="A10" s="2">
        <v>43889.66666666667</v>
      </c>
      <c r="B10" s="5">
        <v>192.47</v>
      </c>
      <c r="C10" s="5">
        <v>3.2583494E7</v>
      </c>
      <c r="D10" s="2">
        <v>189.75</v>
      </c>
      <c r="E10" s="2">
        <v>2.1682626E7</v>
      </c>
      <c r="F10" s="2">
        <v>197.2</v>
      </c>
      <c r="G10" s="2">
        <v>1.655521E7</v>
      </c>
    </row>
    <row r="11">
      <c r="A11" s="2">
        <v>43892.66666666667</v>
      </c>
      <c r="B11" s="5">
        <v>196.44</v>
      </c>
      <c r="C11" s="5">
        <v>2.4948955E7</v>
      </c>
      <c r="D11" s="2">
        <v>192.47</v>
      </c>
      <c r="E11" s="2">
        <v>3.2583494E7</v>
      </c>
      <c r="F11" s="2">
        <v>189.75</v>
      </c>
      <c r="G11" s="2">
        <v>2.1682626E7</v>
      </c>
    </row>
    <row r="12">
      <c r="A12" s="2">
        <v>43893.66666666667</v>
      </c>
      <c r="B12" s="5">
        <v>185.89</v>
      </c>
      <c r="C12" s="5">
        <v>2.7984104E7</v>
      </c>
      <c r="D12" s="2">
        <v>196.44</v>
      </c>
      <c r="E12" s="2">
        <v>2.4948955E7</v>
      </c>
      <c r="F12" s="2">
        <v>192.47</v>
      </c>
      <c r="G12" s="2">
        <v>3.2583494E7</v>
      </c>
    </row>
    <row r="13">
      <c r="A13" s="2">
        <v>43894.66666666667</v>
      </c>
      <c r="B13" s="5">
        <v>191.76</v>
      </c>
      <c r="C13" s="5">
        <v>2.3062473E7</v>
      </c>
      <c r="D13" s="2">
        <v>185.89</v>
      </c>
      <c r="E13" s="2">
        <v>2.7984104E7</v>
      </c>
      <c r="F13" s="2">
        <v>196.44</v>
      </c>
      <c r="G13" s="2">
        <v>2.4948955E7</v>
      </c>
    </row>
    <row r="14">
      <c r="A14" s="2">
        <v>43895.66666666667</v>
      </c>
      <c r="B14" s="5">
        <v>185.17</v>
      </c>
      <c r="C14" s="5">
        <v>1.9333425E7</v>
      </c>
      <c r="D14" s="2">
        <v>191.76</v>
      </c>
      <c r="E14" s="2">
        <v>2.3062473E7</v>
      </c>
      <c r="F14" s="2">
        <v>185.89</v>
      </c>
      <c r="G14" s="2">
        <v>2.7984104E7</v>
      </c>
    </row>
    <row r="15">
      <c r="A15" s="2">
        <v>43896.66666666667</v>
      </c>
      <c r="B15" s="5">
        <v>181.09</v>
      </c>
      <c r="C15" s="5">
        <v>2.455955E7</v>
      </c>
      <c r="D15" s="2">
        <v>185.17</v>
      </c>
      <c r="E15" s="2">
        <v>1.9333425E7</v>
      </c>
      <c r="F15" s="2">
        <v>191.76</v>
      </c>
      <c r="G15" s="2">
        <v>2.3062473E7</v>
      </c>
    </row>
    <row r="16">
      <c r="A16" s="2">
        <v>43899.66666666667</v>
      </c>
      <c r="B16" s="5">
        <v>169.5</v>
      </c>
      <c r="C16" s="5">
        <v>2.9949041E7</v>
      </c>
      <c r="D16" s="2">
        <v>181.09</v>
      </c>
      <c r="E16" s="2">
        <v>2.455955E7</v>
      </c>
      <c r="F16" s="2">
        <v>185.17</v>
      </c>
      <c r="G16" s="2">
        <v>1.9333425E7</v>
      </c>
    </row>
    <row r="17">
      <c r="A17" s="2">
        <v>43900.66666666667</v>
      </c>
      <c r="B17" s="5">
        <v>178.19</v>
      </c>
      <c r="C17" s="5">
        <v>2.4517791E7</v>
      </c>
      <c r="D17" s="2">
        <v>169.5</v>
      </c>
      <c r="E17" s="2">
        <v>2.9949041E7</v>
      </c>
      <c r="F17" s="2">
        <v>181.09</v>
      </c>
      <c r="G17" s="2">
        <v>2.455955E7</v>
      </c>
    </row>
    <row r="18">
      <c r="A18" s="2">
        <v>43901.66666666667</v>
      </c>
      <c r="B18" s="5">
        <v>170.24</v>
      </c>
      <c r="C18" s="5">
        <v>2.0397204E7</v>
      </c>
      <c r="D18" s="2">
        <v>178.19</v>
      </c>
      <c r="E18" s="2">
        <v>2.4517791E7</v>
      </c>
      <c r="F18" s="2">
        <v>169.5</v>
      </c>
      <c r="G18" s="2">
        <v>2.9949041E7</v>
      </c>
    </row>
    <row r="19">
      <c r="A19" s="2">
        <v>43902.66666666667</v>
      </c>
      <c r="B19" s="5">
        <v>154.47</v>
      </c>
      <c r="C19" s="5">
        <v>4.3266335E7</v>
      </c>
      <c r="D19" s="2">
        <v>170.24</v>
      </c>
      <c r="E19" s="2">
        <v>2.0397204E7</v>
      </c>
      <c r="F19" s="2">
        <v>178.19</v>
      </c>
      <c r="G19" s="2">
        <v>2.4517791E7</v>
      </c>
    </row>
    <row r="20">
      <c r="A20" s="2">
        <v>43903.66666666667</v>
      </c>
      <c r="B20" s="5">
        <v>170.28</v>
      </c>
      <c r="C20" s="5">
        <v>3.5028627E7</v>
      </c>
      <c r="D20" s="2">
        <v>154.47</v>
      </c>
      <c r="E20" s="2">
        <v>4.3266335E7</v>
      </c>
      <c r="F20" s="2">
        <v>170.24</v>
      </c>
      <c r="G20" s="2">
        <v>2.0397204E7</v>
      </c>
    </row>
    <row r="21">
      <c r="A21" s="2">
        <v>43906.66666666667</v>
      </c>
      <c r="B21" s="5">
        <v>146.01</v>
      </c>
      <c r="C21" s="5">
        <v>3.9120419E7</v>
      </c>
      <c r="D21" s="2">
        <v>170.28</v>
      </c>
      <c r="E21" s="2">
        <v>3.5028627E7</v>
      </c>
      <c r="F21" s="2">
        <v>154.47</v>
      </c>
      <c r="G21" s="2">
        <v>4.3266335E7</v>
      </c>
    </row>
    <row r="22">
      <c r="A22" s="2">
        <v>43907.66666666667</v>
      </c>
      <c r="B22" s="5">
        <v>149.42</v>
      </c>
      <c r="C22" s="5">
        <v>3.4255596E7</v>
      </c>
      <c r="D22" s="2">
        <v>146.01</v>
      </c>
      <c r="E22" s="2">
        <v>3.9120419E7</v>
      </c>
      <c r="F22" s="2">
        <v>170.28</v>
      </c>
      <c r="G22" s="2">
        <v>3.5028627E7</v>
      </c>
    </row>
    <row r="23">
      <c r="A23" s="2">
        <v>43908.66666666667</v>
      </c>
      <c r="B23" s="5">
        <v>146.96</v>
      </c>
      <c r="C23" s="5">
        <v>3.7553136E7</v>
      </c>
      <c r="D23" s="2">
        <v>149.42</v>
      </c>
      <c r="E23" s="2">
        <v>3.4255596E7</v>
      </c>
      <c r="F23" s="2">
        <v>146.01</v>
      </c>
      <c r="G23" s="2">
        <v>3.9120419E7</v>
      </c>
    </row>
    <row r="24">
      <c r="A24" s="2">
        <v>43909.66666666667</v>
      </c>
      <c r="B24" s="5">
        <v>153.13</v>
      </c>
      <c r="C24" s="5">
        <v>3.9862312E7</v>
      </c>
      <c r="D24" s="2">
        <v>146.96</v>
      </c>
      <c r="E24" s="2">
        <v>3.7553136E7</v>
      </c>
      <c r="F24" s="2">
        <v>149.42</v>
      </c>
      <c r="G24" s="2">
        <v>3.4255596E7</v>
      </c>
    </row>
    <row r="25">
      <c r="A25" s="2">
        <v>43910.66666666667</v>
      </c>
      <c r="B25" s="5">
        <v>149.73</v>
      </c>
      <c r="C25" s="5">
        <v>3.2568398E7</v>
      </c>
      <c r="D25" s="2">
        <v>153.13</v>
      </c>
      <c r="E25" s="2">
        <v>3.9862312E7</v>
      </c>
      <c r="F25" s="2">
        <v>146.96</v>
      </c>
      <c r="G25" s="2">
        <v>3.7553136E7</v>
      </c>
    </row>
    <row r="26">
      <c r="A26" s="2">
        <v>43913.66666666667</v>
      </c>
      <c r="B26" s="5">
        <v>148.1</v>
      </c>
      <c r="C26" s="5">
        <v>2.9830765E7</v>
      </c>
      <c r="D26" s="2">
        <v>149.73</v>
      </c>
      <c r="E26" s="2">
        <v>3.2568398E7</v>
      </c>
      <c r="F26" s="2">
        <v>153.13</v>
      </c>
      <c r="G26" s="2">
        <v>3.9862312E7</v>
      </c>
    </row>
    <row r="27">
      <c r="A27" s="2">
        <v>43914.66666666667</v>
      </c>
      <c r="B27" s="5">
        <v>160.98</v>
      </c>
      <c r="C27" s="5">
        <v>3.0440369E7</v>
      </c>
      <c r="D27" s="2">
        <v>148.1</v>
      </c>
      <c r="E27" s="2">
        <v>2.9830765E7</v>
      </c>
      <c r="F27" s="2">
        <v>149.73</v>
      </c>
      <c r="G27" s="2">
        <v>3.2568398E7</v>
      </c>
    </row>
    <row r="28">
      <c r="A28" s="2">
        <v>43915.66666666667</v>
      </c>
      <c r="B28" s="5">
        <v>156.21</v>
      </c>
      <c r="C28" s="5">
        <v>3.5184271E7</v>
      </c>
      <c r="D28" s="2">
        <v>160.98</v>
      </c>
      <c r="E28" s="2">
        <v>3.0440369E7</v>
      </c>
      <c r="F28" s="2">
        <v>148.1</v>
      </c>
      <c r="G28" s="2">
        <v>2.9830765E7</v>
      </c>
    </row>
    <row r="29">
      <c r="A29" s="2">
        <v>43916.66666666667</v>
      </c>
      <c r="B29" s="5">
        <v>163.34</v>
      </c>
      <c r="C29" s="5">
        <v>2.6579021E7</v>
      </c>
      <c r="D29" s="2">
        <v>156.21</v>
      </c>
      <c r="E29" s="2">
        <v>3.5184271E7</v>
      </c>
      <c r="F29" s="2">
        <v>160.98</v>
      </c>
      <c r="G29" s="2">
        <v>3.0440369E7</v>
      </c>
    </row>
    <row r="30">
      <c r="A30" s="2">
        <v>43917.66666666667</v>
      </c>
      <c r="B30" s="5">
        <v>156.79</v>
      </c>
      <c r="C30" s="5">
        <v>2.4879869E7</v>
      </c>
      <c r="D30" s="2">
        <v>163.34</v>
      </c>
      <c r="E30" s="2">
        <v>2.6579021E7</v>
      </c>
      <c r="F30" s="2">
        <v>156.21</v>
      </c>
      <c r="G30" s="2">
        <v>3.5184271E7</v>
      </c>
    </row>
    <row r="31">
      <c r="A31" s="2">
        <v>43920.66666666667</v>
      </c>
      <c r="B31" s="5">
        <v>165.95</v>
      </c>
      <c r="C31" s="5">
        <v>2.2515225E7</v>
      </c>
      <c r="D31" s="2">
        <v>156.79</v>
      </c>
      <c r="E31" s="2">
        <v>2.4879869E7</v>
      </c>
      <c r="F31" s="2">
        <v>163.34</v>
      </c>
      <c r="G31" s="2">
        <v>2.6579021E7</v>
      </c>
    </row>
    <row r="32">
      <c r="A32" s="2">
        <v>43921.66666666667</v>
      </c>
      <c r="B32" s="5">
        <v>166.8</v>
      </c>
      <c r="C32" s="5">
        <v>2.3676283E7</v>
      </c>
      <c r="D32" s="2">
        <v>165.95</v>
      </c>
      <c r="E32" s="2">
        <v>2.2515225E7</v>
      </c>
      <c r="F32" s="2">
        <v>156.79</v>
      </c>
      <c r="G32" s="2">
        <v>2.4879869E7</v>
      </c>
    </row>
    <row r="33">
      <c r="A33" s="2">
        <v>43922.66666666667</v>
      </c>
      <c r="B33" s="5">
        <v>159.6</v>
      </c>
      <c r="C33" s="5">
        <v>1.9507559E7</v>
      </c>
      <c r="D33" s="2">
        <v>166.8</v>
      </c>
      <c r="E33" s="2">
        <v>2.3676283E7</v>
      </c>
      <c r="F33" s="2">
        <v>165.95</v>
      </c>
      <c r="G33" s="2">
        <v>2.2515225E7</v>
      </c>
    </row>
    <row r="34">
      <c r="A34" s="2">
        <v>43923.66666666667</v>
      </c>
      <c r="B34" s="5">
        <v>158.19</v>
      </c>
      <c r="C34" s="5">
        <v>2.0886309E7</v>
      </c>
      <c r="D34" s="2">
        <v>159.6</v>
      </c>
      <c r="E34" s="2">
        <v>1.9507559E7</v>
      </c>
      <c r="F34" s="2">
        <v>166.8</v>
      </c>
      <c r="G34" s="2">
        <v>2.3676283E7</v>
      </c>
    </row>
    <row r="35">
      <c r="A35" s="2">
        <v>43924.66666666667</v>
      </c>
      <c r="B35" s="5">
        <v>154.18</v>
      </c>
      <c r="C35" s="5">
        <v>2.5983317E7</v>
      </c>
      <c r="D35" s="2">
        <v>158.19</v>
      </c>
      <c r="E35" s="2">
        <v>2.0886309E7</v>
      </c>
      <c r="F35" s="2">
        <v>159.6</v>
      </c>
      <c r="G35" s="2">
        <v>1.9507559E7</v>
      </c>
    </row>
    <row r="36">
      <c r="A36" s="2">
        <v>43927.66666666667</v>
      </c>
      <c r="B36" s="5">
        <v>165.55</v>
      </c>
      <c r="C36" s="5">
        <v>2.8453581E7</v>
      </c>
      <c r="D36" s="2">
        <v>154.18</v>
      </c>
      <c r="E36" s="2">
        <v>2.5983317E7</v>
      </c>
      <c r="F36" s="2">
        <v>158.19</v>
      </c>
      <c r="G36" s="2">
        <v>2.0886309E7</v>
      </c>
    </row>
    <row r="37">
      <c r="A37" s="2">
        <v>43928.66666666667</v>
      </c>
      <c r="B37" s="5">
        <v>168.83</v>
      </c>
      <c r="C37" s="5">
        <v>3.1411919E7</v>
      </c>
      <c r="D37" s="2">
        <v>165.55</v>
      </c>
      <c r="E37" s="2">
        <v>2.8453581E7</v>
      </c>
      <c r="F37" s="2">
        <v>154.18</v>
      </c>
      <c r="G37" s="2">
        <v>2.5983317E7</v>
      </c>
    </row>
    <row r="38">
      <c r="A38" s="2">
        <v>43929.66666666667</v>
      </c>
      <c r="B38" s="5">
        <v>174.28</v>
      </c>
      <c r="C38" s="5">
        <v>2.1664198E7</v>
      </c>
      <c r="D38" s="2">
        <v>168.83</v>
      </c>
      <c r="E38" s="2">
        <v>3.1411919E7</v>
      </c>
      <c r="F38" s="2">
        <v>165.55</v>
      </c>
      <c r="G38" s="2">
        <v>2.8453581E7</v>
      </c>
    </row>
    <row r="39">
      <c r="A39" s="2">
        <v>43930.66666666667</v>
      </c>
      <c r="B39" s="5">
        <v>175.19</v>
      </c>
      <c r="C39" s="5">
        <v>2.3534287E7</v>
      </c>
      <c r="D39" s="2">
        <v>174.28</v>
      </c>
      <c r="E39" s="2">
        <v>2.1664198E7</v>
      </c>
      <c r="F39" s="2">
        <v>168.83</v>
      </c>
      <c r="G39" s="2">
        <v>3.1411919E7</v>
      </c>
    </row>
    <row r="40">
      <c r="A40" s="2">
        <v>43934.66666666667</v>
      </c>
      <c r="B40" s="5">
        <v>174.79</v>
      </c>
      <c r="C40" s="5">
        <v>1.9355355E7</v>
      </c>
      <c r="D40" s="2">
        <v>175.19</v>
      </c>
      <c r="E40" s="2">
        <v>2.3534287E7</v>
      </c>
      <c r="F40" s="2">
        <v>174.28</v>
      </c>
      <c r="G40" s="2">
        <v>2.1664198E7</v>
      </c>
    </row>
    <row r="41">
      <c r="A41" s="2">
        <v>43935.66666666667</v>
      </c>
      <c r="B41" s="5">
        <v>178.17</v>
      </c>
      <c r="C41" s="5">
        <v>2.1011815E7</v>
      </c>
      <c r="D41" s="2">
        <v>174.79</v>
      </c>
      <c r="E41" s="2">
        <v>1.9355355E7</v>
      </c>
      <c r="F41" s="2">
        <v>175.19</v>
      </c>
      <c r="G41" s="2">
        <v>2.3534287E7</v>
      </c>
    </row>
    <row r="42">
      <c r="A42" s="2">
        <v>43936.66666666667</v>
      </c>
      <c r="B42" s="5">
        <v>176.97</v>
      </c>
      <c r="C42" s="5">
        <v>1.7423003E7</v>
      </c>
      <c r="D42" s="2">
        <v>178.17</v>
      </c>
      <c r="E42" s="2">
        <v>2.1011815E7</v>
      </c>
      <c r="F42" s="2">
        <v>174.79</v>
      </c>
      <c r="G42" s="2">
        <v>1.9355355E7</v>
      </c>
    </row>
    <row r="43">
      <c r="A43" s="2">
        <v>43937.66666666667</v>
      </c>
      <c r="B43" s="5">
        <v>176.25</v>
      </c>
      <c r="C43" s="5">
        <v>2.3593229E7</v>
      </c>
      <c r="D43" s="2">
        <v>176.97</v>
      </c>
      <c r="E43" s="2">
        <v>1.7423003E7</v>
      </c>
      <c r="F43" s="2">
        <v>178.17</v>
      </c>
      <c r="G43" s="2">
        <v>2.1011815E7</v>
      </c>
    </row>
    <row r="44">
      <c r="A44" s="2">
        <v>43938.66666666667</v>
      </c>
      <c r="B44" s="5">
        <v>179.24</v>
      </c>
      <c r="C44" s="5">
        <v>2.097475E7</v>
      </c>
      <c r="D44" s="2">
        <v>176.25</v>
      </c>
      <c r="E44" s="2">
        <v>2.3593229E7</v>
      </c>
      <c r="F44" s="2">
        <v>176.97</v>
      </c>
      <c r="G44" s="2">
        <v>1.7423003E7</v>
      </c>
    </row>
    <row r="45">
      <c r="A45" s="2">
        <v>43941.66666666667</v>
      </c>
      <c r="B45" s="5">
        <v>178.24</v>
      </c>
      <c r="C45" s="5">
        <v>1.6110664E7</v>
      </c>
      <c r="D45" s="2">
        <v>179.24</v>
      </c>
      <c r="E45" s="2">
        <v>2.097475E7</v>
      </c>
      <c r="F45" s="2">
        <v>176.25</v>
      </c>
      <c r="G45" s="2">
        <v>2.3593229E7</v>
      </c>
    </row>
    <row r="46">
      <c r="A46" s="2">
        <v>43942.66666666667</v>
      </c>
      <c r="B46" s="5">
        <v>170.8</v>
      </c>
      <c r="C46" s="5">
        <v>2.4850528E7</v>
      </c>
      <c r="D46" s="2">
        <v>178.24</v>
      </c>
      <c r="E46" s="2">
        <v>1.6110664E7</v>
      </c>
      <c r="F46" s="2">
        <v>179.24</v>
      </c>
      <c r="G46" s="2">
        <v>2.097475E7</v>
      </c>
    </row>
    <row r="47">
      <c r="A47" s="2">
        <v>43943.66666666667</v>
      </c>
      <c r="B47" s="5">
        <v>182.28</v>
      </c>
      <c r="C47" s="5">
        <v>3.3369931E7</v>
      </c>
      <c r="D47" s="2">
        <v>170.8</v>
      </c>
      <c r="E47" s="2">
        <v>2.4850528E7</v>
      </c>
      <c r="F47" s="2">
        <v>178.24</v>
      </c>
      <c r="G47" s="2">
        <v>1.6110664E7</v>
      </c>
    </row>
    <row r="48">
      <c r="A48" s="2">
        <v>43944.66666666667</v>
      </c>
      <c r="B48" s="5">
        <v>185.13</v>
      </c>
      <c r="C48" s="5">
        <v>2.1426604E7</v>
      </c>
      <c r="D48" s="2">
        <v>182.28</v>
      </c>
      <c r="E48" s="2">
        <v>3.3369931E7</v>
      </c>
      <c r="F48" s="2">
        <v>170.8</v>
      </c>
      <c r="G48" s="2">
        <v>2.4850528E7</v>
      </c>
    </row>
    <row r="49">
      <c r="A49" s="2">
        <v>43945.66666666667</v>
      </c>
      <c r="B49" s="5">
        <v>190.07</v>
      </c>
      <c r="C49" s="5">
        <v>2.8868528E7</v>
      </c>
      <c r="D49" s="2">
        <v>185.13</v>
      </c>
      <c r="E49" s="2">
        <v>2.1426604E7</v>
      </c>
      <c r="F49" s="2">
        <v>182.28</v>
      </c>
      <c r="G49" s="2">
        <v>3.3369931E7</v>
      </c>
    </row>
    <row r="50">
      <c r="A50" s="2">
        <v>43948.66666666667</v>
      </c>
      <c r="B50" s="5">
        <v>187.5</v>
      </c>
      <c r="C50" s="5">
        <v>2.919775E7</v>
      </c>
      <c r="D50" s="2">
        <v>190.07</v>
      </c>
      <c r="E50" s="2">
        <v>2.8868528E7</v>
      </c>
      <c r="F50" s="2">
        <v>185.13</v>
      </c>
      <c r="G50" s="2">
        <v>2.1426604E7</v>
      </c>
    </row>
    <row r="51">
      <c r="A51" s="2">
        <v>43949.66666666667</v>
      </c>
      <c r="B51" s="5">
        <v>182.91</v>
      </c>
      <c r="C51" s="5">
        <v>2.1730986E7</v>
      </c>
      <c r="D51" s="2">
        <v>187.5</v>
      </c>
      <c r="E51" s="2">
        <v>2.919775E7</v>
      </c>
      <c r="F51" s="2">
        <v>190.07</v>
      </c>
      <c r="G51" s="2">
        <v>2.8868528E7</v>
      </c>
    </row>
    <row r="52">
      <c r="A52" s="2">
        <v>43950.66666666667</v>
      </c>
      <c r="B52" s="5">
        <v>194.19</v>
      </c>
      <c r="C52" s="5">
        <v>4.5954521E7</v>
      </c>
      <c r="D52" s="2">
        <v>182.91</v>
      </c>
      <c r="E52" s="2">
        <v>2.1730986E7</v>
      </c>
      <c r="F52" s="2">
        <v>187.5</v>
      </c>
      <c r="G52" s="2">
        <v>2.919775E7</v>
      </c>
    </row>
    <row r="53">
      <c r="A53" s="2">
        <v>43951.66666666667</v>
      </c>
      <c r="B53" s="5">
        <v>204.71</v>
      </c>
      <c r="C53" s="5">
        <v>4.6230116E7</v>
      </c>
      <c r="D53" s="2">
        <v>194.19</v>
      </c>
      <c r="E53" s="2">
        <v>4.5954521E7</v>
      </c>
      <c r="F53" s="2">
        <v>182.91</v>
      </c>
      <c r="G53" s="2">
        <v>2.1730986E7</v>
      </c>
    </row>
    <row r="54">
      <c r="A54" s="2">
        <v>43952.66666666667</v>
      </c>
      <c r="B54" s="5">
        <v>202.27</v>
      </c>
      <c r="C54" s="5">
        <v>3.0415581E7</v>
      </c>
      <c r="D54" s="2">
        <v>204.71</v>
      </c>
      <c r="E54" s="2">
        <v>4.6230116E7</v>
      </c>
      <c r="F54" s="2">
        <v>194.19</v>
      </c>
      <c r="G54" s="2">
        <v>4.5954521E7</v>
      </c>
    </row>
    <row r="55">
      <c r="A55" s="2">
        <v>43955.66666666667</v>
      </c>
      <c r="B55" s="5">
        <v>205.26</v>
      </c>
      <c r="C55" s="5">
        <v>1.9250673E7</v>
      </c>
      <c r="D55" s="2">
        <v>202.27</v>
      </c>
      <c r="E55" s="2">
        <v>3.0415581E7</v>
      </c>
      <c r="F55" s="2">
        <v>204.71</v>
      </c>
      <c r="G55" s="2">
        <v>4.6230116E7</v>
      </c>
    </row>
    <row r="56">
      <c r="A56" s="2">
        <v>43956.66666666667</v>
      </c>
      <c r="B56" s="5">
        <v>207.07</v>
      </c>
      <c r="C56" s="5">
        <v>2.1071223E7</v>
      </c>
      <c r="D56" s="2">
        <v>205.26</v>
      </c>
      <c r="E56" s="2">
        <v>1.9250673E7</v>
      </c>
      <c r="F56" s="2">
        <v>202.27</v>
      </c>
      <c r="G56" s="2">
        <v>3.0415581E7</v>
      </c>
    </row>
    <row r="57">
      <c r="A57" s="2">
        <v>43957.66666666667</v>
      </c>
      <c r="B57" s="5">
        <v>208.47</v>
      </c>
      <c r="C57" s="5">
        <v>2.1856963E7</v>
      </c>
      <c r="D57" s="2">
        <v>207.07</v>
      </c>
      <c r="E57" s="2">
        <v>2.1071223E7</v>
      </c>
      <c r="F57" s="2">
        <v>205.26</v>
      </c>
      <c r="G57" s="2">
        <v>1.9250673E7</v>
      </c>
    </row>
    <row r="58">
      <c r="A58" s="2">
        <v>43958.66666666667</v>
      </c>
      <c r="B58" s="5">
        <v>211.26</v>
      </c>
      <c r="C58" s="5">
        <v>1.5151976E7</v>
      </c>
      <c r="D58" s="2">
        <v>208.47</v>
      </c>
      <c r="E58" s="2">
        <v>2.1856963E7</v>
      </c>
      <c r="F58" s="2">
        <v>207.07</v>
      </c>
      <c r="G58" s="2">
        <v>2.1071223E7</v>
      </c>
    </row>
    <row r="59">
      <c r="A59" s="2">
        <v>43959.66666666667</v>
      </c>
      <c r="B59" s="5">
        <v>212.35</v>
      </c>
      <c r="C59" s="5">
        <v>1.2524048E7</v>
      </c>
      <c r="D59" s="2">
        <v>211.26</v>
      </c>
      <c r="E59" s="2">
        <v>1.5151976E7</v>
      </c>
      <c r="F59" s="2">
        <v>208.47</v>
      </c>
      <c r="G59" s="2">
        <v>2.1856963E7</v>
      </c>
    </row>
    <row r="60">
      <c r="A60" s="2">
        <v>43962.66666666667</v>
      </c>
      <c r="B60" s="5">
        <v>213.18</v>
      </c>
      <c r="C60" s="5">
        <v>1.2911948E7</v>
      </c>
      <c r="D60" s="2">
        <v>212.35</v>
      </c>
      <c r="E60" s="2">
        <v>1.2524048E7</v>
      </c>
      <c r="F60" s="2">
        <v>211.26</v>
      </c>
      <c r="G60" s="2">
        <v>1.5151976E7</v>
      </c>
    </row>
    <row r="61">
      <c r="A61" s="2">
        <v>43963.66666666667</v>
      </c>
      <c r="B61" s="5">
        <v>210.1</v>
      </c>
      <c r="C61" s="5">
        <v>1.4704647E7</v>
      </c>
      <c r="D61" s="2">
        <v>213.18</v>
      </c>
      <c r="E61" s="2">
        <v>1.2911948E7</v>
      </c>
      <c r="F61" s="2">
        <v>212.35</v>
      </c>
      <c r="G61" s="2">
        <v>1.2524048E7</v>
      </c>
    </row>
    <row r="62">
      <c r="A62" s="2">
        <v>43964.66666666667</v>
      </c>
      <c r="B62" s="5">
        <v>205.1</v>
      </c>
      <c r="C62" s="5">
        <v>2.0684559E7</v>
      </c>
      <c r="D62" s="2">
        <v>210.1</v>
      </c>
      <c r="E62" s="2">
        <v>1.4704647E7</v>
      </c>
      <c r="F62" s="2">
        <v>213.18</v>
      </c>
      <c r="G62" s="2">
        <v>1.2911948E7</v>
      </c>
    </row>
    <row r="63">
      <c r="A63" s="2">
        <v>43965.66666666667</v>
      </c>
      <c r="B63" s="5">
        <v>206.81</v>
      </c>
      <c r="C63" s="5">
        <v>1.7178947E7</v>
      </c>
      <c r="D63" s="2">
        <v>205.1</v>
      </c>
      <c r="E63" s="2">
        <v>2.0684559E7</v>
      </c>
      <c r="F63" s="2">
        <v>210.1</v>
      </c>
      <c r="G63" s="2">
        <v>1.4704647E7</v>
      </c>
    </row>
    <row r="64">
      <c r="A64" s="2">
        <v>43966.66666666667</v>
      </c>
      <c r="B64" s="5">
        <v>210.88</v>
      </c>
      <c r="C64" s="5">
        <v>1.9383154E7</v>
      </c>
      <c r="D64" s="2">
        <v>206.81</v>
      </c>
      <c r="E64" s="2">
        <v>1.7178947E7</v>
      </c>
      <c r="F64" s="2">
        <v>205.1</v>
      </c>
      <c r="G64" s="2">
        <v>2.0684559E7</v>
      </c>
    </row>
    <row r="65">
      <c r="A65" s="2">
        <v>43969.66666666667</v>
      </c>
      <c r="B65" s="5">
        <v>213.19</v>
      </c>
      <c r="C65" s="5">
        <v>2.0167443E7</v>
      </c>
      <c r="D65" s="2">
        <v>210.88</v>
      </c>
      <c r="E65" s="2">
        <v>1.9383154E7</v>
      </c>
      <c r="F65" s="2">
        <v>206.81</v>
      </c>
      <c r="G65" s="2">
        <v>1.7178947E7</v>
      </c>
    </row>
    <row r="66">
      <c r="A66" s="2">
        <v>43970.66666666667</v>
      </c>
      <c r="B66" s="5">
        <v>216.88</v>
      </c>
      <c r="C66" s="5">
        <v>3.1843152E7</v>
      </c>
      <c r="D66" s="2">
        <v>213.19</v>
      </c>
      <c r="E66" s="2">
        <v>2.0167443E7</v>
      </c>
      <c r="F66" s="2">
        <v>210.88</v>
      </c>
      <c r="G66" s="2">
        <v>1.9383154E7</v>
      </c>
    </row>
    <row r="67">
      <c r="A67" s="2">
        <v>43971.66666666667</v>
      </c>
      <c r="B67" s="5">
        <v>229.97</v>
      </c>
      <c r="C67" s="5">
        <v>5.0162875E7</v>
      </c>
      <c r="D67" s="2">
        <v>216.88</v>
      </c>
      <c r="E67" s="2">
        <v>3.1843152E7</v>
      </c>
      <c r="F67" s="2">
        <v>213.19</v>
      </c>
      <c r="G67" s="2">
        <v>2.0167443E7</v>
      </c>
    </row>
    <row r="68">
      <c r="A68" s="2">
        <v>43972.66666666667</v>
      </c>
      <c r="B68" s="5">
        <v>231.39</v>
      </c>
      <c r="C68" s="5">
        <v>4.7782636E7</v>
      </c>
      <c r="D68" s="2">
        <v>229.97</v>
      </c>
      <c r="E68" s="2">
        <v>5.0162875E7</v>
      </c>
      <c r="F68" s="2">
        <v>216.88</v>
      </c>
      <c r="G68" s="2">
        <v>3.1843152E7</v>
      </c>
    </row>
    <row r="69">
      <c r="A69" s="2">
        <v>43973.66666666667</v>
      </c>
      <c r="B69" s="5">
        <v>234.91</v>
      </c>
      <c r="C69" s="5">
        <v>3.3925564E7</v>
      </c>
      <c r="D69" s="2">
        <v>231.39</v>
      </c>
      <c r="E69" s="2">
        <v>4.7782636E7</v>
      </c>
      <c r="F69" s="2">
        <v>229.97</v>
      </c>
      <c r="G69" s="2">
        <v>5.0162875E7</v>
      </c>
    </row>
    <row r="70">
      <c r="A70" s="2">
        <v>43977.66666666667</v>
      </c>
      <c r="B70" s="5">
        <v>232.2</v>
      </c>
      <c r="C70" s="5">
        <v>3.3178318E7</v>
      </c>
      <c r="D70" s="2">
        <v>234.91</v>
      </c>
      <c r="E70" s="2">
        <v>3.3925564E7</v>
      </c>
      <c r="F70" s="2">
        <v>231.39</v>
      </c>
      <c r="G70" s="2">
        <v>4.7782636E7</v>
      </c>
    </row>
    <row r="71">
      <c r="A71" s="2">
        <v>43978.66666666667</v>
      </c>
      <c r="B71" s="5">
        <v>229.14</v>
      </c>
      <c r="C71" s="5">
        <v>3.4697553E7</v>
      </c>
      <c r="D71" s="2">
        <v>232.2</v>
      </c>
      <c r="E71" s="2">
        <v>3.3178318E7</v>
      </c>
      <c r="F71" s="2">
        <v>234.91</v>
      </c>
      <c r="G71" s="2">
        <v>3.3925564E7</v>
      </c>
    </row>
    <row r="72">
      <c r="A72" s="2">
        <v>43979.66666666667</v>
      </c>
      <c r="B72" s="5">
        <v>225.46</v>
      </c>
      <c r="C72" s="5">
        <v>2.9423013E7</v>
      </c>
      <c r="D72" s="2">
        <v>229.14</v>
      </c>
      <c r="E72" s="2">
        <v>3.4697553E7</v>
      </c>
      <c r="F72" s="2">
        <v>232.2</v>
      </c>
      <c r="G72" s="2">
        <v>3.3178318E7</v>
      </c>
    </row>
    <row r="73">
      <c r="A73" s="2">
        <v>43980.66666666667</v>
      </c>
      <c r="B73" s="5">
        <v>225.09</v>
      </c>
      <c r="C73" s="5">
        <v>2.3322476E7</v>
      </c>
      <c r="D73" s="2">
        <v>225.46</v>
      </c>
      <c r="E73" s="2">
        <v>2.9423013E7</v>
      </c>
      <c r="F73" s="2">
        <v>229.14</v>
      </c>
      <c r="G73" s="2">
        <v>3.4697553E7</v>
      </c>
    </row>
    <row r="74">
      <c r="A74" s="2">
        <v>43983.66666666667</v>
      </c>
      <c r="B74" s="5">
        <v>231.91</v>
      </c>
      <c r="C74" s="5">
        <v>1.8223839E7</v>
      </c>
      <c r="D74" s="2">
        <v>225.09</v>
      </c>
      <c r="E74" s="2">
        <v>2.3322476E7</v>
      </c>
      <c r="F74" s="2">
        <v>225.46</v>
      </c>
      <c r="G74" s="2">
        <v>2.9423013E7</v>
      </c>
    </row>
    <row r="75">
      <c r="A75" s="2">
        <v>43984.66666666667</v>
      </c>
      <c r="B75" s="5">
        <v>232.72</v>
      </c>
      <c r="C75" s="5">
        <v>2.0919018E7</v>
      </c>
      <c r="D75" s="2">
        <v>231.91</v>
      </c>
      <c r="E75" s="2">
        <v>1.8223839E7</v>
      </c>
      <c r="F75" s="2">
        <v>225.09</v>
      </c>
      <c r="G75" s="2">
        <v>2.3322476E7</v>
      </c>
    </row>
    <row r="76">
      <c r="A76" s="2">
        <v>43985.66666666667</v>
      </c>
      <c r="B76" s="5">
        <v>230.16</v>
      </c>
      <c r="C76" s="5">
        <v>1.5380282E7</v>
      </c>
      <c r="D76" s="2">
        <v>232.72</v>
      </c>
      <c r="E76" s="2">
        <v>2.0919018E7</v>
      </c>
      <c r="F76" s="2">
        <v>231.91</v>
      </c>
      <c r="G76" s="2">
        <v>1.8223839E7</v>
      </c>
    </row>
    <row r="77">
      <c r="A77" s="2">
        <v>43986.66666666667</v>
      </c>
      <c r="B77" s="5">
        <v>226.29</v>
      </c>
      <c r="C77" s="5">
        <v>1.7041481E7</v>
      </c>
      <c r="D77" s="2">
        <v>230.16</v>
      </c>
      <c r="E77" s="2">
        <v>1.5380282E7</v>
      </c>
      <c r="F77" s="2">
        <v>232.72</v>
      </c>
      <c r="G77" s="2">
        <v>2.0919018E7</v>
      </c>
    </row>
    <row r="78">
      <c r="A78" s="2">
        <v>43987.66666666667</v>
      </c>
      <c r="B78" s="5">
        <v>230.77</v>
      </c>
      <c r="C78" s="5">
        <v>1.6750438E7</v>
      </c>
      <c r="D78" s="2">
        <v>226.29</v>
      </c>
      <c r="E78" s="2">
        <v>1.7041481E7</v>
      </c>
      <c r="F78" s="2">
        <v>230.16</v>
      </c>
      <c r="G78" s="2">
        <v>1.5380282E7</v>
      </c>
    </row>
    <row r="79">
      <c r="A79" s="2">
        <v>43990.66666666667</v>
      </c>
      <c r="B79" s="5">
        <v>231.4</v>
      </c>
      <c r="C79" s="5">
        <v>1.5466499E7</v>
      </c>
      <c r="D79" s="2">
        <v>230.77</v>
      </c>
      <c r="E79" s="2">
        <v>1.6750438E7</v>
      </c>
      <c r="F79" s="2">
        <v>226.29</v>
      </c>
      <c r="G79" s="2">
        <v>1.7041481E7</v>
      </c>
    </row>
    <row r="80">
      <c r="A80" s="2">
        <v>43991.66666666667</v>
      </c>
      <c r="B80" s="5">
        <v>238.67</v>
      </c>
      <c r="C80" s="5">
        <v>2.7462872E7</v>
      </c>
      <c r="D80" s="2">
        <v>231.4</v>
      </c>
      <c r="E80" s="2">
        <v>1.5466499E7</v>
      </c>
      <c r="F80" s="2">
        <v>230.77</v>
      </c>
      <c r="G80" s="2">
        <v>1.6750438E7</v>
      </c>
    </row>
    <row r="81">
      <c r="A81" s="2">
        <v>43992.66666666667</v>
      </c>
      <c r="B81" s="5">
        <v>236.73</v>
      </c>
      <c r="C81" s="5">
        <v>2.0720709E7</v>
      </c>
      <c r="D81" s="2">
        <v>238.67</v>
      </c>
      <c r="E81" s="2">
        <v>2.7462872E7</v>
      </c>
      <c r="F81" s="2">
        <v>231.4</v>
      </c>
      <c r="G81" s="2">
        <v>1.5466499E7</v>
      </c>
    </row>
    <row r="82">
      <c r="A82" s="2">
        <v>43993.66666666667</v>
      </c>
      <c r="B82" s="5">
        <v>224.43</v>
      </c>
      <c r="C82" s="5">
        <v>2.6708163E7</v>
      </c>
      <c r="D82" s="2">
        <v>236.73</v>
      </c>
      <c r="E82" s="2">
        <v>2.0720709E7</v>
      </c>
      <c r="F82" s="2">
        <v>238.67</v>
      </c>
      <c r="G82" s="2">
        <v>2.7462872E7</v>
      </c>
    </row>
    <row r="83">
      <c r="A83" s="2">
        <v>43994.66666666667</v>
      </c>
      <c r="B83" s="5">
        <v>228.58</v>
      </c>
      <c r="C83" s="5">
        <v>2.2091387E7</v>
      </c>
      <c r="D83" s="2">
        <v>224.43</v>
      </c>
      <c r="E83" s="2">
        <v>2.6708163E7</v>
      </c>
      <c r="F83" s="2">
        <v>236.73</v>
      </c>
      <c r="G83" s="2">
        <v>2.0720709E7</v>
      </c>
    </row>
    <row r="84">
      <c r="A84" s="2">
        <v>43997.66666666667</v>
      </c>
      <c r="B84" s="5">
        <v>232.5</v>
      </c>
      <c r="C84" s="5">
        <v>1.5340264E7</v>
      </c>
      <c r="D84" s="2">
        <v>228.58</v>
      </c>
      <c r="E84" s="2">
        <v>2.2091387E7</v>
      </c>
      <c r="F84" s="2">
        <v>224.43</v>
      </c>
      <c r="G84" s="2">
        <v>2.6708163E7</v>
      </c>
    </row>
    <row r="85">
      <c r="A85" s="2">
        <v>43998.66666666667</v>
      </c>
      <c r="B85" s="5">
        <v>235.65</v>
      </c>
      <c r="C85" s="5">
        <v>1.5236691E7</v>
      </c>
      <c r="D85" s="2">
        <v>232.5</v>
      </c>
      <c r="E85" s="2">
        <v>1.5340264E7</v>
      </c>
      <c r="F85" s="2">
        <v>228.58</v>
      </c>
      <c r="G85" s="2">
        <v>2.2091387E7</v>
      </c>
    </row>
    <row r="86">
      <c r="A86" s="2">
        <v>43999.66666666667</v>
      </c>
      <c r="B86" s="5">
        <v>235.53</v>
      </c>
      <c r="C86" s="5">
        <v>1.9578125E7</v>
      </c>
      <c r="D86" s="2">
        <v>235.65</v>
      </c>
      <c r="E86" s="2">
        <v>1.5236691E7</v>
      </c>
      <c r="F86" s="2">
        <v>232.5</v>
      </c>
      <c r="G86" s="2">
        <v>1.5340264E7</v>
      </c>
    </row>
    <row r="87">
      <c r="A87" s="2">
        <v>44000.66666666667</v>
      </c>
      <c r="B87" s="5">
        <v>235.94</v>
      </c>
      <c r="C87" s="5">
        <v>1.5782452E7</v>
      </c>
      <c r="D87" s="2">
        <v>235.53</v>
      </c>
      <c r="E87" s="2">
        <v>1.9578125E7</v>
      </c>
      <c r="F87" s="2">
        <v>235.65</v>
      </c>
      <c r="G87" s="2">
        <v>1.5236691E7</v>
      </c>
    </row>
    <row r="88">
      <c r="A88" s="2">
        <v>44001.66666666667</v>
      </c>
      <c r="B88" s="5">
        <v>238.79</v>
      </c>
      <c r="C88" s="5">
        <v>3.0081291E7</v>
      </c>
      <c r="D88" s="2">
        <v>235.94</v>
      </c>
      <c r="E88" s="2">
        <v>1.5782452E7</v>
      </c>
      <c r="F88" s="2">
        <v>235.53</v>
      </c>
      <c r="G88" s="2">
        <v>1.9578125E7</v>
      </c>
    </row>
    <row r="89">
      <c r="A89" s="2">
        <v>44004.66666666667</v>
      </c>
      <c r="B89" s="5">
        <v>239.22</v>
      </c>
      <c r="C89" s="5">
        <v>1.8917782E7</v>
      </c>
      <c r="D89" s="2">
        <v>238.79</v>
      </c>
      <c r="E89" s="2">
        <v>3.0081291E7</v>
      </c>
      <c r="F89" s="2">
        <v>235.94</v>
      </c>
      <c r="G89" s="2">
        <v>1.5782452E7</v>
      </c>
    </row>
    <row r="90">
      <c r="A90" s="2">
        <v>44005.66666666667</v>
      </c>
      <c r="B90" s="5">
        <v>242.24</v>
      </c>
      <c r="C90" s="5">
        <v>2.4017915E7</v>
      </c>
      <c r="D90" s="2">
        <v>239.22</v>
      </c>
      <c r="E90" s="2">
        <v>1.8917782E7</v>
      </c>
      <c r="F90" s="2">
        <v>238.79</v>
      </c>
      <c r="G90" s="2">
        <v>3.0081291E7</v>
      </c>
    </row>
    <row r="91">
      <c r="A91" s="2">
        <v>44006.66666666667</v>
      </c>
      <c r="B91" s="5">
        <v>234.02</v>
      </c>
      <c r="C91" s="5">
        <v>2.0834904E7</v>
      </c>
      <c r="D91" s="2">
        <v>242.24</v>
      </c>
      <c r="E91" s="2">
        <v>2.4017915E7</v>
      </c>
      <c r="F91" s="2">
        <v>239.22</v>
      </c>
      <c r="G91" s="2">
        <v>1.8917782E7</v>
      </c>
    </row>
    <row r="92">
      <c r="A92" s="2">
        <v>44007.66666666667</v>
      </c>
      <c r="B92" s="5">
        <v>235.68</v>
      </c>
      <c r="C92" s="5">
        <v>1.8704339E7</v>
      </c>
      <c r="D92" s="2">
        <v>234.02</v>
      </c>
      <c r="E92" s="2">
        <v>2.0834904E7</v>
      </c>
      <c r="F92" s="2">
        <v>242.24</v>
      </c>
      <c r="G92" s="2">
        <v>2.4017915E7</v>
      </c>
    </row>
    <row r="93">
      <c r="A93" s="2">
        <v>44008.66666666667</v>
      </c>
      <c r="B93" s="5">
        <v>216.08</v>
      </c>
      <c r="C93" s="5">
        <v>7.6343939E7</v>
      </c>
      <c r="D93" s="2">
        <v>235.68</v>
      </c>
      <c r="E93" s="2">
        <v>1.8704339E7</v>
      </c>
      <c r="F93" s="2">
        <v>234.02</v>
      </c>
      <c r="G93" s="2">
        <v>2.0834904E7</v>
      </c>
    </row>
    <row r="94">
      <c r="A94" s="2">
        <v>44011.66666666667</v>
      </c>
      <c r="B94" s="5">
        <v>220.64</v>
      </c>
      <c r="C94" s="5">
        <v>5.8514281E7</v>
      </c>
      <c r="D94" s="2">
        <v>216.08</v>
      </c>
      <c r="E94" s="2">
        <v>7.6343939E7</v>
      </c>
      <c r="F94" s="2">
        <v>235.68</v>
      </c>
      <c r="G94" s="2">
        <v>1.8704339E7</v>
      </c>
    </row>
    <row r="95">
      <c r="A95" s="2">
        <v>44012.66666666667</v>
      </c>
      <c r="B95" s="5">
        <v>227.07</v>
      </c>
      <c r="C95" s="5">
        <v>3.3927068E7</v>
      </c>
      <c r="D95" s="2">
        <v>220.64</v>
      </c>
      <c r="E95" s="2">
        <v>5.8514281E7</v>
      </c>
      <c r="F95" s="2">
        <v>216.08</v>
      </c>
      <c r="G95" s="2">
        <v>7.6343939E7</v>
      </c>
    </row>
    <row r="96">
      <c r="A96" s="2">
        <v>44013.66666666667</v>
      </c>
      <c r="B96" s="5">
        <v>237.55</v>
      </c>
      <c r="C96" s="5">
        <v>4.3399739E7</v>
      </c>
      <c r="D96" s="2">
        <v>227.07</v>
      </c>
      <c r="E96" s="2">
        <v>3.3927068E7</v>
      </c>
      <c r="F96" s="2">
        <v>220.64</v>
      </c>
      <c r="G96" s="2">
        <v>5.8514281E7</v>
      </c>
    </row>
    <row r="97">
      <c r="A97" s="2">
        <v>44014.66666666667</v>
      </c>
      <c r="B97" s="5">
        <v>233.42</v>
      </c>
      <c r="C97" s="5">
        <v>3.063362E7</v>
      </c>
      <c r="D97" s="2">
        <v>237.55</v>
      </c>
      <c r="E97" s="2">
        <v>4.3399739E7</v>
      </c>
      <c r="F97" s="2">
        <v>227.07</v>
      </c>
      <c r="G97" s="2">
        <v>3.3927068E7</v>
      </c>
    </row>
    <row r="98">
      <c r="A98" s="2">
        <v>44018.66666666667</v>
      </c>
      <c r="B98" s="5">
        <v>240.28</v>
      </c>
      <c r="C98" s="5">
        <v>2.6206158E7</v>
      </c>
      <c r="D98" s="2">
        <v>233.42</v>
      </c>
      <c r="E98" s="2">
        <v>3.063362E7</v>
      </c>
      <c r="F98" s="2">
        <v>237.55</v>
      </c>
      <c r="G98" s="2">
        <v>4.3399739E7</v>
      </c>
    </row>
    <row r="99">
      <c r="A99" s="2">
        <v>44019.66666666667</v>
      </c>
      <c r="B99" s="5">
        <v>240.86</v>
      </c>
      <c r="C99" s="5">
        <v>2.7887786E7</v>
      </c>
      <c r="D99" s="2">
        <v>240.28</v>
      </c>
      <c r="E99" s="2">
        <v>2.6206158E7</v>
      </c>
      <c r="F99" s="2">
        <v>233.42</v>
      </c>
      <c r="G99" s="2">
        <v>3.063362E7</v>
      </c>
    </row>
    <row r="100">
      <c r="A100" s="2">
        <v>44020.66666666667</v>
      </c>
      <c r="B100" s="5">
        <v>243.58</v>
      </c>
      <c r="C100" s="5">
        <v>2.9791339E7</v>
      </c>
      <c r="D100" s="2">
        <v>240.86</v>
      </c>
      <c r="E100" s="2">
        <v>2.7887786E7</v>
      </c>
      <c r="F100" s="2">
        <v>240.28</v>
      </c>
      <c r="G100" s="2">
        <v>2.6206158E7</v>
      </c>
    </row>
    <row r="101">
      <c r="A101" s="2">
        <v>44021.66666666667</v>
      </c>
      <c r="B101" s="5">
        <v>244.5</v>
      </c>
      <c r="C101" s="5">
        <v>2.2174896E7</v>
      </c>
      <c r="D101" s="2">
        <v>243.58</v>
      </c>
      <c r="E101" s="2">
        <v>2.9791339E7</v>
      </c>
      <c r="F101" s="2">
        <v>240.86</v>
      </c>
      <c r="G101" s="2">
        <v>2.7887786E7</v>
      </c>
    </row>
    <row r="102">
      <c r="A102" s="2">
        <v>44022.66666666667</v>
      </c>
      <c r="B102" s="5">
        <v>245.07</v>
      </c>
      <c r="C102" s="5">
        <v>2.2982716E7</v>
      </c>
      <c r="D102" s="2">
        <v>244.5</v>
      </c>
      <c r="E102" s="2">
        <v>2.2174896E7</v>
      </c>
      <c r="F102" s="2">
        <v>243.58</v>
      </c>
      <c r="G102" s="2">
        <v>2.9791339E7</v>
      </c>
    </row>
    <row r="103">
      <c r="A103" s="2">
        <v>44025.66666666667</v>
      </c>
      <c r="B103" s="5">
        <v>239.0</v>
      </c>
      <c r="C103" s="5">
        <v>2.4674874E7</v>
      </c>
      <c r="D103" s="2">
        <v>245.07</v>
      </c>
      <c r="E103" s="2">
        <v>2.2982716E7</v>
      </c>
      <c r="F103" s="2">
        <v>244.5</v>
      </c>
      <c r="G103" s="2">
        <v>2.2174896E7</v>
      </c>
    </row>
    <row r="104">
      <c r="A104" s="2">
        <v>44026.66666666667</v>
      </c>
      <c r="B104" s="5">
        <v>239.73</v>
      </c>
      <c r="C104" s="5">
        <v>2.3378056E7</v>
      </c>
      <c r="D104" s="2">
        <v>239.0</v>
      </c>
      <c r="E104" s="2">
        <v>2.4674874E7</v>
      </c>
      <c r="F104" s="2">
        <v>245.07</v>
      </c>
      <c r="G104" s="2">
        <v>2.2982716E7</v>
      </c>
    </row>
    <row r="105">
      <c r="A105" s="2">
        <v>44027.66666666667</v>
      </c>
      <c r="B105" s="5">
        <v>240.28</v>
      </c>
      <c r="C105" s="5">
        <v>1.9133562E7</v>
      </c>
      <c r="D105" s="2">
        <v>239.73</v>
      </c>
      <c r="E105" s="2">
        <v>2.3378056E7</v>
      </c>
      <c r="F105" s="2">
        <v>239.0</v>
      </c>
      <c r="G105" s="2">
        <v>2.4674874E7</v>
      </c>
    </row>
    <row r="106">
      <c r="A106" s="2">
        <v>44028.66666666667</v>
      </c>
      <c r="B106" s="5">
        <v>240.93</v>
      </c>
      <c r="C106" s="5">
        <v>1.8880705E7</v>
      </c>
      <c r="D106" s="2">
        <v>240.28</v>
      </c>
      <c r="E106" s="2">
        <v>1.9133562E7</v>
      </c>
      <c r="F106" s="2">
        <v>239.73</v>
      </c>
      <c r="G106" s="2">
        <v>2.3378056E7</v>
      </c>
    </row>
    <row r="107">
      <c r="A107" s="2">
        <v>44029.66666666667</v>
      </c>
      <c r="B107" s="5">
        <v>242.03</v>
      </c>
      <c r="C107" s="5">
        <v>1.8152413E7</v>
      </c>
      <c r="D107" s="2">
        <v>240.93</v>
      </c>
      <c r="E107" s="2">
        <v>1.8880705E7</v>
      </c>
      <c r="F107" s="2">
        <v>240.28</v>
      </c>
      <c r="G107" s="2">
        <v>1.9133562E7</v>
      </c>
    </row>
    <row r="108">
      <c r="A108" s="2">
        <v>44032.66666666667</v>
      </c>
      <c r="B108" s="5">
        <v>245.42</v>
      </c>
      <c r="C108" s="5">
        <v>2.0872223E7</v>
      </c>
      <c r="D108" s="2">
        <v>242.03</v>
      </c>
      <c r="E108" s="2">
        <v>1.8152413E7</v>
      </c>
      <c r="F108" s="2">
        <v>240.93</v>
      </c>
      <c r="G108" s="2">
        <v>1.8880705E7</v>
      </c>
    </row>
    <row r="109">
      <c r="A109" s="2">
        <v>44033.66666666667</v>
      </c>
      <c r="B109" s="5">
        <v>241.75</v>
      </c>
      <c r="C109" s="5">
        <v>1.9409687E7</v>
      </c>
      <c r="D109" s="2">
        <v>245.42</v>
      </c>
      <c r="E109" s="2">
        <v>2.0872223E7</v>
      </c>
      <c r="F109" s="2">
        <v>242.03</v>
      </c>
      <c r="G109" s="2">
        <v>1.8152413E7</v>
      </c>
    </row>
    <row r="110">
      <c r="A110" s="2">
        <v>44034.66666666667</v>
      </c>
      <c r="B110" s="5">
        <v>239.87</v>
      </c>
      <c r="C110" s="5">
        <v>1.5427885E7</v>
      </c>
      <c r="D110" s="2">
        <v>241.75</v>
      </c>
      <c r="E110" s="2">
        <v>1.9409687E7</v>
      </c>
      <c r="F110" s="2">
        <v>245.42</v>
      </c>
      <c r="G110" s="2">
        <v>2.0872223E7</v>
      </c>
    </row>
    <row r="111">
      <c r="A111" s="2">
        <v>44035.66666666667</v>
      </c>
      <c r="B111" s="5">
        <v>232.6</v>
      </c>
      <c r="C111" s="5">
        <v>2.1771802E7</v>
      </c>
      <c r="D111" s="2">
        <v>239.87</v>
      </c>
      <c r="E111" s="2">
        <v>1.5427885E7</v>
      </c>
      <c r="F111" s="2">
        <v>241.75</v>
      </c>
      <c r="G111" s="2">
        <v>1.9409687E7</v>
      </c>
    </row>
    <row r="112">
      <c r="A112" s="2">
        <v>44036.66666666667</v>
      </c>
      <c r="B112" s="5">
        <v>230.71</v>
      </c>
      <c r="C112" s="5">
        <v>1.8325813E7</v>
      </c>
      <c r="D112" s="2">
        <v>232.6</v>
      </c>
      <c r="E112" s="2">
        <v>2.1771802E7</v>
      </c>
      <c r="F112" s="2">
        <v>239.87</v>
      </c>
      <c r="G112" s="2">
        <v>1.5427885E7</v>
      </c>
    </row>
    <row r="113">
      <c r="A113" s="2">
        <v>44039.66666666667</v>
      </c>
      <c r="B113" s="5">
        <v>233.5</v>
      </c>
      <c r="C113" s="5">
        <v>1.3163083E7</v>
      </c>
      <c r="D113" s="2">
        <v>230.71</v>
      </c>
      <c r="E113" s="2">
        <v>1.8325813E7</v>
      </c>
      <c r="F113" s="2">
        <v>232.6</v>
      </c>
      <c r="G113" s="2">
        <v>2.1771802E7</v>
      </c>
    </row>
    <row r="114">
      <c r="A114" s="2">
        <v>44040.66666666667</v>
      </c>
      <c r="B114" s="5">
        <v>230.12</v>
      </c>
      <c r="C114" s="5">
        <v>1.4170112E7</v>
      </c>
      <c r="D114" s="2">
        <v>233.5</v>
      </c>
      <c r="E114" s="2">
        <v>1.3163083E7</v>
      </c>
      <c r="F114" s="2">
        <v>230.71</v>
      </c>
      <c r="G114" s="2">
        <v>1.8325813E7</v>
      </c>
    </row>
    <row r="115">
      <c r="A115" s="2">
        <v>44041.66666666667</v>
      </c>
      <c r="B115" s="5">
        <v>233.29</v>
      </c>
      <c r="C115" s="5">
        <v>1.3588317E7</v>
      </c>
      <c r="D115" s="2">
        <v>230.12</v>
      </c>
      <c r="E115" s="2">
        <v>1.4170112E7</v>
      </c>
      <c r="F115" s="2">
        <v>233.5</v>
      </c>
      <c r="G115" s="2">
        <v>1.3163083E7</v>
      </c>
    </row>
    <row r="116">
      <c r="A116" s="2">
        <v>44042.66666666667</v>
      </c>
      <c r="B116" s="5">
        <v>234.5</v>
      </c>
      <c r="C116" s="5">
        <v>2.0615306E7</v>
      </c>
      <c r="D116" s="2">
        <v>233.29</v>
      </c>
      <c r="E116" s="2">
        <v>1.3588317E7</v>
      </c>
      <c r="F116" s="2">
        <v>230.12</v>
      </c>
      <c r="G116" s="2">
        <v>1.4170112E7</v>
      </c>
    </row>
    <row r="117">
      <c r="A117" s="2">
        <v>44043.66666666667</v>
      </c>
      <c r="B117" s="5">
        <v>253.67</v>
      </c>
      <c r="C117" s="5">
        <v>5.3030037E7</v>
      </c>
      <c r="D117" s="2">
        <v>234.5</v>
      </c>
      <c r="E117" s="2">
        <v>2.0615306E7</v>
      </c>
      <c r="F117" s="2">
        <v>233.29</v>
      </c>
      <c r="G117" s="2">
        <v>1.3588317E7</v>
      </c>
    </row>
    <row r="118">
      <c r="A118" s="2">
        <v>44046.66666666667</v>
      </c>
      <c r="B118" s="5">
        <v>251.96</v>
      </c>
      <c r="C118" s="5">
        <v>2.3134103E7</v>
      </c>
      <c r="D118" s="2">
        <v>253.67</v>
      </c>
      <c r="E118" s="2">
        <v>5.3030037E7</v>
      </c>
      <c r="F118" s="2">
        <v>234.5</v>
      </c>
      <c r="G118" s="2">
        <v>2.0615306E7</v>
      </c>
    </row>
    <row r="119">
      <c r="A119" s="2">
        <v>44047.66666666667</v>
      </c>
      <c r="B119" s="5">
        <v>249.83</v>
      </c>
      <c r="C119" s="5">
        <v>1.7183533E7</v>
      </c>
      <c r="D119" s="2">
        <v>251.96</v>
      </c>
      <c r="E119" s="2">
        <v>2.3134103E7</v>
      </c>
      <c r="F119" s="2">
        <v>253.67</v>
      </c>
      <c r="G119" s="2">
        <v>5.3030037E7</v>
      </c>
    </row>
    <row r="120">
      <c r="A120" s="2">
        <v>44048.66666666667</v>
      </c>
      <c r="B120" s="5">
        <v>249.12</v>
      </c>
      <c r="C120" s="5">
        <v>1.3088361E7</v>
      </c>
      <c r="D120" s="2">
        <v>249.83</v>
      </c>
      <c r="E120" s="2">
        <v>1.7183533E7</v>
      </c>
      <c r="F120" s="2">
        <v>251.96</v>
      </c>
      <c r="G120" s="2">
        <v>2.3134103E7</v>
      </c>
    </row>
    <row r="121">
      <c r="A121" s="2">
        <v>44049.66666666667</v>
      </c>
      <c r="B121" s="5">
        <v>265.28</v>
      </c>
      <c r="C121" s="5">
        <v>4.5241611E7</v>
      </c>
      <c r="D121" s="2">
        <v>249.12</v>
      </c>
      <c r="E121" s="2">
        <v>1.3088361E7</v>
      </c>
      <c r="F121" s="2">
        <v>249.83</v>
      </c>
      <c r="G121" s="2">
        <v>1.7183533E7</v>
      </c>
    </row>
    <row r="122">
      <c r="A122" s="2">
        <v>44050.66666666667</v>
      </c>
      <c r="B122" s="5">
        <v>268.44</v>
      </c>
      <c r="C122" s="5">
        <v>7.2766364E7</v>
      </c>
      <c r="D122" s="2">
        <v>265.28</v>
      </c>
      <c r="E122" s="2">
        <v>4.5241611E7</v>
      </c>
      <c r="F122" s="2">
        <v>249.12</v>
      </c>
      <c r="G122" s="2">
        <v>1.3088361E7</v>
      </c>
    </row>
    <row r="123">
      <c r="A123" s="2">
        <v>44053.66666666667</v>
      </c>
      <c r="B123" s="5">
        <v>263.0</v>
      </c>
      <c r="C123" s="5">
        <v>3.0248826E7</v>
      </c>
      <c r="D123" s="2">
        <v>268.44</v>
      </c>
      <c r="E123" s="2">
        <v>7.2766364E7</v>
      </c>
      <c r="F123" s="2">
        <v>265.28</v>
      </c>
      <c r="G123" s="2">
        <v>4.5241611E7</v>
      </c>
    </row>
    <row r="124">
      <c r="A124" s="2">
        <v>44054.66666666667</v>
      </c>
      <c r="B124" s="5">
        <v>256.13</v>
      </c>
      <c r="C124" s="5">
        <v>2.8238283E7</v>
      </c>
      <c r="D124" s="2">
        <v>263.0</v>
      </c>
      <c r="E124" s="2">
        <v>3.0248826E7</v>
      </c>
      <c r="F124" s="2">
        <v>268.44</v>
      </c>
      <c r="G124" s="2">
        <v>7.2766364E7</v>
      </c>
    </row>
    <row r="125">
      <c r="A125" s="2">
        <v>44055.66666666667</v>
      </c>
      <c r="B125" s="5">
        <v>259.89</v>
      </c>
      <c r="C125" s="5">
        <v>2.1428329E7</v>
      </c>
      <c r="D125" s="2">
        <v>256.13</v>
      </c>
      <c r="E125" s="2">
        <v>2.8238283E7</v>
      </c>
      <c r="F125" s="2">
        <v>263.0</v>
      </c>
      <c r="G125" s="2">
        <v>3.0248826E7</v>
      </c>
    </row>
    <row r="126">
      <c r="A126" s="2">
        <v>44056.66666666667</v>
      </c>
      <c r="B126" s="5">
        <v>261.3</v>
      </c>
      <c r="C126" s="5">
        <v>1.737397E7</v>
      </c>
      <c r="D126" s="2">
        <v>259.89</v>
      </c>
      <c r="E126" s="2">
        <v>2.1428329E7</v>
      </c>
      <c r="F126" s="2">
        <v>256.13</v>
      </c>
      <c r="G126" s="2">
        <v>2.8238283E7</v>
      </c>
    </row>
    <row r="127">
      <c r="A127" s="2">
        <v>44057.66666666667</v>
      </c>
      <c r="B127" s="5">
        <v>261.24</v>
      </c>
      <c r="C127" s="5">
        <v>1.4792708E7</v>
      </c>
      <c r="D127" s="2">
        <v>261.3</v>
      </c>
      <c r="E127" s="2">
        <v>1.737397E7</v>
      </c>
      <c r="F127" s="2">
        <v>259.89</v>
      </c>
      <c r="G127" s="2">
        <v>2.1428329E7</v>
      </c>
    </row>
    <row r="128">
      <c r="A128" s="2">
        <v>44060.66666666667</v>
      </c>
      <c r="B128" s="5">
        <v>261.16</v>
      </c>
      <c r="C128" s="5">
        <v>1.3351062E7</v>
      </c>
      <c r="D128" s="2">
        <v>261.24</v>
      </c>
      <c r="E128" s="2">
        <v>1.4792708E7</v>
      </c>
      <c r="F128" s="2">
        <v>261.3</v>
      </c>
      <c r="G128" s="2">
        <v>1.737397E7</v>
      </c>
    </row>
    <row r="129">
      <c r="A129" s="2">
        <v>44061.66666666667</v>
      </c>
      <c r="B129" s="5">
        <v>262.34</v>
      </c>
      <c r="C129" s="5">
        <v>1.8690383E7</v>
      </c>
      <c r="D129" s="2">
        <v>261.16</v>
      </c>
      <c r="E129" s="2">
        <v>1.3351062E7</v>
      </c>
      <c r="F129" s="2">
        <v>261.24</v>
      </c>
      <c r="G129" s="2">
        <v>1.4792708E7</v>
      </c>
    </row>
    <row r="130">
      <c r="A130" s="2">
        <v>44062.66666666667</v>
      </c>
      <c r="B130" s="5">
        <v>262.59</v>
      </c>
      <c r="C130" s="5">
        <v>2.3291463E7</v>
      </c>
      <c r="D130" s="2">
        <v>262.34</v>
      </c>
      <c r="E130" s="2">
        <v>1.8690383E7</v>
      </c>
      <c r="F130" s="2">
        <v>261.16</v>
      </c>
      <c r="G130" s="2">
        <v>1.3351062E7</v>
      </c>
    </row>
    <row r="131">
      <c r="A131" s="2">
        <v>44063.66666666667</v>
      </c>
      <c r="B131" s="5">
        <v>269.01</v>
      </c>
      <c r="C131" s="5">
        <v>2.0299688E7</v>
      </c>
      <c r="D131" s="2">
        <v>262.59</v>
      </c>
      <c r="E131" s="2">
        <v>2.3291463E7</v>
      </c>
      <c r="F131" s="2">
        <v>262.34</v>
      </c>
      <c r="G131" s="2">
        <v>1.8690383E7</v>
      </c>
    </row>
    <row r="132">
      <c r="A132" s="2">
        <v>44064.66666666667</v>
      </c>
      <c r="B132" s="5">
        <v>267.01</v>
      </c>
      <c r="C132" s="5">
        <v>1.5538615E7</v>
      </c>
      <c r="D132" s="2">
        <v>269.01</v>
      </c>
      <c r="E132" s="2">
        <v>2.0299688E7</v>
      </c>
      <c r="F132" s="2">
        <v>262.59</v>
      </c>
      <c r="G132" s="2">
        <v>2.3291463E7</v>
      </c>
    </row>
    <row r="133">
      <c r="A133" s="2">
        <v>44067.66666666667</v>
      </c>
      <c r="B133" s="5">
        <v>271.39</v>
      </c>
      <c r="C133" s="5">
        <v>2.3685603E7</v>
      </c>
      <c r="D133" s="2">
        <v>267.01</v>
      </c>
      <c r="E133" s="2">
        <v>1.5538615E7</v>
      </c>
      <c r="F133" s="2">
        <v>269.01</v>
      </c>
      <c r="G133" s="2">
        <v>2.0299688E7</v>
      </c>
    </row>
    <row r="134">
      <c r="A134" s="2">
        <v>44068.66666666667</v>
      </c>
      <c r="B134" s="5">
        <v>280.82</v>
      </c>
      <c r="C134" s="5">
        <v>4.212724E7</v>
      </c>
      <c r="D134" s="2">
        <v>271.39</v>
      </c>
      <c r="E134" s="2">
        <v>2.3685603E7</v>
      </c>
      <c r="F134" s="2">
        <v>267.01</v>
      </c>
      <c r="G134" s="2">
        <v>1.5538615E7</v>
      </c>
    </row>
    <row r="135">
      <c r="A135" s="2">
        <v>44069.66666666667</v>
      </c>
      <c r="B135" s="5">
        <v>303.91</v>
      </c>
      <c r="C135" s="5">
        <v>6.9015151E7</v>
      </c>
      <c r="D135" s="2">
        <v>280.82</v>
      </c>
      <c r="E135" s="2">
        <v>4.212724E7</v>
      </c>
      <c r="F135" s="2">
        <v>271.39</v>
      </c>
      <c r="G135" s="2">
        <v>2.3685603E7</v>
      </c>
    </row>
    <row r="136">
      <c r="A136" s="2">
        <v>44070.66666666667</v>
      </c>
      <c r="B136" s="5">
        <v>293.22</v>
      </c>
      <c r="C136" s="5">
        <v>3.0301309E7</v>
      </c>
      <c r="D136" s="2">
        <v>303.91</v>
      </c>
      <c r="E136" s="2">
        <v>6.9015151E7</v>
      </c>
      <c r="F136" s="2">
        <v>280.82</v>
      </c>
      <c r="G136" s="2">
        <v>4.212724E7</v>
      </c>
    </row>
    <row r="137">
      <c r="A137" s="2">
        <v>44071.66666666667</v>
      </c>
      <c r="B137" s="5">
        <v>293.66</v>
      </c>
      <c r="C137" s="5">
        <v>1.7172415E7</v>
      </c>
      <c r="D137" s="2">
        <v>293.22</v>
      </c>
      <c r="E137" s="2">
        <v>3.0301309E7</v>
      </c>
      <c r="F137" s="2">
        <v>303.91</v>
      </c>
      <c r="G137" s="2">
        <v>6.9015151E7</v>
      </c>
    </row>
    <row r="138">
      <c r="A138" s="2">
        <v>44074.66666666667</v>
      </c>
      <c r="B138" s="5">
        <v>293.2</v>
      </c>
      <c r="C138" s="5">
        <v>1.7345134E7</v>
      </c>
      <c r="D138" s="2">
        <v>293.66</v>
      </c>
      <c r="E138" s="2">
        <v>1.7172415E7</v>
      </c>
      <c r="F138" s="2">
        <v>293.22</v>
      </c>
      <c r="G138" s="2">
        <v>3.0301309E7</v>
      </c>
    </row>
    <row r="139">
      <c r="A139" s="2">
        <v>44075.66666666667</v>
      </c>
      <c r="B139" s="5">
        <v>295.44</v>
      </c>
      <c r="C139" s="5">
        <v>1.7320872E7</v>
      </c>
      <c r="D139" s="2">
        <v>293.2</v>
      </c>
      <c r="E139" s="2">
        <v>1.7345134E7</v>
      </c>
      <c r="F139" s="2">
        <v>293.66</v>
      </c>
      <c r="G139" s="2">
        <v>1.7172415E7</v>
      </c>
    </row>
    <row r="140">
      <c r="A140" s="2">
        <v>44076.66666666667</v>
      </c>
      <c r="B140" s="5">
        <v>302.5</v>
      </c>
      <c r="C140" s="5">
        <v>2.4341369E7</v>
      </c>
      <c r="D140" s="2">
        <v>295.44</v>
      </c>
      <c r="E140" s="2">
        <v>1.7320872E7</v>
      </c>
      <c r="F140" s="2">
        <v>293.2</v>
      </c>
      <c r="G140" s="2">
        <v>1.7345134E7</v>
      </c>
    </row>
    <row r="141">
      <c r="A141" s="2">
        <v>44077.66666666667</v>
      </c>
      <c r="B141" s="5">
        <v>291.12</v>
      </c>
      <c r="C141" s="5">
        <v>3.2294092E7</v>
      </c>
      <c r="D141" s="2">
        <v>302.5</v>
      </c>
      <c r="E141" s="2">
        <v>2.4341369E7</v>
      </c>
      <c r="F141" s="2">
        <v>295.44</v>
      </c>
      <c r="G141" s="2">
        <v>1.7320872E7</v>
      </c>
    </row>
    <row r="142">
      <c r="A142" s="2">
        <v>44078.66666666667</v>
      </c>
      <c r="B142" s="5">
        <v>282.73</v>
      </c>
      <c r="C142" s="5">
        <v>3.0333671E7</v>
      </c>
      <c r="D142" s="2">
        <v>291.12</v>
      </c>
      <c r="E142" s="2">
        <v>3.2294092E7</v>
      </c>
      <c r="F142" s="2">
        <v>302.5</v>
      </c>
      <c r="G142" s="2">
        <v>2.4341369E7</v>
      </c>
    </row>
    <row r="143">
      <c r="A143" s="2">
        <v>44082.66666666667</v>
      </c>
      <c r="B143" s="5">
        <v>271.16</v>
      </c>
      <c r="C143" s="5">
        <v>2.4863997E7</v>
      </c>
      <c r="D143" s="2">
        <v>282.73</v>
      </c>
      <c r="E143" s="2">
        <v>3.0333671E7</v>
      </c>
      <c r="F143" s="2">
        <v>291.12</v>
      </c>
      <c r="G143" s="2">
        <v>3.2294092E7</v>
      </c>
    </row>
    <row r="144">
      <c r="A144" s="2">
        <v>44083.66666666667</v>
      </c>
      <c r="B144" s="5">
        <v>273.72</v>
      </c>
      <c r="C144" s="5">
        <v>2.2918769E7</v>
      </c>
      <c r="D144" s="2">
        <v>271.16</v>
      </c>
      <c r="E144" s="2">
        <v>2.4863997E7</v>
      </c>
      <c r="F144" s="2">
        <v>282.73</v>
      </c>
      <c r="G144" s="2">
        <v>3.0333671E7</v>
      </c>
    </row>
    <row r="145">
      <c r="A145" s="2">
        <v>44084.66666666667</v>
      </c>
      <c r="B145" s="5">
        <v>268.09</v>
      </c>
      <c r="C145" s="5">
        <v>2.4814669E7</v>
      </c>
      <c r="D145" s="2">
        <v>273.72</v>
      </c>
      <c r="E145" s="2">
        <v>2.2918769E7</v>
      </c>
      <c r="F145" s="2">
        <v>271.16</v>
      </c>
      <c r="G145" s="2">
        <v>2.4863997E7</v>
      </c>
    </row>
    <row r="146">
      <c r="A146" s="2">
        <v>44085.66666666667</v>
      </c>
      <c r="B146" s="5">
        <v>266.61</v>
      </c>
      <c r="C146" s="5">
        <v>1.8913883E7</v>
      </c>
      <c r="D146" s="2">
        <v>268.09</v>
      </c>
      <c r="E146" s="2">
        <v>2.4814669E7</v>
      </c>
      <c r="F146" s="2">
        <v>273.72</v>
      </c>
      <c r="G146" s="2">
        <v>2.2918769E7</v>
      </c>
    </row>
    <row r="147">
      <c r="A147" s="2">
        <v>44088.66666666667</v>
      </c>
      <c r="B147" s="5">
        <v>266.15</v>
      </c>
      <c r="C147" s="5">
        <v>2.409383E7</v>
      </c>
      <c r="D147" s="2">
        <v>266.61</v>
      </c>
      <c r="E147" s="2">
        <v>1.8913883E7</v>
      </c>
      <c r="F147" s="2">
        <v>268.09</v>
      </c>
      <c r="G147" s="2">
        <v>2.4814669E7</v>
      </c>
    </row>
    <row r="148">
      <c r="A148" s="2">
        <v>44089.66666666667</v>
      </c>
      <c r="B148" s="5">
        <v>272.42</v>
      </c>
      <c r="C148" s="5">
        <v>1.847853E7</v>
      </c>
      <c r="D148" s="2">
        <v>266.15</v>
      </c>
      <c r="E148" s="2">
        <v>2.409383E7</v>
      </c>
      <c r="F148" s="2">
        <v>266.61</v>
      </c>
      <c r="G148" s="2">
        <v>1.8913883E7</v>
      </c>
    </row>
    <row r="149">
      <c r="A149" s="2">
        <v>44090.66666666667</v>
      </c>
      <c r="B149" s="5">
        <v>263.52</v>
      </c>
      <c r="C149" s="5">
        <v>2.9207594E7</v>
      </c>
      <c r="D149" s="2">
        <v>272.42</v>
      </c>
      <c r="E149" s="2">
        <v>1.847853E7</v>
      </c>
      <c r="F149" s="2">
        <v>266.15</v>
      </c>
      <c r="G149" s="2">
        <v>2.409383E7</v>
      </c>
    </row>
    <row r="150">
      <c r="A150" s="2">
        <v>44091.66666666667</v>
      </c>
      <c r="B150" s="5">
        <v>254.82</v>
      </c>
      <c r="C150" s="5">
        <v>3.1281441E7</v>
      </c>
      <c r="D150" s="2">
        <v>263.52</v>
      </c>
      <c r="E150" s="2">
        <v>2.9207594E7</v>
      </c>
      <c r="F150" s="2">
        <v>272.42</v>
      </c>
      <c r="G150" s="2">
        <v>1.847853E7</v>
      </c>
    </row>
    <row r="151">
      <c r="A151" s="2">
        <v>44092.66666666667</v>
      </c>
      <c r="B151" s="5">
        <v>252.53</v>
      </c>
      <c r="C151" s="5">
        <v>2.8130767E7</v>
      </c>
      <c r="D151" s="2">
        <v>254.82</v>
      </c>
      <c r="E151" s="2">
        <v>3.1281441E7</v>
      </c>
      <c r="F151" s="2">
        <v>263.52</v>
      </c>
      <c r="G151" s="2">
        <v>2.9207594E7</v>
      </c>
    </row>
    <row r="152">
      <c r="A152" s="2">
        <v>44095.66666666667</v>
      </c>
      <c r="B152" s="5">
        <v>248.15</v>
      </c>
      <c r="C152" s="5">
        <v>2.4709378E7</v>
      </c>
      <c r="D152" s="2">
        <v>252.53</v>
      </c>
      <c r="E152" s="2">
        <v>2.8130767E7</v>
      </c>
      <c r="F152" s="2">
        <v>254.82</v>
      </c>
      <c r="G152" s="2">
        <v>3.1281441E7</v>
      </c>
    </row>
    <row r="153">
      <c r="A153" s="2">
        <v>44096.66666666667</v>
      </c>
      <c r="B153" s="5">
        <v>254.75</v>
      </c>
      <c r="C153" s="5">
        <v>3.0293103E7</v>
      </c>
      <c r="D153" s="2">
        <v>248.15</v>
      </c>
      <c r="E153" s="2">
        <v>2.4709378E7</v>
      </c>
      <c r="F153" s="2">
        <v>252.53</v>
      </c>
      <c r="G153" s="2">
        <v>2.8130767E7</v>
      </c>
    </row>
    <row r="154">
      <c r="A154" s="2">
        <v>44097.66666666667</v>
      </c>
      <c r="B154" s="5">
        <v>249.02</v>
      </c>
      <c r="C154" s="5">
        <v>1.9641266E7</v>
      </c>
      <c r="D154" s="2">
        <v>254.75</v>
      </c>
      <c r="E154" s="2">
        <v>3.0293103E7</v>
      </c>
      <c r="F154" s="2">
        <v>248.15</v>
      </c>
      <c r="G154" s="2">
        <v>2.4709378E7</v>
      </c>
    </row>
    <row r="155">
      <c r="A155" s="2">
        <v>44098.66666666667</v>
      </c>
      <c r="B155" s="5">
        <v>249.53</v>
      </c>
      <c r="C155" s="5">
        <v>2.000675E7</v>
      </c>
      <c r="D155" s="2">
        <v>249.02</v>
      </c>
      <c r="E155" s="2">
        <v>1.9641266E7</v>
      </c>
      <c r="F155" s="2">
        <v>254.75</v>
      </c>
      <c r="G155" s="2">
        <v>3.0293103E7</v>
      </c>
    </row>
    <row r="156">
      <c r="A156" s="2">
        <v>44099.66666666667</v>
      </c>
      <c r="B156" s="5">
        <v>254.82</v>
      </c>
      <c r="C156" s="5">
        <v>1.8351311E7</v>
      </c>
      <c r="D156" s="2">
        <v>249.53</v>
      </c>
      <c r="E156" s="2">
        <v>2.000675E7</v>
      </c>
      <c r="F156" s="2">
        <v>249.02</v>
      </c>
      <c r="G156" s="2">
        <v>1.9641266E7</v>
      </c>
    </row>
    <row r="157">
      <c r="A157" s="2">
        <v>44102.66666666667</v>
      </c>
      <c r="B157" s="5">
        <v>256.82</v>
      </c>
      <c r="C157" s="5">
        <v>1.8826254E7</v>
      </c>
      <c r="D157" s="2">
        <v>254.82</v>
      </c>
      <c r="E157" s="2">
        <v>1.8351311E7</v>
      </c>
      <c r="F157" s="2">
        <v>249.53</v>
      </c>
      <c r="G157" s="2">
        <v>2.000675E7</v>
      </c>
    </row>
    <row r="158">
      <c r="A158" s="2">
        <v>44103.66666666667</v>
      </c>
      <c r="B158" s="5">
        <v>261.79</v>
      </c>
      <c r="C158" s="5">
        <v>2.0215504E7</v>
      </c>
      <c r="D158" s="2">
        <v>256.82</v>
      </c>
      <c r="E158" s="2">
        <v>1.8826254E7</v>
      </c>
      <c r="F158" s="2">
        <v>254.82</v>
      </c>
      <c r="G158" s="2">
        <v>1.8351311E7</v>
      </c>
    </row>
    <row r="159">
      <c r="A159" s="2">
        <v>44104.66666666667</v>
      </c>
      <c r="B159" s="5">
        <v>261.9</v>
      </c>
      <c r="C159" s="5">
        <v>2.0142546E7</v>
      </c>
      <c r="D159" s="2">
        <v>261.79</v>
      </c>
      <c r="E159" s="2">
        <v>2.0215504E7</v>
      </c>
      <c r="F159" s="2">
        <v>256.82</v>
      </c>
      <c r="G159" s="2">
        <v>1.8826254E7</v>
      </c>
    </row>
    <row r="160">
      <c r="A160" s="2">
        <v>44105.66666666667</v>
      </c>
      <c r="B160" s="5">
        <v>266.63</v>
      </c>
      <c r="C160" s="5">
        <v>2.0009801E7</v>
      </c>
      <c r="D160" s="2">
        <v>261.9</v>
      </c>
      <c r="E160" s="2">
        <v>2.0142546E7</v>
      </c>
      <c r="F160" s="2">
        <v>261.79</v>
      </c>
      <c r="G160" s="2">
        <v>2.0215504E7</v>
      </c>
    </row>
    <row r="161">
      <c r="A161" s="2">
        <v>44106.66666666667</v>
      </c>
      <c r="B161" s="5">
        <v>259.94</v>
      </c>
      <c r="C161" s="5">
        <v>1.6367597E7</v>
      </c>
      <c r="D161" s="2">
        <v>266.63</v>
      </c>
      <c r="E161" s="2">
        <v>2.0009801E7</v>
      </c>
      <c r="F161" s="2">
        <v>261.9</v>
      </c>
      <c r="G161" s="2">
        <v>2.0142546E7</v>
      </c>
    </row>
    <row r="162">
      <c r="A162" s="2">
        <v>44109.66666666667</v>
      </c>
      <c r="B162" s="5">
        <v>264.65</v>
      </c>
      <c r="C162" s="5">
        <v>1.2822252E7</v>
      </c>
      <c r="D162" s="2">
        <v>259.94</v>
      </c>
      <c r="E162" s="2">
        <v>1.6367597E7</v>
      </c>
      <c r="F162" s="2">
        <v>266.63</v>
      </c>
      <c r="G162" s="2">
        <v>2.0009801E7</v>
      </c>
    </row>
    <row r="163">
      <c r="A163" s="2">
        <v>44110.66666666667</v>
      </c>
      <c r="B163" s="5">
        <v>258.66</v>
      </c>
      <c r="C163" s="5">
        <v>1.8696917E7</v>
      </c>
      <c r="D163" s="2">
        <v>264.65</v>
      </c>
      <c r="E163" s="2">
        <v>1.2822252E7</v>
      </c>
      <c r="F163" s="2">
        <v>259.94</v>
      </c>
      <c r="G163" s="2">
        <v>1.6367597E7</v>
      </c>
    </row>
    <row r="164">
      <c r="A164" s="2">
        <v>44111.66666666667</v>
      </c>
      <c r="B164" s="5">
        <v>258.12</v>
      </c>
      <c r="C164" s="5">
        <v>2.3133417E7</v>
      </c>
      <c r="D164" s="2">
        <v>258.66</v>
      </c>
      <c r="E164" s="2">
        <v>1.8696917E7</v>
      </c>
      <c r="F164" s="2">
        <v>264.65</v>
      </c>
      <c r="G164" s="2">
        <v>1.2822252E7</v>
      </c>
    </row>
    <row r="165">
      <c r="A165" s="2">
        <v>44112.66666666667</v>
      </c>
      <c r="B165" s="5">
        <v>263.76</v>
      </c>
      <c r="C165" s="5">
        <v>1.6312762E7</v>
      </c>
      <c r="D165" s="2">
        <v>258.12</v>
      </c>
      <c r="E165" s="2">
        <v>2.3133417E7</v>
      </c>
      <c r="F165" s="2">
        <v>258.66</v>
      </c>
      <c r="G165" s="2">
        <v>1.8696917E7</v>
      </c>
    </row>
    <row r="166">
      <c r="A166" s="2">
        <v>44113.66666666667</v>
      </c>
      <c r="B166" s="5">
        <v>264.45</v>
      </c>
      <c r="C166" s="5">
        <v>1.4107803E7</v>
      </c>
      <c r="D166" s="2">
        <v>263.76</v>
      </c>
      <c r="E166" s="2">
        <v>1.6312762E7</v>
      </c>
      <c r="F166" s="2">
        <v>258.12</v>
      </c>
      <c r="G166" s="2">
        <v>2.3133417E7</v>
      </c>
    </row>
    <row r="167">
      <c r="A167" s="2">
        <v>44116.66666666667</v>
      </c>
      <c r="B167" s="5">
        <v>275.75</v>
      </c>
      <c r="C167" s="5">
        <v>3.1019256E7</v>
      </c>
      <c r="D167" s="2">
        <v>264.45</v>
      </c>
      <c r="E167" s="2">
        <v>1.4107803E7</v>
      </c>
      <c r="F167" s="2">
        <v>263.76</v>
      </c>
      <c r="G167" s="2">
        <v>1.6312762E7</v>
      </c>
    </row>
    <row r="168">
      <c r="A168" s="2">
        <v>44117.66666666667</v>
      </c>
      <c r="B168" s="5">
        <v>276.14</v>
      </c>
      <c r="C168" s="5">
        <v>1.8063343E7</v>
      </c>
      <c r="D168" s="2">
        <v>275.75</v>
      </c>
      <c r="E168" s="2">
        <v>3.1019256E7</v>
      </c>
      <c r="F168" s="2">
        <v>264.45</v>
      </c>
      <c r="G168" s="2">
        <v>1.4107803E7</v>
      </c>
    </row>
    <row r="169">
      <c r="A169" s="2">
        <v>44118.66666666667</v>
      </c>
      <c r="B169" s="5">
        <v>271.82</v>
      </c>
      <c r="C169" s="5">
        <v>1.5601154E7</v>
      </c>
      <c r="D169" s="2">
        <v>276.14</v>
      </c>
      <c r="E169" s="2">
        <v>1.8063343E7</v>
      </c>
      <c r="F169" s="2">
        <v>275.75</v>
      </c>
      <c r="G169" s="2">
        <v>3.1019256E7</v>
      </c>
    </row>
    <row r="170">
      <c r="A170" s="2">
        <v>44119.66666666667</v>
      </c>
      <c r="B170" s="5">
        <v>266.72</v>
      </c>
      <c r="C170" s="5">
        <v>1.5416064E7</v>
      </c>
      <c r="D170" s="2">
        <v>271.82</v>
      </c>
      <c r="E170" s="2">
        <v>1.5601154E7</v>
      </c>
      <c r="F170" s="2">
        <v>276.14</v>
      </c>
      <c r="G170" s="2">
        <v>1.8063343E7</v>
      </c>
    </row>
    <row r="171">
      <c r="A171" s="2">
        <v>44120.66666666667</v>
      </c>
      <c r="B171" s="5">
        <v>265.93</v>
      </c>
      <c r="C171" s="5">
        <v>1.6622702E7</v>
      </c>
      <c r="D171" s="2">
        <v>266.72</v>
      </c>
      <c r="E171" s="2">
        <v>1.5416064E7</v>
      </c>
      <c r="F171" s="2">
        <v>271.82</v>
      </c>
      <c r="G171" s="2">
        <v>1.5601154E7</v>
      </c>
    </row>
    <row r="172">
      <c r="A172" s="2">
        <v>44123.66666666667</v>
      </c>
      <c r="B172" s="5">
        <v>261.4</v>
      </c>
      <c r="C172" s="5">
        <v>1.3586955E7</v>
      </c>
      <c r="D172" s="2">
        <v>265.93</v>
      </c>
      <c r="E172" s="2">
        <v>1.6622702E7</v>
      </c>
      <c r="F172" s="2">
        <v>266.72</v>
      </c>
      <c r="G172" s="2">
        <v>1.5416064E7</v>
      </c>
    </row>
    <row r="173">
      <c r="A173" s="2">
        <v>44124.66666666667</v>
      </c>
      <c r="B173" s="5">
        <v>267.56</v>
      </c>
      <c r="C173" s="5">
        <v>1.8763246E7</v>
      </c>
      <c r="D173" s="2">
        <v>261.4</v>
      </c>
      <c r="E173" s="2">
        <v>1.3586955E7</v>
      </c>
      <c r="F173" s="2">
        <v>265.93</v>
      </c>
      <c r="G173" s="2">
        <v>1.6622702E7</v>
      </c>
    </row>
    <row r="174">
      <c r="A174" s="2">
        <v>44125.66666666667</v>
      </c>
      <c r="B174" s="5">
        <v>278.73</v>
      </c>
      <c r="C174" s="5">
        <v>2.8998638E7</v>
      </c>
      <c r="D174" s="2">
        <v>267.56</v>
      </c>
      <c r="E174" s="2">
        <v>1.8763246E7</v>
      </c>
      <c r="F174" s="2">
        <v>261.4</v>
      </c>
      <c r="G174" s="2">
        <v>1.3586955E7</v>
      </c>
    </row>
    <row r="175">
      <c r="A175" s="2">
        <v>44126.66666666667</v>
      </c>
      <c r="B175" s="5">
        <v>278.12</v>
      </c>
      <c r="C175" s="5">
        <v>1.6720026E7</v>
      </c>
      <c r="D175" s="2">
        <v>278.73</v>
      </c>
      <c r="E175" s="2">
        <v>2.8998638E7</v>
      </c>
      <c r="F175" s="2">
        <v>267.56</v>
      </c>
      <c r="G175" s="2">
        <v>1.8763246E7</v>
      </c>
    </row>
    <row r="176">
      <c r="A176" s="2">
        <v>44127.66666666667</v>
      </c>
      <c r="B176" s="5">
        <v>284.79</v>
      </c>
      <c r="C176" s="5">
        <v>1.7535155E7</v>
      </c>
      <c r="D176" s="2">
        <v>278.12</v>
      </c>
      <c r="E176" s="2">
        <v>1.6720026E7</v>
      </c>
      <c r="F176" s="2">
        <v>278.73</v>
      </c>
      <c r="G176" s="2">
        <v>2.8998638E7</v>
      </c>
    </row>
    <row r="177">
      <c r="A177" s="2">
        <v>44130.66666666667</v>
      </c>
      <c r="B177" s="5">
        <v>277.11</v>
      </c>
      <c r="C177" s="5">
        <v>2.1322925E7</v>
      </c>
      <c r="D177" s="2">
        <v>284.79</v>
      </c>
      <c r="E177" s="2">
        <v>1.7535155E7</v>
      </c>
      <c r="F177" s="2">
        <v>278.12</v>
      </c>
      <c r="G177" s="2">
        <v>1.6720026E7</v>
      </c>
    </row>
    <row r="178">
      <c r="A178" s="2">
        <v>44131.66666666667</v>
      </c>
      <c r="B178" s="5">
        <v>283.29</v>
      </c>
      <c r="C178" s="5">
        <v>1.6287249E7</v>
      </c>
      <c r="D178" s="2">
        <v>277.11</v>
      </c>
      <c r="E178" s="2">
        <v>2.1322925E7</v>
      </c>
      <c r="F178" s="2">
        <v>284.79</v>
      </c>
      <c r="G178" s="2">
        <v>1.7535155E7</v>
      </c>
    </row>
    <row r="179">
      <c r="A179" s="2">
        <v>44132.66666666667</v>
      </c>
      <c r="B179" s="5">
        <v>267.67</v>
      </c>
      <c r="C179" s="5">
        <v>2.3121808E7</v>
      </c>
      <c r="D179" s="2">
        <v>283.29</v>
      </c>
      <c r="E179" s="2">
        <v>1.6287249E7</v>
      </c>
      <c r="F179" s="2">
        <v>277.11</v>
      </c>
      <c r="G179" s="2">
        <v>2.1322925E7</v>
      </c>
    </row>
    <row r="180">
      <c r="A180" s="2">
        <v>44133.66666666667</v>
      </c>
      <c r="B180" s="5">
        <v>280.83</v>
      </c>
      <c r="C180" s="5">
        <v>3.2368118E7</v>
      </c>
      <c r="D180" s="2">
        <v>267.67</v>
      </c>
      <c r="E180" s="2">
        <v>2.3121808E7</v>
      </c>
      <c r="F180" s="2">
        <v>283.29</v>
      </c>
      <c r="G180" s="2">
        <v>1.6287249E7</v>
      </c>
    </row>
    <row r="181">
      <c r="A181" s="2">
        <v>44134.66666666667</v>
      </c>
      <c r="B181" s="5">
        <v>263.11</v>
      </c>
      <c r="C181" s="5">
        <v>4.7299002E7</v>
      </c>
      <c r="D181" s="2">
        <v>280.83</v>
      </c>
      <c r="E181" s="2">
        <v>3.2368118E7</v>
      </c>
      <c r="F181" s="2">
        <v>267.67</v>
      </c>
      <c r="G181" s="2">
        <v>2.3121808E7</v>
      </c>
    </row>
    <row r="182">
      <c r="A182" s="2">
        <v>44137.66666666667</v>
      </c>
      <c r="B182" s="5">
        <v>261.36</v>
      </c>
      <c r="C182" s="5">
        <v>2.7165679E7</v>
      </c>
      <c r="D182" s="2">
        <v>263.11</v>
      </c>
      <c r="E182" s="2">
        <v>4.7299002E7</v>
      </c>
      <c r="F182" s="2">
        <v>280.83</v>
      </c>
      <c r="G182" s="2">
        <v>3.2368118E7</v>
      </c>
    </row>
    <row r="183">
      <c r="A183" s="2">
        <v>44138.66666666667</v>
      </c>
      <c r="B183" s="5">
        <v>265.3</v>
      </c>
      <c r="C183" s="5">
        <v>1.7961859E7</v>
      </c>
      <c r="D183" s="2">
        <v>261.36</v>
      </c>
      <c r="E183" s="2">
        <v>2.7165679E7</v>
      </c>
      <c r="F183" s="2">
        <v>263.11</v>
      </c>
      <c r="G183" s="2">
        <v>4.7299002E7</v>
      </c>
    </row>
    <row r="184">
      <c r="A184" s="2">
        <v>44139.66666666667</v>
      </c>
      <c r="B184" s="5">
        <v>287.38</v>
      </c>
      <c r="C184" s="5">
        <v>3.5364424E7</v>
      </c>
      <c r="D184" s="2">
        <v>265.3</v>
      </c>
      <c r="E184" s="2">
        <v>1.7961859E7</v>
      </c>
      <c r="F184" s="2">
        <v>261.36</v>
      </c>
      <c r="G184" s="2">
        <v>2.7165679E7</v>
      </c>
    </row>
    <row r="185">
      <c r="A185" s="2">
        <v>44140.66666666667</v>
      </c>
      <c r="B185" s="5">
        <v>294.68</v>
      </c>
      <c r="C185" s="5">
        <v>2.3823633E7</v>
      </c>
      <c r="D185" s="2">
        <v>287.38</v>
      </c>
      <c r="E185" s="2">
        <v>3.5364424E7</v>
      </c>
      <c r="F185" s="2">
        <v>265.3</v>
      </c>
      <c r="G185" s="2">
        <v>1.7961859E7</v>
      </c>
    </row>
    <row r="186">
      <c r="A186" s="2">
        <v>44141.66666666667</v>
      </c>
      <c r="B186" s="5">
        <v>293.41</v>
      </c>
      <c r="C186" s="5">
        <v>1.3890974E7</v>
      </c>
      <c r="D186" s="2">
        <v>294.68</v>
      </c>
      <c r="E186" s="2">
        <v>2.3823633E7</v>
      </c>
      <c r="F186" s="2">
        <v>287.38</v>
      </c>
      <c r="G186" s="2">
        <v>3.5364424E7</v>
      </c>
    </row>
    <row r="187">
      <c r="A187" s="2">
        <v>44144.66666666667</v>
      </c>
      <c r="B187" s="5">
        <v>278.77</v>
      </c>
      <c r="C187" s="5">
        <v>2.511765E7</v>
      </c>
      <c r="D187" s="2">
        <v>293.41</v>
      </c>
      <c r="E187" s="2">
        <v>1.3890974E7</v>
      </c>
      <c r="F187" s="2">
        <v>294.68</v>
      </c>
      <c r="G187" s="2">
        <v>2.3823633E7</v>
      </c>
    </row>
    <row r="188">
      <c r="A188" s="2">
        <v>44145.66666666667</v>
      </c>
      <c r="B188" s="5">
        <v>272.43</v>
      </c>
      <c r="C188" s="5">
        <v>2.9067691E7</v>
      </c>
      <c r="D188" s="2">
        <v>278.77</v>
      </c>
      <c r="E188" s="2">
        <v>2.511765E7</v>
      </c>
      <c r="F188" s="2">
        <v>293.41</v>
      </c>
      <c r="G188" s="2">
        <v>1.3890974E7</v>
      </c>
    </row>
    <row r="189">
      <c r="A189" s="2">
        <v>44146.66666666667</v>
      </c>
      <c r="B189" s="5">
        <v>276.48</v>
      </c>
      <c r="C189" s="5">
        <v>1.495695E7</v>
      </c>
      <c r="D189" s="2">
        <v>272.43</v>
      </c>
      <c r="E189" s="2">
        <v>2.9067691E7</v>
      </c>
      <c r="F189" s="2">
        <v>278.77</v>
      </c>
      <c r="G189" s="2">
        <v>2.511765E7</v>
      </c>
    </row>
    <row r="190">
      <c r="A190" s="2">
        <v>44147.66666666667</v>
      </c>
      <c r="B190" s="5">
        <v>275.08</v>
      </c>
      <c r="C190" s="5">
        <v>1.2914206E7</v>
      </c>
      <c r="D190" s="2">
        <v>276.48</v>
      </c>
      <c r="E190" s="2">
        <v>1.495695E7</v>
      </c>
      <c r="F190" s="2">
        <v>272.43</v>
      </c>
      <c r="G190" s="2">
        <v>2.9067691E7</v>
      </c>
    </row>
    <row r="191">
      <c r="A191" s="2">
        <v>44148.66666666667</v>
      </c>
      <c r="B191" s="5">
        <v>276.95</v>
      </c>
      <c r="C191" s="5">
        <v>1.0400101E7</v>
      </c>
      <c r="D191" s="2">
        <v>275.08</v>
      </c>
      <c r="E191" s="2">
        <v>1.2914206E7</v>
      </c>
      <c r="F191" s="2">
        <v>276.48</v>
      </c>
      <c r="G191" s="2">
        <v>1.495695E7</v>
      </c>
    </row>
    <row r="192">
      <c r="A192" s="2">
        <v>44151.66666666667</v>
      </c>
      <c r="B192" s="5">
        <v>278.96</v>
      </c>
      <c r="C192" s="5">
        <v>1.2970352E7</v>
      </c>
      <c r="D192" s="2">
        <v>276.95</v>
      </c>
      <c r="E192" s="2">
        <v>1.0400101E7</v>
      </c>
      <c r="F192" s="2">
        <v>275.08</v>
      </c>
      <c r="G192" s="2">
        <v>1.2914206E7</v>
      </c>
    </row>
    <row r="193">
      <c r="A193" s="2">
        <v>44152.66666666667</v>
      </c>
      <c r="B193" s="5">
        <v>275.0</v>
      </c>
      <c r="C193" s="5">
        <v>1.5040297E7</v>
      </c>
      <c r="D193" s="2">
        <v>278.96</v>
      </c>
      <c r="E193" s="2">
        <v>1.2970352E7</v>
      </c>
      <c r="F193" s="2">
        <v>276.95</v>
      </c>
      <c r="G193" s="2">
        <v>1.0400101E7</v>
      </c>
    </row>
    <row r="194">
      <c r="A194" s="2">
        <v>44153.66666666667</v>
      </c>
      <c r="B194" s="5">
        <v>271.97</v>
      </c>
      <c r="C194" s="5">
        <v>1.2152945E7</v>
      </c>
      <c r="D194" s="2">
        <v>275.0</v>
      </c>
      <c r="E194" s="2">
        <v>1.5040297E7</v>
      </c>
      <c r="F194" s="2">
        <v>278.96</v>
      </c>
      <c r="G194" s="2">
        <v>1.2970352E7</v>
      </c>
    </row>
    <row r="195">
      <c r="A195" s="2">
        <v>44154.66666666667</v>
      </c>
      <c r="B195" s="5">
        <v>272.94</v>
      </c>
      <c r="C195" s="5">
        <v>1.2963658E7</v>
      </c>
      <c r="D195" s="2">
        <v>271.97</v>
      </c>
      <c r="E195" s="2">
        <v>1.2152945E7</v>
      </c>
      <c r="F195" s="2">
        <v>275.0</v>
      </c>
      <c r="G195" s="2">
        <v>1.5040297E7</v>
      </c>
    </row>
    <row r="196">
      <c r="A196" s="2">
        <v>44155.66666666667</v>
      </c>
      <c r="B196" s="5">
        <v>269.7</v>
      </c>
      <c r="C196" s="5">
        <v>1.8122412E7</v>
      </c>
      <c r="D196" s="2">
        <v>272.94</v>
      </c>
      <c r="E196" s="2">
        <v>1.2963658E7</v>
      </c>
      <c r="F196" s="2">
        <v>271.97</v>
      </c>
      <c r="G196" s="2">
        <v>1.2152945E7</v>
      </c>
    </row>
    <row r="197">
      <c r="A197" s="2">
        <v>44158.66666666667</v>
      </c>
      <c r="B197" s="5">
        <v>268.43</v>
      </c>
      <c r="C197" s="5">
        <v>2.0990786E7</v>
      </c>
      <c r="D197" s="2">
        <v>269.7</v>
      </c>
      <c r="E197" s="2">
        <v>1.8122412E7</v>
      </c>
      <c r="F197" s="2">
        <v>272.94</v>
      </c>
      <c r="G197" s="2">
        <v>1.2963658E7</v>
      </c>
    </row>
    <row r="198">
      <c r="A198" s="2">
        <v>44159.66666666667</v>
      </c>
      <c r="B198" s="5">
        <v>276.92</v>
      </c>
      <c r="C198" s="5">
        <v>1.6930424E7</v>
      </c>
      <c r="D198" s="2">
        <v>268.43</v>
      </c>
      <c r="E198" s="2">
        <v>2.0990786E7</v>
      </c>
      <c r="F198" s="2">
        <v>269.7</v>
      </c>
      <c r="G198" s="2">
        <v>1.8122412E7</v>
      </c>
    </row>
    <row r="199">
      <c r="A199" s="2">
        <v>44160.66666666667</v>
      </c>
      <c r="B199" s="5">
        <v>275.59</v>
      </c>
      <c r="C199" s="5">
        <v>1.2467009E7</v>
      </c>
      <c r="D199" s="2">
        <v>276.92</v>
      </c>
      <c r="E199" s="2">
        <v>1.6930424E7</v>
      </c>
      <c r="F199" s="2">
        <v>268.43</v>
      </c>
      <c r="G199" s="2">
        <v>2.0990786E7</v>
      </c>
    </row>
    <row r="200">
      <c r="A200" s="2">
        <v>44162.54166666667</v>
      </c>
      <c r="B200" s="5">
        <v>277.81</v>
      </c>
      <c r="C200" s="5">
        <v>7808426.0</v>
      </c>
      <c r="D200" s="2">
        <v>275.59</v>
      </c>
      <c r="E200" s="2">
        <v>1.2467009E7</v>
      </c>
      <c r="F200" s="2">
        <v>276.92</v>
      </c>
      <c r="G200" s="2">
        <v>1.6930424E7</v>
      </c>
    </row>
    <row r="201">
      <c r="A201" s="2">
        <v>44165.66666666667</v>
      </c>
      <c r="B201" s="5">
        <v>276.97</v>
      </c>
      <c r="C201" s="5">
        <v>1.6693336E7</v>
      </c>
      <c r="D201" s="2">
        <v>277.81</v>
      </c>
      <c r="E201" s="2">
        <v>7808426.0</v>
      </c>
      <c r="F201" s="2">
        <v>275.59</v>
      </c>
      <c r="G201" s="2">
        <v>1.2467009E7</v>
      </c>
    </row>
    <row r="202">
      <c r="A202" s="2">
        <v>44166.66666666667</v>
      </c>
      <c r="B202" s="5">
        <v>286.55</v>
      </c>
      <c r="C202" s="5">
        <v>2.0777906E7</v>
      </c>
      <c r="D202" s="2">
        <v>276.97</v>
      </c>
      <c r="E202" s="2">
        <v>1.6693336E7</v>
      </c>
      <c r="F202" s="2">
        <v>277.81</v>
      </c>
      <c r="G202" s="2">
        <v>7808426.0</v>
      </c>
    </row>
    <row r="203">
      <c r="A203" s="2">
        <v>44167.66666666667</v>
      </c>
      <c r="B203" s="5">
        <v>287.52</v>
      </c>
      <c r="C203" s="5">
        <v>1.7361624E7</v>
      </c>
      <c r="D203" s="2">
        <v>286.55</v>
      </c>
      <c r="E203" s="2">
        <v>2.0777906E7</v>
      </c>
      <c r="F203" s="2">
        <v>276.97</v>
      </c>
      <c r="G203" s="2">
        <v>1.6693336E7</v>
      </c>
    </row>
    <row r="204">
      <c r="A204" s="2">
        <v>44168.66666666667</v>
      </c>
      <c r="B204" s="5">
        <v>281.85</v>
      </c>
      <c r="C204" s="5">
        <v>1.2921694E7</v>
      </c>
      <c r="D204" s="2">
        <v>287.52</v>
      </c>
      <c r="E204" s="2">
        <v>1.7361624E7</v>
      </c>
      <c r="F204" s="2">
        <v>286.55</v>
      </c>
      <c r="G204" s="2">
        <v>2.0777906E7</v>
      </c>
    </row>
    <row r="205">
      <c r="A205" s="2">
        <v>44169.66666666667</v>
      </c>
      <c r="B205" s="5">
        <v>279.7</v>
      </c>
      <c r="C205" s="5">
        <v>1.0880299E7</v>
      </c>
      <c r="D205" s="2">
        <v>281.85</v>
      </c>
      <c r="E205" s="2">
        <v>1.2921694E7</v>
      </c>
      <c r="F205" s="2">
        <v>287.52</v>
      </c>
      <c r="G205" s="2">
        <v>1.7361624E7</v>
      </c>
    </row>
    <row r="206">
      <c r="A206" s="2">
        <v>44172.66666666667</v>
      </c>
      <c r="B206" s="5">
        <v>285.58</v>
      </c>
      <c r="C206" s="5">
        <v>1.3007665E7</v>
      </c>
      <c r="D206" s="2">
        <v>279.7</v>
      </c>
      <c r="E206" s="2">
        <v>1.0880299E7</v>
      </c>
      <c r="F206" s="2">
        <v>281.85</v>
      </c>
      <c r="G206" s="2">
        <v>1.2921694E7</v>
      </c>
    </row>
    <row r="207">
      <c r="A207" s="2">
        <v>44173.66666666667</v>
      </c>
      <c r="B207" s="5">
        <v>283.4</v>
      </c>
      <c r="C207" s="5">
        <v>1.074765E7</v>
      </c>
      <c r="D207" s="2">
        <v>285.58</v>
      </c>
      <c r="E207" s="2">
        <v>1.3007665E7</v>
      </c>
      <c r="F207" s="2">
        <v>279.7</v>
      </c>
      <c r="G207" s="2">
        <v>1.0880299E7</v>
      </c>
    </row>
    <row r="208">
      <c r="A208" s="2">
        <v>44174.66666666667</v>
      </c>
      <c r="B208" s="5">
        <v>277.92</v>
      </c>
      <c r="C208" s="5">
        <v>2.5189707E7</v>
      </c>
      <c r="D208" s="2">
        <v>283.4</v>
      </c>
      <c r="E208" s="2">
        <v>1.074765E7</v>
      </c>
      <c r="F208" s="2">
        <v>285.58</v>
      </c>
      <c r="G208" s="2">
        <v>1.3007665E7</v>
      </c>
    </row>
    <row r="209">
      <c r="A209" s="2">
        <v>44175.66666666667</v>
      </c>
      <c r="B209" s="5">
        <v>277.12</v>
      </c>
      <c r="C209" s="5">
        <v>2.0065091E7</v>
      </c>
      <c r="D209" s="2">
        <v>277.92</v>
      </c>
      <c r="E209" s="2">
        <v>2.5189707E7</v>
      </c>
      <c r="F209" s="2">
        <v>283.4</v>
      </c>
      <c r="G209" s="2">
        <v>1.074765E7</v>
      </c>
    </row>
    <row r="210">
      <c r="A210" s="2">
        <v>44176.66666666667</v>
      </c>
      <c r="B210" s="5">
        <v>273.55</v>
      </c>
      <c r="C210" s="5">
        <v>1.4391401E7</v>
      </c>
      <c r="D210" s="2">
        <v>277.12</v>
      </c>
      <c r="E210" s="2">
        <v>2.0065091E7</v>
      </c>
      <c r="F210" s="2">
        <v>277.92</v>
      </c>
      <c r="G210" s="2">
        <v>2.5189707E7</v>
      </c>
    </row>
    <row r="211">
      <c r="A211" s="2">
        <v>44179.66666666667</v>
      </c>
      <c r="B211" s="5">
        <v>274.19</v>
      </c>
      <c r="C211" s="5">
        <v>1.637688E7</v>
      </c>
      <c r="D211" s="2">
        <v>273.55</v>
      </c>
      <c r="E211" s="2">
        <v>1.4391401E7</v>
      </c>
      <c r="F211" s="2">
        <v>277.12</v>
      </c>
      <c r="G211" s="2">
        <v>2.0065091E7</v>
      </c>
    </row>
    <row r="212">
      <c r="A212" s="2">
        <v>44180.66666666667</v>
      </c>
      <c r="B212" s="5">
        <v>275.55</v>
      </c>
      <c r="C212" s="5">
        <v>2.3979461E7</v>
      </c>
      <c r="D212" s="2">
        <v>274.19</v>
      </c>
      <c r="E212" s="2">
        <v>1.637688E7</v>
      </c>
      <c r="F212" s="2">
        <v>273.55</v>
      </c>
      <c r="G212" s="2">
        <v>1.4391401E7</v>
      </c>
    </row>
    <row r="213">
      <c r="A213" s="2">
        <v>44181.66666666667</v>
      </c>
      <c r="B213" s="5">
        <v>275.67</v>
      </c>
      <c r="C213" s="5">
        <v>1.5884999E7</v>
      </c>
      <c r="D213" s="2">
        <v>275.55</v>
      </c>
      <c r="E213" s="2">
        <v>2.3979461E7</v>
      </c>
      <c r="F213" s="2">
        <v>274.19</v>
      </c>
      <c r="G213" s="2">
        <v>1.637688E7</v>
      </c>
    </row>
    <row r="214">
      <c r="A214" s="2">
        <v>44182.66666666667</v>
      </c>
      <c r="B214" s="5">
        <v>274.48</v>
      </c>
      <c r="C214" s="5">
        <v>1.6377844E7</v>
      </c>
      <c r="D214" s="2">
        <v>275.67</v>
      </c>
      <c r="E214" s="2">
        <v>1.5884999E7</v>
      </c>
      <c r="F214" s="2">
        <v>275.55</v>
      </c>
      <c r="G214" s="2">
        <v>2.3979461E7</v>
      </c>
    </row>
    <row r="215">
      <c r="A215" s="2">
        <v>44183.66666666667</v>
      </c>
      <c r="B215" s="5">
        <v>276.4</v>
      </c>
      <c r="C215" s="5">
        <v>2.6693249E7</v>
      </c>
      <c r="D215" s="2">
        <v>274.48</v>
      </c>
      <c r="E215" s="2">
        <v>1.6377844E7</v>
      </c>
      <c r="F215" s="2">
        <v>275.67</v>
      </c>
      <c r="G215" s="2">
        <v>1.5884999E7</v>
      </c>
    </row>
    <row r="216">
      <c r="A216" s="2">
        <v>44186.66666666667</v>
      </c>
      <c r="B216" s="5">
        <v>272.79</v>
      </c>
      <c r="C216" s="5">
        <v>1.655374E7</v>
      </c>
      <c r="D216" s="2">
        <v>276.4</v>
      </c>
      <c r="E216" s="2">
        <v>2.6693249E7</v>
      </c>
      <c r="F216" s="2">
        <v>274.48</v>
      </c>
      <c r="G216" s="2">
        <v>1.6377844E7</v>
      </c>
    </row>
    <row r="217">
      <c r="A217" s="2">
        <v>44187.66666666667</v>
      </c>
      <c r="B217" s="5">
        <v>267.09</v>
      </c>
      <c r="C217" s="5">
        <v>1.7334999E7</v>
      </c>
      <c r="D217" s="2">
        <v>272.79</v>
      </c>
      <c r="E217" s="2">
        <v>1.655374E7</v>
      </c>
      <c r="F217" s="2">
        <v>276.4</v>
      </c>
      <c r="G217" s="2">
        <v>2.6693249E7</v>
      </c>
    </row>
    <row r="218">
      <c r="A218" s="2">
        <v>44188.66666666667</v>
      </c>
      <c r="B218" s="5">
        <v>268.11</v>
      </c>
      <c r="C218" s="5">
        <v>1.4329038E7</v>
      </c>
      <c r="D218" s="2">
        <v>267.09</v>
      </c>
      <c r="E218" s="2">
        <v>1.7334999E7</v>
      </c>
      <c r="F218" s="2">
        <v>272.79</v>
      </c>
      <c r="G218" s="2">
        <v>1.655374E7</v>
      </c>
    </row>
    <row r="219">
      <c r="A219" s="2">
        <v>44189.54166666667</v>
      </c>
      <c r="B219" s="5">
        <v>267.4</v>
      </c>
      <c r="C219" s="5">
        <v>6702033.0</v>
      </c>
      <c r="D219" s="2">
        <v>268.11</v>
      </c>
      <c r="E219" s="2">
        <v>1.4329038E7</v>
      </c>
      <c r="F219" s="2">
        <v>267.09</v>
      </c>
      <c r="G219" s="2">
        <v>1.7334999E7</v>
      </c>
    </row>
    <row r="220">
      <c r="A220" s="2">
        <v>44193.66666666667</v>
      </c>
      <c r="B220" s="5">
        <v>277.0</v>
      </c>
      <c r="C220" s="5">
        <v>2.3299707E7</v>
      </c>
      <c r="D220" s="2">
        <v>267.4</v>
      </c>
      <c r="E220" s="2">
        <v>6702033.0</v>
      </c>
      <c r="F220" s="2">
        <v>268.11</v>
      </c>
      <c r="G220" s="2">
        <v>1.4329038E7</v>
      </c>
    </row>
    <row r="221">
      <c r="A221" s="2">
        <v>44194.66666666667</v>
      </c>
      <c r="B221" s="5">
        <v>276.78</v>
      </c>
      <c r="C221" s="5">
        <v>1.6382995E7</v>
      </c>
      <c r="D221" s="2">
        <v>277.0</v>
      </c>
      <c r="E221" s="2">
        <v>2.3299707E7</v>
      </c>
      <c r="F221" s="2">
        <v>267.4</v>
      </c>
      <c r="G221" s="2">
        <v>6702033.0</v>
      </c>
    </row>
    <row r="222">
      <c r="A222" s="2">
        <v>44195.66666666667</v>
      </c>
      <c r="B222" s="5">
        <v>271.87</v>
      </c>
      <c r="C222" s="5">
        <v>1.1803795E7</v>
      </c>
      <c r="D222" s="2">
        <v>276.78</v>
      </c>
      <c r="E222" s="2">
        <v>1.6382995E7</v>
      </c>
      <c r="F222" s="2">
        <v>277.0</v>
      </c>
      <c r="G222" s="2">
        <v>2.3299707E7</v>
      </c>
    </row>
    <row r="223">
      <c r="A223" s="2">
        <v>44196.66666666667</v>
      </c>
      <c r="B223" s="5">
        <v>273.16</v>
      </c>
      <c r="C223" s="5">
        <v>1.2900408E7</v>
      </c>
      <c r="D223" s="2">
        <v>271.87</v>
      </c>
      <c r="E223" s="2">
        <v>1.1803795E7</v>
      </c>
      <c r="F223" s="2">
        <v>276.78</v>
      </c>
      <c r="G223" s="2">
        <v>1.6382995E7</v>
      </c>
    </row>
    <row r="224">
      <c r="A224" s="2">
        <v>44200.66666666667</v>
      </c>
      <c r="B224" s="5">
        <v>268.94</v>
      </c>
      <c r="C224" s="5">
        <v>1.5106113E7</v>
      </c>
      <c r="D224" s="2">
        <v>273.16</v>
      </c>
      <c r="E224" s="2">
        <v>1.2900408E7</v>
      </c>
      <c r="F224" s="2">
        <v>271.87</v>
      </c>
      <c r="G224" s="2">
        <v>1.1803795E7</v>
      </c>
    </row>
    <row r="225">
      <c r="A225" s="2">
        <v>44201.66666666667</v>
      </c>
      <c r="B225" s="5">
        <v>270.97</v>
      </c>
      <c r="C225" s="5">
        <v>9871557.0</v>
      </c>
      <c r="D225" s="2">
        <v>268.94</v>
      </c>
      <c r="E225" s="2">
        <v>1.5106113E7</v>
      </c>
      <c r="F225" s="2">
        <v>273.16</v>
      </c>
      <c r="G225" s="2">
        <v>1.2900408E7</v>
      </c>
    </row>
    <row r="226">
      <c r="A226" s="2">
        <v>44202.66666666667</v>
      </c>
      <c r="B226" s="5">
        <v>263.31</v>
      </c>
      <c r="C226" s="5">
        <v>2.4354149E7</v>
      </c>
      <c r="D226" s="2">
        <v>270.97</v>
      </c>
      <c r="E226" s="2">
        <v>9871557.0</v>
      </c>
      <c r="F226" s="2">
        <v>268.94</v>
      </c>
      <c r="G226" s="2">
        <v>1.5106113E7</v>
      </c>
    </row>
    <row r="227">
      <c r="A227" s="2">
        <v>44203.66666666667</v>
      </c>
      <c r="B227" s="5">
        <v>268.74</v>
      </c>
      <c r="C227" s="5">
        <v>1.5789756E7</v>
      </c>
      <c r="D227" s="2">
        <v>263.31</v>
      </c>
      <c r="E227" s="2">
        <v>2.4354149E7</v>
      </c>
      <c r="F227" s="2">
        <v>270.97</v>
      </c>
      <c r="G227" s="2">
        <v>9871557.0</v>
      </c>
    </row>
    <row r="228">
      <c r="A228" s="2">
        <v>44204.66666666667</v>
      </c>
      <c r="B228" s="5">
        <v>267.57</v>
      </c>
      <c r="C228" s="5">
        <v>1.8528251E7</v>
      </c>
      <c r="D228" s="2">
        <v>268.74</v>
      </c>
      <c r="E228" s="2">
        <v>1.5789756E7</v>
      </c>
      <c r="F228" s="2">
        <v>263.31</v>
      </c>
      <c r="G228" s="2">
        <v>2.4354149E7</v>
      </c>
    </row>
    <row r="229">
      <c r="A229" s="2">
        <v>44207.66666666667</v>
      </c>
      <c r="B229" s="5">
        <v>256.84</v>
      </c>
      <c r="C229" s="5">
        <v>3.0412286E7</v>
      </c>
      <c r="D229" s="2">
        <v>267.57</v>
      </c>
      <c r="E229" s="2">
        <v>1.8528251E7</v>
      </c>
      <c r="F229" s="2">
        <v>268.74</v>
      </c>
      <c r="G229" s="2">
        <v>1.5789756E7</v>
      </c>
    </row>
    <row r="230">
      <c r="A230" s="2">
        <v>44208.66666666667</v>
      </c>
      <c r="B230" s="5">
        <v>251.09</v>
      </c>
      <c r="C230" s="5">
        <v>2.6449943E7</v>
      </c>
      <c r="D230" s="2">
        <v>256.84</v>
      </c>
      <c r="E230" s="2">
        <v>3.0412286E7</v>
      </c>
      <c r="F230" s="2">
        <v>267.57</v>
      </c>
      <c r="G230" s="2">
        <v>1.8528251E7</v>
      </c>
    </row>
    <row r="231">
      <c r="A231" s="2">
        <v>44209.66666666667</v>
      </c>
      <c r="B231" s="5">
        <v>251.64</v>
      </c>
      <c r="C231" s="5">
        <v>1.9528938E7</v>
      </c>
      <c r="D231" s="2">
        <v>251.09</v>
      </c>
      <c r="E231" s="2">
        <v>2.6449943E7</v>
      </c>
      <c r="F231" s="2">
        <v>256.84</v>
      </c>
      <c r="G231" s="2">
        <v>3.0412286E7</v>
      </c>
    </row>
    <row r="232">
      <c r="A232" s="2">
        <v>44210.66666666667</v>
      </c>
      <c r="B232" s="5">
        <v>245.64</v>
      </c>
      <c r="C232" s="5">
        <v>2.9739404E7</v>
      </c>
      <c r="D232" s="2">
        <v>251.64</v>
      </c>
      <c r="E232" s="2">
        <v>1.9528938E7</v>
      </c>
      <c r="F232" s="2">
        <v>251.09</v>
      </c>
      <c r="G232" s="2">
        <v>2.6449943E7</v>
      </c>
    </row>
    <row r="233">
      <c r="A233" s="2">
        <v>44211.66666666667</v>
      </c>
      <c r="B233" s="5">
        <v>251.36</v>
      </c>
      <c r="C233" s="5">
        <v>2.494293E7</v>
      </c>
      <c r="D233" s="2">
        <v>245.64</v>
      </c>
      <c r="E233" s="2">
        <v>2.9739404E7</v>
      </c>
      <c r="F233" s="2">
        <v>251.64</v>
      </c>
      <c r="G233" s="2">
        <v>1.9528938E7</v>
      </c>
    </row>
    <row r="234">
      <c r="A234" s="2">
        <v>44215.66666666667</v>
      </c>
      <c r="B234" s="5">
        <v>261.1</v>
      </c>
      <c r="C234" s="5">
        <v>2.8028546E7</v>
      </c>
      <c r="D234" s="2">
        <v>251.36</v>
      </c>
      <c r="E234" s="2">
        <v>2.494293E7</v>
      </c>
      <c r="F234" s="2">
        <v>245.64</v>
      </c>
      <c r="G234" s="2">
        <v>2.9739404E7</v>
      </c>
    </row>
    <row r="235">
      <c r="A235" s="2">
        <v>44216.66666666667</v>
      </c>
      <c r="B235" s="5">
        <v>267.48</v>
      </c>
      <c r="C235" s="5">
        <v>2.5199919E7</v>
      </c>
      <c r="D235" s="2">
        <v>261.1</v>
      </c>
      <c r="E235" s="2">
        <v>2.8028546E7</v>
      </c>
      <c r="F235" s="2">
        <v>251.36</v>
      </c>
      <c r="G235" s="2">
        <v>2.494293E7</v>
      </c>
    </row>
    <row r="236">
      <c r="A236" s="2">
        <v>44217.66666666667</v>
      </c>
      <c r="B236" s="5">
        <v>272.87</v>
      </c>
      <c r="C236" s="5">
        <v>2.0838687E7</v>
      </c>
      <c r="D236" s="2">
        <v>267.48</v>
      </c>
      <c r="E236" s="2">
        <v>2.5199919E7</v>
      </c>
      <c r="F236" s="2">
        <v>261.1</v>
      </c>
      <c r="G236" s="2">
        <v>2.8028546E7</v>
      </c>
    </row>
    <row r="237">
      <c r="A237" s="2">
        <v>44218.66666666667</v>
      </c>
      <c r="B237" s="5">
        <v>274.5</v>
      </c>
      <c r="C237" s="5">
        <v>2.1954042E7</v>
      </c>
      <c r="D237" s="2">
        <v>272.87</v>
      </c>
      <c r="E237" s="2">
        <v>2.0838687E7</v>
      </c>
      <c r="F237" s="2">
        <v>267.48</v>
      </c>
      <c r="G237" s="2">
        <v>2.5199919E7</v>
      </c>
    </row>
    <row r="238">
      <c r="A238" s="2">
        <v>44221.66666666667</v>
      </c>
      <c r="B238" s="5">
        <v>278.01</v>
      </c>
      <c r="C238" s="5">
        <v>1.908699E7</v>
      </c>
      <c r="D238" s="2">
        <v>274.5</v>
      </c>
      <c r="E238" s="2">
        <v>2.1954042E7</v>
      </c>
      <c r="F238" s="2">
        <v>272.87</v>
      </c>
      <c r="G238" s="2">
        <v>2.0838687E7</v>
      </c>
    </row>
    <row r="239">
      <c r="A239" s="2">
        <v>44222.66666666667</v>
      </c>
      <c r="B239" s="5">
        <v>282.05</v>
      </c>
      <c r="C239" s="5">
        <v>1.9373636E7</v>
      </c>
      <c r="D239" s="2">
        <v>278.01</v>
      </c>
      <c r="E239" s="2">
        <v>1.908699E7</v>
      </c>
      <c r="F239" s="2">
        <v>274.5</v>
      </c>
      <c r="G239" s="2">
        <v>2.1954042E7</v>
      </c>
    </row>
    <row r="240">
      <c r="A240" s="2">
        <v>44223.66666666667</v>
      </c>
      <c r="B240" s="5">
        <v>272.14</v>
      </c>
      <c r="C240" s="5">
        <v>3.5346194E7</v>
      </c>
      <c r="D240" s="2">
        <v>282.05</v>
      </c>
      <c r="E240" s="2">
        <v>1.9373636E7</v>
      </c>
      <c r="F240" s="2">
        <v>278.01</v>
      </c>
      <c r="G240" s="2">
        <v>1.908699E7</v>
      </c>
    </row>
    <row r="241">
      <c r="A241" s="2">
        <v>44224.66666666667</v>
      </c>
      <c r="B241" s="5">
        <v>265.0</v>
      </c>
      <c r="C241" s="5">
        <v>3.7758844E7</v>
      </c>
      <c r="D241" s="2">
        <v>272.14</v>
      </c>
      <c r="E241" s="2">
        <v>3.5346194E7</v>
      </c>
      <c r="F241" s="2">
        <v>282.05</v>
      </c>
      <c r="G241" s="2">
        <v>1.9373636E7</v>
      </c>
    </row>
    <row r="242">
      <c r="A242" s="2">
        <v>44225.66666666667</v>
      </c>
      <c r="B242" s="5">
        <v>258.33</v>
      </c>
      <c r="C242" s="5">
        <v>3.0389499E7</v>
      </c>
      <c r="D242" s="2">
        <v>265.0</v>
      </c>
      <c r="E242" s="2">
        <v>3.7758844E7</v>
      </c>
      <c r="F242" s="2">
        <v>272.14</v>
      </c>
      <c r="G242" s="2">
        <v>3.5346194E7</v>
      </c>
    </row>
    <row r="243">
      <c r="A243" s="2">
        <v>44228.66666666667</v>
      </c>
      <c r="B243" s="5">
        <v>262.01</v>
      </c>
      <c r="C243" s="5">
        <v>2.2914255E7</v>
      </c>
      <c r="D243" s="2">
        <v>258.33</v>
      </c>
      <c r="E243" s="2">
        <v>3.0389499E7</v>
      </c>
      <c r="F243" s="2">
        <v>265.0</v>
      </c>
      <c r="G243" s="2">
        <v>3.7758844E7</v>
      </c>
    </row>
    <row r="244">
      <c r="A244" s="2">
        <v>44229.66666666667</v>
      </c>
      <c r="B244" s="5">
        <v>267.08</v>
      </c>
      <c r="C244" s="5">
        <v>1.7320788E7</v>
      </c>
      <c r="D244" s="2">
        <v>262.01</v>
      </c>
      <c r="E244" s="2">
        <v>2.2914255E7</v>
      </c>
      <c r="F244" s="2">
        <v>258.33</v>
      </c>
      <c r="G244" s="2">
        <v>3.0389499E7</v>
      </c>
    </row>
    <row r="245">
      <c r="A245" s="2">
        <v>44230.66666666667</v>
      </c>
      <c r="B245" s="5">
        <v>266.65</v>
      </c>
      <c r="C245" s="5">
        <v>1.4223377E7</v>
      </c>
      <c r="D245" s="2">
        <v>267.08</v>
      </c>
      <c r="E245" s="2">
        <v>1.7320788E7</v>
      </c>
      <c r="F245" s="2">
        <v>262.01</v>
      </c>
      <c r="G245" s="2">
        <v>2.2914255E7</v>
      </c>
    </row>
    <row r="246">
      <c r="A246" s="2">
        <v>44231.66666666667</v>
      </c>
      <c r="B246" s="5">
        <v>266.49</v>
      </c>
      <c r="C246" s="5">
        <v>1.6059958E7</v>
      </c>
      <c r="D246" s="2">
        <v>266.65</v>
      </c>
      <c r="E246" s="2">
        <v>1.4223377E7</v>
      </c>
      <c r="F246" s="2">
        <v>267.08</v>
      </c>
      <c r="G246" s="2">
        <v>1.7320788E7</v>
      </c>
    </row>
    <row r="247">
      <c r="A247" s="2">
        <v>44232.66666666667</v>
      </c>
      <c r="B247" s="5">
        <v>268.1</v>
      </c>
      <c r="C247" s="5">
        <v>1.2454367E7</v>
      </c>
      <c r="D247" s="2">
        <v>266.49</v>
      </c>
      <c r="E247" s="2">
        <v>1.6059958E7</v>
      </c>
      <c r="F247" s="2">
        <v>266.65</v>
      </c>
      <c r="G247" s="2">
        <v>1.4223377E7</v>
      </c>
    </row>
    <row r="248">
      <c r="A248" s="2">
        <v>44235.66666666667</v>
      </c>
      <c r="B248" s="5">
        <v>266.58</v>
      </c>
      <c r="C248" s="5">
        <v>1.3755191E7</v>
      </c>
      <c r="D248" s="2">
        <v>268.1</v>
      </c>
      <c r="E248" s="2">
        <v>1.2454367E7</v>
      </c>
      <c r="F248" s="2">
        <v>266.49</v>
      </c>
      <c r="G248" s="2">
        <v>1.6059958E7</v>
      </c>
    </row>
    <row r="249">
      <c r="A249" s="2">
        <v>44236.66666666667</v>
      </c>
      <c r="B249" s="5">
        <v>269.45</v>
      </c>
      <c r="C249" s="5">
        <v>1.4613375E7</v>
      </c>
      <c r="D249" s="2">
        <v>266.58</v>
      </c>
      <c r="E249" s="2">
        <v>1.3755191E7</v>
      </c>
      <c r="F249" s="2">
        <v>268.1</v>
      </c>
      <c r="G249" s="2">
        <v>1.2454367E7</v>
      </c>
    </row>
    <row r="250">
      <c r="A250" s="2">
        <v>44237.66666666667</v>
      </c>
      <c r="B250" s="5">
        <v>271.87</v>
      </c>
      <c r="C250" s="5">
        <v>1.4687152E7</v>
      </c>
      <c r="D250" s="2">
        <v>269.45</v>
      </c>
      <c r="E250" s="2">
        <v>1.4613375E7</v>
      </c>
      <c r="F250" s="2">
        <v>266.58</v>
      </c>
      <c r="G250" s="2">
        <v>1.3755191E7</v>
      </c>
    </row>
    <row r="251">
      <c r="A251" s="2">
        <v>44238.66666666667</v>
      </c>
      <c r="B251" s="5">
        <v>270.39</v>
      </c>
      <c r="C251" s="5">
        <v>1.2828572E7</v>
      </c>
      <c r="D251" s="2">
        <v>271.87</v>
      </c>
      <c r="E251" s="2">
        <v>1.4687152E7</v>
      </c>
      <c r="F251" s="2">
        <v>269.45</v>
      </c>
      <c r="G251" s="2">
        <v>1.4613375E7</v>
      </c>
    </row>
    <row r="252">
      <c r="A252" s="2">
        <v>44239.66666666667</v>
      </c>
      <c r="B252" s="5">
        <v>270.5</v>
      </c>
      <c r="C252" s="5">
        <v>9097597.0</v>
      </c>
      <c r="D252" s="2">
        <v>270.39</v>
      </c>
      <c r="E252" s="2">
        <v>1.2828572E7</v>
      </c>
      <c r="F252" s="2">
        <v>271.87</v>
      </c>
      <c r="G252" s="2">
        <v>1.4687152E7</v>
      </c>
    </row>
    <row r="253">
      <c r="A253" s="2">
        <v>44243.66666666667</v>
      </c>
      <c r="B253" s="5">
        <v>273.97</v>
      </c>
      <c r="C253" s="5">
        <v>1.5417243E7</v>
      </c>
      <c r="D253" s="2">
        <v>270.5</v>
      </c>
      <c r="E253" s="2">
        <v>9097597.0</v>
      </c>
      <c r="F253" s="2">
        <v>270.39</v>
      </c>
      <c r="G253" s="2">
        <v>1.2828572E7</v>
      </c>
    </row>
    <row r="254">
      <c r="A254" s="2">
        <v>44244.66666666667</v>
      </c>
      <c r="B254" s="5">
        <v>273.57</v>
      </c>
      <c r="C254" s="5">
        <v>1.276324E7</v>
      </c>
      <c r="D254" s="2">
        <v>273.97</v>
      </c>
      <c r="E254" s="2">
        <v>1.5417243E7</v>
      </c>
      <c r="F254" s="2">
        <v>270.5</v>
      </c>
      <c r="G254" s="2">
        <v>9097597.0</v>
      </c>
    </row>
    <row r="255">
      <c r="B255" s="5"/>
      <c r="C255" s="5"/>
      <c r="D255" s="2">
        <v>273.57</v>
      </c>
      <c r="E255" s="2">
        <v>1.276324E7</v>
      </c>
      <c r="F255" s="2">
        <v>273.97</v>
      </c>
      <c r="G255" s="2">
        <v>1.5417243E7</v>
      </c>
    </row>
    <row r="256">
      <c r="B256" s="5"/>
      <c r="C256" s="5"/>
      <c r="F256" s="2">
        <v>273.57</v>
      </c>
      <c r="G256" s="2">
        <v>1.276324E7</v>
      </c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  <row r="1001">
      <c r="B1001" s="5"/>
      <c r="C1001" s="5"/>
    </row>
    <row r="1002">
      <c r="B1002" s="5"/>
      <c r="C1002" s="5"/>
    </row>
    <row r="1003">
      <c r="B1003" s="5"/>
      <c r="C1003" s="5"/>
    </row>
    <row r="1004">
      <c r="B1004" s="5"/>
      <c r="C1004" s="5"/>
    </row>
  </sheetData>
  <drawing r:id="rId1"/>
</worksheet>
</file>