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j.proctor\Downloads\"/>
    </mc:Choice>
  </mc:AlternateContent>
  <xr:revisionPtr revIDLastSave="0" documentId="8_{FEC9E917-75E4-4660-B25B-31FF4E14D705}" xr6:coauthVersionLast="47" xr6:coauthVersionMax="47" xr10:uidLastSave="{00000000-0000-0000-0000-000000000000}"/>
  <bookViews>
    <workbookView xWindow="28680" yWindow="-120" windowWidth="29040" windowHeight="15990" xr2:uid="{0114F9BC-F27C-4C76-8D83-CAAE8C815E3C}"/>
  </bookViews>
  <sheets>
    <sheet name="Data" sheetId="2" r:id="rId1"/>
    <sheet name="Sheet1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Acoustics">'[1]Supporting Information'!$G$1:$G$6</definedName>
    <definedName name="AssocWith">#REF!</definedName>
    <definedName name="AuthHi">#REF!</definedName>
    <definedName name="AuthLo">#REF!</definedName>
    <definedName name="bdfbdf">#REF!</definedName>
    <definedName name="bfdb">[3]Press!#REF!</definedName>
    <definedName name="bff">IF(#REF!&lt;400,(#REF!*1000)/#REF!/#REF!/#REF!,(#REF!*1000)/(3^(1/2))/#REF!/#REF!/#REF!)</definedName>
    <definedName name="BS5467_Dia">#REF!</definedName>
    <definedName name="BS5467_kgm">#REF!</definedName>
    <definedName name="BS6724_Dia">#REF!</definedName>
    <definedName name="BS6724_kg">#REF!</definedName>
    <definedName name="BS6724_kgm">#REF!</definedName>
    <definedName name="bv">#REF!</definedName>
    <definedName name="Cable_Spec">Data!$W$5:$W$25</definedName>
    <definedName name="CableCore">Data!$X$5:$X$14</definedName>
    <definedName name="CableSize">Data!$Y$5:$Y$25</definedName>
    <definedName name="CableType">#REF!</definedName>
    <definedName name="Civils">'[1]Supporting Information'!$E$1:$E$6</definedName>
    <definedName name="Client">#REF!</definedName>
    <definedName name="Containment">Data!$V$5:$V$8</definedName>
    <definedName name="ContainmentWidth">Data!$AA$5:$AA$13</definedName>
    <definedName name="_xlnm.Database">#REF!,#REF!</definedName>
    <definedName name="datefour">#REF!</definedName>
    <definedName name="dateone">#REF!</definedName>
    <definedName name="datethree">#REF!</definedName>
    <definedName name="datetwo">#REF!</definedName>
    <definedName name="datezero">#REF!</definedName>
    <definedName name="Discipline">'[1]Supporting Information'!$J$1:$J$18</definedName>
    <definedName name="DocName">'[1]Supporting Information'!$I$1:$I$14</definedName>
    <definedName name="Duty">Data!$Z$5:$Z$6</definedName>
    <definedName name="Electrical">'[1]Supporting Information'!$C$1:$C$10</definedName>
    <definedName name="Exfabric">'[4]Design Criteria'!$C$38:$C$43</definedName>
    <definedName name="fdf">#REF!</definedName>
    <definedName name="FLC">IF(UPPER(#REF!)="R",([0]!FLCR),IF(OR(#REF!="",#REF!=""),"",[0]!FLCI))</definedName>
    <definedName name="FLCI">IF(#REF!&lt;400,(#REF!*1000)/#REF!/#REF!/#REF!,(#REF!*1000)/(3^(1/2))/#REF!/#REF!/#REF!)</definedName>
    <definedName name="FLCR">IF(#REF!&lt;400,(#REF!*1000)/#REF!,(#REF!*1000)/(3^(1/2))/#REF!)</definedName>
    <definedName name="flowtemp">#REF!</definedName>
    <definedName name="FR_Class">#REF!</definedName>
    <definedName name="gfg">#REF!</definedName>
    <definedName name="gfgf">IF(UPPER(#REF!)="R",(FLCR),IF(OR(#REF!="",#REF!=""),"",FLCI))</definedName>
    <definedName name="Intfabric">'[4]Design Criteria'!$C$48:$C$52</definedName>
    <definedName name="Junk">[5]Press!#REF!</definedName>
    <definedName name="MC_Class">#REF!</definedName>
    <definedName name="Offices">'[1]Supporting Information'!$A$1:$A$11</definedName>
    <definedName name="OutputLarge_1">[2]Exports!#REF!</definedName>
    <definedName name="OutputLarge_2">[2]Exports!#REF!</definedName>
    <definedName name="PanelLocation">#REF!</definedName>
    <definedName name="PanelTitle">#REF!</definedName>
    <definedName name="Project">#REF!</definedName>
    <definedName name="projno">#REF!</definedName>
    <definedName name="projtit">#REF!</definedName>
    <definedName name="reasonfour">#REF!</definedName>
    <definedName name="reasonone">#REF!</definedName>
    <definedName name="reasonthree">#REF!</definedName>
    <definedName name="reasontwo">#REF!</definedName>
    <definedName name="reasonzero">#REF!</definedName>
    <definedName name="returntemp">#REF!</definedName>
    <definedName name="RevDate">#REF!</definedName>
    <definedName name="revfour">#REF!</definedName>
    <definedName name="RevNo">#REF!</definedName>
    <definedName name="revone">#REF!</definedName>
    <definedName name="revthree">#REF!</definedName>
    <definedName name="revtwo">#REF!</definedName>
    <definedName name="revzero">#REF!</definedName>
    <definedName name="RFLC">IF(#REF!&lt;400,(#REF!*1000)/#REF!/#REF!/#REF!,(#REF!*1000)/(3^(1/2))/#REF!/#REF!/#REF!)</definedName>
    <definedName name="SC_Class">#REF!</definedName>
    <definedName name="Structural">'[1]Supporting Information'!$D$1:$D$24</definedName>
    <definedName name="systit">#REF!</definedName>
    <definedName name="Table">#REF!</definedName>
    <definedName name="Table01">#REF!</definedName>
    <definedName name="TopRows">#REF!</definedName>
    <definedName name="TotalLoad">#REF!</definedName>
    <definedName name="Transport">'[1]Supporting Information'!$F$1:$F$2</definedName>
    <definedName name="valu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3" i="2" l="1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S30" i="2"/>
  <c r="Q30" i="2"/>
  <c r="P30" i="2"/>
  <c r="I30" i="2"/>
  <c r="S29" i="2"/>
  <c r="Q29" i="2"/>
  <c r="P29" i="2"/>
  <c r="I29" i="2"/>
  <c r="H29" i="2"/>
  <c r="S28" i="2"/>
  <c r="Q28" i="2"/>
  <c r="P28" i="2"/>
  <c r="I28" i="2"/>
  <c r="H28" i="2"/>
  <c r="S27" i="2"/>
  <c r="Q27" i="2"/>
  <c r="P27" i="2"/>
  <c r="I27" i="2"/>
  <c r="H27" i="2"/>
  <c r="S26" i="2"/>
  <c r="Q26" i="2"/>
  <c r="P26" i="2"/>
  <c r="I26" i="2"/>
  <c r="H26" i="2"/>
  <c r="S25" i="2"/>
  <c r="Q25" i="2"/>
  <c r="P25" i="2"/>
  <c r="I25" i="2"/>
  <c r="H25" i="2"/>
  <c r="S24" i="2"/>
  <c r="Q24" i="2"/>
  <c r="P24" i="2"/>
  <c r="I24" i="2"/>
  <c r="H24" i="2"/>
  <c r="S23" i="2"/>
  <c r="Q23" i="2"/>
  <c r="P23" i="2"/>
  <c r="I23" i="2"/>
  <c r="H23" i="2"/>
  <c r="S22" i="2"/>
  <c r="Q22" i="2"/>
  <c r="P22" i="2"/>
  <c r="I22" i="2"/>
  <c r="H22" i="2"/>
  <c r="S21" i="2"/>
  <c r="Q21" i="2"/>
  <c r="P21" i="2"/>
  <c r="I21" i="2"/>
  <c r="H21" i="2"/>
  <c r="S20" i="2"/>
  <c r="Q20" i="2"/>
  <c r="P20" i="2"/>
  <c r="I20" i="2"/>
  <c r="H20" i="2"/>
  <c r="S19" i="2"/>
  <c r="Q19" i="2"/>
  <c r="P19" i="2"/>
  <c r="I19" i="2"/>
  <c r="Q18" i="2"/>
  <c r="P18" i="2"/>
  <c r="I18" i="2"/>
  <c r="Q17" i="2"/>
  <c r="P17" i="2"/>
  <c r="I17" i="2"/>
  <c r="Q16" i="2"/>
  <c r="P16" i="2"/>
  <c r="I16" i="2"/>
  <c r="Q15" i="2"/>
  <c r="P15" i="2"/>
  <c r="I15" i="2"/>
  <c r="Q14" i="2"/>
  <c r="P14" i="2"/>
  <c r="I14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</calcChain>
</file>

<file path=xl/sharedStrings.xml><?xml version="1.0" encoding="utf-8"?>
<sst xmlns="http://schemas.openxmlformats.org/spreadsheetml/2006/main" count="2553" uniqueCount="137">
  <si>
    <t>Cable Data (Eland, Batt, Prysmian)</t>
  </si>
  <si>
    <t>Containment Data (Legrand)</t>
  </si>
  <si>
    <t>Lists</t>
  </si>
  <si>
    <t>Weight (kg/m)</t>
  </si>
  <si>
    <t>Cable Type</t>
  </si>
  <si>
    <t>Core</t>
  </si>
  <si>
    <t>Size</t>
  </si>
  <si>
    <t>Nominal Diameter</t>
  </si>
  <si>
    <t>Cable Arrangement</t>
  </si>
  <si>
    <t>Cleat Size</t>
  </si>
  <si>
    <t>Minimum Bending Radius</t>
  </si>
  <si>
    <t>Containment Type</t>
  </si>
  <si>
    <t>Duty</t>
  </si>
  <si>
    <t>Width</t>
  </si>
  <si>
    <t>Height</t>
  </si>
  <si>
    <t>Hot Dip Galv</t>
  </si>
  <si>
    <t>Deep Galv</t>
  </si>
  <si>
    <t>Stainless Steel</t>
  </si>
  <si>
    <t>Pre-galv</t>
  </si>
  <si>
    <t>Powder coated</t>
  </si>
  <si>
    <t>BS6724 - Cu/XLPE/LSZH/SWA/LSZH (0.6/1kV)</t>
  </si>
  <si>
    <t>Cu/XLPE/LSZH/AWA/LSZH</t>
  </si>
  <si>
    <t>1c</t>
  </si>
  <si>
    <t>50mm</t>
  </si>
  <si>
    <t>Single</t>
  </si>
  <si>
    <t>Cable Tray</t>
  </si>
  <si>
    <t>Heavy Duty</t>
  </si>
  <si>
    <t>Containment type</t>
  </si>
  <si>
    <t>Cable specification</t>
  </si>
  <si>
    <t>cores</t>
  </si>
  <si>
    <t>size</t>
  </si>
  <si>
    <t>containment duty</t>
  </si>
  <si>
    <t>containment sizes</t>
  </si>
  <si>
    <t>Arrangement</t>
  </si>
  <si>
    <t>70mm</t>
  </si>
  <si>
    <t>Cu/XLPE/PVC/AWA/PVC</t>
  </si>
  <si>
    <t>1.5mm</t>
  </si>
  <si>
    <t>95mm</t>
  </si>
  <si>
    <t>Cable Ladder</t>
  </si>
  <si>
    <t>Cu/XLPE/PVC/SWA/PVC</t>
  </si>
  <si>
    <t>2c</t>
  </si>
  <si>
    <t>2.5mm</t>
  </si>
  <si>
    <t>Extra Heavy Duty</t>
  </si>
  <si>
    <t>Trefoil</t>
  </si>
  <si>
    <t>120mm</t>
  </si>
  <si>
    <t>3c</t>
  </si>
  <si>
    <t>4mm</t>
  </si>
  <si>
    <t>Quadcleat</t>
  </si>
  <si>
    <t>150mm</t>
  </si>
  <si>
    <t>Cu/XLPE/LSZH/SWA/LSZH</t>
  </si>
  <si>
    <t>4c</t>
  </si>
  <si>
    <t>6mm</t>
  </si>
  <si>
    <t>185mm</t>
  </si>
  <si>
    <t>Cu/LSZH  6491B (CPC)</t>
  </si>
  <si>
    <t>5c</t>
  </si>
  <si>
    <t>10mm</t>
  </si>
  <si>
    <t>240mm</t>
  </si>
  <si>
    <t>Cu/XLPE/LSZH</t>
  </si>
  <si>
    <t>7c</t>
  </si>
  <si>
    <t>16mm</t>
  </si>
  <si>
    <t>300mm</t>
  </si>
  <si>
    <t>Cu/LSZH/LSZH</t>
  </si>
  <si>
    <t>12c</t>
  </si>
  <si>
    <t>25mm</t>
  </si>
  <si>
    <t>400mm</t>
  </si>
  <si>
    <t>FP400</t>
  </si>
  <si>
    <t>19c</t>
  </si>
  <si>
    <t>35mm</t>
  </si>
  <si>
    <t>500mm</t>
  </si>
  <si>
    <t>-</t>
  </si>
  <si>
    <t>FP600S</t>
  </si>
  <si>
    <t>27c</t>
  </si>
  <si>
    <t>630mm</t>
  </si>
  <si>
    <t>N2XH Enhanced Flex</t>
  </si>
  <si>
    <t>37c</t>
  </si>
  <si>
    <t>800mm</t>
  </si>
  <si>
    <t>1000mm</t>
  </si>
  <si>
    <t>N/A</t>
  </si>
  <si>
    <t xml:space="preserve">Override empty slots with new cable type. Must match cable type within Cable Data table. </t>
  </si>
  <si>
    <t>Trefoil Cable Range Cleats (Vulcan)</t>
  </si>
  <si>
    <t>Maximum Safe Loading - Tray (Legrand)</t>
  </si>
  <si>
    <t>Maximum Safe Loading - Ladder (Legrand)</t>
  </si>
  <si>
    <t>Dimensions</t>
  </si>
  <si>
    <t>Part No.</t>
  </si>
  <si>
    <t>Min Dia</t>
  </si>
  <si>
    <t>Max Dia</t>
  </si>
  <si>
    <t>W</t>
  </si>
  <si>
    <t>H</t>
  </si>
  <si>
    <t>D</t>
  </si>
  <si>
    <t>kg</t>
  </si>
  <si>
    <t>VRT+00</t>
  </si>
  <si>
    <t>VRT+01</t>
  </si>
  <si>
    <t>VRT+02</t>
  </si>
  <si>
    <t>VRT+03</t>
  </si>
  <si>
    <t>VRT+04</t>
  </si>
  <si>
    <t>VRT+05</t>
  </si>
  <si>
    <t>VRT+06</t>
  </si>
  <si>
    <t>VRT+07</t>
  </si>
  <si>
    <t>VRT+08</t>
  </si>
  <si>
    <t>VRT+09</t>
  </si>
  <si>
    <t>VRT+10</t>
  </si>
  <si>
    <t>VRT+11</t>
  </si>
  <si>
    <t>VRT+12</t>
  </si>
  <si>
    <t>VRT+13</t>
  </si>
  <si>
    <t>VRT+14</t>
  </si>
  <si>
    <t>VRT+15</t>
  </si>
  <si>
    <t>VRT+16</t>
  </si>
  <si>
    <t>VRT+17</t>
  </si>
  <si>
    <t>VRT+18</t>
  </si>
  <si>
    <t>VRT+19</t>
  </si>
  <si>
    <t>VRT+20</t>
  </si>
  <si>
    <t>Single Cable Range Cleats (Vulcan)</t>
  </si>
  <si>
    <t>Quad Cable Range Cleats (Vulcan)</t>
  </si>
  <si>
    <t>VRQ+01</t>
  </si>
  <si>
    <t>VRQ+02</t>
  </si>
  <si>
    <t>VRQ+03</t>
  </si>
  <si>
    <t>VRQ+3A</t>
  </si>
  <si>
    <t>VRQ+04</t>
  </si>
  <si>
    <t>VRQ+05</t>
  </si>
  <si>
    <t>VRQ+06</t>
  </si>
  <si>
    <t>VRQ+07</t>
  </si>
  <si>
    <t>VRQ+08</t>
  </si>
  <si>
    <t>VRQ+09</t>
  </si>
  <si>
    <t>Radius bends (Legrand)</t>
  </si>
  <si>
    <t>Type</t>
  </si>
  <si>
    <t>Radius</t>
  </si>
  <si>
    <t>Ladder</t>
  </si>
  <si>
    <t>BS5467 - Cu/XLPE/PVC/AWA/PVC (0.6/1kV) &amp; Cu/XLPE/PVC/SWA/PVC</t>
  </si>
  <si>
    <t xml:space="preserve">Tray </t>
  </si>
  <si>
    <t>100 to 300</t>
  </si>
  <si>
    <t>450 and 600</t>
  </si>
  <si>
    <t>6491B / H07Z-R / BS EN 50525-3-41</t>
  </si>
  <si>
    <t>BS8573 - Cu/XLPE/LSZH (0.6/1kV)</t>
  </si>
  <si>
    <t>BS 7846 F2 Fire Resistant Armoured FP400 (0.6/1kV)</t>
  </si>
  <si>
    <t>BS 7846 F120 Fire Resistant Armoured Cable FP600S (0.6/1kV)</t>
  </si>
  <si>
    <t>H07ZZ-F BS EN 50525-3-21 Cu/LSZH/LSZH Rubber Flexible Cable (0.45/0.75kV)</t>
  </si>
  <si>
    <t>N2XH Enhanced Flex FRNC-LSZH KEMA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</si>
</sst>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0"/>
      <color theme="1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theme="1"/>
      <name val="Arial"/>
      <family val="2"/>
    </font>
    <font>
      <sz val="12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textRotation="90" wrapText="1"/>
    </xf>
    <xf numFmtId="0" fontId="6" fillId="3" borderId="10" xfId="0" applyFont="1" applyFill="1" applyBorder="1" applyAlignment="1" applyProtection="1">
      <alignment horizontal="left"/>
      <protection locked="0"/>
    </xf>
    <xf numFmtId="0" fontId="3" fillId="3" borderId="11" xfId="0" applyFont="1" applyFill="1" applyBorder="1" applyAlignment="1">
      <alignment horizontal="center" vertical="center"/>
    </xf>
    <xf numFmtId="0" fontId="6" fillId="3" borderId="11" xfId="0" applyFont="1" applyFill="1" applyBorder="1" applyAlignment="1" applyProtection="1">
      <alignment horizontal="center"/>
      <protection locked="0"/>
    </xf>
    <xf numFmtId="164" fontId="3" fillId="3" borderId="11" xfId="0" applyNumberFormat="1" applyFont="1" applyFill="1" applyBorder="1" applyAlignment="1" applyProtection="1">
      <alignment horizontal="center" vertical="center"/>
      <protection locked="0"/>
    </xf>
    <xf numFmtId="165" fontId="3" fillId="3" borderId="12" xfId="0" applyNumberFormat="1" applyFont="1" applyFill="1" applyBorder="1" applyAlignment="1" applyProtection="1">
      <alignment horizontal="center" vertical="center"/>
      <protection locked="0"/>
    </xf>
    <xf numFmtId="165" fontId="3" fillId="3" borderId="13" xfId="0" applyNumberFormat="1" applyFont="1" applyFill="1" applyBorder="1" applyAlignment="1" applyProtection="1">
      <alignment horizontal="center" vertical="center"/>
      <protection locked="0"/>
    </xf>
    <xf numFmtId="164" fontId="3" fillId="3" borderId="14" xfId="0" applyNumberFormat="1" applyFont="1" applyFill="1" applyBorder="1" applyAlignment="1" applyProtection="1">
      <alignment horizontal="center" vertical="center"/>
      <protection locked="0"/>
    </xf>
    <xf numFmtId="164" fontId="3" fillId="3" borderId="15" xfId="0" applyNumberFormat="1" applyFont="1" applyFill="1" applyBorder="1" applyAlignment="1" applyProtection="1">
      <alignment horizontal="center" vertical="center"/>
      <protection locked="0"/>
    </xf>
    <xf numFmtId="0" fontId="3" fillId="0" borderId="16" xfId="0" applyFont="1" applyBorder="1"/>
    <xf numFmtId="0" fontId="3" fillId="0" borderId="17" xfId="0" applyFont="1" applyBorder="1"/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19" xfId="0" applyFont="1" applyBorder="1"/>
    <xf numFmtId="0" fontId="4" fillId="0" borderId="20" xfId="0" applyFont="1" applyBorder="1"/>
    <xf numFmtId="0" fontId="5" fillId="2" borderId="21" xfId="0" applyFont="1" applyFill="1" applyBorder="1" applyAlignment="1">
      <alignment horizontal="center" vertical="center" textRotation="90" wrapText="1"/>
    </xf>
    <xf numFmtId="0" fontId="6" fillId="3" borderId="22" xfId="0" applyFont="1" applyFill="1" applyBorder="1" applyAlignment="1" applyProtection="1">
      <alignment horizontal="left"/>
      <protection locked="0"/>
    </xf>
    <xf numFmtId="0" fontId="3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 applyProtection="1">
      <alignment horizontal="center"/>
      <protection locked="0"/>
    </xf>
    <xf numFmtId="164" fontId="3" fillId="3" borderId="8" xfId="0" applyNumberFormat="1" applyFont="1" applyFill="1" applyBorder="1" applyAlignment="1" applyProtection="1">
      <alignment horizontal="center" vertical="center"/>
      <protection locked="0"/>
    </xf>
    <xf numFmtId="165" fontId="3" fillId="3" borderId="1" xfId="0" applyNumberFormat="1" applyFont="1" applyFill="1" applyBorder="1" applyAlignment="1" applyProtection="1">
      <alignment horizontal="center" vertical="center"/>
      <protection locked="0"/>
    </xf>
    <xf numFmtId="165" fontId="3" fillId="3" borderId="23" xfId="0" applyNumberFormat="1" applyFont="1" applyFill="1" applyBorder="1" applyAlignment="1" applyProtection="1">
      <alignment horizontal="center" vertical="center"/>
      <protection locked="0"/>
    </xf>
    <xf numFmtId="164" fontId="3" fillId="3" borderId="24" xfId="0" applyNumberFormat="1" applyFont="1" applyFill="1" applyBorder="1" applyAlignment="1" applyProtection="1">
      <alignment horizontal="center" vertical="center"/>
      <protection locked="0"/>
    </xf>
    <xf numFmtId="164" fontId="3" fillId="3" borderId="25" xfId="0" applyNumberFormat="1" applyFont="1" applyFill="1" applyBorder="1" applyAlignment="1" applyProtection="1">
      <alignment horizontal="center" vertical="center"/>
      <protection locked="0"/>
    </xf>
    <xf numFmtId="0" fontId="3" fillId="0" borderId="8" xfId="0" applyFont="1" applyBorder="1"/>
    <xf numFmtId="0" fontId="3" fillId="4" borderId="26" xfId="0" applyFont="1" applyFill="1" applyBorder="1"/>
    <xf numFmtId="0" fontId="3" fillId="0" borderId="26" xfId="0" applyFont="1" applyBorder="1"/>
    <xf numFmtId="0" fontId="6" fillId="0" borderId="26" xfId="0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>
      <alignment horizontal="left" vertical="top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horizontal="left" vertical="top"/>
    </xf>
    <xf numFmtId="0" fontId="3" fillId="4" borderId="8" xfId="0" applyFont="1" applyFill="1" applyBorder="1"/>
    <xf numFmtId="0" fontId="6" fillId="3" borderId="27" xfId="0" applyFont="1" applyFill="1" applyBorder="1" applyAlignment="1" applyProtection="1">
      <alignment horizontal="left"/>
      <protection locked="0"/>
    </xf>
    <xf numFmtId="0" fontId="3" fillId="3" borderId="28" xfId="0" applyFont="1" applyFill="1" applyBorder="1" applyAlignment="1">
      <alignment horizontal="center" vertical="center"/>
    </xf>
    <xf numFmtId="0" fontId="6" fillId="3" borderId="28" xfId="0" applyFont="1" applyFill="1" applyBorder="1" applyAlignment="1" applyProtection="1">
      <alignment horizontal="center"/>
      <protection locked="0"/>
    </xf>
    <xf numFmtId="164" fontId="3" fillId="3" borderId="28" xfId="0" applyNumberFormat="1" applyFont="1" applyFill="1" applyBorder="1" applyAlignment="1" applyProtection="1">
      <alignment horizontal="center" vertical="center"/>
      <protection locked="0"/>
    </xf>
    <xf numFmtId="165" fontId="3" fillId="3" borderId="29" xfId="0" applyNumberFormat="1" applyFont="1" applyFill="1" applyBorder="1" applyAlignment="1" applyProtection="1">
      <alignment horizontal="center" vertical="center"/>
      <protection locked="0"/>
    </xf>
    <xf numFmtId="165" fontId="3" fillId="3" borderId="30" xfId="0" applyNumberFormat="1" applyFont="1" applyFill="1" applyBorder="1" applyAlignment="1" applyProtection="1">
      <alignment horizontal="center" vertical="center"/>
      <protection locked="0"/>
    </xf>
    <xf numFmtId="164" fontId="3" fillId="3" borderId="31" xfId="0" applyNumberFormat="1" applyFont="1" applyFill="1" applyBorder="1" applyAlignment="1" applyProtection="1">
      <alignment horizontal="center" vertical="center"/>
      <protection locked="0"/>
    </xf>
    <xf numFmtId="164" fontId="3" fillId="3" borderId="32" xfId="0" applyNumberFormat="1" applyFont="1" applyFill="1" applyBorder="1" applyAlignment="1" applyProtection="1">
      <alignment horizontal="center" vertical="center"/>
      <protection locked="0"/>
    </xf>
    <xf numFmtId="0" fontId="3" fillId="4" borderId="8" xfId="0" quotePrefix="1" applyFont="1" applyFill="1" applyBorder="1"/>
    <xf numFmtId="0" fontId="6" fillId="0" borderId="8" xfId="0" applyFont="1" applyBorder="1" applyAlignment="1" applyProtection="1">
      <alignment horizontal="center"/>
      <protection locked="0"/>
    </xf>
    <xf numFmtId="0" fontId="6" fillId="3" borderId="33" xfId="0" applyFont="1" applyFill="1" applyBorder="1" applyAlignment="1" applyProtection="1">
      <alignment horizontal="left"/>
      <protection locked="0"/>
    </xf>
    <xf numFmtId="0" fontId="3" fillId="3" borderId="26" xfId="0" applyFont="1" applyFill="1" applyBorder="1" applyAlignment="1">
      <alignment horizontal="center" vertical="center"/>
    </xf>
    <xf numFmtId="0" fontId="6" fillId="3" borderId="26" xfId="0" applyFont="1" applyFill="1" applyBorder="1" applyAlignment="1" applyProtection="1">
      <alignment horizontal="center"/>
      <protection locked="0"/>
    </xf>
    <xf numFmtId="164" fontId="3" fillId="3" borderId="26" xfId="0" applyNumberFormat="1" applyFont="1" applyFill="1" applyBorder="1" applyAlignment="1" applyProtection="1">
      <alignment horizontal="center" vertical="center"/>
      <protection locked="0"/>
    </xf>
    <xf numFmtId="165" fontId="3" fillId="3" borderId="34" xfId="0" applyNumberFormat="1" applyFont="1" applyFill="1" applyBorder="1" applyAlignment="1" applyProtection="1">
      <alignment horizontal="center" vertical="center"/>
      <protection locked="0"/>
    </xf>
    <xf numFmtId="165" fontId="3" fillId="3" borderId="35" xfId="0" applyNumberFormat="1" applyFont="1" applyFill="1" applyBorder="1" applyAlignment="1" applyProtection="1">
      <alignment horizontal="center" vertical="center"/>
      <protection locked="0"/>
    </xf>
    <xf numFmtId="164" fontId="3" fillId="3" borderId="36" xfId="0" applyNumberFormat="1" applyFont="1" applyFill="1" applyBorder="1" applyAlignment="1" applyProtection="1">
      <alignment horizontal="center" vertical="center"/>
      <protection locked="0"/>
    </xf>
    <xf numFmtId="164" fontId="3" fillId="3" borderId="33" xfId="0" applyNumberFormat="1" applyFont="1" applyFill="1" applyBorder="1" applyAlignment="1" applyProtection="1">
      <alignment horizontal="center" vertical="center"/>
      <protection locked="0"/>
    </xf>
    <xf numFmtId="0" fontId="3" fillId="0" borderId="34" xfId="0" applyFont="1" applyBorder="1"/>
    <xf numFmtId="0" fontId="3" fillId="0" borderId="3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64" fontId="3" fillId="0" borderId="37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3" borderId="22" xfId="0" applyNumberFormat="1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0" fontId="3" fillId="0" borderId="8" xfId="0" applyFont="1" applyBorder="1" applyAlignment="1">
      <alignment horizontal="center" vertical="center"/>
    </xf>
    <xf numFmtId="0" fontId="6" fillId="5" borderId="10" xfId="0" applyFont="1" applyFill="1" applyBorder="1" applyAlignment="1" applyProtection="1">
      <alignment horizontal="left"/>
      <protection locked="0"/>
    </xf>
    <xf numFmtId="0" fontId="3" fillId="5" borderId="11" xfId="0" applyFont="1" applyFill="1" applyBorder="1" applyAlignment="1">
      <alignment horizontal="center" vertical="center"/>
    </xf>
    <xf numFmtId="0" fontId="6" fillId="5" borderId="11" xfId="0" applyFont="1" applyFill="1" applyBorder="1" applyAlignment="1" applyProtection="1">
      <alignment horizontal="center" vertical="center"/>
      <protection locked="0"/>
    </xf>
    <xf numFmtId="164" fontId="3" fillId="5" borderId="11" xfId="0" applyNumberFormat="1" applyFont="1" applyFill="1" applyBorder="1" applyAlignment="1" applyProtection="1">
      <alignment horizontal="center" vertical="center"/>
      <protection locked="0"/>
    </xf>
    <xf numFmtId="165" fontId="3" fillId="5" borderId="12" xfId="0" applyNumberFormat="1" applyFont="1" applyFill="1" applyBorder="1" applyAlignment="1" applyProtection="1">
      <alignment horizontal="center" vertical="center"/>
      <protection locked="0"/>
    </xf>
    <xf numFmtId="165" fontId="3" fillId="5" borderId="13" xfId="0" applyNumberFormat="1" applyFont="1" applyFill="1" applyBorder="1" applyAlignment="1" applyProtection="1">
      <alignment horizontal="center" vertical="center"/>
      <protection locked="0"/>
    </xf>
    <xf numFmtId="164" fontId="3" fillId="5" borderId="14" xfId="0" applyNumberFormat="1" applyFont="1" applyFill="1" applyBorder="1" applyAlignment="1" applyProtection="1">
      <alignment horizontal="center" vertical="center"/>
      <protection locked="0"/>
    </xf>
    <xf numFmtId="164" fontId="3" fillId="5" borderId="15" xfId="0" applyNumberFormat="1" applyFont="1" applyFill="1" applyBorder="1" applyAlignment="1" applyProtection="1">
      <alignment horizontal="center" vertical="center"/>
      <protection locked="0"/>
    </xf>
    <xf numFmtId="0" fontId="6" fillId="5" borderId="22" xfId="0" applyFont="1" applyFill="1" applyBorder="1" applyAlignment="1" applyProtection="1">
      <alignment horizontal="left"/>
      <protection locked="0"/>
    </xf>
    <xf numFmtId="0" fontId="3" fillId="5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 applyProtection="1">
      <alignment horizontal="center" vertical="center"/>
      <protection locked="0"/>
    </xf>
    <xf numFmtId="164" fontId="3" fillId="5" borderId="8" xfId="0" applyNumberFormat="1" applyFont="1" applyFill="1" applyBorder="1" applyAlignment="1" applyProtection="1">
      <alignment horizontal="center" vertical="center"/>
      <protection locked="0"/>
    </xf>
    <xf numFmtId="165" fontId="3" fillId="5" borderId="1" xfId="0" applyNumberFormat="1" applyFont="1" applyFill="1" applyBorder="1" applyAlignment="1" applyProtection="1">
      <alignment horizontal="center" vertical="center"/>
      <protection locked="0"/>
    </xf>
    <xf numFmtId="165" fontId="3" fillId="5" borderId="23" xfId="0" applyNumberFormat="1" applyFont="1" applyFill="1" applyBorder="1" applyAlignment="1" applyProtection="1">
      <alignment horizontal="center" vertical="center"/>
      <protection locked="0"/>
    </xf>
    <xf numFmtId="164" fontId="3" fillId="5" borderId="24" xfId="0" applyNumberFormat="1" applyFont="1" applyFill="1" applyBorder="1" applyAlignment="1" applyProtection="1">
      <alignment horizontal="center" vertical="center"/>
      <protection locked="0"/>
    </xf>
    <xf numFmtId="164" fontId="3" fillId="5" borderId="25" xfId="0" applyNumberFormat="1" applyFont="1" applyFill="1" applyBorder="1" applyAlignment="1" applyProtection="1">
      <alignment horizontal="center" vertical="center"/>
      <protection locked="0"/>
    </xf>
    <xf numFmtId="0" fontId="6" fillId="5" borderId="39" xfId="0" applyFont="1" applyFill="1" applyBorder="1" applyAlignment="1" applyProtection="1">
      <alignment horizontal="left"/>
      <protection locked="0"/>
    </xf>
    <xf numFmtId="0" fontId="3" fillId="5" borderId="40" xfId="0" applyFont="1" applyFill="1" applyBorder="1" applyAlignment="1">
      <alignment horizontal="center" vertical="center"/>
    </xf>
    <xf numFmtId="0" fontId="6" fillId="5" borderId="40" xfId="0" applyFont="1" applyFill="1" applyBorder="1" applyAlignment="1" applyProtection="1">
      <alignment horizontal="center" vertical="center"/>
      <protection locked="0"/>
    </xf>
    <xf numFmtId="164" fontId="3" fillId="5" borderId="40" xfId="0" applyNumberFormat="1" applyFont="1" applyFill="1" applyBorder="1" applyAlignment="1" applyProtection="1">
      <alignment horizontal="center" vertical="center"/>
      <protection locked="0"/>
    </xf>
    <xf numFmtId="165" fontId="3" fillId="5" borderId="41" xfId="0" applyNumberFormat="1" applyFont="1" applyFill="1" applyBorder="1" applyAlignment="1" applyProtection="1">
      <alignment horizontal="center" vertical="center"/>
      <protection locked="0"/>
    </xf>
    <xf numFmtId="165" fontId="3" fillId="5" borderId="42" xfId="0" applyNumberFormat="1" applyFont="1" applyFill="1" applyBorder="1" applyAlignment="1" applyProtection="1">
      <alignment horizontal="center" vertical="center"/>
      <protection locked="0"/>
    </xf>
    <xf numFmtId="164" fontId="3" fillId="5" borderId="43" xfId="0" applyNumberFormat="1" applyFont="1" applyFill="1" applyBorder="1" applyAlignment="1" applyProtection="1">
      <alignment horizontal="center" vertical="center"/>
      <protection locked="0"/>
    </xf>
    <xf numFmtId="164" fontId="3" fillId="5" borderId="44" xfId="0" applyNumberFormat="1" applyFont="1" applyFill="1" applyBorder="1" applyAlignment="1" applyProtection="1">
      <alignment horizontal="center" vertical="center"/>
      <protection locked="0"/>
    </xf>
    <xf numFmtId="0" fontId="6" fillId="3" borderId="11" xfId="0" applyFont="1" applyFill="1" applyBorder="1" applyAlignment="1" applyProtection="1">
      <alignment horizontal="center" vertical="center"/>
      <protection locked="0"/>
    </xf>
    <xf numFmtId="0" fontId="6" fillId="3" borderId="8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6" fillId="6" borderId="33" xfId="0" applyFont="1" applyFill="1" applyBorder="1" applyAlignment="1" applyProtection="1">
      <alignment horizontal="left"/>
      <protection locked="0"/>
    </xf>
    <xf numFmtId="0" fontId="3" fillId="6" borderId="26" xfId="0" applyFont="1" applyFill="1" applyBorder="1" applyAlignment="1">
      <alignment horizontal="center" vertical="center"/>
    </xf>
    <xf numFmtId="0" fontId="6" fillId="6" borderId="26" xfId="0" applyFont="1" applyFill="1" applyBorder="1" applyAlignment="1" applyProtection="1">
      <alignment horizontal="center" vertical="center"/>
      <protection locked="0"/>
    </xf>
    <xf numFmtId="164" fontId="3" fillId="6" borderId="26" xfId="0" applyNumberFormat="1" applyFont="1" applyFill="1" applyBorder="1" applyAlignment="1" applyProtection="1">
      <alignment horizontal="center" vertical="center"/>
      <protection locked="0"/>
    </xf>
    <xf numFmtId="165" fontId="3" fillId="6" borderId="34" xfId="0" applyNumberFormat="1" applyFont="1" applyFill="1" applyBorder="1" applyAlignment="1" applyProtection="1">
      <alignment horizontal="center" vertical="center"/>
      <protection locked="0"/>
    </xf>
    <xf numFmtId="165" fontId="3" fillId="6" borderId="35" xfId="0" applyNumberFormat="1" applyFont="1" applyFill="1" applyBorder="1" applyAlignment="1" applyProtection="1">
      <alignment horizontal="center" vertical="center"/>
      <protection locked="0"/>
    </xf>
    <xf numFmtId="164" fontId="3" fillId="6" borderId="36" xfId="0" applyNumberFormat="1" applyFont="1" applyFill="1" applyBorder="1" applyAlignment="1" applyProtection="1">
      <alignment horizontal="center" vertical="center"/>
      <protection locked="0"/>
    </xf>
    <xf numFmtId="164" fontId="3" fillId="6" borderId="45" xfId="0" applyNumberFormat="1" applyFont="1" applyFill="1" applyBorder="1" applyAlignment="1" applyProtection="1">
      <alignment horizontal="center" vertical="center"/>
      <protection locked="0"/>
    </xf>
    <xf numFmtId="0" fontId="6" fillId="6" borderId="22" xfId="0" applyFont="1" applyFill="1" applyBorder="1" applyAlignment="1" applyProtection="1">
      <alignment horizontal="left"/>
      <protection locked="0"/>
    </xf>
    <xf numFmtId="0" fontId="3" fillId="6" borderId="8" xfId="0" applyFont="1" applyFill="1" applyBorder="1" applyAlignment="1">
      <alignment horizontal="center" vertical="center"/>
    </xf>
    <xf numFmtId="0" fontId="6" fillId="6" borderId="8" xfId="0" applyFont="1" applyFill="1" applyBorder="1" applyAlignment="1" applyProtection="1">
      <alignment horizontal="center" vertical="center"/>
      <protection locked="0"/>
    </xf>
    <xf numFmtId="164" fontId="3" fillId="6" borderId="8" xfId="0" applyNumberFormat="1" applyFont="1" applyFill="1" applyBorder="1" applyAlignment="1" applyProtection="1">
      <alignment horizontal="center" vertical="center"/>
      <protection locked="0"/>
    </xf>
    <xf numFmtId="165" fontId="3" fillId="6" borderId="1" xfId="0" applyNumberFormat="1" applyFont="1" applyFill="1" applyBorder="1" applyAlignment="1" applyProtection="1">
      <alignment horizontal="center" vertical="center"/>
      <protection locked="0"/>
    </xf>
    <xf numFmtId="165" fontId="3" fillId="6" borderId="23" xfId="0" applyNumberFormat="1" applyFont="1" applyFill="1" applyBorder="1" applyAlignment="1" applyProtection="1">
      <alignment horizontal="center" vertical="center"/>
      <protection locked="0"/>
    </xf>
    <xf numFmtId="164" fontId="3" fillId="6" borderId="24" xfId="0" applyNumberFormat="1" applyFont="1" applyFill="1" applyBorder="1" applyAlignment="1" applyProtection="1">
      <alignment horizontal="center" vertical="center"/>
      <protection locked="0"/>
    </xf>
    <xf numFmtId="164" fontId="3" fillId="6" borderId="25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/>
      <protection locked="0"/>
    </xf>
    <xf numFmtId="164" fontId="3" fillId="0" borderId="0" xfId="0" applyNumberFormat="1" applyFont="1" applyAlignment="1" applyProtection="1">
      <alignment horizontal="center" vertical="center"/>
      <protection locked="0"/>
    </xf>
    <xf numFmtId="0" fontId="6" fillId="6" borderId="39" xfId="0" applyFont="1" applyFill="1" applyBorder="1" applyAlignment="1" applyProtection="1">
      <alignment horizontal="left"/>
      <protection locked="0"/>
    </xf>
    <xf numFmtId="0" fontId="3" fillId="6" borderId="40" xfId="0" applyFont="1" applyFill="1" applyBorder="1" applyAlignment="1">
      <alignment horizontal="center" vertical="center"/>
    </xf>
    <xf numFmtId="0" fontId="6" fillId="6" borderId="40" xfId="0" applyFont="1" applyFill="1" applyBorder="1" applyAlignment="1" applyProtection="1">
      <alignment horizontal="center" vertical="center"/>
      <protection locked="0"/>
    </xf>
    <xf numFmtId="164" fontId="3" fillId="6" borderId="40" xfId="0" applyNumberFormat="1" applyFont="1" applyFill="1" applyBorder="1" applyAlignment="1" applyProtection="1">
      <alignment horizontal="center" vertical="center"/>
      <protection locked="0"/>
    </xf>
    <xf numFmtId="165" fontId="3" fillId="6" borderId="41" xfId="0" applyNumberFormat="1" applyFont="1" applyFill="1" applyBorder="1" applyAlignment="1" applyProtection="1">
      <alignment horizontal="center" vertical="center"/>
      <protection locked="0"/>
    </xf>
    <xf numFmtId="165" fontId="3" fillId="6" borderId="42" xfId="0" applyNumberFormat="1" applyFont="1" applyFill="1" applyBorder="1" applyAlignment="1" applyProtection="1">
      <alignment horizontal="center" vertical="center"/>
      <protection locked="0"/>
    </xf>
    <xf numFmtId="164" fontId="3" fillId="6" borderId="43" xfId="0" applyNumberFormat="1" applyFont="1" applyFill="1" applyBorder="1" applyAlignment="1" applyProtection="1">
      <alignment horizontal="center" vertical="center"/>
      <protection locked="0"/>
    </xf>
    <xf numFmtId="164" fontId="3" fillId="6" borderId="44" xfId="0" applyNumberFormat="1" applyFont="1" applyFill="1" applyBorder="1" applyAlignment="1" applyProtection="1">
      <alignment horizontal="center" vertical="center"/>
      <protection locked="0"/>
    </xf>
    <xf numFmtId="0" fontId="6" fillId="7" borderId="10" xfId="0" applyFont="1" applyFill="1" applyBorder="1" applyAlignment="1" applyProtection="1">
      <alignment horizontal="left"/>
      <protection locked="0"/>
    </xf>
    <xf numFmtId="0" fontId="3" fillId="7" borderId="11" xfId="0" applyFont="1" applyFill="1" applyBorder="1" applyAlignment="1">
      <alignment horizontal="center" vertical="center"/>
    </xf>
    <xf numFmtId="0" fontId="6" fillId="7" borderId="11" xfId="0" applyFont="1" applyFill="1" applyBorder="1" applyAlignment="1" applyProtection="1">
      <alignment horizontal="center" vertical="center"/>
      <protection locked="0"/>
    </xf>
    <xf numFmtId="164" fontId="3" fillId="7" borderId="11" xfId="0" applyNumberFormat="1" applyFont="1" applyFill="1" applyBorder="1" applyAlignment="1" applyProtection="1">
      <alignment horizontal="center" vertical="center"/>
      <protection locked="0"/>
    </xf>
    <xf numFmtId="165" fontId="3" fillId="7" borderId="12" xfId="0" applyNumberFormat="1" applyFont="1" applyFill="1" applyBorder="1" applyAlignment="1" applyProtection="1">
      <alignment horizontal="center" vertical="center"/>
      <protection locked="0"/>
    </xf>
    <xf numFmtId="165" fontId="3" fillId="7" borderId="13" xfId="0" applyNumberFormat="1" applyFont="1" applyFill="1" applyBorder="1" applyAlignment="1" applyProtection="1">
      <alignment horizontal="center" vertical="center"/>
      <protection locked="0"/>
    </xf>
    <xf numFmtId="164" fontId="3" fillId="7" borderId="14" xfId="0" applyNumberFormat="1" applyFont="1" applyFill="1" applyBorder="1" applyAlignment="1" applyProtection="1">
      <alignment horizontal="center" vertical="center"/>
      <protection locked="0"/>
    </xf>
    <xf numFmtId="164" fontId="3" fillId="7" borderId="15" xfId="0" applyNumberFormat="1" applyFont="1" applyFill="1" applyBorder="1" applyAlignment="1" applyProtection="1">
      <alignment horizontal="center" vertical="center"/>
      <protection locked="0"/>
    </xf>
    <xf numFmtId="0" fontId="6" fillId="7" borderId="22" xfId="0" applyFont="1" applyFill="1" applyBorder="1" applyAlignment="1" applyProtection="1">
      <alignment horizontal="left"/>
      <protection locked="0"/>
    </xf>
    <xf numFmtId="0" fontId="3" fillId="7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 applyProtection="1">
      <alignment horizontal="center" vertical="center"/>
      <protection locked="0"/>
    </xf>
    <xf numFmtId="164" fontId="3" fillId="7" borderId="8" xfId="0" applyNumberFormat="1" applyFont="1" applyFill="1" applyBorder="1" applyAlignment="1" applyProtection="1">
      <alignment horizontal="center" vertical="center"/>
      <protection locked="0"/>
    </xf>
    <xf numFmtId="165" fontId="3" fillId="7" borderId="1" xfId="0" applyNumberFormat="1" applyFont="1" applyFill="1" applyBorder="1" applyAlignment="1" applyProtection="1">
      <alignment horizontal="center" vertical="center"/>
      <protection locked="0"/>
    </xf>
    <xf numFmtId="165" fontId="3" fillId="7" borderId="23" xfId="0" applyNumberFormat="1" applyFont="1" applyFill="1" applyBorder="1" applyAlignment="1" applyProtection="1">
      <alignment horizontal="center" vertical="center"/>
      <protection locked="0"/>
    </xf>
    <xf numFmtId="164" fontId="3" fillId="7" borderId="24" xfId="0" applyNumberFormat="1" applyFont="1" applyFill="1" applyBorder="1" applyAlignment="1" applyProtection="1">
      <alignment horizontal="center" vertical="center"/>
      <protection locked="0"/>
    </xf>
    <xf numFmtId="164" fontId="3" fillId="7" borderId="25" xfId="0" applyNumberFormat="1" applyFont="1" applyFill="1" applyBorder="1" applyAlignment="1" applyProtection="1">
      <alignment horizontal="center" vertical="center"/>
      <protection locked="0"/>
    </xf>
    <xf numFmtId="0" fontId="6" fillId="7" borderId="27" xfId="0" applyFont="1" applyFill="1" applyBorder="1" applyAlignment="1" applyProtection="1">
      <alignment horizontal="left"/>
      <protection locked="0"/>
    </xf>
    <xf numFmtId="0" fontId="3" fillId="7" borderId="28" xfId="0" applyFont="1" applyFill="1" applyBorder="1" applyAlignment="1">
      <alignment horizontal="center" vertical="center"/>
    </xf>
    <xf numFmtId="0" fontId="6" fillId="7" borderId="28" xfId="0" applyFont="1" applyFill="1" applyBorder="1" applyAlignment="1" applyProtection="1">
      <alignment horizontal="center" vertical="center"/>
      <protection locked="0"/>
    </xf>
    <xf numFmtId="164" fontId="3" fillId="7" borderId="28" xfId="0" applyNumberFormat="1" applyFont="1" applyFill="1" applyBorder="1" applyAlignment="1" applyProtection="1">
      <alignment horizontal="center" vertical="center"/>
      <protection locked="0"/>
    </xf>
    <xf numFmtId="165" fontId="3" fillId="7" borderId="29" xfId="0" applyNumberFormat="1" applyFont="1" applyFill="1" applyBorder="1" applyAlignment="1" applyProtection="1">
      <alignment horizontal="center" vertical="center"/>
      <protection locked="0"/>
    </xf>
    <xf numFmtId="165" fontId="3" fillId="7" borderId="30" xfId="0" applyNumberFormat="1" applyFont="1" applyFill="1" applyBorder="1" applyAlignment="1" applyProtection="1">
      <alignment horizontal="center" vertical="center"/>
      <protection locked="0"/>
    </xf>
    <xf numFmtId="164" fontId="3" fillId="7" borderId="31" xfId="0" applyNumberFormat="1" applyFont="1" applyFill="1" applyBorder="1" applyAlignment="1" applyProtection="1">
      <alignment horizontal="center" vertical="center"/>
      <protection locked="0"/>
    </xf>
    <xf numFmtId="164" fontId="3" fillId="7" borderId="32" xfId="0" applyNumberFormat="1" applyFont="1" applyFill="1" applyBorder="1" applyAlignment="1" applyProtection="1">
      <alignment horizontal="center" vertical="center"/>
      <protection locked="0"/>
    </xf>
    <xf numFmtId="0" fontId="6" fillId="5" borderId="33" xfId="0" applyFont="1" applyFill="1" applyBorder="1" applyAlignment="1" applyProtection="1">
      <alignment horizontal="left"/>
      <protection locked="0"/>
    </xf>
    <xf numFmtId="0" fontId="3" fillId="5" borderId="26" xfId="0" applyFont="1" applyFill="1" applyBorder="1" applyAlignment="1">
      <alignment horizontal="center" vertical="center"/>
    </xf>
    <xf numFmtId="0" fontId="6" fillId="5" borderId="26" xfId="0" applyFont="1" applyFill="1" applyBorder="1" applyAlignment="1" applyProtection="1">
      <alignment horizontal="center" vertical="center"/>
      <protection locked="0"/>
    </xf>
    <xf numFmtId="164" fontId="3" fillId="5" borderId="26" xfId="0" applyNumberFormat="1" applyFont="1" applyFill="1" applyBorder="1" applyAlignment="1" applyProtection="1">
      <alignment horizontal="center" vertical="center"/>
      <protection locked="0"/>
    </xf>
    <xf numFmtId="165" fontId="3" fillId="5" borderId="34" xfId="0" applyNumberFormat="1" applyFont="1" applyFill="1" applyBorder="1" applyAlignment="1" applyProtection="1">
      <alignment horizontal="center" vertical="center"/>
      <protection locked="0"/>
    </xf>
    <xf numFmtId="165" fontId="3" fillId="5" borderId="35" xfId="0" applyNumberFormat="1" applyFont="1" applyFill="1" applyBorder="1" applyAlignment="1" applyProtection="1">
      <alignment horizontal="center" vertical="center"/>
      <protection locked="0"/>
    </xf>
    <xf numFmtId="164" fontId="3" fillId="5" borderId="36" xfId="0" applyNumberFormat="1" applyFont="1" applyFill="1" applyBorder="1" applyAlignment="1" applyProtection="1">
      <alignment horizontal="center" vertical="center"/>
      <protection locked="0"/>
    </xf>
    <xf numFmtId="164" fontId="3" fillId="5" borderId="45" xfId="0" applyNumberFormat="1" applyFont="1" applyFill="1" applyBorder="1" applyAlignment="1" applyProtection="1">
      <alignment horizontal="center" vertical="center"/>
      <protection locked="0"/>
    </xf>
    <xf numFmtId="1" fontId="3" fillId="0" borderId="8" xfId="0" applyNumberFormat="1" applyFont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 textRotation="90" wrapText="1"/>
    </xf>
    <xf numFmtId="0" fontId="6" fillId="5" borderId="27" xfId="0" applyFont="1" applyFill="1" applyBorder="1" applyAlignment="1" applyProtection="1">
      <alignment horizontal="left"/>
      <protection locked="0"/>
    </xf>
    <xf numFmtId="0" fontId="3" fillId="5" borderId="28" xfId="0" applyFont="1" applyFill="1" applyBorder="1" applyAlignment="1">
      <alignment horizontal="center" vertical="center"/>
    </xf>
    <xf numFmtId="0" fontId="6" fillId="5" borderId="28" xfId="0" applyFont="1" applyFill="1" applyBorder="1" applyAlignment="1" applyProtection="1">
      <alignment horizontal="center" vertical="center"/>
      <protection locked="0"/>
    </xf>
    <xf numFmtId="164" fontId="3" fillId="5" borderId="28" xfId="0" applyNumberFormat="1" applyFont="1" applyFill="1" applyBorder="1" applyAlignment="1" applyProtection="1">
      <alignment horizontal="center" vertical="center"/>
      <protection locked="0"/>
    </xf>
    <xf numFmtId="165" fontId="3" fillId="5" borderId="29" xfId="0" applyNumberFormat="1" applyFont="1" applyFill="1" applyBorder="1" applyAlignment="1" applyProtection="1">
      <alignment horizontal="center" vertical="center"/>
      <protection locked="0"/>
    </xf>
    <xf numFmtId="165" fontId="3" fillId="5" borderId="30" xfId="0" applyNumberFormat="1" applyFont="1" applyFill="1" applyBorder="1" applyAlignment="1" applyProtection="1">
      <alignment horizontal="center" vertical="center"/>
      <protection locked="0"/>
    </xf>
    <xf numFmtId="164" fontId="3" fillId="5" borderId="31" xfId="0" applyNumberFormat="1" applyFont="1" applyFill="1" applyBorder="1" applyAlignment="1" applyProtection="1">
      <alignment horizontal="center" vertical="center"/>
      <protection locked="0"/>
    </xf>
    <xf numFmtId="164" fontId="3" fillId="5" borderId="32" xfId="0" applyNumberFormat="1" applyFont="1" applyFill="1" applyBorder="1" applyAlignment="1" applyProtection="1">
      <alignment horizontal="center" vertical="center"/>
      <protection locked="0"/>
    </xf>
    <xf numFmtId="0" fontId="5" fillId="8" borderId="5" xfId="0" applyFont="1" applyFill="1" applyBorder="1" applyAlignment="1">
      <alignment horizontal="center" vertical="center" textRotation="90" wrapText="1"/>
    </xf>
    <xf numFmtId="0" fontId="6" fillId="9" borderId="10" xfId="0" applyFont="1" applyFill="1" applyBorder="1" applyAlignment="1" applyProtection="1">
      <alignment horizontal="left"/>
      <protection locked="0"/>
    </xf>
    <xf numFmtId="0" fontId="3" fillId="9" borderId="11" xfId="0" applyFont="1" applyFill="1" applyBorder="1" applyAlignment="1">
      <alignment horizontal="center" vertical="center"/>
    </xf>
    <xf numFmtId="0" fontId="6" fillId="9" borderId="11" xfId="0" applyFont="1" applyFill="1" applyBorder="1" applyAlignment="1" applyProtection="1">
      <alignment horizontal="center"/>
      <protection locked="0"/>
    </xf>
    <xf numFmtId="164" fontId="3" fillId="9" borderId="11" xfId="0" applyNumberFormat="1" applyFont="1" applyFill="1" applyBorder="1" applyAlignment="1" applyProtection="1">
      <alignment horizontal="center" vertical="center"/>
      <protection locked="0"/>
    </xf>
    <xf numFmtId="165" fontId="3" fillId="9" borderId="12" xfId="0" applyNumberFormat="1" applyFont="1" applyFill="1" applyBorder="1" applyAlignment="1" applyProtection="1">
      <alignment horizontal="center" vertical="center"/>
      <protection locked="0"/>
    </xf>
    <xf numFmtId="165" fontId="3" fillId="9" borderId="13" xfId="0" applyNumberFormat="1" applyFont="1" applyFill="1" applyBorder="1" applyAlignment="1" applyProtection="1">
      <alignment horizontal="center" vertical="center"/>
      <protection locked="0"/>
    </xf>
    <xf numFmtId="164" fontId="3" fillId="9" borderId="14" xfId="0" applyNumberFormat="1" applyFont="1" applyFill="1" applyBorder="1" applyAlignment="1" applyProtection="1">
      <alignment horizontal="center" vertical="center"/>
      <protection locked="0"/>
    </xf>
    <xf numFmtId="164" fontId="3" fillId="9" borderId="15" xfId="0" applyNumberFormat="1" applyFont="1" applyFill="1" applyBorder="1" applyAlignment="1" applyProtection="1">
      <alignment horizontal="center" vertical="center"/>
      <protection locked="0"/>
    </xf>
    <xf numFmtId="0" fontId="5" fillId="8" borderId="0" xfId="0" applyFont="1" applyFill="1" applyAlignment="1">
      <alignment horizontal="center" vertical="center" textRotation="90" wrapText="1"/>
    </xf>
    <xf numFmtId="0" fontId="6" fillId="9" borderId="22" xfId="0" applyFont="1" applyFill="1" applyBorder="1" applyAlignment="1" applyProtection="1">
      <alignment horizontal="left"/>
      <protection locked="0"/>
    </xf>
    <xf numFmtId="0" fontId="3" fillId="9" borderId="8" xfId="0" applyFont="1" applyFill="1" applyBorder="1" applyAlignment="1">
      <alignment horizontal="center" vertical="center"/>
    </xf>
    <xf numFmtId="0" fontId="6" fillId="9" borderId="8" xfId="0" applyFont="1" applyFill="1" applyBorder="1" applyAlignment="1" applyProtection="1">
      <alignment horizontal="center"/>
      <protection locked="0"/>
    </xf>
    <xf numFmtId="164" fontId="3" fillId="9" borderId="8" xfId="0" applyNumberFormat="1" applyFont="1" applyFill="1" applyBorder="1" applyAlignment="1" applyProtection="1">
      <alignment horizontal="center" vertical="center"/>
      <protection locked="0"/>
    </xf>
    <xf numFmtId="165" fontId="3" fillId="9" borderId="1" xfId="0" applyNumberFormat="1" applyFont="1" applyFill="1" applyBorder="1" applyAlignment="1" applyProtection="1">
      <alignment horizontal="center" vertical="center"/>
      <protection locked="0"/>
    </xf>
    <xf numFmtId="165" fontId="3" fillId="9" borderId="23" xfId="0" applyNumberFormat="1" applyFont="1" applyFill="1" applyBorder="1" applyAlignment="1" applyProtection="1">
      <alignment horizontal="center" vertical="center"/>
      <protection locked="0"/>
    </xf>
    <xf numFmtId="164" fontId="3" fillId="9" borderId="24" xfId="0" applyNumberFormat="1" applyFont="1" applyFill="1" applyBorder="1" applyAlignment="1" applyProtection="1">
      <alignment horizontal="center" vertical="center"/>
      <protection locked="0"/>
    </xf>
    <xf numFmtId="164" fontId="3" fillId="9" borderId="25" xfId="0" applyNumberFormat="1" applyFont="1" applyFill="1" applyBorder="1" applyAlignment="1" applyProtection="1">
      <alignment horizontal="center" vertical="center"/>
      <protection locked="0"/>
    </xf>
    <xf numFmtId="0" fontId="6" fillId="9" borderId="39" xfId="0" applyFont="1" applyFill="1" applyBorder="1" applyAlignment="1" applyProtection="1">
      <alignment horizontal="left"/>
      <protection locked="0"/>
    </xf>
    <xf numFmtId="1" fontId="3" fillId="0" borderId="8" xfId="0" applyNumberFormat="1" applyFont="1" applyBorder="1" applyAlignment="1" applyProtection="1">
      <alignment horizontal="center" vertical="center"/>
      <protection locked="0"/>
    </xf>
    <xf numFmtId="0" fontId="6" fillId="9" borderId="27" xfId="0" applyFont="1" applyFill="1" applyBorder="1" applyAlignment="1" applyProtection="1">
      <alignment horizontal="left"/>
      <protection locked="0"/>
    </xf>
    <xf numFmtId="0" fontId="3" fillId="9" borderId="28" xfId="0" applyFont="1" applyFill="1" applyBorder="1" applyAlignment="1">
      <alignment horizontal="center" vertical="center"/>
    </xf>
    <xf numFmtId="0" fontId="6" fillId="9" borderId="28" xfId="0" applyFont="1" applyFill="1" applyBorder="1" applyAlignment="1" applyProtection="1">
      <alignment horizontal="center"/>
      <protection locked="0"/>
    </xf>
    <xf numFmtId="164" fontId="3" fillId="9" borderId="28" xfId="0" applyNumberFormat="1" applyFont="1" applyFill="1" applyBorder="1" applyAlignment="1" applyProtection="1">
      <alignment horizontal="center" vertical="center"/>
      <protection locked="0"/>
    </xf>
    <xf numFmtId="165" fontId="3" fillId="9" borderId="29" xfId="0" applyNumberFormat="1" applyFont="1" applyFill="1" applyBorder="1" applyAlignment="1" applyProtection="1">
      <alignment horizontal="center" vertical="center"/>
      <protection locked="0"/>
    </xf>
    <xf numFmtId="165" fontId="3" fillId="9" borderId="30" xfId="0" applyNumberFormat="1" applyFont="1" applyFill="1" applyBorder="1" applyAlignment="1" applyProtection="1">
      <alignment horizontal="center" vertical="center"/>
      <protection locked="0"/>
    </xf>
    <xf numFmtId="164" fontId="3" fillId="9" borderId="31" xfId="0" applyNumberFormat="1" applyFont="1" applyFill="1" applyBorder="1" applyAlignment="1" applyProtection="1">
      <alignment horizontal="center" vertical="center"/>
      <protection locked="0"/>
    </xf>
    <xf numFmtId="164" fontId="3" fillId="9" borderId="32" xfId="0" applyNumberFormat="1" applyFont="1" applyFill="1" applyBorder="1" applyAlignment="1" applyProtection="1">
      <alignment horizontal="center" vertical="center"/>
      <protection locked="0"/>
    </xf>
    <xf numFmtId="0" fontId="6" fillId="9" borderId="26" xfId="0" applyFont="1" applyFill="1" applyBorder="1" applyAlignment="1" applyProtection="1">
      <alignment horizontal="left"/>
      <protection locked="0"/>
    </xf>
    <xf numFmtId="0" fontId="3" fillId="9" borderId="26" xfId="0" applyFont="1" applyFill="1" applyBorder="1" applyAlignment="1">
      <alignment horizontal="center" vertical="center"/>
    </xf>
    <xf numFmtId="0" fontId="6" fillId="9" borderId="26" xfId="0" applyFont="1" applyFill="1" applyBorder="1" applyAlignment="1" applyProtection="1">
      <alignment horizontal="center"/>
      <protection locked="0"/>
    </xf>
    <xf numFmtId="164" fontId="3" fillId="9" borderId="26" xfId="0" applyNumberFormat="1" applyFont="1" applyFill="1" applyBorder="1" applyAlignment="1" applyProtection="1">
      <alignment horizontal="center" vertical="center"/>
      <protection locked="0"/>
    </xf>
    <xf numFmtId="165" fontId="3" fillId="9" borderId="34" xfId="0" applyNumberFormat="1" applyFont="1" applyFill="1" applyBorder="1" applyAlignment="1" applyProtection="1">
      <alignment horizontal="center" vertical="center"/>
      <protection locked="0"/>
    </xf>
    <xf numFmtId="165" fontId="3" fillId="9" borderId="35" xfId="0" applyNumberFormat="1" applyFont="1" applyFill="1" applyBorder="1" applyAlignment="1" applyProtection="1">
      <alignment horizontal="center" vertical="center"/>
      <protection locked="0"/>
    </xf>
    <xf numFmtId="164" fontId="3" fillId="9" borderId="36" xfId="0" applyNumberFormat="1" applyFont="1" applyFill="1" applyBorder="1" applyAlignment="1" applyProtection="1">
      <alignment horizontal="center" vertical="center"/>
      <protection locked="0"/>
    </xf>
    <xf numFmtId="164" fontId="3" fillId="9" borderId="33" xfId="0" applyNumberFormat="1" applyFont="1" applyFill="1" applyBorder="1" applyAlignment="1" applyProtection="1">
      <alignment horizontal="center" vertical="center"/>
      <protection locked="0"/>
    </xf>
    <xf numFmtId="0" fontId="6" fillId="9" borderId="8" xfId="0" applyFont="1" applyFill="1" applyBorder="1" applyAlignment="1" applyProtection="1">
      <alignment horizontal="left"/>
      <protection locked="0"/>
    </xf>
    <xf numFmtId="164" fontId="3" fillId="9" borderId="22" xfId="0" applyNumberFormat="1" applyFont="1" applyFill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164" fontId="3" fillId="0" borderId="8" xfId="0" applyNumberFormat="1" applyFont="1" applyBorder="1" applyAlignment="1" applyProtection="1">
      <alignment horizontal="center" vertical="center"/>
      <protection locked="0"/>
    </xf>
    <xf numFmtId="0" fontId="6" fillId="9" borderId="40" xfId="0" applyFont="1" applyFill="1" applyBorder="1" applyAlignment="1" applyProtection="1">
      <alignment horizontal="left"/>
      <protection locked="0"/>
    </xf>
    <xf numFmtId="0" fontId="3" fillId="9" borderId="40" xfId="0" applyFont="1" applyFill="1" applyBorder="1" applyAlignment="1">
      <alignment horizontal="center" vertical="center"/>
    </xf>
    <xf numFmtId="0" fontId="6" fillId="9" borderId="40" xfId="0" applyFont="1" applyFill="1" applyBorder="1" applyAlignment="1" applyProtection="1">
      <alignment horizontal="center"/>
      <protection locked="0"/>
    </xf>
    <xf numFmtId="164" fontId="3" fillId="9" borderId="40" xfId="0" applyNumberFormat="1" applyFont="1" applyFill="1" applyBorder="1" applyAlignment="1" applyProtection="1">
      <alignment horizontal="center" vertical="center"/>
      <protection locked="0"/>
    </xf>
    <xf numFmtId="165" fontId="3" fillId="9" borderId="41" xfId="0" applyNumberFormat="1" applyFont="1" applyFill="1" applyBorder="1" applyAlignment="1" applyProtection="1">
      <alignment horizontal="center" vertical="center"/>
      <protection locked="0"/>
    </xf>
    <xf numFmtId="165" fontId="3" fillId="9" borderId="42" xfId="0" applyNumberFormat="1" applyFont="1" applyFill="1" applyBorder="1" applyAlignment="1" applyProtection="1">
      <alignment horizontal="center" vertical="center"/>
      <protection locked="0"/>
    </xf>
    <xf numFmtId="164" fontId="3" fillId="9" borderId="43" xfId="0" applyNumberFormat="1" applyFont="1" applyFill="1" applyBorder="1" applyAlignment="1" applyProtection="1">
      <alignment horizontal="center" vertical="center"/>
      <protection locked="0"/>
    </xf>
    <xf numFmtId="164" fontId="3" fillId="9" borderId="39" xfId="0" applyNumberFormat="1" applyFont="1" applyFill="1" applyBorder="1" applyAlignment="1" applyProtection="1">
      <alignment horizontal="center" vertical="center"/>
      <protection locked="0"/>
    </xf>
    <xf numFmtId="0" fontId="6" fillId="10" borderId="47" xfId="0" applyFont="1" applyFill="1" applyBorder="1" applyAlignment="1" applyProtection="1">
      <alignment horizontal="left"/>
      <protection locked="0"/>
    </xf>
    <xf numFmtId="0" fontId="3" fillId="10" borderId="48" xfId="0" applyFont="1" applyFill="1" applyBorder="1" applyAlignment="1">
      <alignment horizontal="center" vertical="center"/>
    </xf>
    <xf numFmtId="0" fontId="6" fillId="10" borderId="48" xfId="0" applyFont="1" applyFill="1" applyBorder="1" applyAlignment="1" applyProtection="1">
      <alignment horizontal="center"/>
      <protection locked="0"/>
    </xf>
    <xf numFmtId="164" fontId="3" fillId="10" borderId="48" xfId="0" applyNumberFormat="1" applyFont="1" applyFill="1" applyBorder="1" applyAlignment="1" applyProtection="1">
      <alignment horizontal="center" vertical="center"/>
      <protection locked="0"/>
    </xf>
    <xf numFmtId="165" fontId="3" fillId="10" borderId="49" xfId="0" applyNumberFormat="1" applyFont="1" applyFill="1" applyBorder="1" applyAlignment="1" applyProtection="1">
      <alignment horizontal="center" vertical="center"/>
      <protection locked="0"/>
    </xf>
    <xf numFmtId="165" fontId="3" fillId="10" borderId="50" xfId="0" applyNumberFormat="1" applyFont="1" applyFill="1" applyBorder="1" applyAlignment="1" applyProtection="1">
      <alignment horizontal="center" vertical="center"/>
      <protection locked="0"/>
    </xf>
    <xf numFmtId="164" fontId="3" fillId="10" borderId="14" xfId="0" applyNumberFormat="1" applyFont="1" applyFill="1" applyBorder="1" applyAlignment="1" applyProtection="1">
      <alignment horizontal="center" vertical="center"/>
      <protection locked="0"/>
    </xf>
    <xf numFmtId="164" fontId="3" fillId="10" borderId="15" xfId="0" applyNumberFormat="1" applyFont="1" applyFill="1" applyBorder="1" applyAlignment="1" applyProtection="1">
      <alignment horizontal="center" vertical="center"/>
      <protection locked="0"/>
    </xf>
    <xf numFmtId="0" fontId="6" fillId="10" borderId="22" xfId="0" applyFont="1" applyFill="1" applyBorder="1" applyAlignment="1" applyProtection="1">
      <alignment horizontal="left"/>
      <protection locked="0"/>
    </xf>
    <xf numFmtId="0" fontId="3" fillId="10" borderId="8" xfId="0" applyFont="1" applyFill="1" applyBorder="1" applyAlignment="1">
      <alignment horizontal="center" vertical="center"/>
    </xf>
    <xf numFmtId="0" fontId="6" fillId="10" borderId="8" xfId="0" applyFont="1" applyFill="1" applyBorder="1" applyAlignment="1" applyProtection="1">
      <alignment horizontal="center"/>
      <protection locked="0"/>
    </xf>
    <xf numFmtId="164" fontId="3" fillId="10" borderId="8" xfId="0" applyNumberFormat="1" applyFont="1" applyFill="1" applyBorder="1" applyAlignment="1" applyProtection="1">
      <alignment horizontal="center" vertical="center"/>
      <protection locked="0"/>
    </xf>
    <xf numFmtId="165" fontId="3" fillId="10" borderId="1" xfId="0" applyNumberFormat="1" applyFont="1" applyFill="1" applyBorder="1" applyAlignment="1" applyProtection="1">
      <alignment horizontal="center" vertical="center"/>
      <protection locked="0"/>
    </xf>
    <xf numFmtId="165" fontId="3" fillId="10" borderId="23" xfId="0" applyNumberFormat="1" applyFont="1" applyFill="1" applyBorder="1" applyAlignment="1" applyProtection="1">
      <alignment horizontal="center" vertical="center"/>
      <protection locked="0"/>
    </xf>
    <xf numFmtId="164" fontId="3" fillId="10" borderId="24" xfId="0" applyNumberFormat="1" applyFont="1" applyFill="1" applyBorder="1" applyAlignment="1" applyProtection="1">
      <alignment horizontal="center" vertical="center"/>
      <protection locked="0"/>
    </xf>
    <xf numFmtId="164" fontId="3" fillId="10" borderId="25" xfId="0" applyNumberFormat="1" applyFont="1" applyFill="1" applyBorder="1" applyAlignment="1" applyProtection="1">
      <alignment horizontal="center" vertical="center"/>
      <protection locked="0"/>
    </xf>
    <xf numFmtId="0" fontId="6" fillId="10" borderId="27" xfId="0" applyFont="1" applyFill="1" applyBorder="1" applyAlignment="1" applyProtection="1">
      <alignment horizontal="left"/>
      <protection locked="0"/>
    </xf>
    <xf numFmtId="0" fontId="3" fillId="10" borderId="28" xfId="0" applyFont="1" applyFill="1" applyBorder="1" applyAlignment="1">
      <alignment horizontal="center" vertical="center"/>
    </xf>
    <xf numFmtId="0" fontId="6" fillId="10" borderId="28" xfId="0" applyFont="1" applyFill="1" applyBorder="1" applyAlignment="1" applyProtection="1">
      <alignment horizontal="center"/>
      <protection locked="0"/>
    </xf>
    <xf numFmtId="164" fontId="3" fillId="10" borderId="28" xfId="0" applyNumberFormat="1" applyFont="1" applyFill="1" applyBorder="1" applyAlignment="1" applyProtection="1">
      <alignment horizontal="center" vertical="center"/>
      <protection locked="0"/>
    </xf>
    <xf numFmtId="165" fontId="3" fillId="10" borderId="29" xfId="0" applyNumberFormat="1" applyFont="1" applyFill="1" applyBorder="1" applyAlignment="1" applyProtection="1">
      <alignment horizontal="center" vertical="center"/>
      <protection locked="0"/>
    </xf>
    <xf numFmtId="165" fontId="3" fillId="10" borderId="30" xfId="0" applyNumberFormat="1" applyFont="1" applyFill="1" applyBorder="1" applyAlignment="1" applyProtection="1">
      <alignment horizontal="center" vertical="center"/>
      <protection locked="0"/>
    </xf>
    <xf numFmtId="164" fontId="3" fillId="10" borderId="31" xfId="0" applyNumberFormat="1" applyFont="1" applyFill="1" applyBorder="1" applyAlignment="1" applyProtection="1">
      <alignment horizontal="center" vertical="center"/>
      <protection locked="0"/>
    </xf>
    <xf numFmtId="164" fontId="3" fillId="10" borderId="32" xfId="0" applyNumberFormat="1" applyFont="1" applyFill="1" applyBorder="1" applyAlignment="1" applyProtection="1">
      <alignment horizontal="center" vertical="center"/>
      <protection locked="0"/>
    </xf>
    <xf numFmtId="0" fontId="6" fillId="11" borderId="33" xfId="0" applyFont="1" applyFill="1" applyBorder="1" applyAlignment="1" applyProtection="1">
      <alignment horizontal="left"/>
      <protection locked="0"/>
    </xf>
    <xf numFmtId="0" fontId="3" fillId="11" borderId="26" xfId="0" applyFont="1" applyFill="1" applyBorder="1" applyAlignment="1">
      <alignment horizontal="center" vertical="center"/>
    </xf>
    <xf numFmtId="0" fontId="6" fillId="11" borderId="26" xfId="0" applyFont="1" applyFill="1" applyBorder="1" applyAlignment="1" applyProtection="1">
      <alignment horizontal="center"/>
      <protection locked="0"/>
    </xf>
    <xf numFmtId="164" fontId="3" fillId="11" borderId="26" xfId="0" applyNumberFormat="1" applyFont="1" applyFill="1" applyBorder="1" applyAlignment="1" applyProtection="1">
      <alignment horizontal="center" vertical="center"/>
      <protection locked="0"/>
    </xf>
    <xf numFmtId="165" fontId="3" fillId="11" borderId="34" xfId="0" applyNumberFormat="1" applyFont="1" applyFill="1" applyBorder="1" applyAlignment="1" applyProtection="1">
      <alignment horizontal="center" vertical="center"/>
      <protection locked="0"/>
    </xf>
    <xf numFmtId="165" fontId="3" fillId="11" borderId="35" xfId="0" applyNumberFormat="1" applyFont="1" applyFill="1" applyBorder="1" applyAlignment="1" applyProtection="1">
      <alignment horizontal="center" vertical="center"/>
      <protection locked="0"/>
    </xf>
    <xf numFmtId="164" fontId="3" fillId="11" borderId="36" xfId="0" applyNumberFormat="1" applyFont="1" applyFill="1" applyBorder="1" applyAlignment="1" applyProtection="1">
      <alignment horizontal="center" vertical="center"/>
      <protection locked="0"/>
    </xf>
    <xf numFmtId="164" fontId="3" fillId="11" borderId="45" xfId="0" applyNumberFormat="1" applyFont="1" applyFill="1" applyBorder="1" applyAlignment="1" applyProtection="1">
      <alignment horizontal="center" vertical="center"/>
      <protection locked="0"/>
    </xf>
    <xf numFmtId="0" fontId="6" fillId="11" borderId="22" xfId="0" applyFont="1" applyFill="1" applyBorder="1" applyAlignment="1" applyProtection="1">
      <alignment horizontal="left"/>
      <protection locked="0"/>
    </xf>
    <xf numFmtId="0" fontId="3" fillId="11" borderId="8" xfId="0" applyFont="1" applyFill="1" applyBorder="1" applyAlignment="1">
      <alignment horizontal="center" vertical="center"/>
    </xf>
    <xf numFmtId="0" fontId="6" fillId="11" borderId="8" xfId="0" applyFont="1" applyFill="1" applyBorder="1" applyAlignment="1" applyProtection="1">
      <alignment horizontal="center"/>
      <protection locked="0"/>
    </xf>
    <xf numFmtId="164" fontId="3" fillId="11" borderId="8" xfId="0" applyNumberFormat="1" applyFont="1" applyFill="1" applyBorder="1" applyAlignment="1" applyProtection="1">
      <alignment horizontal="center" vertical="center"/>
      <protection locked="0"/>
    </xf>
    <xf numFmtId="165" fontId="3" fillId="11" borderId="1" xfId="0" applyNumberFormat="1" applyFont="1" applyFill="1" applyBorder="1" applyAlignment="1" applyProtection="1">
      <alignment horizontal="center" vertical="center"/>
      <protection locked="0"/>
    </xf>
    <xf numFmtId="165" fontId="3" fillId="11" borderId="23" xfId="0" applyNumberFormat="1" applyFont="1" applyFill="1" applyBorder="1" applyAlignment="1" applyProtection="1">
      <alignment horizontal="center" vertical="center"/>
      <protection locked="0"/>
    </xf>
    <xf numFmtId="164" fontId="3" fillId="11" borderId="24" xfId="0" applyNumberFormat="1" applyFont="1" applyFill="1" applyBorder="1" applyAlignment="1" applyProtection="1">
      <alignment horizontal="center" vertical="center"/>
      <protection locked="0"/>
    </xf>
    <xf numFmtId="164" fontId="3" fillId="11" borderId="25" xfId="0" applyNumberFormat="1" applyFont="1" applyFill="1" applyBorder="1" applyAlignment="1" applyProtection="1">
      <alignment horizontal="center" vertical="center"/>
      <protection locked="0"/>
    </xf>
    <xf numFmtId="0" fontId="6" fillId="11" borderId="39" xfId="0" applyFont="1" applyFill="1" applyBorder="1" applyAlignment="1" applyProtection="1">
      <alignment horizontal="left"/>
      <protection locked="0"/>
    </xf>
    <xf numFmtId="0" fontId="3" fillId="11" borderId="40" xfId="0" applyFont="1" applyFill="1" applyBorder="1" applyAlignment="1">
      <alignment horizontal="center" vertical="center"/>
    </xf>
    <xf numFmtId="0" fontId="6" fillId="11" borderId="40" xfId="0" applyFont="1" applyFill="1" applyBorder="1" applyAlignment="1" applyProtection="1">
      <alignment horizontal="center"/>
      <protection locked="0"/>
    </xf>
    <xf numFmtId="164" fontId="3" fillId="11" borderId="40" xfId="0" applyNumberFormat="1" applyFont="1" applyFill="1" applyBorder="1" applyAlignment="1" applyProtection="1">
      <alignment horizontal="center" vertical="center"/>
      <protection locked="0"/>
    </xf>
    <xf numFmtId="165" fontId="3" fillId="11" borderId="41" xfId="0" applyNumberFormat="1" applyFont="1" applyFill="1" applyBorder="1" applyAlignment="1" applyProtection="1">
      <alignment horizontal="center" vertical="center"/>
      <protection locked="0"/>
    </xf>
    <xf numFmtId="165" fontId="3" fillId="11" borderId="42" xfId="0" applyNumberFormat="1" applyFont="1" applyFill="1" applyBorder="1" applyAlignment="1" applyProtection="1">
      <alignment horizontal="center" vertical="center"/>
      <protection locked="0"/>
    </xf>
    <xf numFmtId="164" fontId="3" fillId="11" borderId="43" xfId="0" applyNumberFormat="1" applyFont="1" applyFill="1" applyBorder="1" applyAlignment="1" applyProtection="1">
      <alignment horizontal="center" vertical="center"/>
      <protection locked="0"/>
    </xf>
    <xf numFmtId="164" fontId="3" fillId="11" borderId="44" xfId="0" applyNumberFormat="1" applyFont="1" applyFill="1" applyBorder="1" applyAlignment="1" applyProtection="1">
      <alignment horizontal="center" vertical="center"/>
      <protection locked="0"/>
    </xf>
    <xf numFmtId="0" fontId="6" fillId="12" borderId="10" xfId="0" applyFont="1" applyFill="1" applyBorder="1" applyAlignment="1" applyProtection="1">
      <alignment horizontal="left"/>
      <protection locked="0"/>
    </xf>
    <xf numFmtId="0" fontId="3" fillId="12" borderId="11" xfId="0" applyFont="1" applyFill="1" applyBorder="1" applyAlignment="1">
      <alignment horizontal="center" vertical="center"/>
    </xf>
    <xf numFmtId="0" fontId="6" fillId="12" borderId="11" xfId="0" applyFont="1" applyFill="1" applyBorder="1" applyAlignment="1" applyProtection="1">
      <alignment horizontal="center"/>
      <protection locked="0"/>
    </xf>
    <xf numFmtId="164" fontId="3" fillId="12" borderId="11" xfId="0" applyNumberFormat="1" applyFont="1" applyFill="1" applyBorder="1" applyAlignment="1" applyProtection="1">
      <alignment horizontal="center" vertical="center"/>
      <protection locked="0"/>
    </xf>
    <xf numFmtId="165" fontId="3" fillId="12" borderId="12" xfId="0" applyNumberFormat="1" applyFont="1" applyFill="1" applyBorder="1" applyAlignment="1" applyProtection="1">
      <alignment horizontal="center" vertical="center"/>
      <protection locked="0"/>
    </xf>
    <xf numFmtId="165" fontId="3" fillId="12" borderId="13" xfId="0" applyNumberFormat="1" applyFont="1" applyFill="1" applyBorder="1" applyAlignment="1" applyProtection="1">
      <alignment horizontal="center" vertical="center"/>
      <protection locked="0"/>
    </xf>
    <xf numFmtId="164" fontId="3" fillId="12" borderId="14" xfId="0" applyNumberFormat="1" applyFont="1" applyFill="1" applyBorder="1" applyAlignment="1" applyProtection="1">
      <alignment horizontal="center" vertical="center"/>
      <protection locked="0"/>
    </xf>
    <xf numFmtId="164" fontId="3" fillId="12" borderId="15" xfId="0" applyNumberFormat="1" applyFont="1" applyFill="1" applyBorder="1" applyAlignment="1" applyProtection="1">
      <alignment horizontal="center" vertical="center"/>
      <protection locked="0"/>
    </xf>
    <xf numFmtId="0" fontId="6" fillId="12" borderId="22" xfId="0" applyFont="1" applyFill="1" applyBorder="1" applyAlignment="1" applyProtection="1">
      <alignment horizontal="left"/>
      <protection locked="0"/>
    </xf>
    <xf numFmtId="0" fontId="3" fillId="12" borderId="8" xfId="0" applyFont="1" applyFill="1" applyBorder="1" applyAlignment="1">
      <alignment horizontal="center" vertical="center"/>
    </xf>
    <xf numFmtId="0" fontId="6" fillId="12" borderId="8" xfId="0" applyFont="1" applyFill="1" applyBorder="1" applyAlignment="1" applyProtection="1">
      <alignment horizontal="center"/>
      <protection locked="0"/>
    </xf>
    <xf numFmtId="164" fontId="3" fillId="12" borderId="8" xfId="0" applyNumberFormat="1" applyFont="1" applyFill="1" applyBorder="1" applyAlignment="1" applyProtection="1">
      <alignment horizontal="center" vertical="center"/>
      <protection locked="0"/>
    </xf>
    <xf numFmtId="165" fontId="3" fillId="12" borderId="1" xfId="0" applyNumberFormat="1" applyFont="1" applyFill="1" applyBorder="1" applyAlignment="1" applyProtection="1">
      <alignment horizontal="center" vertical="center"/>
      <protection locked="0"/>
    </xf>
    <xf numFmtId="165" fontId="3" fillId="12" borderId="23" xfId="0" applyNumberFormat="1" applyFont="1" applyFill="1" applyBorder="1" applyAlignment="1" applyProtection="1">
      <alignment horizontal="center" vertical="center"/>
      <protection locked="0"/>
    </xf>
    <xf numFmtId="164" fontId="3" fillId="12" borderId="24" xfId="0" applyNumberFormat="1" applyFont="1" applyFill="1" applyBorder="1" applyAlignment="1" applyProtection="1">
      <alignment horizontal="center" vertical="center"/>
      <protection locked="0"/>
    </xf>
    <xf numFmtId="164" fontId="3" fillId="12" borderId="25" xfId="0" applyNumberFormat="1" applyFont="1" applyFill="1" applyBorder="1" applyAlignment="1" applyProtection="1">
      <alignment horizontal="center" vertical="center"/>
      <protection locked="0"/>
    </xf>
    <xf numFmtId="0" fontId="6" fillId="12" borderId="27" xfId="0" applyFont="1" applyFill="1" applyBorder="1" applyAlignment="1" applyProtection="1">
      <alignment horizontal="left"/>
      <protection locked="0"/>
    </xf>
    <xf numFmtId="0" fontId="3" fillId="12" borderId="28" xfId="0" applyFont="1" applyFill="1" applyBorder="1" applyAlignment="1">
      <alignment horizontal="center" vertical="center"/>
    </xf>
    <xf numFmtId="0" fontId="6" fillId="12" borderId="28" xfId="0" applyFont="1" applyFill="1" applyBorder="1" applyAlignment="1" applyProtection="1">
      <alignment horizontal="center"/>
      <protection locked="0"/>
    </xf>
    <xf numFmtId="164" fontId="3" fillId="12" borderId="28" xfId="0" applyNumberFormat="1" applyFont="1" applyFill="1" applyBorder="1" applyAlignment="1" applyProtection="1">
      <alignment horizontal="center" vertical="center"/>
      <protection locked="0"/>
    </xf>
    <xf numFmtId="165" fontId="3" fillId="12" borderId="29" xfId="0" applyNumberFormat="1" applyFont="1" applyFill="1" applyBorder="1" applyAlignment="1" applyProtection="1">
      <alignment horizontal="center" vertical="center"/>
      <protection locked="0"/>
    </xf>
    <xf numFmtId="165" fontId="3" fillId="12" borderId="30" xfId="0" applyNumberFormat="1" applyFont="1" applyFill="1" applyBorder="1" applyAlignment="1" applyProtection="1">
      <alignment horizontal="center" vertical="center"/>
      <protection locked="0"/>
    </xf>
    <xf numFmtId="164" fontId="3" fillId="12" borderId="31" xfId="0" applyNumberFormat="1" applyFont="1" applyFill="1" applyBorder="1" applyAlignment="1" applyProtection="1">
      <alignment horizontal="center" vertical="center"/>
      <protection locked="0"/>
    </xf>
    <xf numFmtId="164" fontId="3" fillId="12" borderId="32" xfId="0" applyNumberFormat="1" applyFont="1" applyFill="1" applyBorder="1" applyAlignment="1" applyProtection="1">
      <alignment horizontal="center" vertical="center"/>
      <protection locked="0"/>
    </xf>
    <xf numFmtId="0" fontId="6" fillId="13" borderId="33" xfId="0" applyFont="1" applyFill="1" applyBorder="1" applyAlignment="1" applyProtection="1">
      <alignment horizontal="left"/>
      <protection locked="0"/>
    </xf>
    <xf numFmtId="0" fontId="3" fillId="13" borderId="26" xfId="0" applyFont="1" applyFill="1" applyBorder="1" applyAlignment="1">
      <alignment horizontal="center" vertical="center"/>
    </xf>
    <xf numFmtId="0" fontId="6" fillId="13" borderId="26" xfId="0" applyFont="1" applyFill="1" applyBorder="1" applyAlignment="1" applyProtection="1">
      <alignment horizontal="center"/>
      <protection locked="0"/>
    </xf>
    <xf numFmtId="164" fontId="3" fillId="13" borderId="26" xfId="0" applyNumberFormat="1" applyFont="1" applyFill="1" applyBorder="1" applyAlignment="1" applyProtection="1">
      <alignment horizontal="center" vertical="center"/>
      <protection locked="0"/>
    </xf>
    <xf numFmtId="165" fontId="3" fillId="13" borderId="34" xfId="0" applyNumberFormat="1" applyFont="1" applyFill="1" applyBorder="1" applyAlignment="1" applyProtection="1">
      <alignment horizontal="center" vertical="center"/>
      <protection locked="0"/>
    </xf>
    <xf numFmtId="165" fontId="3" fillId="13" borderId="35" xfId="0" applyNumberFormat="1" applyFont="1" applyFill="1" applyBorder="1" applyAlignment="1" applyProtection="1">
      <alignment horizontal="center" vertical="center"/>
      <protection locked="0"/>
    </xf>
    <xf numFmtId="164" fontId="3" fillId="13" borderId="36" xfId="0" applyNumberFormat="1" applyFont="1" applyFill="1" applyBorder="1" applyAlignment="1" applyProtection="1">
      <alignment horizontal="center" vertical="center"/>
      <protection locked="0"/>
    </xf>
    <xf numFmtId="164" fontId="3" fillId="13" borderId="45" xfId="0" applyNumberFormat="1" applyFont="1" applyFill="1" applyBorder="1" applyAlignment="1" applyProtection="1">
      <alignment horizontal="center" vertical="center"/>
      <protection locked="0"/>
    </xf>
    <xf numFmtId="0" fontId="6" fillId="13" borderId="22" xfId="0" applyFont="1" applyFill="1" applyBorder="1" applyAlignment="1" applyProtection="1">
      <alignment horizontal="left"/>
      <protection locked="0"/>
    </xf>
    <xf numFmtId="0" fontId="3" fillId="13" borderId="8" xfId="0" applyFont="1" applyFill="1" applyBorder="1" applyAlignment="1">
      <alignment horizontal="center" vertical="center"/>
    </xf>
    <xf numFmtId="0" fontId="6" fillId="13" borderId="8" xfId="0" applyFont="1" applyFill="1" applyBorder="1" applyAlignment="1" applyProtection="1">
      <alignment horizontal="center"/>
      <protection locked="0"/>
    </xf>
    <xf numFmtId="164" fontId="3" fillId="13" borderId="8" xfId="0" applyNumberFormat="1" applyFont="1" applyFill="1" applyBorder="1" applyAlignment="1" applyProtection="1">
      <alignment horizontal="center" vertical="center"/>
      <protection locked="0"/>
    </xf>
    <xf numFmtId="165" fontId="3" fillId="13" borderId="1" xfId="0" applyNumberFormat="1" applyFont="1" applyFill="1" applyBorder="1" applyAlignment="1" applyProtection="1">
      <alignment horizontal="center" vertical="center"/>
      <protection locked="0"/>
    </xf>
    <xf numFmtId="165" fontId="3" fillId="13" borderId="23" xfId="0" applyNumberFormat="1" applyFont="1" applyFill="1" applyBorder="1" applyAlignment="1" applyProtection="1">
      <alignment horizontal="center" vertical="center"/>
      <protection locked="0"/>
    </xf>
    <xf numFmtId="164" fontId="3" fillId="13" borderId="24" xfId="0" applyNumberFormat="1" applyFont="1" applyFill="1" applyBorder="1" applyAlignment="1" applyProtection="1">
      <alignment horizontal="center" vertical="center"/>
      <protection locked="0"/>
    </xf>
    <xf numFmtId="164" fontId="3" fillId="13" borderId="25" xfId="0" applyNumberFormat="1" applyFont="1" applyFill="1" applyBorder="1" applyAlignment="1" applyProtection="1">
      <alignment horizontal="center" vertical="center"/>
      <protection locked="0"/>
    </xf>
    <xf numFmtId="0" fontId="6" fillId="13" borderId="39" xfId="0" applyFont="1" applyFill="1" applyBorder="1" applyAlignment="1" applyProtection="1">
      <alignment horizontal="left"/>
      <protection locked="0"/>
    </xf>
    <xf numFmtId="0" fontId="3" fillId="13" borderId="40" xfId="0" applyFont="1" applyFill="1" applyBorder="1" applyAlignment="1">
      <alignment horizontal="center" vertical="center"/>
    </xf>
    <xf numFmtId="0" fontId="6" fillId="13" borderId="40" xfId="0" applyFont="1" applyFill="1" applyBorder="1" applyAlignment="1" applyProtection="1">
      <alignment horizontal="center"/>
      <protection locked="0"/>
    </xf>
    <xf numFmtId="164" fontId="3" fillId="13" borderId="40" xfId="0" applyNumberFormat="1" applyFont="1" applyFill="1" applyBorder="1" applyAlignment="1" applyProtection="1">
      <alignment horizontal="center" vertical="center"/>
      <protection locked="0"/>
    </xf>
    <xf numFmtId="165" fontId="3" fillId="13" borderId="41" xfId="0" applyNumberFormat="1" applyFont="1" applyFill="1" applyBorder="1" applyAlignment="1" applyProtection="1">
      <alignment horizontal="center" vertical="center"/>
      <protection locked="0"/>
    </xf>
    <xf numFmtId="165" fontId="3" fillId="13" borderId="42" xfId="0" applyNumberFormat="1" applyFont="1" applyFill="1" applyBorder="1" applyAlignment="1" applyProtection="1">
      <alignment horizontal="center" vertical="center"/>
      <protection locked="0"/>
    </xf>
    <xf numFmtId="164" fontId="3" fillId="13" borderId="43" xfId="0" applyNumberFormat="1" applyFont="1" applyFill="1" applyBorder="1" applyAlignment="1" applyProtection="1">
      <alignment horizontal="center" vertical="center"/>
      <protection locked="0"/>
    </xf>
    <xf numFmtId="164" fontId="3" fillId="13" borderId="44" xfId="0" applyNumberFormat="1" applyFont="1" applyFill="1" applyBorder="1" applyAlignment="1" applyProtection="1">
      <alignment horizontal="center" vertical="center"/>
      <protection locked="0"/>
    </xf>
    <xf numFmtId="0" fontId="6" fillId="14" borderId="10" xfId="0" applyFont="1" applyFill="1" applyBorder="1" applyAlignment="1" applyProtection="1">
      <alignment horizontal="left"/>
      <protection locked="0"/>
    </xf>
    <xf numFmtId="0" fontId="3" fillId="14" borderId="11" xfId="0" applyFont="1" applyFill="1" applyBorder="1" applyAlignment="1">
      <alignment horizontal="center" vertical="center"/>
    </xf>
    <xf numFmtId="0" fontId="6" fillId="14" borderId="11" xfId="0" applyFont="1" applyFill="1" applyBorder="1" applyAlignment="1" applyProtection="1">
      <alignment horizontal="center"/>
      <protection locked="0"/>
    </xf>
    <xf numFmtId="164" fontId="3" fillId="14" borderId="11" xfId="0" applyNumberFormat="1" applyFont="1" applyFill="1" applyBorder="1" applyAlignment="1" applyProtection="1">
      <alignment horizontal="center" vertical="center"/>
      <protection locked="0"/>
    </xf>
    <xf numFmtId="165" fontId="3" fillId="14" borderId="12" xfId="0" applyNumberFormat="1" applyFont="1" applyFill="1" applyBorder="1" applyAlignment="1" applyProtection="1">
      <alignment horizontal="center" vertical="center"/>
      <protection locked="0"/>
    </xf>
    <xf numFmtId="165" fontId="3" fillId="14" borderId="13" xfId="0" applyNumberFormat="1" applyFont="1" applyFill="1" applyBorder="1" applyAlignment="1" applyProtection="1">
      <alignment horizontal="center" vertical="center"/>
      <protection locked="0"/>
    </xf>
    <xf numFmtId="164" fontId="3" fillId="14" borderId="14" xfId="0" applyNumberFormat="1" applyFont="1" applyFill="1" applyBorder="1" applyAlignment="1" applyProtection="1">
      <alignment horizontal="center" vertical="center"/>
      <protection locked="0"/>
    </xf>
    <xf numFmtId="164" fontId="3" fillId="14" borderId="15" xfId="0" applyNumberFormat="1" applyFont="1" applyFill="1" applyBorder="1" applyAlignment="1" applyProtection="1">
      <alignment horizontal="center" vertical="center"/>
      <protection locked="0"/>
    </xf>
    <xf numFmtId="0" fontId="6" fillId="14" borderId="22" xfId="0" applyFont="1" applyFill="1" applyBorder="1" applyAlignment="1" applyProtection="1">
      <alignment horizontal="left"/>
      <protection locked="0"/>
    </xf>
    <xf numFmtId="0" fontId="3" fillId="14" borderId="8" xfId="0" applyFont="1" applyFill="1" applyBorder="1" applyAlignment="1">
      <alignment horizontal="center" vertical="center"/>
    </xf>
    <xf numFmtId="0" fontId="6" fillId="14" borderId="8" xfId="0" applyFont="1" applyFill="1" applyBorder="1" applyAlignment="1" applyProtection="1">
      <alignment horizontal="center"/>
      <protection locked="0"/>
    </xf>
    <xf numFmtId="164" fontId="3" fillId="14" borderId="8" xfId="0" applyNumberFormat="1" applyFont="1" applyFill="1" applyBorder="1" applyAlignment="1" applyProtection="1">
      <alignment horizontal="center" vertical="center"/>
      <protection locked="0"/>
    </xf>
    <xf numFmtId="165" fontId="3" fillId="14" borderId="1" xfId="0" applyNumberFormat="1" applyFont="1" applyFill="1" applyBorder="1" applyAlignment="1" applyProtection="1">
      <alignment horizontal="center" vertical="center"/>
      <protection locked="0"/>
    </xf>
    <xf numFmtId="165" fontId="3" fillId="14" borderId="23" xfId="0" applyNumberFormat="1" applyFont="1" applyFill="1" applyBorder="1" applyAlignment="1" applyProtection="1">
      <alignment horizontal="center" vertical="center"/>
      <protection locked="0"/>
    </xf>
    <xf numFmtId="164" fontId="3" fillId="14" borderId="24" xfId="0" applyNumberFormat="1" applyFont="1" applyFill="1" applyBorder="1" applyAlignment="1" applyProtection="1">
      <alignment horizontal="center" vertical="center"/>
      <protection locked="0"/>
    </xf>
    <xf numFmtId="164" fontId="3" fillId="14" borderId="25" xfId="0" applyNumberFormat="1" applyFont="1" applyFill="1" applyBorder="1" applyAlignment="1" applyProtection="1">
      <alignment horizontal="center" vertical="center"/>
      <protection locked="0"/>
    </xf>
    <xf numFmtId="0" fontId="6" fillId="14" borderId="27" xfId="0" applyFont="1" applyFill="1" applyBorder="1" applyAlignment="1" applyProtection="1">
      <alignment horizontal="left"/>
      <protection locked="0"/>
    </xf>
    <xf numFmtId="0" fontId="3" fillId="14" borderId="28" xfId="0" applyFont="1" applyFill="1" applyBorder="1" applyAlignment="1">
      <alignment horizontal="center" vertical="center"/>
    </xf>
    <xf numFmtId="0" fontId="6" fillId="14" borderId="28" xfId="0" applyFont="1" applyFill="1" applyBorder="1" applyAlignment="1" applyProtection="1">
      <alignment horizontal="center"/>
      <protection locked="0"/>
    </xf>
    <xf numFmtId="164" fontId="3" fillId="14" borderId="28" xfId="0" applyNumberFormat="1" applyFont="1" applyFill="1" applyBorder="1" applyAlignment="1" applyProtection="1">
      <alignment horizontal="center" vertical="center"/>
      <protection locked="0"/>
    </xf>
    <xf numFmtId="165" fontId="3" fillId="14" borderId="29" xfId="0" applyNumberFormat="1" applyFont="1" applyFill="1" applyBorder="1" applyAlignment="1" applyProtection="1">
      <alignment horizontal="center" vertical="center"/>
      <protection locked="0"/>
    </xf>
    <xf numFmtId="165" fontId="3" fillId="14" borderId="30" xfId="0" applyNumberFormat="1" applyFont="1" applyFill="1" applyBorder="1" applyAlignment="1" applyProtection="1">
      <alignment horizontal="center" vertical="center"/>
      <protection locked="0"/>
    </xf>
    <xf numFmtId="164" fontId="3" fillId="14" borderId="31" xfId="0" applyNumberFormat="1" applyFont="1" applyFill="1" applyBorder="1" applyAlignment="1" applyProtection="1">
      <alignment horizontal="center" vertical="center"/>
      <protection locked="0"/>
    </xf>
    <xf numFmtId="164" fontId="3" fillId="14" borderId="32" xfId="0" applyNumberFormat="1" applyFont="1" applyFill="1" applyBorder="1" applyAlignment="1" applyProtection="1">
      <alignment horizontal="center" vertical="center"/>
      <protection locked="0"/>
    </xf>
    <xf numFmtId="0" fontId="6" fillId="10" borderId="10" xfId="0" applyFont="1" applyFill="1" applyBorder="1" applyAlignment="1" applyProtection="1">
      <alignment horizontal="left"/>
      <protection locked="0"/>
    </xf>
    <xf numFmtId="0" fontId="3" fillId="10" borderId="11" xfId="0" applyFont="1" applyFill="1" applyBorder="1" applyAlignment="1">
      <alignment horizontal="center" vertical="center"/>
    </xf>
    <xf numFmtId="0" fontId="6" fillId="10" borderId="11" xfId="0" applyFont="1" applyFill="1" applyBorder="1" applyAlignment="1" applyProtection="1">
      <alignment horizontal="center"/>
      <protection locked="0"/>
    </xf>
    <xf numFmtId="164" fontId="3" fillId="10" borderId="11" xfId="0" applyNumberFormat="1" applyFont="1" applyFill="1" applyBorder="1" applyAlignment="1" applyProtection="1">
      <alignment horizontal="center" vertical="center"/>
      <protection locked="0"/>
    </xf>
    <xf numFmtId="165" fontId="3" fillId="10" borderId="12" xfId="0" applyNumberFormat="1" applyFont="1" applyFill="1" applyBorder="1" applyAlignment="1" applyProtection="1">
      <alignment horizontal="center" vertical="center"/>
      <protection locked="0"/>
    </xf>
    <xf numFmtId="165" fontId="3" fillId="10" borderId="13" xfId="0" applyNumberFormat="1" applyFont="1" applyFill="1" applyBorder="1" applyAlignment="1" applyProtection="1">
      <alignment horizontal="center" vertical="center"/>
      <protection locked="0"/>
    </xf>
    <xf numFmtId="0" fontId="6" fillId="15" borderId="33" xfId="0" applyFont="1" applyFill="1" applyBorder="1" applyAlignment="1" applyProtection="1">
      <alignment horizontal="left"/>
      <protection locked="0"/>
    </xf>
    <xf numFmtId="0" fontId="3" fillId="15" borderId="26" xfId="0" applyFont="1" applyFill="1" applyBorder="1" applyAlignment="1">
      <alignment horizontal="center" vertical="center"/>
    </xf>
    <xf numFmtId="0" fontId="6" fillId="15" borderId="26" xfId="0" applyFont="1" applyFill="1" applyBorder="1" applyAlignment="1" applyProtection="1">
      <alignment horizontal="center"/>
      <protection locked="0"/>
    </xf>
    <xf numFmtId="164" fontId="3" fillId="15" borderId="26" xfId="0" applyNumberFormat="1" applyFont="1" applyFill="1" applyBorder="1" applyAlignment="1" applyProtection="1">
      <alignment horizontal="center" vertical="center"/>
      <protection locked="0"/>
    </xf>
    <xf numFmtId="165" fontId="3" fillId="15" borderId="34" xfId="0" applyNumberFormat="1" applyFont="1" applyFill="1" applyBorder="1" applyAlignment="1" applyProtection="1">
      <alignment horizontal="center" vertical="center"/>
      <protection locked="0"/>
    </xf>
    <xf numFmtId="165" fontId="3" fillId="15" borderId="35" xfId="0" applyNumberFormat="1" applyFont="1" applyFill="1" applyBorder="1" applyAlignment="1" applyProtection="1">
      <alignment horizontal="center" vertical="center"/>
      <protection locked="0"/>
    </xf>
    <xf numFmtId="164" fontId="3" fillId="15" borderId="36" xfId="0" applyNumberFormat="1" applyFont="1" applyFill="1" applyBorder="1" applyAlignment="1" applyProtection="1">
      <alignment horizontal="center" vertical="center"/>
      <protection locked="0"/>
    </xf>
    <xf numFmtId="164" fontId="3" fillId="15" borderId="45" xfId="0" applyNumberFormat="1" applyFont="1" applyFill="1" applyBorder="1" applyAlignment="1" applyProtection="1">
      <alignment horizontal="center" vertical="center"/>
      <protection locked="0"/>
    </xf>
    <xf numFmtId="0" fontId="6" fillId="15" borderId="39" xfId="0" applyFont="1" applyFill="1" applyBorder="1" applyAlignment="1" applyProtection="1">
      <alignment horizontal="left"/>
      <protection locked="0"/>
    </xf>
    <xf numFmtId="0" fontId="3" fillId="15" borderId="40" xfId="0" applyFont="1" applyFill="1" applyBorder="1" applyAlignment="1">
      <alignment horizontal="center" vertical="center"/>
    </xf>
    <xf numFmtId="0" fontId="6" fillId="15" borderId="40" xfId="0" applyFont="1" applyFill="1" applyBorder="1" applyAlignment="1" applyProtection="1">
      <alignment horizontal="center"/>
      <protection locked="0"/>
    </xf>
    <xf numFmtId="164" fontId="3" fillId="15" borderId="40" xfId="0" applyNumberFormat="1" applyFont="1" applyFill="1" applyBorder="1" applyAlignment="1" applyProtection="1">
      <alignment horizontal="center" vertical="center"/>
      <protection locked="0"/>
    </xf>
    <xf numFmtId="165" fontId="3" fillId="15" borderId="41" xfId="0" applyNumberFormat="1" applyFont="1" applyFill="1" applyBorder="1" applyAlignment="1" applyProtection="1">
      <alignment horizontal="center" vertical="center"/>
      <protection locked="0"/>
    </xf>
    <xf numFmtId="165" fontId="3" fillId="15" borderId="42" xfId="0" applyNumberFormat="1" applyFont="1" applyFill="1" applyBorder="1" applyAlignment="1" applyProtection="1">
      <alignment horizontal="center" vertical="center"/>
      <protection locked="0"/>
    </xf>
    <xf numFmtId="164" fontId="3" fillId="15" borderId="43" xfId="0" applyNumberFormat="1" applyFont="1" applyFill="1" applyBorder="1" applyAlignment="1" applyProtection="1">
      <alignment horizontal="center" vertical="center"/>
      <protection locked="0"/>
    </xf>
    <xf numFmtId="164" fontId="3" fillId="15" borderId="44" xfId="0" applyNumberFormat="1" applyFont="1" applyFill="1" applyBorder="1" applyAlignment="1" applyProtection="1">
      <alignment horizontal="center" vertical="center"/>
      <protection locked="0"/>
    </xf>
    <xf numFmtId="0" fontId="6" fillId="13" borderId="10" xfId="0" applyFont="1" applyFill="1" applyBorder="1" applyAlignment="1" applyProtection="1">
      <alignment horizontal="left"/>
      <protection locked="0"/>
    </xf>
    <xf numFmtId="0" fontId="3" fillId="13" borderId="11" xfId="0" applyFont="1" applyFill="1" applyBorder="1" applyAlignment="1">
      <alignment horizontal="center" vertical="center"/>
    </xf>
    <xf numFmtId="0" fontId="6" fillId="13" borderId="11" xfId="0" applyFont="1" applyFill="1" applyBorder="1" applyAlignment="1" applyProtection="1">
      <alignment horizontal="center"/>
      <protection locked="0"/>
    </xf>
    <xf numFmtId="164" fontId="3" fillId="13" borderId="11" xfId="0" applyNumberFormat="1" applyFont="1" applyFill="1" applyBorder="1" applyAlignment="1" applyProtection="1">
      <alignment horizontal="center" vertical="center"/>
      <protection locked="0"/>
    </xf>
    <xf numFmtId="165" fontId="3" fillId="13" borderId="12" xfId="0" applyNumberFormat="1" applyFont="1" applyFill="1" applyBorder="1" applyAlignment="1" applyProtection="1">
      <alignment horizontal="center" vertical="center"/>
      <protection locked="0"/>
    </xf>
    <xf numFmtId="165" fontId="3" fillId="13" borderId="13" xfId="0" applyNumberFormat="1" applyFont="1" applyFill="1" applyBorder="1" applyAlignment="1" applyProtection="1">
      <alignment horizontal="center" vertical="center"/>
      <protection locked="0"/>
    </xf>
    <xf numFmtId="164" fontId="3" fillId="13" borderId="14" xfId="0" applyNumberFormat="1" applyFont="1" applyFill="1" applyBorder="1" applyAlignment="1" applyProtection="1">
      <alignment horizontal="center" vertical="center"/>
      <protection locked="0"/>
    </xf>
    <xf numFmtId="164" fontId="3" fillId="13" borderId="15" xfId="0" applyNumberFormat="1" applyFont="1" applyFill="1" applyBorder="1" applyAlignment="1" applyProtection="1">
      <alignment horizontal="center" vertical="center"/>
      <protection locked="0"/>
    </xf>
    <xf numFmtId="0" fontId="5" fillId="8" borderId="51" xfId="0" applyFont="1" applyFill="1" applyBorder="1" applyAlignment="1">
      <alignment horizontal="center" vertical="center" textRotation="90" wrapText="1"/>
    </xf>
    <xf numFmtId="0" fontId="6" fillId="13" borderId="27" xfId="0" applyFont="1" applyFill="1" applyBorder="1" applyAlignment="1" applyProtection="1">
      <alignment horizontal="left"/>
      <protection locked="0"/>
    </xf>
    <xf numFmtId="0" fontId="3" fillId="13" borderId="28" xfId="0" applyFont="1" applyFill="1" applyBorder="1" applyAlignment="1">
      <alignment horizontal="center" vertical="center"/>
    </xf>
    <xf numFmtId="0" fontId="6" fillId="13" borderId="28" xfId="0" applyFont="1" applyFill="1" applyBorder="1" applyAlignment="1" applyProtection="1">
      <alignment horizontal="center"/>
      <protection locked="0"/>
    </xf>
    <xf numFmtId="164" fontId="3" fillId="13" borderId="28" xfId="0" applyNumberFormat="1" applyFont="1" applyFill="1" applyBorder="1" applyAlignment="1" applyProtection="1">
      <alignment horizontal="center" vertical="center"/>
      <protection locked="0"/>
    </xf>
    <xf numFmtId="165" fontId="3" fillId="13" borderId="29" xfId="0" applyNumberFormat="1" applyFont="1" applyFill="1" applyBorder="1" applyAlignment="1" applyProtection="1">
      <alignment horizontal="center" vertical="center"/>
      <protection locked="0"/>
    </xf>
    <xf numFmtId="165" fontId="3" fillId="13" borderId="30" xfId="0" applyNumberFormat="1" applyFont="1" applyFill="1" applyBorder="1" applyAlignment="1" applyProtection="1">
      <alignment horizontal="center" vertical="center"/>
      <protection locked="0"/>
    </xf>
    <xf numFmtId="164" fontId="3" fillId="13" borderId="31" xfId="0" applyNumberFormat="1" applyFont="1" applyFill="1" applyBorder="1" applyAlignment="1" applyProtection="1">
      <alignment horizontal="center" vertical="center"/>
      <protection locked="0"/>
    </xf>
    <xf numFmtId="164" fontId="3" fillId="13" borderId="32" xfId="0" applyNumberFormat="1" applyFont="1" applyFill="1" applyBorder="1" applyAlignment="1" applyProtection="1">
      <alignment horizontal="center" vertical="center"/>
      <protection locked="0"/>
    </xf>
    <xf numFmtId="0" fontId="5" fillId="16" borderId="7" xfId="0" applyFont="1" applyFill="1" applyBorder="1" applyAlignment="1">
      <alignment horizontal="center" vertical="center" textRotation="90"/>
    </xf>
    <xf numFmtId="0" fontId="3" fillId="17" borderId="10" xfId="0" applyFont="1" applyFill="1" applyBorder="1"/>
    <xf numFmtId="0" fontId="3" fillId="17" borderId="11" xfId="0" applyFont="1" applyFill="1" applyBorder="1" applyAlignment="1">
      <alignment horizontal="center" vertical="center"/>
    </xf>
    <xf numFmtId="164" fontId="3" fillId="17" borderId="11" xfId="0" applyNumberFormat="1" applyFont="1" applyFill="1" applyBorder="1" applyAlignment="1">
      <alignment horizontal="center" vertical="center"/>
    </xf>
    <xf numFmtId="2" fontId="3" fillId="17" borderId="12" xfId="0" applyNumberFormat="1" applyFont="1" applyFill="1" applyBorder="1" applyAlignment="1">
      <alignment horizontal="center" vertical="center"/>
    </xf>
    <xf numFmtId="2" fontId="3" fillId="17" borderId="13" xfId="0" applyNumberFormat="1" applyFont="1" applyFill="1" applyBorder="1" applyAlignment="1">
      <alignment horizontal="center" vertical="center"/>
    </xf>
    <xf numFmtId="164" fontId="3" fillId="17" borderId="14" xfId="0" applyNumberFormat="1" applyFont="1" applyFill="1" applyBorder="1" applyAlignment="1">
      <alignment horizontal="center" vertical="center"/>
    </xf>
    <xf numFmtId="164" fontId="3" fillId="17" borderId="15" xfId="0" applyNumberFormat="1" applyFont="1" applyFill="1" applyBorder="1" applyAlignment="1">
      <alignment horizontal="center" vertical="center"/>
    </xf>
    <xf numFmtId="0" fontId="5" fillId="16" borderId="52" xfId="0" applyFont="1" applyFill="1" applyBorder="1" applyAlignment="1">
      <alignment horizontal="center" vertical="center" textRotation="90"/>
    </xf>
    <xf numFmtId="0" fontId="3" fillId="17" borderId="22" xfId="0" applyFont="1" applyFill="1" applyBorder="1"/>
    <xf numFmtId="0" fontId="3" fillId="17" borderId="8" xfId="0" applyFont="1" applyFill="1" applyBorder="1" applyAlignment="1">
      <alignment horizontal="center" vertical="center"/>
    </xf>
    <xf numFmtId="164" fontId="3" fillId="17" borderId="8" xfId="0" applyNumberFormat="1" applyFont="1" applyFill="1" applyBorder="1" applyAlignment="1">
      <alignment horizontal="center" vertical="center"/>
    </xf>
    <xf numFmtId="2" fontId="3" fillId="17" borderId="1" xfId="0" applyNumberFormat="1" applyFont="1" applyFill="1" applyBorder="1" applyAlignment="1">
      <alignment horizontal="center" vertical="center"/>
    </xf>
    <xf numFmtId="2" fontId="3" fillId="17" borderId="23" xfId="0" applyNumberFormat="1" applyFont="1" applyFill="1" applyBorder="1" applyAlignment="1">
      <alignment horizontal="center" vertical="center"/>
    </xf>
    <xf numFmtId="164" fontId="3" fillId="17" borderId="24" xfId="0" applyNumberFormat="1" applyFont="1" applyFill="1" applyBorder="1" applyAlignment="1">
      <alignment horizontal="center" vertical="center"/>
    </xf>
    <xf numFmtId="164" fontId="3" fillId="17" borderId="25" xfId="0" applyNumberFormat="1" applyFont="1" applyFill="1" applyBorder="1" applyAlignment="1">
      <alignment horizontal="center" vertical="center"/>
    </xf>
    <xf numFmtId="0" fontId="5" fillId="16" borderId="53" xfId="0" applyFont="1" applyFill="1" applyBorder="1" applyAlignment="1">
      <alignment horizontal="center" vertical="center" textRotation="90"/>
    </xf>
    <xf numFmtId="0" fontId="3" fillId="17" borderId="27" xfId="0" applyFont="1" applyFill="1" applyBorder="1"/>
    <xf numFmtId="0" fontId="3" fillId="17" borderId="28" xfId="0" applyFont="1" applyFill="1" applyBorder="1" applyAlignment="1">
      <alignment horizontal="center" vertical="center"/>
    </xf>
    <xf numFmtId="164" fontId="3" fillId="17" borderId="28" xfId="0" applyNumberFormat="1" applyFont="1" applyFill="1" applyBorder="1" applyAlignment="1">
      <alignment horizontal="center" vertical="center"/>
    </xf>
    <xf numFmtId="2" fontId="3" fillId="17" borderId="29" xfId="0" applyNumberFormat="1" applyFont="1" applyFill="1" applyBorder="1" applyAlignment="1">
      <alignment horizontal="center" vertical="center"/>
    </xf>
    <xf numFmtId="2" fontId="3" fillId="17" borderId="30" xfId="0" applyNumberFormat="1" applyFont="1" applyFill="1" applyBorder="1" applyAlignment="1">
      <alignment horizontal="center" vertical="center"/>
    </xf>
    <xf numFmtId="164" fontId="3" fillId="17" borderId="31" xfId="0" applyNumberFormat="1" applyFont="1" applyFill="1" applyBorder="1" applyAlignment="1">
      <alignment horizontal="center" vertical="center"/>
    </xf>
    <xf numFmtId="164" fontId="3" fillId="17" borderId="32" xfId="0" applyNumberFormat="1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 vertical="center" textRotation="90" wrapText="1"/>
    </xf>
    <xf numFmtId="0" fontId="6" fillId="19" borderId="10" xfId="0" applyFont="1" applyFill="1" applyBorder="1" applyAlignment="1" applyProtection="1">
      <alignment horizontal="left"/>
      <protection locked="0"/>
    </xf>
    <xf numFmtId="0" fontId="3" fillId="19" borderId="11" xfId="0" applyFont="1" applyFill="1" applyBorder="1" applyAlignment="1">
      <alignment horizontal="center" vertical="center"/>
    </xf>
    <xf numFmtId="0" fontId="6" fillId="19" borderId="11" xfId="0" applyFont="1" applyFill="1" applyBorder="1" applyAlignment="1" applyProtection="1">
      <alignment horizontal="center"/>
      <protection locked="0"/>
    </xf>
    <xf numFmtId="164" fontId="3" fillId="19" borderId="11" xfId="0" applyNumberFormat="1" applyFont="1" applyFill="1" applyBorder="1" applyAlignment="1" applyProtection="1">
      <alignment horizontal="center" vertical="center"/>
      <protection locked="0"/>
    </xf>
    <xf numFmtId="165" fontId="3" fillId="19" borderId="12" xfId="0" applyNumberFormat="1" applyFont="1" applyFill="1" applyBorder="1" applyAlignment="1" applyProtection="1">
      <alignment horizontal="center" vertical="center"/>
      <protection locked="0"/>
    </xf>
    <xf numFmtId="165" fontId="3" fillId="19" borderId="13" xfId="0" applyNumberFormat="1" applyFont="1" applyFill="1" applyBorder="1" applyAlignment="1" applyProtection="1">
      <alignment horizontal="center" vertical="center"/>
      <protection locked="0"/>
    </xf>
    <xf numFmtId="164" fontId="3" fillId="19" borderId="14" xfId="0" applyNumberFormat="1" applyFont="1" applyFill="1" applyBorder="1" applyAlignment="1" applyProtection="1">
      <alignment horizontal="center" vertical="center"/>
      <protection locked="0"/>
    </xf>
    <xf numFmtId="164" fontId="3" fillId="19" borderId="15" xfId="0" applyNumberFormat="1" applyFont="1" applyFill="1" applyBorder="1" applyAlignment="1" applyProtection="1">
      <alignment horizontal="center" vertical="center"/>
      <protection locked="0"/>
    </xf>
    <xf numFmtId="0" fontId="8" fillId="18" borderId="54" xfId="0" applyFont="1" applyFill="1" applyBorder="1" applyAlignment="1">
      <alignment horizontal="center" vertical="center" textRotation="90" wrapText="1"/>
    </xf>
    <xf numFmtId="0" fontId="6" fillId="19" borderId="22" xfId="0" applyFont="1" applyFill="1" applyBorder="1" applyAlignment="1" applyProtection="1">
      <alignment horizontal="left"/>
      <protection locked="0"/>
    </xf>
    <xf numFmtId="0" fontId="3" fillId="19" borderId="8" xfId="0" applyFont="1" applyFill="1" applyBorder="1" applyAlignment="1">
      <alignment horizontal="center" vertical="center"/>
    </xf>
    <xf numFmtId="0" fontId="6" fillId="19" borderId="8" xfId="0" applyFont="1" applyFill="1" applyBorder="1" applyAlignment="1" applyProtection="1">
      <alignment horizontal="center"/>
      <protection locked="0"/>
    </xf>
    <xf numFmtId="164" fontId="3" fillId="19" borderId="8" xfId="0" applyNumberFormat="1" applyFont="1" applyFill="1" applyBorder="1" applyAlignment="1" applyProtection="1">
      <alignment horizontal="center" vertical="center"/>
      <protection locked="0"/>
    </xf>
    <xf numFmtId="165" fontId="3" fillId="19" borderId="1" xfId="0" applyNumberFormat="1" applyFont="1" applyFill="1" applyBorder="1" applyAlignment="1" applyProtection="1">
      <alignment horizontal="center" vertical="center"/>
      <protection locked="0"/>
    </xf>
    <xf numFmtId="165" fontId="3" fillId="19" borderId="23" xfId="0" applyNumberFormat="1" applyFont="1" applyFill="1" applyBorder="1" applyAlignment="1" applyProtection="1">
      <alignment horizontal="center" vertical="center"/>
      <protection locked="0"/>
    </xf>
    <xf numFmtId="164" fontId="3" fillId="19" borderId="24" xfId="0" applyNumberFormat="1" applyFont="1" applyFill="1" applyBorder="1" applyAlignment="1" applyProtection="1">
      <alignment horizontal="center" vertical="center"/>
      <protection locked="0"/>
    </xf>
    <xf numFmtId="164" fontId="3" fillId="19" borderId="25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6" fillId="19" borderId="39" xfId="0" applyFont="1" applyFill="1" applyBorder="1" applyAlignment="1" applyProtection="1">
      <alignment horizontal="left"/>
      <protection locked="0"/>
    </xf>
    <xf numFmtId="0" fontId="3" fillId="19" borderId="40" xfId="0" applyFont="1" applyFill="1" applyBorder="1" applyAlignment="1">
      <alignment horizontal="center" vertical="center"/>
    </xf>
    <xf numFmtId="0" fontId="6" fillId="19" borderId="40" xfId="0" applyFont="1" applyFill="1" applyBorder="1" applyAlignment="1" applyProtection="1">
      <alignment horizontal="center"/>
      <protection locked="0"/>
    </xf>
    <xf numFmtId="164" fontId="3" fillId="19" borderId="40" xfId="0" applyNumberFormat="1" applyFont="1" applyFill="1" applyBorder="1" applyAlignment="1" applyProtection="1">
      <alignment horizontal="center" vertical="center"/>
      <protection locked="0"/>
    </xf>
    <xf numFmtId="165" fontId="3" fillId="19" borderId="41" xfId="0" applyNumberFormat="1" applyFont="1" applyFill="1" applyBorder="1" applyAlignment="1" applyProtection="1">
      <alignment horizontal="center" vertical="center"/>
      <protection locked="0"/>
    </xf>
    <xf numFmtId="165" fontId="3" fillId="19" borderId="42" xfId="0" applyNumberFormat="1" applyFont="1" applyFill="1" applyBorder="1" applyAlignment="1" applyProtection="1">
      <alignment horizontal="center" vertical="center"/>
      <protection locked="0"/>
    </xf>
    <xf numFmtId="164" fontId="3" fillId="19" borderId="43" xfId="0" applyNumberFormat="1" applyFont="1" applyFill="1" applyBorder="1" applyAlignment="1" applyProtection="1">
      <alignment horizontal="center" vertical="center"/>
      <protection locked="0"/>
    </xf>
    <xf numFmtId="164" fontId="3" fillId="19" borderId="44" xfId="0" applyNumberFormat="1" applyFont="1" applyFill="1" applyBorder="1" applyAlignment="1" applyProtection="1">
      <alignment horizontal="center" vertical="center"/>
      <protection locked="0"/>
    </xf>
    <xf numFmtId="0" fontId="8" fillId="18" borderId="55" xfId="0" applyFont="1" applyFill="1" applyBorder="1" applyAlignment="1">
      <alignment horizontal="center" vertical="center" textRotation="90" wrapText="1"/>
    </xf>
    <xf numFmtId="0" fontId="9" fillId="20" borderId="4" xfId="0" applyFont="1" applyFill="1" applyBorder="1" applyAlignment="1">
      <alignment horizontal="center" vertical="center" textRotation="90" wrapText="1"/>
    </xf>
    <xf numFmtId="0" fontId="3" fillId="4" borderId="10" xfId="0" applyFont="1" applyFill="1" applyBorder="1"/>
    <xf numFmtId="0" fontId="3" fillId="4" borderId="11" xfId="0" applyFont="1" applyFill="1" applyBorder="1" applyAlignment="1">
      <alignment horizontal="center" vertical="center"/>
    </xf>
    <xf numFmtId="164" fontId="3" fillId="4" borderId="11" xfId="0" applyNumberFormat="1" applyFont="1" applyFill="1" applyBorder="1" applyAlignment="1">
      <alignment horizontal="center" vertical="center"/>
    </xf>
    <xf numFmtId="164" fontId="3" fillId="4" borderId="13" xfId="0" applyNumberFormat="1" applyFont="1" applyFill="1" applyBorder="1" applyAlignment="1">
      <alignment horizontal="center" vertical="center"/>
    </xf>
    <xf numFmtId="0" fontId="9" fillId="20" borderId="54" xfId="0" applyFont="1" applyFill="1" applyBorder="1" applyAlignment="1">
      <alignment horizontal="center" vertical="center" textRotation="90" wrapText="1"/>
    </xf>
    <xf numFmtId="0" fontId="3" fillId="4" borderId="22" xfId="0" applyFont="1" applyFill="1" applyBorder="1"/>
    <xf numFmtId="0" fontId="3" fillId="4" borderId="8" xfId="0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23" xfId="0" applyNumberFormat="1" applyFont="1" applyFill="1" applyBorder="1" applyAlignment="1">
      <alignment horizontal="center" vertical="center"/>
    </xf>
    <xf numFmtId="0" fontId="3" fillId="4" borderId="27" xfId="0" applyFont="1" applyFill="1" applyBorder="1"/>
    <xf numFmtId="0" fontId="3" fillId="4" borderId="28" xfId="0" applyFont="1" applyFill="1" applyBorder="1" applyAlignment="1">
      <alignment horizontal="center" vertical="center"/>
    </xf>
    <xf numFmtId="164" fontId="3" fillId="4" borderId="28" xfId="0" applyNumberFormat="1" applyFont="1" applyFill="1" applyBorder="1" applyAlignment="1">
      <alignment horizontal="center" vertical="center"/>
    </xf>
    <xf numFmtId="164" fontId="3" fillId="4" borderId="30" xfId="0" applyNumberFormat="1" applyFont="1" applyFill="1" applyBorder="1" applyAlignment="1">
      <alignment horizontal="center" vertical="center"/>
    </xf>
    <xf numFmtId="0" fontId="3" fillId="21" borderId="10" xfId="0" applyFont="1" applyFill="1" applyBorder="1"/>
    <xf numFmtId="0" fontId="3" fillId="21" borderId="11" xfId="0" applyFont="1" applyFill="1" applyBorder="1" applyAlignment="1">
      <alignment horizontal="center" vertical="center"/>
    </xf>
    <xf numFmtId="164" fontId="3" fillId="21" borderId="11" xfId="0" applyNumberFormat="1" applyFont="1" applyFill="1" applyBorder="1" applyAlignment="1">
      <alignment horizontal="center" vertical="center"/>
    </xf>
    <xf numFmtId="164" fontId="3" fillId="21" borderId="13" xfId="0" applyNumberFormat="1" applyFont="1" applyFill="1" applyBorder="1" applyAlignment="1">
      <alignment horizontal="center" vertical="center"/>
    </xf>
    <xf numFmtId="0" fontId="3" fillId="21" borderId="22" xfId="0" applyFont="1" applyFill="1" applyBorder="1"/>
    <xf numFmtId="0" fontId="3" fillId="21" borderId="8" xfId="0" applyFont="1" applyFill="1" applyBorder="1" applyAlignment="1">
      <alignment horizontal="center" vertical="center"/>
    </xf>
    <xf numFmtId="164" fontId="3" fillId="21" borderId="8" xfId="0" applyNumberFormat="1" applyFont="1" applyFill="1" applyBorder="1" applyAlignment="1">
      <alignment horizontal="center" vertical="center"/>
    </xf>
    <xf numFmtId="164" fontId="3" fillId="21" borderId="23" xfId="0" applyNumberFormat="1" applyFont="1" applyFill="1" applyBorder="1" applyAlignment="1">
      <alignment horizontal="center" vertical="center"/>
    </xf>
    <xf numFmtId="0" fontId="3" fillId="21" borderId="27" xfId="0" applyFont="1" applyFill="1" applyBorder="1"/>
    <xf numFmtId="0" fontId="3" fillId="21" borderId="28" xfId="0" applyFont="1" applyFill="1" applyBorder="1" applyAlignment="1">
      <alignment horizontal="center" vertical="center"/>
    </xf>
    <xf numFmtId="164" fontId="3" fillId="21" borderId="28" xfId="0" applyNumberFormat="1" applyFont="1" applyFill="1" applyBorder="1" applyAlignment="1">
      <alignment horizontal="center" vertical="center"/>
    </xf>
    <xf numFmtId="164" fontId="3" fillId="21" borderId="30" xfId="0" applyNumberFormat="1" applyFont="1" applyFill="1" applyBorder="1" applyAlignment="1">
      <alignment horizontal="center" vertical="center"/>
    </xf>
    <xf numFmtId="0" fontId="3" fillId="22" borderId="10" xfId="0" applyFont="1" applyFill="1" applyBorder="1"/>
    <xf numFmtId="0" fontId="3" fillId="22" borderId="11" xfId="0" applyFont="1" applyFill="1" applyBorder="1" applyAlignment="1">
      <alignment horizontal="center" vertical="center"/>
    </xf>
    <xf numFmtId="164" fontId="3" fillId="22" borderId="11" xfId="0" applyNumberFormat="1" applyFont="1" applyFill="1" applyBorder="1" applyAlignment="1">
      <alignment horizontal="center" vertical="center"/>
    </xf>
    <xf numFmtId="164" fontId="3" fillId="22" borderId="13" xfId="0" applyNumberFormat="1" applyFont="1" applyFill="1" applyBorder="1" applyAlignment="1">
      <alignment horizontal="center" vertical="center"/>
    </xf>
    <xf numFmtId="0" fontId="3" fillId="22" borderId="22" xfId="0" applyFont="1" applyFill="1" applyBorder="1"/>
    <xf numFmtId="0" fontId="3" fillId="22" borderId="8" xfId="0" applyFont="1" applyFill="1" applyBorder="1" applyAlignment="1">
      <alignment horizontal="center" vertical="center"/>
    </xf>
    <xf numFmtId="164" fontId="3" fillId="22" borderId="8" xfId="0" applyNumberFormat="1" applyFont="1" applyFill="1" applyBorder="1" applyAlignment="1">
      <alignment horizontal="center" vertical="center"/>
    </xf>
    <xf numFmtId="164" fontId="3" fillId="22" borderId="23" xfId="0" applyNumberFormat="1" applyFont="1" applyFill="1" applyBorder="1" applyAlignment="1">
      <alignment horizontal="center" vertical="center"/>
    </xf>
    <xf numFmtId="0" fontId="3" fillId="22" borderId="27" xfId="0" applyFont="1" applyFill="1" applyBorder="1"/>
    <xf numFmtId="0" fontId="3" fillId="22" borderId="28" xfId="0" applyFont="1" applyFill="1" applyBorder="1" applyAlignment="1">
      <alignment horizontal="center" vertical="center"/>
    </xf>
    <xf numFmtId="164" fontId="3" fillId="22" borderId="28" xfId="0" applyNumberFormat="1" applyFont="1" applyFill="1" applyBorder="1" applyAlignment="1">
      <alignment horizontal="center" vertical="center"/>
    </xf>
    <xf numFmtId="164" fontId="3" fillId="22" borderId="30" xfId="0" applyNumberFormat="1" applyFont="1" applyFill="1" applyBorder="1" applyAlignment="1">
      <alignment horizontal="center" vertical="center"/>
    </xf>
    <xf numFmtId="0" fontId="3" fillId="21" borderId="33" xfId="0" applyFont="1" applyFill="1" applyBorder="1"/>
    <xf numFmtId="0" fontId="3" fillId="21" borderId="26" xfId="0" applyFont="1" applyFill="1" applyBorder="1" applyAlignment="1">
      <alignment horizontal="center" vertical="center"/>
    </xf>
    <xf numFmtId="164" fontId="3" fillId="21" borderId="26" xfId="0" applyNumberFormat="1" applyFont="1" applyFill="1" applyBorder="1" applyAlignment="1">
      <alignment horizontal="center" vertical="center"/>
    </xf>
    <xf numFmtId="164" fontId="3" fillId="21" borderId="35" xfId="0" applyNumberFormat="1" applyFont="1" applyFill="1" applyBorder="1" applyAlignment="1">
      <alignment horizontal="center" vertical="center"/>
    </xf>
    <xf numFmtId="0" fontId="9" fillId="20" borderId="55" xfId="0" applyFont="1" applyFill="1" applyBorder="1" applyAlignment="1">
      <alignment horizontal="center" vertical="center" textRotation="90" wrapText="1"/>
    </xf>
    <xf numFmtId="0" fontId="5" fillId="23" borderId="4" xfId="0" applyFont="1" applyFill="1" applyBorder="1" applyAlignment="1">
      <alignment horizontal="center" vertical="center" textRotation="90"/>
    </xf>
    <xf numFmtId="164" fontId="3" fillId="17" borderId="13" xfId="0" applyNumberFormat="1" applyFont="1" applyFill="1" applyBorder="1" applyAlignment="1">
      <alignment horizontal="center" vertical="center"/>
    </xf>
    <xf numFmtId="0" fontId="5" fillId="23" borderId="54" xfId="0" applyFont="1" applyFill="1" applyBorder="1" applyAlignment="1">
      <alignment horizontal="center" vertical="center" textRotation="90"/>
    </xf>
    <xf numFmtId="164" fontId="3" fillId="17" borderId="23" xfId="0" applyNumberFormat="1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164" fontId="3" fillId="17" borderId="30" xfId="0" applyNumberFormat="1" applyFont="1" applyFill="1" applyBorder="1" applyAlignment="1">
      <alignment horizontal="center" vertical="center"/>
    </xf>
    <xf numFmtId="0" fontId="3" fillId="16" borderId="10" xfId="0" applyFont="1" applyFill="1" applyBorder="1"/>
    <xf numFmtId="0" fontId="3" fillId="16" borderId="11" xfId="0" applyFont="1" applyFill="1" applyBorder="1" applyAlignment="1">
      <alignment horizontal="center" vertical="center"/>
    </xf>
    <xf numFmtId="164" fontId="3" fillId="16" borderId="11" xfId="0" applyNumberFormat="1" applyFont="1" applyFill="1" applyBorder="1" applyAlignment="1">
      <alignment horizontal="center" vertical="center"/>
    </xf>
    <xf numFmtId="164" fontId="3" fillId="16" borderId="13" xfId="0" applyNumberFormat="1" applyFont="1" applyFill="1" applyBorder="1" applyAlignment="1">
      <alignment horizontal="center" vertical="center"/>
    </xf>
    <xf numFmtId="0" fontId="3" fillId="16" borderId="22" xfId="0" applyFont="1" applyFill="1" applyBorder="1"/>
    <xf numFmtId="0" fontId="3" fillId="16" borderId="8" xfId="0" applyFont="1" applyFill="1" applyBorder="1" applyAlignment="1">
      <alignment horizontal="center" vertical="center"/>
    </xf>
    <xf numFmtId="164" fontId="3" fillId="16" borderId="8" xfId="0" applyNumberFormat="1" applyFont="1" applyFill="1" applyBorder="1" applyAlignment="1">
      <alignment horizontal="center" vertical="center"/>
    </xf>
    <xf numFmtId="164" fontId="3" fillId="16" borderId="23" xfId="0" applyNumberFormat="1" applyFont="1" applyFill="1" applyBorder="1" applyAlignment="1">
      <alignment horizontal="center" vertical="center"/>
    </xf>
    <xf numFmtId="0" fontId="3" fillId="16" borderId="27" xfId="0" applyFont="1" applyFill="1" applyBorder="1"/>
    <xf numFmtId="0" fontId="3" fillId="16" borderId="28" xfId="0" applyFont="1" applyFill="1" applyBorder="1" applyAlignment="1">
      <alignment horizontal="center" vertical="center"/>
    </xf>
    <xf numFmtId="164" fontId="3" fillId="16" borderId="28" xfId="0" applyNumberFormat="1" applyFont="1" applyFill="1" applyBorder="1" applyAlignment="1">
      <alignment horizontal="center" vertical="center"/>
    </xf>
    <xf numFmtId="164" fontId="3" fillId="16" borderId="30" xfId="0" applyNumberFormat="1" applyFont="1" applyFill="1" applyBorder="1" applyAlignment="1">
      <alignment horizontal="center" vertical="center"/>
    </xf>
    <xf numFmtId="0" fontId="3" fillId="24" borderId="10" xfId="0" applyFont="1" applyFill="1" applyBorder="1"/>
    <xf numFmtId="0" fontId="3" fillId="24" borderId="11" xfId="0" applyFont="1" applyFill="1" applyBorder="1" applyAlignment="1">
      <alignment horizontal="center" vertical="center"/>
    </xf>
    <xf numFmtId="164" fontId="3" fillId="24" borderId="11" xfId="0" applyNumberFormat="1" applyFont="1" applyFill="1" applyBorder="1" applyAlignment="1">
      <alignment horizontal="center" vertical="center"/>
    </xf>
    <xf numFmtId="164" fontId="3" fillId="24" borderId="13" xfId="0" applyNumberFormat="1" applyFont="1" applyFill="1" applyBorder="1" applyAlignment="1">
      <alignment horizontal="center" vertical="center"/>
    </xf>
    <xf numFmtId="0" fontId="3" fillId="24" borderId="22" xfId="0" applyFont="1" applyFill="1" applyBorder="1"/>
    <xf numFmtId="0" fontId="3" fillId="24" borderId="8" xfId="0" applyFont="1" applyFill="1" applyBorder="1" applyAlignment="1">
      <alignment horizontal="center" vertical="center"/>
    </xf>
    <xf numFmtId="164" fontId="3" fillId="24" borderId="8" xfId="0" applyNumberFormat="1" applyFont="1" applyFill="1" applyBorder="1" applyAlignment="1">
      <alignment horizontal="center" vertical="center"/>
    </xf>
    <xf numFmtId="164" fontId="3" fillId="24" borderId="23" xfId="0" applyNumberFormat="1" applyFont="1" applyFill="1" applyBorder="1" applyAlignment="1">
      <alignment horizontal="center" vertical="center"/>
    </xf>
    <xf numFmtId="0" fontId="3" fillId="24" borderId="27" xfId="0" applyFont="1" applyFill="1" applyBorder="1"/>
    <xf numFmtId="0" fontId="3" fillId="24" borderId="28" xfId="0" applyFont="1" applyFill="1" applyBorder="1" applyAlignment="1">
      <alignment horizontal="center" vertical="center"/>
    </xf>
    <xf numFmtId="164" fontId="3" fillId="24" borderId="28" xfId="0" applyNumberFormat="1" applyFont="1" applyFill="1" applyBorder="1" applyAlignment="1">
      <alignment horizontal="center" vertical="center"/>
    </xf>
    <xf numFmtId="164" fontId="3" fillId="24" borderId="30" xfId="0" applyNumberFormat="1" applyFont="1" applyFill="1" applyBorder="1" applyAlignment="1">
      <alignment horizontal="center" vertical="center"/>
    </xf>
    <xf numFmtId="0" fontId="3" fillId="25" borderId="33" xfId="0" applyFont="1" applyFill="1" applyBorder="1"/>
    <xf numFmtId="0" fontId="3" fillId="25" borderId="26" xfId="0" applyFont="1" applyFill="1" applyBorder="1" applyAlignment="1">
      <alignment horizontal="center" vertical="center"/>
    </xf>
    <xf numFmtId="164" fontId="3" fillId="25" borderId="26" xfId="0" applyNumberFormat="1" applyFont="1" applyFill="1" applyBorder="1" applyAlignment="1">
      <alignment horizontal="center" vertical="center"/>
    </xf>
    <xf numFmtId="164" fontId="3" fillId="25" borderId="35" xfId="0" applyNumberFormat="1" applyFont="1" applyFill="1" applyBorder="1" applyAlignment="1">
      <alignment horizontal="center" vertical="center"/>
    </xf>
    <xf numFmtId="0" fontId="3" fillId="25" borderId="22" xfId="0" applyFont="1" applyFill="1" applyBorder="1"/>
    <xf numFmtId="0" fontId="3" fillId="25" borderId="8" xfId="0" applyFont="1" applyFill="1" applyBorder="1" applyAlignment="1">
      <alignment horizontal="center" vertical="center"/>
    </xf>
    <xf numFmtId="164" fontId="3" fillId="25" borderId="8" xfId="0" applyNumberFormat="1" applyFont="1" applyFill="1" applyBorder="1" applyAlignment="1">
      <alignment horizontal="center" vertical="center"/>
    </xf>
    <xf numFmtId="164" fontId="3" fillId="25" borderId="23" xfId="0" applyNumberFormat="1" applyFont="1" applyFill="1" applyBorder="1" applyAlignment="1">
      <alignment horizontal="center" vertical="center"/>
    </xf>
    <xf numFmtId="0" fontId="5" fillId="23" borderId="55" xfId="0" applyFont="1" applyFill="1" applyBorder="1" applyAlignment="1">
      <alignment horizontal="center" vertical="center" textRotation="90"/>
    </xf>
    <xf numFmtId="0" fontId="3" fillId="25" borderId="39" xfId="0" applyFont="1" applyFill="1" applyBorder="1"/>
    <xf numFmtId="0" fontId="3" fillId="25" borderId="40" xfId="0" applyFont="1" applyFill="1" applyBorder="1" applyAlignment="1">
      <alignment horizontal="center" vertical="center"/>
    </xf>
    <xf numFmtId="164" fontId="3" fillId="25" borderId="40" xfId="0" applyNumberFormat="1" applyFont="1" applyFill="1" applyBorder="1" applyAlignment="1">
      <alignment horizontal="center" vertical="center"/>
    </xf>
    <xf numFmtId="164" fontId="3" fillId="25" borderId="42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textRotation="90"/>
    </xf>
    <xf numFmtId="0" fontId="3" fillId="5" borderId="10" xfId="0" applyFont="1" applyFill="1" applyBorder="1"/>
    <xf numFmtId="164" fontId="3" fillId="5" borderId="11" xfId="0" applyNumberFormat="1" applyFont="1" applyFill="1" applyBorder="1" applyAlignment="1">
      <alignment horizontal="center" vertical="center"/>
    </xf>
    <xf numFmtId="164" fontId="3" fillId="5" borderId="13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textRotation="90"/>
    </xf>
    <xf numFmtId="0" fontId="3" fillId="5" borderId="22" xfId="0" applyFont="1" applyFill="1" applyBorder="1"/>
    <xf numFmtId="164" fontId="3" fillId="5" borderId="8" xfId="0" applyNumberFormat="1" applyFont="1" applyFill="1" applyBorder="1" applyAlignment="1">
      <alignment horizontal="center" vertical="center"/>
    </xf>
    <xf numFmtId="164" fontId="3" fillId="5" borderId="2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5" borderId="27" xfId="0" applyFont="1" applyFill="1" applyBorder="1"/>
    <xf numFmtId="164" fontId="3" fillId="5" borderId="28" xfId="0" applyNumberFormat="1" applyFont="1" applyFill="1" applyBorder="1" applyAlignment="1">
      <alignment horizontal="center" vertical="center"/>
    </xf>
    <xf numFmtId="164" fontId="3" fillId="5" borderId="30" xfId="0" applyNumberFormat="1" applyFont="1" applyFill="1" applyBorder="1" applyAlignment="1">
      <alignment horizontal="center" vertical="center"/>
    </xf>
    <xf numFmtId="0" fontId="3" fillId="5" borderId="33" xfId="0" applyFont="1" applyFill="1" applyBorder="1"/>
    <xf numFmtId="164" fontId="3" fillId="5" borderId="26" xfId="0" applyNumberFormat="1" applyFont="1" applyFill="1" applyBorder="1" applyAlignment="1">
      <alignment horizontal="center" vertical="center"/>
    </xf>
    <xf numFmtId="164" fontId="3" fillId="5" borderId="35" xfId="0" applyNumberFormat="1" applyFont="1" applyFill="1" applyBorder="1" applyAlignment="1">
      <alignment horizontal="center" vertical="center"/>
    </xf>
    <xf numFmtId="0" fontId="3" fillId="5" borderId="39" xfId="0" applyFont="1" applyFill="1" applyBorder="1"/>
    <xf numFmtId="164" fontId="3" fillId="5" borderId="40" xfId="0" applyNumberFormat="1" applyFont="1" applyFill="1" applyBorder="1" applyAlignment="1">
      <alignment horizontal="center" vertical="center"/>
    </xf>
    <xf numFmtId="164" fontId="3" fillId="5" borderId="42" xfId="0" applyNumberFormat="1" applyFont="1" applyFill="1" applyBorder="1" applyAlignment="1">
      <alignment horizontal="center" vertical="center"/>
    </xf>
    <xf numFmtId="0" fontId="5" fillId="26" borderId="4" xfId="0" applyFont="1" applyFill="1" applyBorder="1" applyAlignment="1">
      <alignment horizontal="center" vertical="center" textRotation="90"/>
    </xf>
    <xf numFmtId="0" fontId="3" fillId="14" borderId="10" xfId="0" applyFont="1" applyFill="1" applyBorder="1"/>
    <xf numFmtId="164" fontId="3" fillId="14" borderId="11" xfId="0" applyNumberFormat="1" applyFont="1" applyFill="1" applyBorder="1" applyAlignment="1">
      <alignment horizontal="center" vertical="center"/>
    </xf>
    <xf numFmtId="164" fontId="3" fillId="14" borderId="13" xfId="0" applyNumberFormat="1" applyFont="1" applyFill="1" applyBorder="1" applyAlignment="1">
      <alignment horizontal="center" vertical="center"/>
    </xf>
    <xf numFmtId="0" fontId="5" fillId="26" borderId="54" xfId="0" applyFont="1" applyFill="1" applyBorder="1" applyAlignment="1">
      <alignment horizontal="center" vertical="center" textRotation="90"/>
    </xf>
    <xf numFmtId="0" fontId="3" fillId="14" borderId="22" xfId="0" applyFont="1" applyFill="1" applyBorder="1"/>
    <xf numFmtId="164" fontId="3" fillId="14" borderId="8" xfId="0" applyNumberFormat="1" applyFont="1" applyFill="1" applyBorder="1" applyAlignment="1">
      <alignment horizontal="center" vertical="center"/>
    </xf>
    <xf numFmtId="164" fontId="3" fillId="14" borderId="23" xfId="0" applyNumberFormat="1" applyFont="1" applyFill="1" applyBorder="1" applyAlignment="1">
      <alignment horizontal="center" vertical="center"/>
    </xf>
    <xf numFmtId="0" fontId="3" fillId="14" borderId="39" xfId="0" applyFont="1" applyFill="1" applyBorder="1"/>
    <xf numFmtId="0" fontId="3" fillId="14" borderId="40" xfId="0" applyFont="1" applyFill="1" applyBorder="1" applyAlignment="1">
      <alignment horizontal="center" vertical="center"/>
    </xf>
    <xf numFmtId="164" fontId="3" fillId="14" borderId="40" xfId="0" applyNumberFormat="1" applyFont="1" applyFill="1" applyBorder="1" applyAlignment="1">
      <alignment horizontal="center" vertical="center"/>
    </xf>
    <xf numFmtId="164" fontId="3" fillId="14" borderId="42" xfId="0" applyNumberFormat="1" applyFont="1" applyFill="1" applyBorder="1" applyAlignment="1">
      <alignment horizontal="center" vertical="center"/>
    </xf>
    <xf numFmtId="0" fontId="3" fillId="10" borderId="10" xfId="0" applyFont="1" applyFill="1" applyBorder="1"/>
    <xf numFmtId="164" fontId="3" fillId="10" borderId="11" xfId="0" applyNumberFormat="1" applyFont="1" applyFill="1" applyBorder="1" applyAlignment="1">
      <alignment horizontal="center" vertical="center"/>
    </xf>
    <xf numFmtId="164" fontId="3" fillId="10" borderId="13" xfId="0" applyNumberFormat="1" applyFont="1" applyFill="1" applyBorder="1" applyAlignment="1">
      <alignment horizontal="center" vertical="center"/>
    </xf>
    <xf numFmtId="0" fontId="3" fillId="10" borderId="22" xfId="0" applyFont="1" applyFill="1" applyBorder="1"/>
    <xf numFmtId="164" fontId="3" fillId="10" borderId="8" xfId="0" applyNumberFormat="1" applyFont="1" applyFill="1" applyBorder="1" applyAlignment="1">
      <alignment horizontal="center" vertical="center"/>
    </xf>
    <xf numFmtId="164" fontId="3" fillId="10" borderId="23" xfId="0" applyNumberFormat="1" applyFont="1" applyFill="1" applyBorder="1" applyAlignment="1">
      <alignment horizontal="center" vertical="center"/>
    </xf>
    <xf numFmtId="0" fontId="3" fillId="10" borderId="39" xfId="0" applyFont="1" applyFill="1" applyBorder="1"/>
    <xf numFmtId="0" fontId="3" fillId="10" borderId="40" xfId="0" applyFont="1" applyFill="1" applyBorder="1" applyAlignment="1">
      <alignment horizontal="center" vertical="center"/>
    </xf>
    <xf numFmtId="164" fontId="3" fillId="10" borderId="40" xfId="0" applyNumberFormat="1" applyFont="1" applyFill="1" applyBorder="1" applyAlignment="1">
      <alignment horizontal="center" vertical="center"/>
    </xf>
    <xf numFmtId="164" fontId="3" fillId="10" borderId="42" xfId="0" applyNumberFormat="1" applyFont="1" applyFill="1" applyBorder="1" applyAlignment="1">
      <alignment horizontal="center" vertical="center"/>
    </xf>
    <xf numFmtId="0" fontId="3" fillId="15" borderId="10" xfId="0" applyFont="1" applyFill="1" applyBorder="1"/>
    <xf numFmtId="0" fontId="3" fillId="15" borderId="11" xfId="0" applyFont="1" applyFill="1" applyBorder="1" applyAlignment="1">
      <alignment horizontal="center" vertical="center"/>
    </xf>
    <xf numFmtId="164" fontId="3" fillId="15" borderId="11" xfId="0" applyNumberFormat="1" applyFont="1" applyFill="1" applyBorder="1" applyAlignment="1">
      <alignment horizontal="center" vertical="center"/>
    </xf>
    <xf numFmtId="164" fontId="3" fillId="15" borderId="13" xfId="0" applyNumberFormat="1" applyFont="1" applyFill="1" applyBorder="1" applyAlignment="1">
      <alignment horizontal="center" vertical="center"/>
    </xf>
    <xf numFmtId="0" fontId="3" fillId="15" borderId="22" xfId="0" applyFont="1" applyFill="1" applyBorder="1"/>
    <xf numFmtId="0" fontId="3" fillId="15" borderId="8" xfId="0" applyFont="1" applyFill="1" applyBorder="1" applyAlignment="1">
      <alignment horizontal="center" vertical="center"/>
    </xf>
    <xf numFmtId="164" fontId="3" fillId="15" borderId="8" xfId="0" applyNumberFormat="1" applyFont="1" applyFill="1" applyBorder="1" applyAlignment="1">
      <alignment horizontal="center" vertical="center"/>
    </xf>
    <xf numFmtId="164" fontId="3" fillId="15" borderId="23" xfId="0" applyNumberFormat="1" applyFont="1" applyFill="1" applyBorder="1" applyAlignment="1">
      <alignment horizontal="center" vertical="center"/>
    </xf>
    <xf numFmtId="0" fontId="3" fillId="15" borderId="39" xfId="0" applyFont="1" applyFill="1" applyBorder="1"/>
    <xf numFmtId="164" fontId="3" fillId="15" borderId="40" xfId="0" applyNumberFormat="1" applyFont="1" applyFill="1" applyBorder="1" applyAlignment="1">
      <alignment horizontal="center" vertical="center"/>
    </xf>
    <xf numFmtId="164" fontId="3" fillId="15" borderId="42" xfId="0" applyNumberFormat="1" applyFont="1" applyFill="1" applyBorder="1" applyAlignment="1">
      <alignment horizontal="center" vertical="center"/>
    </xf>
    <xf numFmtId="0" fontId="3" fillId="12" borderId="10" xfId="0" applyFont="1" applyFill="1" applyBorder="1"/>
    <xf numFmtId="164" fontId="3" fillId="12" borderId="11" xfId="0" applyNumberFormat="1" applyFont="1" applyFill="1" applyBorder="1" applyAlignment="1">
      <alignment horizontal="center" vertical="center"/>
    </xf>
    <xf numFmtId="164" fontId="3" fillId="12" borderId="13" xfId="0" applyNumberFormat="1" applyFont="1" applyFill="1" applyBorder="1" applyAlignment="1">
      <alignment horizontal="center" vertical="center"/>
    </xf>
    <xf numFmtId="0" fontId="3" fillId="12" borderId="22" xfId="0" applyFont="1" applyFill="1" applyBorder="1"/>
    <xf numFmtId="164" fontId="3" fillId="12" borderId="8" xfId="0" applyNumberFormat="1" applyFont="1" applyFill="1" applyBorder="1" applyAlignment="1">
      <alignment horizontal="center" vertical="center"/>
    </xf>
    <xf numFmtId="164" fontId="3" fillId="12" borderId="23" xfId="0" applyNumberFormat="1" applyFont="1" applyFill="1" applyBorder="1" applyAlignment="1">
      <alignment horizontal="center" vertical="center"/>
    </xf>
    <xf numFmtId="0" fontId="3" fillId="12" borderId="27" xfId="0" applyFont="1" applyFill="1" applyBorder="1"/>
    <xf numFmtId="164" fontId="3" fillId="12" borderId="28" xfId="0" applyNumberFormat="1" applyFont="1" applyFill="1" applyBorder="1" applyAlignment="1">
      <alignment horizontal="center" vertical="center"/>
    </xf>
    <xf numFmtId="164" fontId="3" fillId="12" borderId="30" xfId="0" applyNumberFormat="1" applyFont="1" applyFill="1" applyBorder="1" applyAlignment="1">
      <alignment horizontal="center" vertical="center"/>
    </xf>
    <xf numFmtId="0" fontId="5" fillId="26" borderId="55" xfId="0" applyFont="1" applyFill="1" applyBorder="1" applyAlignment="1">
      <alignment horizontal="center" vertical="center" textRotation="90"/>
    </xf>
    <xf numFmtId="0" fontId="3" fillId="10" borderId="27" xfId="0" applyFont="1" applyFill="1" applyBorder="1"/>
    <xf numFmtId="164" fontId="3" fillId="10" borderId="28" xfId="0" applyNumberFormat="1" applyFont="1" applyFill="1" applyBorder="1" applyAlignment="1">
      <alignment horizontal="center" vertical="center"/>
    </xf>
    <xf numFmtId="164" fontId="3" fillId="10" borderId="3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105455</xdr:colOff>
      <xdr:row>35</xdr:row>
      <xdr:rowOff>37419</xdr:rowOff>
    </xdr:from>
    <xdr:to>
      <xdr:col>37</xdr:col>
      <xdr:colOff>206693</xdr:colOff>
      <xdr:row>114</xdr:row>
      <xdr:rowOff>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973373-1824-4F83-A722-688414D45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37955" y="5904819"/>
          <a:ext cx="4978038" cy="13061187"/>
        </a:xfrm>
        <a:prstGeom prst="rect">
          <a:avLst/>
        </a:prstGeom>
      </xdr:spPr>
    </xdr:pic>
    <xdr:clientData/>
  </xdr:twoCellAnchor>
  <xdr:twoCellAnchor editAs="oneCell">
    <xdr:from>
      <xdr:col>39</xdr:col>
      <xdr:colOff>595312</xdr:colOff>
      <xdr:row>35</xdr:row>
      <xdr:rowOff>0</xdr:rowOff>
    </xdr:from>
    <xdr:to>
      <xdr:col>56</xdr:col>
      <xdr:colOff>112258</xdr:colOff>
      <xdr:row>104</xdr:row>
      <xdr:rowOff>95007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4C6B89-1D21-4356-A75F-E81ECD643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23812" y="5867400"/>
          <a:ext cx="9880146" cy="11572632"/>
        </a:xfrm>
        <a:prstGeom prst="rect">
          <a:avLst/>
        </a:prstGeom>
      </xdr:spPr>
    </xdr:pic>
    <xdr:clientData/>
  </xdr:twoCellAnchor>
  <xdr:twoCellAnchor>
    <xdr:from>
      <xdr:col>22</xdr:col>
      <xdr:colOff>732692</xdr:colOff>
      <xdr:row>25</xdr:row>
      <xdr:rowOff>58615</xdr:rowOff>
    </xdr:from>
    <xdr:to>
      <xdr:col>22</xdr:col>
      <xdr:colOff>732692</xdr:colOff>
      <xdr:row>28</xdr:row>
      <xdr:rowOff>109903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2B3174-8140-41CF-8E13-886A03B03790}"/>
            </a:ext>
          </a:extLst>
        </xdr:cNvPr>
        <xdr:cNvCxnSpPr/>
      </xdr:nvCxnSpPr>
      <xdr:spPr>
        <a:xfrm flipV="1">
          <a:off x="25602467" y="4201990"/>
          <a:ext cx="0" cy="5370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925286</xdr:colOff>
      <xdr:row>435</xdr:row>
      <xdr:rowOff>108857</xdr:rowOff>
    </xdr:from>
    <xdr:to>
      <xdr:col>1</xdr:col>
      <xdr:colOff>925286</xdr:colOff>
      <xdr:row>438</xdr:row>
      <xdr:rowOff>81643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F45BACA-32B4-47D2-93DA-8B17229E1F49}"/>
            </a:ext>
          </a:extLst>
        </xdr:cNvPr>
        <xdr:cNvCxnSpPr/>
      </xdr:nvCxnSpPr>
      <xdr:spPr>
        <a:xfrm flipV="1">
          <a:off x="1534886" y="69536582"/>
          <a:ext cx="0" cy="4299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925286</xdr:colOff>
      <xdr:row>435</xdr:row>
      <xdr:rowOff>108857</xdr:rowOff>
    </xdr:from>
    <xdr:to>
      <xdr:col>1</xdr:col>
      <xdr:colOff>925286</xdr:colOff>
      <xdr:row>438</xdr:row>
      <xdr:rowOff>81643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6B7ECE1-51BE-4353-99CB-1AEBECE19F1C}"/>
            </a:ext>
          </a:extLst>
        </xdr:cNvPr>
        <xdr:cNvCxnSpPr/>
      </xdr:nvCxnSpPr>
      <xdr:spPr>
        <a:xfrm flipV="1">
          <a:off x="1534886" y="69536582"/>
          <a:ext cx="0" cy="4299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jp.co.uk\Birmingham\Best%20Practice\Electronic%20signatures\Schedules\Issue%20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G%20To%20MSB%20LADDER_Containment%20Calculation%20Schedule_V0.9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ffice.indoeng.com/95407/XLS/App.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jp.co.uk\Projects\1004785%20John%20Radcliffe%20Kadoorie%20+%20common\07-Calculations\Mechanical\120315%20whd%20Heat%20Loss%20Calc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rjohnston/1000209/10-Specifications/Schedules/95407/XLS/App.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ver Sheet"/>
      <sheetName val="Mechanical"/>
      <sheetName val="Electrical"/>
      <sheetName val="Structural"/>
      <sheetName val="Civils"/>
      <sheetName val="Transport"/>
      <sheetName val="MEP Combined"/>
      <sheetName val="Acoustic"/>
      <sheetName val="Sketch"/>
      <sheetName val="Specifications"/>
      <sheetName val="Reports"/>
      <sheetName val="Schedules"/>
      <sheetName val="Cundall Drawing Numbering "/>
      <sheetName val="Cundall Document Numbering"/>
      <sheetName val="Supporting Inform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19-21 Silvermills Court Henderson Place Edinburgh EH3 5DG Tel: +44 (0)131 524 3500</v>
          </cell>
          <cell r="C1">
            <v>60</v>
          </cell>
          <cell r="D1">
            <v>10</v>
          </cell>
          <cell r="E1">
            <v>11</v>
          </cell>
          <cell r="F1">
            <v>90</v>
          </cell>
          <cell r="G1">
            <v>80</v>
          </cell>
          <cell r="I1" t="str">
            <v>APP</v>
          </cell>
          <cell r="J1" t="str">
            <v>E</v>
          </cell>
        </row>
        <row r="2">
          <cell r="A2" t="str">
            <v>Saffron House 6-10 Kirby Street London EC1N 8TS Tel: +44 (0)207 438 1600</v>
          </cell>
          <cell r="C2">
            <v>61</v>
          </cell>
          <cell r="D2">
            <v>11</v>
          </cell>
          <cell r="E2">
            <v>52</v>
          </cell>
          <cell r="F2">
            <v>95</v>
          </cell>
          <cell r="G2">
            <v>81</v>
          </cell>
          <cell r="I2" t="str">
            <v>QA</v>
          </cell>
          <cell r="J2" t="str">
            <v>M</v>
          </cell>
        </row>
        <row r="3">
          <cell r="A3" t="str">
            <v>Manchester One Portland Street Manchester M1 3AH Tel: +44 (0)161 244 5660</v>
          </cell>
          <cell r="C3">
            <v>62</v>
          </cell>
          <cell r="D3">
            <v>12</v>
          </cell>
          <cell r="E3">
            <v>91</v>
          </cell>
          <cell r="G3">
            <v>82</v>
          </cell>
          <cell r="I3" t="str">
            <v>RA</v>
          </cell>
          <cell r="J3" t="str">
            <v>PH</v>
          </cell>
        </row>
        <row r="4">
          <cell r="A4" t="str">
            <v>Premier Business Centre  20 Adelaide Street  Belfast  BT2 8GD  Tel: +44 (0)2890 517000</v>
          </cell>
          <cell r="C4">
            <v>63</v>
          </cell>
          <cell r="D4">
            <v>13</v>
          </cell>
          <cell r="E4">
            <v>92</v>
          </cell>
          <cell r="G4">
            <v>83</v>
          </cell>
          <cell r="I4" t="str">
            <v>PRG</v>
          </cell>
          <cell r="J4" t="str">
            <v>CL</v>
          </cell>
        </row>
        <row r="5">
          <cell r="A5" t="str">
            <v>Horsley House Regent Centre Gosforth Newcastle-upon-Tyne NE3 3LU Tel: +44 (0)191 213 1515</v>
          </cell>
          <cell r="C5">
            <v>64</v>
          </cell>
          <cell r="D5">
            <v>14</v>
          </cell>
          <cell r="E5">
            <v>93</v>
          </cell>
          <cell r="G5">
            <v>84</v>
          </cell>
          <cell r="I5" t="str">
            <v>FEE</v>
          </cell>
          <cell r="J5" t="str">
            <v>MEP</v>
          </cell>
        </row>
        <row r="6">
          <cell r="A6" t="str">
            <v>4th Floor 15 Colmore Row Birmingham B3 2BH Tel +44 (0)121 262 2720</v>
          </cell>
          <cell r="C6">
            <v>65</v>
          </cell>
          <cell r="D6">
            <v>15</v>
          </cell>
          <cell r="E6">
            <v>94</v>
          </cell>
          <cell r="G6">
            <v>85</v>
          </cell>
          <cell r="I6" t="str">
            <v>RPT</v>
          </cell>
          <cell r="J6" t="str">
            <v>MD</v>
          </cell>
        </row>
        <row r="7">
          <cell r="A7" t="str">
            <v>Cedaceros 10  4̊ centro  derecha 28014  Madrid  Tel: +34 913 600 284</v>
          </cell>
          <cell r="C7">
            <v>66</v>
          </cell>
          <cell r="D7">
            <v>16</v>
          </cell>
          <cell r="I7" t="str">
            <v>SPC</v>
          </cell>
          <cell r="J7" t="str">
            <v>CC</v>
          </cell>
        </row>
        <row r="8">
          <cell r="A8" t="str">
            <v>PO Box 6088  Suite 8D  Al Kuwari Building  Al Sadd Street  Doha  Qatar  Tel +974 4444 6013</v>
          </cell>
          <cell r="C8">
            <v>67</v>
          </cell>
          <cell r="D8">
            <v>17</v>
          </cell>
          <cell r="I8" t="str">
            <v>CAL</v>
          </cell>
          <cell r="J8" t="str">
            <v>AS</v>
          </cell>
        </row>
        <row r="9">
          <cell r="A9" t="str">
            <v>9th Floor Chinachem  Johnston Plaza  178-186 Johnston Road  Wanchai  Hong Kong  Tel: +852 2566 6260</v>
          </cell>
          <cell r="C9">
            <v>68</v>
          </cell>
          <cell r="D9">
            <v>20</v>
          </cell>
          <cell r="I9" t="str">
            <v>SCH</v>
          </cell>
          <cell r="J9" t="str">
            <v>DS</v>
          </cell>
        </row>
        <row r="10">
          <cell r="A10" t="str">
            <v>Office 604  6th Floor  Al Barsha Business Centre  Al Barsaha 1  Dubai UAE PO Box 215459  Tel: +971 4 323 2629</v>
          </cell>
          <cell r="C10">
            <v>69</v>
          </cell>
          <cell r="D10">
            <v>21</v>
          </cell>
          <cell r="I10" t="str">
            <v>CI</v>
          </cell>
          <cell r="J10" t="str">
            <v>EA</v>
          </cell>
        </row>
        <row r="11">
          <cell r="A11" t="str">
            <v>One Raffles Place, Tower 2, #19-61, Singapore 048616 Tel: +65 6808 5626</v>
          </cell>
          <cell r="D11">
            <v>23</v>
          </cell>
          <cell r="I11" t="str">
            <v>COR</v>
          </cell>
          <cell r="J11" t="str">
            <v>FEE</v>
          </cell>
        </row>
        <row r="12">
          <cell r="D12">
            <v>24</v>
          </cell>
          <cell r="I12" t="str">
            <v>DS</v>
          </cell>
          <cell r="J12" t="str">
            <v>GE</v>
          </cell>
        </row>
        <row r="13">
          <cell r="D13">
            <v>27</v>
          </cell>
          <cell r="I13" t="str">
            <v>MIN</v>
          </cell>
          <cell r="J13" t="str">
            <v>GL</v>
          </cell>
        </row>
        <row r="14">
          <cell r="D14">
            <v>28</v>
          </cell>
          <cell r="I14" t="str">
            <v>SIS</v>
          </cell>
          <cell r="J14" t="str">
            <v>LT</v>
          </cell>
        </row>
        <row r="15">
          <cell r="D15">
            <v>29</v>
          </cell>
          <cell r="J15" t="str">
            <v>LG</v>
          </cell>
        </row>
        <row r="16">
          <cell r="D16">
            <v>30</v>
          </cell>
          <cell r="J16" t="str">
            <v>PG</v>
          </cell>
        </row>
        <row r="17">
          <cell r="D17">
            <v>31</v>
          </cell>
          <cell r="J17" t="str">
            <v>SU</v>
          </cell>
        </row>
        <row r="18">
          <cell r="D18">
            <v>32</v>
          </cell>
          <cell r="J18" t="str">
            <v>TC</v>
          </cell>
        </row>
        <row r="19">
          <cell r="D19">
            <v>33</v>
          </cell>
        </row>
        <row r="20">
          <cell r="D20">
            <v>34</v>
          </cell>
        </row>
        <row r="21">
          <cell r="D21">
            <v>35</v>
          </cell>
        </row>
        <row r="22">
          <cell r="D22">
            <v>36</v>
          </cell>
        </row>
        <row r="23">
          <cell r="D23">
            <v>37</v>
          </cell>
        </row>
        <row r="24">
          <cell r="D24">
            <v>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Guidance Notes"/>
      <sheetName val="Stage 4 - Small"/>
      <sheetName val="Stage 4 - Medium"/>
      <sheetName val="Stage 4 - Large"/>
      <sheetName val="Exports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s"/>
      <sheetName val="Data"/>
    </sheetNames>
    <sheetDataSet>
      <sheetData sheetId="0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cover sheet"/>
      <sheetName val="Design Criteria"/>
      <sheetName val="radiant panel"/>
      <sheetName val="Results"/>
      <sheetName val="# Staff room"/>
      <sheetName val="# 09 meetingroom"/>
      <sheetName val="# Researcher 08"/>
      <sheetName val="# Researcher 07"/>
      <sheetName val="# Researcher 06"/>
      <sheetName val="# single office"/>
      <sheetName val="# Corridor"/>
      <sheetName val="template"/>
      <sheetName val="# single office 3"/>
      <sheetName val="# single office 2"/>
      <sheetName val="# Reception"/>
      <sheetName val="# WC &amp; Cycle change"/>
      <sheetName val="# internal corridor"/>
      <sheetName val="# waiting area"/>
      <sheetName val="Sheet1"/>
    </sheetNames>
    <sheetDataSet>
      <sheetData sheetId="0"/>
      <sheetData sheetId="1">
        <row r="38">
          <cell r="C38" t="str">
            <v>External Walls Type 1</v>
          </cell>
        </row>
        <row r="39">
          <cell r="C39" t="str">
            <v>External Walls Type 2</v>
          </cell>
        </row>
        <row r="40">
          <cell r="C40" t="str">
            <v>Ground floor (in contact with earth)</v>
          </cell>
        </row>
        <row r="41">
          <cell r="C41" t="str">
            <v>Ground Floor (suspended)</v>
          </cell>
        </row>
        <row r="42">
          <cell r="C42" t="str">
            <v>Roof type 1</v>
          </cell>
        </row>
        <row r="43">
          <cell r="C43" t="str">
            <v>Roof type 2</v>
          </cell>
        </row>
        <row r="48">
          <cell r="C48" t="str">
            <v>Intermediate ceiling</v>
          </cell>
        </row>
        <row r="49">
          <cell r="C49" t="str">
            <v>Intermediate Floor</v>
          </cell>
        </row>
        <row r="50">
          <cell r="C50" t="str">
            <v>Internal Glazing</v>
          </cell>
        </row>
        <row r="51">
          <cell r="C51" t="str">
            <v>Internal Walls Type 1</v>
          </cell>
        </row>
        <row r="52">
          <cell r="C52" t="str">
            <v>Partition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9E8C-63F8-4A3F-BF37-A8405DBB5D4F}">
  <sheetPr>
    <tabColor theme="9"/>
  </sheetPr>
  <dimension ref="A1:AO543"/>
  <sheetViews>
    <sheetView tabSelected="1" zoomScale="70" zoomScaleNormal="70" workbookViewId="0">
      <pane xSplit="1" ySplit="3" topLeftCell="B394" activePane="bottomRight" state="frozen"/>
      <selection pane="topRight" activeCell="B1" sqref="B1"/>
      <selection pane="bottomLeft" activeCell="A4" sqref="A4"/>
      <selection pane="bottomRight" activeCell="A436" sqref="A436:I543"/>
    </sheetView>
  </sheetViews>
  <sheetFormatPr defaultColWidth="9.140625" defaultRowHeight="12" x14ac:dyDescent="0.2"/>
  <cols>
    <col min="1" max="1" width="9.140625" style="4"/>
    <col min="2" max="2" width="30.28515625" style="4" bestFit="1" customWidth="1"/>
    <col min="3" max="7" width="20.7109375" style="27" customWidth="1"/>
    <col min="8" max="8" width="20.7109375" style="29" customWidth="1"/>
    <col min="9" max="9" width="25.5703125" style="29" bestFit="1" customWidth="1"/>
    <col min="10" max="10" width="9.140625" style="4"/>
    <col min="11" max="11" width="21" style="4" bestFit="1" customWidth="1"/>
    <col min="12" max="12" width="15.5703125" style="4" bestFit="1" customWidth="1"/>
    <col min="13" max="13" width="12.5703125" style="4" bestFit="1" customWidth="1"/>
    <col min="14" max="14" width="13.5703125" style="4" bestFit="1" customWidth="1"/>
    <col min="15" max="15" width="12.28515625" style="4" bestFit="1" customWidth="1"/>
    <col min="16" max="16" width="10.42578125" style="4" bestFit="1" customWidth="1"/>
    <col min="17" max="17" width="15.140625" style="4" bestFit="1" customWidth="1"/>
    <col min="18" max="18" width="8.7109375" style="4" bestFit="1" customWidth="1"/>
    <col min="19" max="19" width="15.28515625" style="4" bestFit="1" customWidth="1"/>
    <col min="20" max="20" width="9.140625" style="4"/>
    <col min="21" max="21" width="18" style="4" bestFit="1" customWidth="1"/>
    <col min="22" max="22" width="22.85546875" style="4" bestFit="1" customWidth="1"/>
    <col min="23" max="23" width="22.42578125" style="4" bestFit="1" customWidth="1"/>
    <col min="24" max="24" width="8.140625" style="4" customWidth="1"/>
    <col min="25" max="25" width="17.5703125" style="4" bestFit="1" customWidth="1"/>
    <col min="26" max="26" width="18.5703125" style="4" bestFit="1" customWidth="1"/>
    <col min="27" max="27" width="13.42578125" style="4" bestFit="1" customWidth="1"/>
    <col min="28" max="16384" width="9.140625" style="4"/>
  </cols>
  <sheetData>
    <row r="1" spans="1:28" ht="20.25" x14ac:dyDescent="0.3">
      <c r="A1" s="1"/>
      <c r="B1" s="2" t="s">
        <v>0</v>
      </c>
      <c r="C1" s="3"/>
      <c r="D1" s="3"/>
      <c r="E1" s="3"/>
      <c r="F1" s="3"/>
      <c r="G1" s="3"/>
      <c r="H1" s="3"/>
      <c r="I1" s="3"/>
      <c r="J1" s="1"/>
      <c r="K1" s="2" t="s">
        <v>1</v>
      </c>
      <c r="L1" s="1"/>
      <c r="M1" s="1"/>
      <c r="N1" s="1"/>
      <c r="O1" s="1"/>
      <c r="P1" s="1"/>
      <c r="Q1" s="1"/>
      <c r="R1" s="1"/>
      <c r="S1" s="1"/>
      <c r="T1" s="1"/>
      <c r="V1" s="2" t="s">
        <v>2</v>
      </c>
    </row>
    <row r="2" spans="1:28" ht="12.75" thickBot="1" x14ac:dyDescent="0.25">
      <c r="C2" s="4"/>
      <c r="D2" s="4"/>
      <c r="E2" s="4"/>
      <c r="F2" s="4"/>
      <c r="G2" s="4"/>
      <c r="H2" s="4"/>
      <c r="I2" s="4"/>
      <c r="O2" s="5" t="s">
        <v>3</v>
      </c>
      <c r="P2" s="6"/>
      <c r="Q2" s="6"/>
      <c r="R2" s="6"/>
      <c r="S2" s="7"/>
    </row>
    <row r="3" spans="1:28" ht="12.75" thickBot="1" x14ac:dyDescent="0.25">
      <c r="B3" s="8" t="s">
        <v>4</v>
      </c>
      <c r="C3" s="8" t="s">
        <v>5</v>
      </c>
      <c r="D3" s="8" t="s">
        <v>6</v>
      </c>
      <c r="E3" s="8" t="s">
        <v>7</v>
      </c>
      <c r="F3" s="9" t="s">
        <v>3</v>
      </c>
      <c r="G3" s="10" t="s">
        <v>8</v>
      </c>
      <c r="H3" s="11" t="s">
        <v>9</v>
      </c>
      <c r="I3" s="8" t="s">
        <v>10</v>
      </c>
      <c r="K3" s="12" t="s">
        <v>11</v>
      </c>
      <c r="L3" s="13" t="s">
        <v>12</v>
      </c>
      <c r="M3" s="14" t="s">
        <v>13</v>
      </c>
      <c r="N3" s="13" t="s">
        <v>14</v>
      </c>
      <c r="O3" s="14" t="s">
        <v>15</v>
      </c>
      <c r="P3" s="13" t="s">
        <v>16</v>
      </c>
      <c r="Q3" s="14" t="s">
        <v>17</v>
      </c>
      <c r="R3" s="13" t="s">
        <v>18</v>
      </c>
      <c r="S3" s="15" t="s">
        <v>19</v>
      </c>
    </row>
    <row r="4" spans="1:28" ht="12" customHeight="1" thickBot="1" x14ac:dyDescent="0.25">
      <c r="A4" s="16" t="s">
        <v>20</v>
      </c>
      <c r="B4" s="17" t="s">
        <v>21</v>
      </c>
      <c r="C4" s="18" t="s">
        <v>22</v>
      </c>
      <c r="D4" s="19" t="s">
        <v>23</v>
      </c>
      <c r="E4" s="20">
        <v>17.5</v>
      </c>
      <c r="F4" s="21">
        <v>0.8</v>
      </c>
      <c r="G4" s="22" t="s">
        <v>24</v>
      </c>
      <c r="H4" s="23"/>
      <c r="I4" s="24">
        <f>E4*8</f>
        <v>140</v>
      </c>
      <c r="K4" s="25" t="s">
        <v>25</v>
      </c>
      <c r="L4" s="26" t="s">
        <v>26</v>
      </c>
      <c r="M4" s="27">
        <v>75</v>
      </c>
      <c r="N4" s="28">
        <v>50</v>
      </c>
      <c r="O4" s="29">
        <v>1.4</v>
      </c>
      <c r="P4" s="30">
        <f t="shared" ref="P4:P18" si="0">O4*1.06</f>
        <v>1.484</v>
      </c>
      <c r="Q4" s="29">
        <f t="shared" ref="Q4:Q30" si="1">O4*0.94</f>
        <v>1.3159999999999998</v>
      </c>
      <c r="R4" s="30">
        <f t="shared" ref="R4:R12" si="2">O4*0.96</f>
        <v>1.3439999999999999</v>
      </c>
      <c r="S4" s="31">
        <f t="shared" ref="S4:S12" si="3">O4*0.97</f>
        <v>1.3579999999999999</v>
      </c>
      <c r="V4" s="32" t="s">
        <v>27</v>
      </c>
      <c r="W4" s="33" t="s">
        <v>28</v>
      </c>
      <c r="X4" s="33" t="s">
        <v>29</v>
      </c>
      <c r="Y4" s="33" t="s">
        <v>30</v>
      </c>
      <c r="Z4" s="33" t="s">
        <v>31</v>
      </c>
      <c r="AA4" s="33" t="s">
        <v>32</v>
      </c>
      <c r="AB4" s="34" t="s">
        <v>33</v>
      </c>
    </row>
    <row r="5" spans="1:28" ht="12.75" customHeight="1" x14ac:dyDescent="0.2">
      <c r="A5" s="35"/>
      <c r="B5" s="36" t="s">
        <v>21</v>
      </c>
      <c r="C5" s="37" t="s">
        <v>22</v>
      </c>
      <c r="D5" s="38" t="s">
        <v>34</v>
      </c>
      <c r="E5" s="39">
        <v>20.2</v>
      </c>
      <c r="F5" s="40">
        <v>0.96</v>
      </c>
      <c r="G5" s="41" t="s">
        <v>24</v>
      </c>
      <c r="H5" s="42"/>
      <c r="I5" s="43">
        <f t="shared" ref="I5:I16" si="4">E5*8</f>
        <v>161.6</v>
      </c>
      <c r="K5" s="25" t="s">
        <v>25</v>
      </c>
      <c r="L5" s="26" t="s">
        <v>26</v>
      </c>
      <c r="M5" s="27">
        <v>100</v>
      </c>
      <c r="N5" s="28">
        <v>50</v>
      </c>
      <c r="O5" s="29">
        <v>1.5</v>
      </c>
      <c r="P5" s="30">
        <f t="shared" si="0"/>
        <v>1.59</v>
      </c>
      <c r="Q5" s="29">
        <f t="shared" si="1"/>
        <v>1.41</v>
      </c>
      <c r="R5" s="30">
        <f t="shared" si="2"/>
        <v>1.44</v>
      </c>
      <c r="S5" s="31">
        <f t="shared" si="3"/>
        <v>1.4550000000000001</v>
      </c>
      <c r="V5" s="44" t="s">
        <v>25</v>
      </c>
      <c r="W5" s="45" t="s">
        <v>35</v>
      </c>
      <c r="X5" s="46" t="s">
        <v>22</v>
      </c>
      <c r="Y5" s="47" t="s">
        <v>36</v>
      </c>
      <c r="Z5" s="46" t="s">
        <v>26</v>
      </c>
      <c r="AA5" s="48">
        <v>75</v>
      </c>
      <c r="AB5" s="46" t="s">
        <v>24</v>
      </c>
    </row>
    <row r="6" spans="1:28" ht="12.75" customHeight="1" x14ac:dyDescent="0.2">
      <c r="A6" s="35"/>
      <c r="B6" s="36" t="s">
        <v>21</v>
      </c>
      <c r="C6" s="37" t="s">
        <v>22</v>
      </c>
      <c r="D6" s="38" t="s">
        <v>37</v>
      </c>
      <c r="E6" s="39">
        <v>22.3</v>
      </c>
      <c r="F6" s="40">
        <v>1.24</v>
      </c>
      <c r="G6" s="41" t="s">
        <v>24</v>
      </c>
      <c r="H6" s="42"/>
      <c r="I6" s="43">
        <f t="shared" si="4"/>
        <v>178.4</v>
      </c>
      <c r="K6" s="25" t="s">
        <v>25</v>
      </c>
      <c r="L6" s="26" t="s">
        <v>26</v>
      </c>
      <c r="M6" s="27">
        <v>150</v>
      </c>
      <c r="N6" s="28">
        <v>50</v>
      </c>
      <c r="O6" s="29">
        <v>2</v>
      </c>
      <c r="P6" s="30">
        <f t="shared" si="0"/>
        <v>2.12</v>
      </c>
      <c r="Q6" s="29">
        <f t="shared" si="1"/>
        <v>1.88</v>
      </c>
      <c r="R6" s="30">
        <f t="shared" si="2"/>
        <v>1.92</v>
      </c>
      <c r="S6" s="31">
        <f t="shared" si="3"/>
        <v>1.94</v>
      </c>
      <c r="V6" s="44" t="s">
        <v>38</v>
      </c>
      <c r="W6" s="49" t="s">
        <v>39</v>
      </c>
      <c r="X6" s="44" t="s">
        <v>40</v>
      </c>
      <c r="Y6" s="50" t="s">
        <v>41</v>
      </c>
      <c r="Z6" s="44" t="s">
        <v>42</v>
      </c>
      <c r="AA6" s="51">
        <v>100</v>
      </c>
      <c r="AB6" s="44" t="s">
        <v>43</v>
      </c>
    </row>
    <row r="7" spans="1:28" ht="12.75" customHeight="1" x14ac:dyDescent="0.2">
      <c r="A7" s="35"/>
      <c r="B7" s="36" t="s">
        <v>21</v>
      </c>
      <c r="C7" s="37" t="s">
        <v>22</v>
      </c>
      <c r="D7" s="38" t="s">
        <v>44</v>
      </c>
      <c r="E7" s="39">
        <v>24.2</v>
      </c>
      <c r="F7" s="40">
        <v>1.51</v>
      </c>
      <c r="G7" s="41" t="s">
        <v>24</v>
      </c>
      <c r="H7" s="42"/>
      <c r="I7" s="43">
        <f t="shared" si="4"/>
        <v>193.6</v>
      </c>
      <c r="K7" s="25" t="s">
        <v>25</v>
      </c>
      <c r="L7" s="26" t="s">
        <v>26</v>
      </c>
      <c r="M7" s="27">
        <v>225</v>
      </c>
      <c r="N7" s="28">
        <v>50</v>
      </c>
      <c r="O7" s="29">
        <v>3</v>
      </c>
      <c r="P7" s="30">
        <f t="shared" si="0"/>
        <v>3.18</v>
      </c>
      <c r="Q7" s="29">
        <f t="shared" si="1"/>
        <v>2.82</v>
      </c>
      <c r="R7" s="30">
        <f t="shared" si="2"/>
        <v>2.88</v>
      </c>
      <c r="S7" s="31">
        <f t="shared" si="3"/>
        <v>2.91</v>
      </c>
      <c r="W7" s="52" t="s">
        <v>21</v>
      </c>
      <c r="X7" s="44" t="s">
        <v>45</v>
      </c>
      <c r="Y7" s="50" t="s">
        <v>46</v>
      </c>
      <c r="AA7" s="51">
        <v>150</v>
      </c>
      <c r="AB7" s="44" t="s">
        <v>47</v>
      </c>
    </row>
    <row r="8" spans="1:28" ht="12.75" customHeight="1" x14ac:dyDescent="0.2">
      <c r="A8" s="35"/>
      <c r="B8" s="36" t="s">
        <v>21</v>
      </c>
      <c r="C8" s="37" t="s">
        <v>22</v>
      </c>
      <c r="D8" s="38" t="s">
        <v>48</v>
      </c>
      <c r="E8" s="39">
        <v>27.4</v>
      </c>
      <c r="F8" s="40">
        <v>1.9</v>
      </c>
      <c r="G8" s="41" t="s">
        <v>24</v>
      </c>
      <c r="H8" s="42"/>
      <c r="I8" s="43">
        <f t="shared" si="4"/>
        <v>219.2</v>
      </c>
      <c r="K8" s="25" t="s">
        <v>25</v>
      </c>
      <c r="L8" s="26" t="s">
        <v>26</v>
      </c>
      <c r="M8" s="27">
        <v>300</v>
      </c>
      <c r="N8" s="28">
        <v>50</v>
      </c>
      <c r="O8" s="29">
        <v>3.6</v>
      </c>
      <c r="P8" s="30">
        <f t="shared" si="0"/>
        <v>3.8160000000000003</v>
      </c>
      <c r="Q8" s="29">
        <f t="shared" si="1"/>
        <v>3.3839999999999999</v>
      </c>
      <c r="R8" s="30">
        <f t="shared" si="2"/>
        <v>3.456</v>
      </c>
      <c r="S8" s="31">
        <f t="shared" si="3"/>
        <v>3.492</v>
      </c>
      <c r="W8" s="49" t="s">
        <v>49</v>
      </c>
      <c r="X8" s="44" t="s">
        <v>50</v>
      </c>
      <c r="Y8" s="50" t="s">
        <v>51</v>
      </c>
      <c r="AA8" s="51">
        <v>225</v>
      </c>
    </row>
    <row r="9" spans="1:28" ht="12.75" customHeight="1" x14ac:dyDescent="0.2">
      <c r="A9" s="35"/>
      <c r="B9" s="36" t="s">
        <v>21</v>
      </c>
      <c r="C9" s="37" t="s">
        <v>22</v>
      </c>
      <c r="D9" s="38" t="s">
        <v>52</v>
      </c>
      <c r="E9" s="39">
        <v>30</v>
      </c>
      <c r="F9" s="40">
        <v>2.3199999999999998</v>
      </c>
      <c r="G9" s="41" t="s">
        <v>24</v>
      </c>
      <c r="H9" s="42">
        <v>60</v>
      </c>
      <c r="I9" s="43">
        <f t="shared" si="4"/>
        <v>240</v>
      </c>
      <c r="K9" s="25" t="s">
        <v>25</v>
      </c>
      <c r="L9" s="26" t="s">
        <v>26</v>
      </c>
      <c r="M9" s="27">
        <v>450</v>
      </c>
      <c r="N9" s="28">
        <v>50</v>
      </c>
      <c r="O9" s="29">
        <v>5.9</v>
      </c>
      <c r="P9" s="30">
        <f t="shared" si="0"/>
        <v>6.2540000000000004</v>
      </c>
      <c r="Q9" s="29">
        <f t="shared" si="1"/>
        <v>5.5460000000000003</v>
      </c>
      <c r="R9" s="30">
        <f t="shared" si="2"/>
        <v>5.6639999999999997</v>
      </c>
      <c r="S9" s="31">
        <f t="shared" si="3"/>
        <v>5.7229999999999999</v>
      </c>
      <c r="W9" s="52" t="s">
        <v>53</v>
      </c>
      <c r="X9" s="44" t="s">
        <v>54</v>
      </c>
      <c r="Y9" s="50" t="s">
        <v>55</v>
      </c>
      <c r="AA9" s="51">
        <v>300</v>
      </c>
    </row>
    <row r="10" spans="1:28" ht="12.75" customHeight="1" x14ac:dyDescent="0.2">
      <c r="A10" s="35"/>
      <c r="B10" s="36" t="s">
        <v>21</v>
      </c>
      <c r="C10" s="37" t="s">
        <v>22</v>
      </c>
      <c r="D10" s="38" t="s">
        <v>56</v>
      </c>
      <c r="E10" s="39">
        <v>32.799999999999997</v>
      </c>
      <c r="F10" s="40">
        <v>2.93</v>
      </c>
      <c r="G10" s="41" t="s">
        <v>24</v>
      </c>
      <c r="H10" s="42">
        <v>60</v>
      </c>
      <c r="I10" s="43">
        <f t="shared" si="4"/>
        <v>262.39999999999998</v>
      </c>
      <c r="K10" s="25" t="s">
        <v>25</v>
      </c>
      <c r="L10" s="26" t="s">
        <v>26</v>
      </c>
      <c r="M10" s="27">
        <v>600</v>
      </c>
      <c r="N10" s="28">
        <v>50</v>
      </c>
      <c r="O10" s="29">
        <v>7.6</v>
      </c>
      <c r="P10" s="30">
        <f t="shared" si="0"/>
        <v>8.0559999999999992</v>
      </c>
      <c r="Q10" s="29">
        <f t="shared" si="1"/>
        <v>7.1439999999999992</v>
      </c>
      <c r="R10" s="30">
        <f t="shared" si="2"/>
        <v>7.2959999999999994</v>
      </c>
      <c r="S10" s="31">
        <f t="shared" si="3"/>
        <v>7.3719999999999999</v>
      </c>
      <c r="W10" s="52" t="s">
        <v>57</v>
      </c>
      <c r="X10" s="44" t="s">
        <v>58</v>
      </c>
      <c r="Y10" s="50" t="s">
        <v>59</v>
      </c>
      <c r="AA10" s="51">
        <v>450</v>
      </c>
    </row>
    <row r="11" spans="1:28" ht="12.75" customHeight="1" x14ac:dyDescent="0.2">
      <c r="A11" s="35"/>
      <c r="B11" s="36" t="s">
        <v>21</v>
      </c>
      <c r="C11" s="37" t="s">
        <v>22</v>
      </c>
      <c r="D11" s="38" t="s">
        <v>60</v>
      </c>
      <c r="E11" s="39">
        <v>35.6</v>
      </c>
      <c r="F11" s="40">
        <v>3.58</v>
      </c>
      <c r="G11" s="41" t="s">
        <v>24</v>
      </c>
      <c r="H11" s="42">
        <v>60</v>
      </c>
      <c r="I11" s="43">
        <f t="shared" si="4"/>
        <v>284.8</v>
      </c>
      <c r="K11" s="25" t="s">
        <v>25</v>
      </c>
      <c r="L11" s="26" t="s">
        <v>26</v>
      </c>
      <c r="M11" s="27">
        <v>750</v>
      </c>
      <c r="N11" s="28">
        <v>50</v>
      </c>
      <c r="O11" s="29">
        <v>12</v>
      </c>
      <c r="P11" s="30">
        <f t="shared" si="0"/>
        <v>12.72</v>
      </c>
      <c r="Q11" s="29">
        <f t="shared" si="1"/>
        <v>11.28</v>
      </c>
      <c r="R11" s="30">
        <f t="shared" si="2"/>
        <v>11.52</v>
      </c>
      <c r="S11" s="31">
        <f t="shared" si="3"/>
        <v>11.64</v>
      </c>
      <c r="W11" s="52" t="s">
        <v>61</v>
      </c>
      <c r="X11" s="44" t="s">
        <v>62</v>
      </c>
      <c r="Y11" s="50" t="s">
        <v>63</v>
      </c>
      <c r="AA11" s="51">
        <v>600</v>
      </c>
    </row>
    <row r="12" spans="1:28" ht="12.75" customHeight="1" x14ac:dyDescent="0.2">
      <c r="A12" s="35"/>
      <c r="B12" s="36" t="s">
        <v>21</v>
      </c>
      <c r="C12" s="37" t="s">
        <v>22</v>
      </c>
      <c r="D12" s="38" t="s">
        <v>64</v>
      </c>
      <c r="E12" s="39">
        <v>40.5</v>
      </c>
      <c r="F12" s="40">
        <v>4.5999999999999996</v>
      </c>
      <c r="G12" s="41" t="s">
        <v>24</v>
      </c>
      <c r="H12" s="42">
        <v>63</v>
      </c>
      <c r="I12" s="43">
        <f t="shared" si="4"/>
        <v>324</v>
      </c>
      <c r="K12" s="25" t="s">
        <v>25</v>
      </c>
      <c r="L12" s="26" t="s">
        <v>26</v>
      </c>
      <c r="M12" s="27">
        <v>900</v>
      </c>
      <c r="N12" s="28">
        <v>50</v>
      </c>
      <c r="O12" s="29">
        <v>14</v>
      </c>
      <c r="P12" s="30">
        <f t="shared" si="0"/>
        <v>14.84</v>
      </c>
      <c r="Q12" s="29">
        <f t="shared" si="1"/>
        <v>13.16</v>
      </c>
      <c r="R12" s="30">
        <f t="shared" si="2"/>
        <v>13.44</v>
      </c>
      <c r="S12" s="31">
        <f t="shared" si="3"/>
        <v>13.58</v>
      </c>
      <c r="W12" s="52" t="s">
        <v>65</v>
      </c>
      <c r="X12" s="44" t="s">
        <v>66</v>
      </c>
      <c r="Y12" s="50" t="s">
        <v>67</v>
      </c>
      <c r="AA12" s="51">
        <v>750</v>
      </c>
    </row>
    <row r="13" spans="1:28" ht="12.75" customHeight="1" x14ac:dyDescent="0.2">
      <c r="A13" s="35"/>
      <c r="B13" s="36" t="s">
        <v>21</v>
      </c>
      <c r="C13" s="37" t="s">
        <v>22</v>
      </c>
      <c r="D13" s="38" t="s">
        <v>68</v>
      </c>
      <c r="E13" s="39">
        <v>44.2</v>
      </c>
      <c r="F13" s="40">
        <v>5.77</v>
      </c>
      <c r="G13" s="41" t="s">
        <v>24</v>
      </c>
      <c r="H13" s="42">
        <v>72</v>
      </c>
      <c r="I13" s="43">
        <f t="shared" si="4"/>
        <v>353.6</v>
      </c>
      <c r="K13" s="25" t="s">
        <v>25</v>
      </c>
      <c r="L13" s="26" t="s">
        <v>42</v>
      </c>
      <c r="M13" s="27">
        <v>100</v>
      </c>
      <c r="N13" s="28">
        <v>80</v>
      </c>
      <c r="O13" s="29">
        <v>9</v>
      </c>
      <c r="P13" s="30">
        <f t="shared" si="0"/>
        <v>9.5400000000000009</v>
      </c>
      <c r="Q13" s="29">
        <f t="shared" si="1"/>
        <v>8.4599999999999991</v>
      </c>
      <c r="R13" s="30" t="s">
        <v>69</v>
      </c>
      <c r="S13" s="31" t="s">
        <v>69</v>
      </c>
      <c r="W13" s="52" t="s">
        <v>70</v>
      </c>
      <c r="X13" s="44" t="s">
        <v>71</v>
      </c>
      <c r="Y13" s="50" t="s">
        <v>23</v>
      </c>
      <c r="AA13" s="51">
        <v>900</v>
      </c>
    </row>
    <row r="14" spans="1:28" ht="12.75" customHeight="1" x14ac:dyDescent="0.2">
      <c r="A14" s="35"/>
      <c r="B14" s="36" t="s">
        <v>21</v>
      </c>
      <c r="C14" s="37" t="s">
        <v>22</v>
      </c>
      <c r="D14" s="38" t="s">
        <v>72</v>
      </c>
      <c r="E14" s="39">
        <v>48.8</v>
      </c>
      <c r="F14" s="40">
        <v>7.25</v>
      </c>
      <c r="G14" s="41" t="s">
        <v>24</v>
      </c>
      <c r="H14" s="42">
        <v>72</v>
      </c>
      <c r="I14" s="43">
        <f t="shared" si="4"/>
        <v>390.4</v>
      </c>
      <c r="K14" s="25" t="s">
        <v>25</v>
      </c>
      <c r="L14" s="26" t="s">
        <v>42</v>
      </c>
      <c r="M14" s="27">
        <v>150</v>
      </c>
      <c r="N14" s="28">
        <v>80</v>
      </c>
      <c r="O14" s="29">
        <v>10.199999999999999</v>
      </c>
      <c r="P14" s="30">
        <f t="shared" si="0"/>
        <v>10.811999999999999</v>
      </c>
      <c r="Q14" s="29">
        <f t="shared" si="1"/>
        <v>9.5879999999999992</v>
      </c>
      <c r="R14" s="30" t="s">
        <v>69</v>
      </c>
      <c r="S14" s="31" t="s">
        <v>69</v>
      </c>
      <c r="W14" s="52" t="s">
        <v>73</v>
      </c>
      <c r="X14" s="44" t="s">
        <v>74</v>
      </c>
      <c r="Y14" s="50" t="s">
        <v>34</v>
      </c>
    </row>
    <row r="15" spans="1:28" ht="12.75" customHeight="1" x14ac:dyDescent="0.2">
      <c r="A15" s="35"/>
      <c r="B15" s="36" t="s">
        <v>21</v>
      </c>
      <c r="C15" s="37" t="s">
        <v>22</v>
      </c>
      <c r="D15" s="38" t="s">
        <v>75</v>
      </c>
      <c r="E15" s="39">
        <v>55.4</v>
      </c>
      <c r="F15" s="40">
        <v>9.3810000000000002</v>
      </c>
      <c r="G15" s="41" t="s">
        <v>24</v>
      </c>
      <c r="H15" s="42">
        <v>85</v>
      </c>
      <c r="I15" s="43">
        <f t="shared" si="4"/>
        <v>443.2</v>
      </c>
      <c r="K15" s="25" t="s">
        <v>25</v>
      </c>
      <c r="L15" s="26" t="s">
        <v>42</v>
      </c>
      <c r="M15" s="27">
        <v>225</v>
      </c>
      <c r="N15" s="28">
        <v>80</v>
      </c>
      <c r="O15" s="29">
        <v>13</v>
      </c>
      <c r="P15" s="30">
        <f t="shared" si="0"/>
        <v>13.780000000000001</v>
      </c>
      <c r="Q15" s="29">
        <f t="shared" si="1"/>
        <v>12.219999999999999</v>
      </c>
      <c r="R15" s="30" t="s">
        <v>69</v>
      </c>
      <c r="S15" s="31" t="s">
        <v>69</v>
      </c>
      <c r="W15" s="52" t="s">
        <v>69</v>
      </c>
      <c r="Y15" s="50" t="s">
        <v>37</v>
      </c>
    </row>
    <row r="16" spans="1:28" ht="13.5" customHeight="1" thickBot="1" x14ac:dyDescent="0.25">
      <c r="A16" s="35"/>
      <c r="B16" s="53" t="s">
        <v>21</v>
      </c>
      <c r="C16" s="54" t="s">
        <v>22</v>
      </c>
      <c r="D16" s="55" t="s">
        <v>76</v>
      </c>
      <c r="E16" s="56">
        <v>60.6</v>
      </c>
      <c r="F16" s="57">
        <v>11.54</v>
      </c>
      <c r="G16" s="58" t="s">
        <v>24</v>
      </c>
      <c r="H16" s="59">
        <v>96</v>
      </c>
      <c r="I16" s="60">
        <f t="shared" si="4"/>
        <v>484.8</v>
      </c>
      <c r="K16" s="25" t="s">
        <v>25</v>
      </c>
      <c r="L16" s="26" t="s">
        <v>42</v>
      </c>
      <c r="M16" s="27">
        <v>300</v>
      </c>
      <c r="N16" s="28">
        <v>80</v>
      </c>
      <c r="O16" s="29">
        <v>15.3</v>
      </c>
      <c r="P16" s="30">
        <f t="shared" si="0"/>
        <v>16.218</v>
      </c>
      <c r="Q16" s="29">
        <f t="shared" si="1"/>
        <v>14.382</v>
      </c>
      <c r="R16" s="30" t="s">
        <v>69</v>
      </c>
      <c r="S16" s="31" t="s">
        <v>69</v>
      </c>
      <c r="W16" s="52" t="s">
        <v>69</v>
      </c>
      <c r="Y16" s="50" t="s">
        <v>44</v>
      </c>
    </row>
    <row r="17" spans="1:25" ht="12.75" customHeight="1" x14ac:dyDescent="0.2">
      <c r="A17" s="35"/>
      <c r="B17" s="17" t="s">
        <v>21</v>
      </c>
      <c r="C17" s="18" t="s">
        <v>22</v>
      </c>
      <c r="D17" s="19" t="s">
        <v>23</v>
      </c>
      <c r="E17" s="20">
        <v>17.5</v>
      </c>
      <c r="F17" s="21">
        <v>0.8</v>
      </c>
      <c r="G17" s="22" t="s">
        <v>47</v>
      </c>
      <c r="H17" s="23" t="s">
        <v>77</v>
      </c>
      <c r="I17" s="24">
        <f>E17*8</f>
        <v>140</v>
      </c>
      <c r="K17" s="25" t="s">
        <v>25</v>
      </c>
      <c r="L17" s="26" t="s">
        <v>42</v>
      </c>
      <c r="M17" s="27">
        <v>450</v>
      </c>
      <c r="N17" s="28">
        <v>80</v>
      </c>
      <c r="O17" s="29">
        <v>26.4</v>
      </c>
      <c r="P17" s="30">
        <f t="shared" si="0"/>
        <v>27.983999999999998</v>
      </c>
      <c r="Q17" s="29">
        <f t="shared" si="1"/>
        <v>24.815999999999999</v>
      </c>
      <c r="R17" s="30" t="s">
        <v>69</v>
      </c>
      <c r="S17" s="31" t="s">
        <v>69</v>
      </c>
      <c r="W17" s="61" t="s">
        <v>69</v>
      </c>
      <c r="Y17" s="50" t="s">
        <v>48</v>
      </c>
    </row>
    <row r="18" spans="1:25" ht="12.75" customHeight="1" x14ac:dyDescent="0.2">
      <c r="A18" s="35"/>
      <c r="B18" s="36" t="s">
        <v>21</v>
      </c>
      <c r="C18" s="37" t="s">
        <v>22</v>
      </c>
      <c r="D18" s="38" t="s">
        <v>34</v>
      </c>
      <c r="E18" s="39">
        <v>20.2</v>
      </c>
      <c r="F18" s="40">
        <v>0.96</v>
      </c>
      <c r="G18" s="41" t="s">
        <v>47</v>
      </c>
      <c r="H18" s="42" t="s">
        <v>77</v>
      </c>
      <c r="I18" s="43">
        <f t="shared" ref="I18:I29" si="5">E18*8</f>
        <v>161.6</v>
      </c>
      <c r="K18" s="25" t="s">
        <v>25</v>
      </c>
      <c r="L18" s="26" t="s">
        <v>42</v>
      </c>
      <c r="M18" s="27">
        <v>600</v>
      </c>
      <c r="N18" s="28">
        <v>80</v>
      </c>
      <c r="O18" s="29">
        <v>32.5</v>
      </c>
      <c r="P18" s="30">
        <f t="shared" si="0"/>
        <v>34.450000000000003</v>
      </c>
      <c r="Q18" s="29">
        <f t="shared" si="1"/>
        <v>30.549999999999997</v>
      </c>
      <c r="R18" s="30" t="s">
        <v>69</v>
      </c>
      <c r="S18" s="31" t="s">
        <v>69</v>
      </c>
      <c r="W18" s="52" t="s">
        <v>69</v>
      </c>
      <c r="Y18" s="50" t="s">
        <v>52</v>
      </c>
    </row>
    <row r="19" spans="1:25" ht="12.75" customHeight="1" x14ac:dyDescent="0.2">
      <c r="A19" s="35"/>
      <c r="B19" s="36" t="s">
        <v>21</v>
      </c>
      <c r="C19" s="37" t="s">
        <v>22</v>
      </c>
      <c r="D19" s="38" t="s">
        <v>37</v>
      </c>
      <c r="E19" s="39">
        <v>22.3</v>
      </c>
      <c r="F19" s="40">
        <v>1.24</v>
      </c>
      <c r="G19" s="41" t="s">
        <v>47</v>
      </c>
      <c r="H19" s="42" t="s">
        <v>77</v>
      </c>
      <c r="I19" s="43">
        <f t="shared" si="5"/>
        <v>178.4</v>
      </c>
      <c r="K19" s="25" t="s">
        <v>38</v>
      </c>
      <c r="L19" s="26" t="s">
        <v>26</v>
      </c>
      <c r="M19" s="27">
        <v>150</v>
      </c>
      <c r="N19" s="28">
        <v>125</v>
      </c>
      <c r="O19" s="29">
        <v>13.8</v>
      </c>
      <c r="P19" s="30">
        <f t="shared" ref="P19:P30" si="6">O19*1.07</f>
        <v>14.766000000000002</v>
      </c>
      <c r="Q19" s="29">
        <f t="shared" si="1"/>
        <v>12.972</v>
      </c>
      <c r="R19" s="30" t="s">
        <v>69</v>
      </c>
      <c r="S19" s="31">
        <f t="shared" ref="S19:S30" si="7">O19*0.97</f>
        <v>13.386000000000001</v>
      </c>
      <c r="W19" s="52" t="s">
        <v>69</v>
      </c>
      <c r="Y19" s="50" t="s">
        <v>56</v>
      </c>
    </row>
    <row r="20" spans="1:25" ht="12.75" customHeight="1" x14ac:dyDescent="0.2">
      <c r="A20" s="35"/>
      <c r="B20" s="36" t="s">
        <v>21</v>
      </c>
      <c r="C20" s="37" t="s">
        <v>22</v>
      </c>
      <c r="D20" s="38" t="s">
        <v>44</v>
      </c>
      <c r="E20" s="39">
        <v>24.2</v>
      </c>
      <c r="F20" s="40">
        <v>1.51</v>
      </c>
      <c r="G20" s="41" t="s">
        <v>47</v>
      </c>
      <c r="H20" s="42">
        <f>68/4</f>
        <v>17</v>
      </c>
      <c r="I20" s="43">
        <f t="shared" si="5"/>
        <v>193.6</v>
      </c>
      <c r="K20" s="25" t="s">
        <v>38</v>
      </c>
      <c r="L20" s="26" t="s">
        <v>26</v>
      </c>
      <c r="M20" s="27">
        <v>300</v>
      </c>
      <c r="N20" s="28">
        <v>125</v>
      </c>
      <c r="O20" s="29">
        <v>15</v>
      </c>
      <c r="P20" s="30">
        <f t="shared" si="6"/>
        <v>16.05</v>
      </c>
      <c r="Q20" s="29">
        <f t="shared" si="1"/>
        <v>14.1</v>
      </c>
      <c r="R20" s="30" t="s">
        <v>69</v>
      </c>
      <c r="S20" s="31">
        <f t="shared" si="7"/>
        <v>14.549999999999999</v>
      </c>
      <c r="W20" s="52" t="s">
        <v>69</v>
      </c>
      <c r="Y20" s="50" t="s">
        <v>60</v>
      </c>
    </row>
    <row r="21" spans="1:25" ht="12.75" customHeight="1" x14ac:dyDescent="0.2">
      <c r="A21" s="35"/>
      <c r="B21" s="36" t="s">
        <v>21</v>
      </c>
      <c r="C21" s="37" t="s">
        <v>22</v>
      </c>
      <c r="D21" s="38" t="s">
        <v>48</v>
      </c>
      <c r="E21" s="39">
        <v>27.4</v>
      </c>
      <c r="F21" s="40">
        <v>1.9</v>
      </c>
      <c r="G21" s="41" t="s">
        <v>47</v>
      </c>
      <c r="H21" s="42">
        <f>70/4</f>
        <v>17.5</v>
      </c>
      <c r="I21" s="43">
        <f t="shared" si="5"/>
        <v>219.2</v>
      </c>
      <c r="K21" s="25" t="s">
        <v>38</v>
      </c>
      <c r="L21" s="26" t="s">
        <v>26</v>
      </c>
      <c r="M21" s="27">
        <v>450</v>
      </c>
      <c r="N21" s="28">
        <v>125</v>
      </c>
      <c r="O21" s="29">
        <v>16.3</v>
      </c>
      <c r="P21" s="30">
        <f t="shared" si="6"/>
        <v>17.441000000000003</v>
      </c>
      <c r="Q21" s="29">
        <f t="shared" si="1"/>
        <v>15.321999999999999</v>
      </c>
      <c r="R21" s="30" t="s">
        <v>69</v>
      </c>
      <c r="S21" s="31">
        <f t="shared" si="7"/>
        <v>15.811</v>
      </c>
      <c r="W21" s="52" t="s">
        <v>69</v>
      </c>
      <c r="Y21" s="62" t="s">
        <v>64</v>
      </c>
    </row>
    <row r="22" spans="1:25" ht="12.75" customHeight="1" x14ac:dyDescent="0.2">
      <c r="A22" s="35"/>
      <c r="B22" s="36" t="s">
        <v>21</v>
      </c>
      <c r="C22" s="37" t="s">
        <v>22</v>
      </c>
      <c r="D22" s="38" t="s">
        <v>52</v>
      </c>
      <c r="E22" s="39">
        <v>30</v>
      </c>
      <c r="F22" s="40">
        <v>2.3199999999999998</v>
      </c>
      <c r="G22" s="41" t="s">
        <v>47</v>
      </c>
      <c r="H22" s="42">
        <f>78/4</f>
        <v>19.5</v>
      </c>
      <c r="I22" s="43">
        <f t="shared" si="5"/>
        <v>240</v>
      </c>
      <c r="K22" s="25" t="s">
        <v>38</v>
      </c>
      <c r="L22" s="26" t="s">
        <v>26</v>
      </c>
      <c r="M22" s="27">
        <v>600</v>
      </c>
      <c r="N22" s="28">
        <v>125</v>
      </c>
      <c r="O22" s="29">
        <v>18.5</v>
      </c>
      <c r="P22" s="30">
        <f t="shared" si="6"/>
        <v>19.795000000000002</v>
      </c>
      <c r="Q22" s="29">
        <f t="shared" si="1"/>
        <v>17.39</v>
      </c>
      <c r="R22" s="30" t="s">
        <v>69</v>
      </c>
      <c r="S22" s="31">
        <f t="shared" si="7"/>
        <v>17.945</v>
      </c>
      <c r="W22" s="52" t="s">
        <v>69</v>
      </c>
      <c r="Y22" s="62" t="s">
        <v>68</v>
      </c>
    </row>
    <row r="23" spans="1:25" ht="12.75" customHeight="1" x14ac:dyDescent="0.2">
      <c r="A23" s="35"/>
      <c r="B23" s="36" t="s">
        <v>21</v>
      </c>
      <c r="C23" s="37" t="s">
        <v>22</v>
      </c>
      <c r="D23" s="38" t="s">
        <v>56</v>
      </c>
      <c r="E23" s="39">
        <v>32.799999999999997</v>
      </c>
      <c r="F23" s="40">
        <v>2.93</v>
      </c>
      <c r="G23" s="41" t="s">
        <v>47</v>
      </c>
      <c r="H23" s="42">
        <f>90/4</f>
        <v>22.5</v>
      </c>
      <c r="I23" s="43">
        <f t="shared" si="5"/>
        <v>262.39999999999998</v>
      </c>
      <c r="K23" s="25" t="s">
        <v>38</v>
      </c>
      <c r="L23" s="26" t="s">
        <v>26</v>
      </c>
      <c r="M23" s="27">
        <v>750</v>
      </c>
      <c r="N23" s="28">
        <v>125</v>
      </c>
      <c r="O23" s="29">
        <v>22</v>
      </c>
      <c r="P23" s="30">
        <f t="shared" si="6"/>
        <v>23.540000000000003</v>
      </c>
      <c r="Q23" s="29">
        <f t="shared" si="1"/>
        <v>20.68</v>
      </c>
      <c r="R23" s="30" t="s">
        <v>69</v>
      </c>
      <c r="S23" s="31">
        <f t="shared" si="7"/>
        <v>21.34</v>
      </c>
      <c r="W23" s="52" t="s">
        <v>69</v>
      </c>
      <c r="Y23" s="62" t="s">
        <v>72</v>
      </c>
    </row>
    <row r="24" spans="1:25" ht="12.75" customHeight="1" x14ac:dyDescent="0.2">
      <c r="A24" s="35"/>
      <c r="B24" s="36" t="s">
        <v>21</v>
      </c>
      <c r="C24" s="37" t="s">
        <v>22</v>
      </c>
      <c r="D24" s="38" t="s">
        <v>60</v>
      </c>
      <c r="E24" s="39">
        <v>35.6</v>
      </c>
      <c r="F24" s="40">
        <v>3.58</v>
      </c>
      <c r="G24" s="41" t="s">
        <v>47</v>
      </c>
      <c r="H24" s="42">
        <f>103/4</f>
        <v>25.75</v>
      </c>
      <c r="I24" s="43">
        <f t="shared" si="5"/>
        <v>284.8</v>
      </c>
      <c r="K24" s="25" t="s">
        <v>38</v>
      </c>
      <c r="L24" s="26" t="s">
        <v>26</v>
      </c>
      <c r="M24" s="27">
        <v>900</v>
      </c>
      <c r="N24" s="28">
        <v>125</v>
      </c>
      <c r="O24" s="29">
        <v>23.9</v>
      </c>
      <c r="P24" s="30">
        <f t="shared" si="6"/>
        <v>25.573</v>
      </c>
      <c r="Q24" s="29">
        <f t="shared" si="1"/>
        <v>22.465999999999998</v>
      </c>
      <c r="R24" s="30" t="s">
        <v>69</v>
      </c>
      <c r="S24" s="31">
        <f t="shared" si="7"/>
        <v>23.182999999999996</v>
      </c>
      <c r="W24" s="52" t="s">
        <v>69</v>
      </c>
      <c r="Y24" s="62" t="s">
        <v>75</v>
      </c>
    </row>
    <row r="25" spans="1:25" ht="12.75" customHeight="1" x14ac:dyDescent="0.2">
      <c r="A25" s="35"/>
      <c r="B25" s="36" t="s">
        <v>21</v>
      </c>
      <c r="C25" s="37" t="s">
        <v>22</v>
      </c>
      <c r="D25" s="38" t="s">
        <v>64</v>
      </c>
      <c r="E25" s="39">
        <v>40.5</v>
      </c>
      <c r="F25" s="40">
        <v>4.5999999999999996</v>
      </c>
      <c r="G25" s="41" t="s">
        <v>47</v>
      </c>
      <c r="H25" s="42">
        <f>103/4</f>
        <v>25.75</v>
      </c>
      <c r="I25" s="43">
        <f t="shared" si="5"/>
        <v>324</v>
      </c>
      <c r="K25" s="25" t="s">
        <v>38</v>
      </c>
      <c r="L25" s="26" t="s">
        <v>42</v>
      </c>
      <c r="M25" s="27">
        <v>150</v>
      </c>
      <c r="N25" s="28">
        <v>150</v>
      </c>
      <c r="O25" s="29">
        <v>20.7</v>
      </c>
      <c r="P25" s="30">
        <f t="shared" si="6"/>
        <v>22.149000000000001</v>
      </c>
      <c r="Q25" s="29">
        <f t="shared" si="1"/>
        <v>19.457999999999998</v>
      </c>
      <c r="R25" s="30" t="s">
        <v>69</v>
      </c>
      <c r="S25" s="31">
        <f t="shared" si="7"/>
        <v>20.078999999999997</v>
      </c>
      <c r="W25" s="52" t="s">
        <v>69</v>
      </c>
      <c r="Y25" s="62" t="s">
        <v>76</v>
      </c>
    </row>
    <row r="26" spans="1:25" ht="12.75" customHeight="1" x14ac:dyDescent="0.2">
      <c r="A26" s="35"/>
      <c r="B26" s="36" t="s">
        <v>21</v>
      </c>
      <c r="C26" s="37" t="s">
        <v>22</v>
      </c>
      <c r="D26" s="38" t="s">
        <v>68</v>
      </c>
      <c r="E26" s="39">
        <v>44.2</v>
      </c>
      <c r="F26" s="40">
        <v>5.77</v>
      </c>
      <c r="G26" s="41" t="s">
        <v>47</v>
      </c>
      <c r="H26" s="42">
        <f>120/4</f>
        <v>30</v>
      </c>
      <c r="I26" s="43">
        <f t="shared" si="5"/>
        <v>353.6</v>
      </c>
      <c r="K26" s="25" t="s">
        <v>38</v>
      </c>
      <c r="L26" s="26" t="s">
        <v>42</v>
      </c>
      <c r="M26" s="27">
        <v>300</v>
      </c>
      <c r="N26" s="28">
        <v>150</v>
      </c>
      <c r="O26" s="29">
        <v>22.1</v>
      </c>
      <c r="P26" s="30">
        <f t="shared" si="6"/>
        <v>23.647000000000002</v>
      </c>
      <c r="Q26" s="29">
        <f t="shared" si="1"/>
        <v>20.774000000000001</v>
      </c>
      <c r="R26" s="30" t="s">
        <v>69</v>
      </c>
      <c r="S26" s="31">
        <f t="shared" si="7"/>
        <v>21.437000000000001</v>
      </c>
    </row>
    <row r="27" spans="1:25" ht="12.75" customHeight="1" x14ac:dyDescent="0.2">
      <c r="A27" s="35"/>
      <c r="B27" s="36" t="s">
        <v>21</v>
      </c>
      <c r="C27" s="37" t="s">
        <v>22</v>
      </c>
      <c r="D27" s="38" t="s">
        <v>72</v>
      </c>
      <c r="E27" s="39">
        <v>48.8</v>
      </c>
      <c r="F27" s="40">
        <v>7.25</v>
      </c>
      <c r="G27" s="41" t="s">
        <v>47</v>
      </c>
      <c r="H27" s="42">
        <f>121/4</f>
        <v>30.25</v>
      </c>
      <c r="I27" s="43">
        <f t="shared" si="5"/>
        <v>390.4</v>
      </c>
      <c r="K27" s="25" t="s">
        <v>38</v>
      </c>
      <c r="L27" s="26" t="s">
        <v>42</v>
      </c>
      <c r="M27" s="27">
        <v>450</v>
      </c>
      <c r="N27" s="28">
        <v>150</v>
      </c>
      <c r="O27" s="29">
        <v>23.5</v>
      </c>
      <c r="P27" s="30">
        <f t="shared" si="6"/>
        <v>25.145000000000003</v>
      </c>
      <c r="Q27" s="29">
        <f t="shared" si="1"/>
        <v>22.09</v>
      </c>
      <c r="R27" s="30" t="s">
        <v>69</v>
      </c>
      <c r="S27" s="31">
        <f t="shared" si="7"/>
        <v>22.794999999999998</v>
      </c>
    </row>
    <row r="28" spans="1:25" ht="12.75" customHeight="1" x14ac:dyDescent="0.2">
      <c r="A28" s="35"/>
      <c r="B28" s="36" t="s">
        <v>21</v>
      </c>
      <c r="C28" s="37" t="s">
        <v>22</v>
      </c>
      <c r="D28" s="38" t="s">
        <v>75</v>
      </c>
      <c r="E28" s="39">
        <v>55.4</v>
      </c>
      <c r="F28" s="40">
        <v>9.3810000000000002</v>
      </c>
      <c r="G28" s="41" t="s">
        <v>47</v>
      </c>
      <c r="H28" s="42">
        <f>140/4</f>
        <v>35</v>
      </c>
      <c r="I28" s="43">
        <f t="shared" si="5"/>
        <v>443.2</v>
      </c>
      <c r="K28" s="25" t="s">
        <v>38</v>
      </c>
      <c r="L28" s="26" t="s">
        <v>42</v>
      </c>
      <c r="M28" s="27">
        <v>600</v>
      </c>
      <c r="N28" s="28">
        <v>150</v>
      </c>
      <c r="O28" s="29">
        <v>25</v>
      </c>
      <c r="P28" s="30">
        <f t="shared" si="6"/>
        <v>26.75</v>
      </c>
      <c r="Q28" s="29">
        <f t="shared" si="1"/>
        <v>23.5</v>
      </c>
      <c r="R28" s="30" t="s">
        <v>69</v>
      </c>
      <c r="S28" s="31">
        <f t="shared" si="7"/>
        <v>24.25</v>
      </c>
    </row>
    <row r="29" spans="1:25" ht="13.5" customHeight="1" thickBot="1" x14ac:dyDescent="0.25">
      <c r="A29" s="35"/>
      <c r="B29" s="53" t="s">
        <v>21</v>
      </c>
      <c r="C29" s="54" t="s">
        <v>22</v>
      </c>
      <c r="D29" s="55" t="s">
        <v>76</v>
      </c>
      <c r="E29" s="56">
        <v>60.6</v>
      </c>
      <c r="F29" s="57">
        <v>11.54</v>
      </c>
      <c r="G29" s="58" t="s">
        <v>47</v>
      </c>
      <c r="H29" s="59">
        <f>150/4</f>
        <v>37.5</v>
      </c>
      <c r="I29" s="60">
        <f t="shared" si="5"/>
        <v>484.8</v>
      </c>
      <c r="K29" s="25" t="s">
        <v>38</v>
      </c>
      <c r="L29" s="26" t="s">
        <v>42</v>
      </c>
      <c r="M29" s="27">
        <v>750</v>
      </c>
      <c r="N29" s="28">
        <v>150</v>
      </c>
      <c r="O29" s="29">
        <v>28.8</v>
      </c>
      <c r="P29" s="30">
        <f t="shared" si="6"/>
        <v>30.816000000000003</v>
      </c>
      <c r="Q29" s="29">
        <f t="shared" si="1"/>
        <v>27.071999999999999</v>
      </c>
      <c r="R29" s="30" t="s">
        <v>69</v>
      </c>
      <c r="S29" s="31">
        <f t="shared" si="7"/>
        <v>27.936</v>
      </c>
    </row>
    <row r="30" spans="1:25" ht="12.75" customHeight="1" x14ac:dyDescent="0.2">
      <c r="A30" s="35"/>
      <c r="B30" s="63" t="s">
        <v>21</v>
      </c>
      <c r="C30" s="64" t="s">
        <v>22</v>
      </c>
      <c r="D30" s="65" t="s">
        <v>23</v>
      </c>
      <c r="E30" s="66">
        <v>17.5</v>
      </c>
      <c r="F30" s="67">
        <v>0.8</v>
      </c>
      <c r="G30" s="68" t="s">
        <v>43</v>
      </c>
      <c r="H30" s="69" t="s">
        <v>77</v>
      </c>
      <c r="I30" s="70">
        <f>E30*8</f>
        <v>140</v>
      </c>
      <c r="K30" s="71" t="s">
        <v>38</v>
      </c>
      <c r="L30" s="46" t="s">
        <v>42</v>
      </c>
      <c r="M30" s="72">
        <v>900</v>
      </c>
      <c r="N30" s="73">
        <v>150</v>
      </c>
      <c r="O30" s="74">
        <v>30.8</v>
      </c>
      <c r="P30" s="75">
        <f t="shared" si="6"/>
        <v>32.956000000000003</v>
      </c>
      <c r="Q30" s="74">
        <f t="shared" si="1"/>
        <v>28.951999999999998</v>
      </c>
      <c r="R30" s="75" t="s">
        <v>69</v>
      </c>
      <c r="S30" s="76">
        <f t="shared" si="7"/>
        <v>29.876000000000001</v>
      </c>
      <c r="W30" s="27" t="s">
        <v>78</v>
      </c>
      <c r="X30" s="27"/>
    </row>
    <row r="31" spans="1:25" ht="12.75" customHeight="1" x14ac:dyDescent="0.2">
      <c r="A31" s="35"/>
      <c r="B31" s="36" t="s">
        <v>21</v>
      </c>
      <c r="C31" s="37" t="s">
        <v>22</v>
      </c>
      <c r="D31" s="38" t="s">
        <v>34</v>
      </c>
      <c r="E31" s="39">
        <v>20.2</v>
      </c>
      <c r="F31" s="40">
        <v>0.96</v>
      </c>
      <c r="G31" s="41" t="s">
        <v>43</v>
      </c>
      <c r="H31" s="42">
        <f>60/3</f>
        <v>20</v>
      </c>
      <c r="I31" s="77">
        <f t="shared" ref="I31:I42" si="8">E31*8</f>
        <v>161.6</v>
      </c>
    </row>
    <row r="32" spans="1:25" ht="12.75" customHeight="1" x14ac:dyDescent="0.2">
      <c r="A32" s="35"/>
      <c r="B32" s="36" t="s">
        <v>21</v>
      </c>
      <c r="C32" s="37" t="s">
        <v>22</v>
      </c>
      <c r="D32" s="38" t="s">
        <v>37</v>
      </c>
      <c r="E32" s="39">
        <v>22.3</v>
      </c>
      <c r="F32" s="40">
        <v>1.24</v>
      </c>
      <c r="G32" s="41" t="s">
        <v>43</v>
      </c>
      <c r="H32" s="42">
        <f>60/3</f>
        <v>20</v>
      </c>
      <c r="I32" s="77">
        <f t="shared" si="8"/>
        <v>178.4</v>
      </c>
    </row>
    <row r="33" spans="1:41" ht="20.25" x14ac:dyDescent="0.3">
      <c r="A33" s="35"/>
      <c r="B33" s="36" t="s">
        <v>21</v>
      </c>
      <c r="C33" s="37" t="s">
        <v>22</v>
      </c>
      <c r="D33" s="38" t="s">
        <v>44</v>
      </c>
      <c r="E33" s="39">
        <v>24.2</v>
      </c>
      <c r="F33" s="40">
        <v>1.51</v>
      </c>
      <c r="G33" s="41" t="s">
        <v>43</v>
      </c>
      <c r="H33" s="42">
        <f>63/3</f>
        <v>21</v>
      </c>
      <c r="I33" s="77">
        <f t="shared" si="8"/>
        <v>193.6</v>
      </c>
      <c r="U33" s="2" t="s">
        <v>79</v>
      </c>
      <c r="AD33" s="2" t="s">
        <v>80</v>
      </c>
      <c r="AO33" s="2" t="s">
        <v>81</v>
      </c>
    </row>
    <row r="34" spans="1:41" ht="12.75" customHeight="1" x14ac:dyDescent="0.2">
      <c r="A34" s="35"/>
      <c r="B34" s="36" t="s">
        <v>21</v>
      </c>
      <c r="C34" s="37" t="s">
        <v>22</v>
      </c>
      <c r="D34" s="38" t="s">
        <v>48</v>
      </c>
      <c r="E34" s="39">
        <v>27.4</v>
      </c>
      <c r="F34" s="40">
        <v>1.9</v>
      </c>
      <c r="G34" s="41" t="s">
        <v>43</v>
      </c>
      <c r="H34" s="42">
        <f>72/3</f>
        <v>24</v>
      </c>
      <c r="I34" s="77">
        <f t="shared" si="8"/>
        <v>219.2</v>
      </c>
      <c r="X34" s="78" t="s">
        <v>82</v>
      </c>
      <c r="Y34" s="78"/>
      <c r="Z34" s="78"/>
    </row>
    <row r="35" spans="1:41" ht="12.75" customHeight="1" x14ac:dyDescent="0.2">
      <c r="A35" s="35"/>
      <c r="B35" s="36" t="s">
        <v>21</v>
      </c>
      <c r="C35" s="37" t="s">
        <v>22</v>
      </c>
      <c r="D35" s="38" t="s">
        <v>52</v>
      </c>
      <c r="E35" s="39">
        <v>30</v>
      </c>
      <c r="F35" s="40">
        <v>2.3199999999999998</v>
      </c>
      <c r="G35" s="41" t="s">
        <v>43</v>
      </c>
      <c r="H35" s="42">
        <f>79/3</f>
        <v>26.333333333333332</v>
      </c>
      <c r="I35" s="77">
        <f t="shared" si="8"/>
        <v>240</v>
      </c>
      <c r="U35" s="79" t="s">
        <v>83</v>
      </c>
      <c r="V35" s="13" t="s">
        <v>84</v>
      </c>
      <c r="W35" s="13" t="s">
        <v>85</v>
      </c>
      <c r="X35" s="13" t="s">
        <v>86</v>
      </c>
      <c r="Y35" s="13" t="s">
        <v>87</v>
      </c>
      <c r="Z35" s="13" t="s">
        <v>88</v>
      </c>
      <c r="AA35" s="13" t="s">
        <v>89</v>
      </c>
    </row>
    <row r="36" spans="1:41" ht="12.75" customHeight="1" x14ac:dyDescent="0.2">
      <c r="A36" s="35"/>
      <c r="B36" s="36" t="s">
        <v>21</v>
      </c>
      <c r="C36" s="37" t="s">
        <v>22</v>
      </c>
      <c r="D36" s="38" t="s">
        <v>56</v>
      </c>
      <c r="E36" s="39">
        <v>32.799999999999997</v>
      </c>
      <c r="F36" s="40">
        <v>2.93</v>
      </c>
      <c r="G36" s="41" t="s">
        <v>43</v>
      </c>
      <c r="H36" s="42">
        <f>85/3</f>
        <v>28.333333333333332</v>
      </c>
      <c r="I36" s="77">
        <f t="shared" si="8"/>
        <v>262.39999999999998</v>
      </c>
      <c r="U36" s="44" t="s">
        <v>90</v>
      </c>
      <c r="V36" s="80">
        <v>19</v>
      </c>
      <c r="W36" s="80">
        <v>24</v>
      </c>
      <c r="X36" s="80">
        <v>60</v>
      </c>
      <c r="Y36" s="80">
        <v>93</v>
      </c>
      <c r="Z36" s="80">
        <v>54</v>
      </c>
      <c r="AA36" s="80">
        <v>0.251</v>
      </c>
    </row>
    <row r="37" spans="1:41" ht="12.75" customHeight="1" x14ac:dyDescent="0.2">
      <c r="A37" s="35"/>
      <c r="B37" s="36" t="s">
        <v>21</v>
      </c>
      <c r="C37" s="37" t="s">
        <v>22</v>
      </c>
      <c r="D37" s="38" t="s">
        <v>60</v>
      </c>
      <c r="E37" s="39">
        <v>35.6</v>
      </c>
      <c r="F37" s="40">
        <v>3.58</v>
      </c>
      <c r="G37" s="41" t="s">
        <v>43</v>
      </c>
      <c r="H37" s="42">
        <f>85/3</f>
        <v>28.333333333333332</v>
      </c>
      <c r="I37" s="77">
        <f t="shared" si="8"/>
        <v>284.8</v>
      </c>
      <c r="U37" s="44" t="s">
        <v>91</v>
      </c>
      <c r="V37" s="80">
        <v>23</v>
      </c>
      <c r="W37" s="80">
        <v>28</v>
      </c>
      <c r="X37" s="80">
        <v>63</v>
      </c>
      <c r="Y37" s="80">
        <v>98</v>
      </c>
      <c r="Z37" s="80">
        <v>54</v>
      </c>
      <c r="AA37" s="80">
        <v>0.25800000000000001</v>
      </c>
    </row>
    <row r="38" spans="1:41" ht="12.75" customHeight="1" x14ac:dyDescent="0.2">
      <c r="A38" s="35"/>
      <c r="B38" s="36" t="s">
        <v>21</v>
      </c>
      <c r="C38" s="37" t="s">
        <v>22</v>
      </c>
      <c r="D38" s="38" t="s">
        <v>64</v>
      </c>
      <c r="E38" s="39">
        <v>40.5</v>
      </c>
      <c r="F38" s="40">
        <v>4.5999999999999996</v>
      </c>
      <c r="G38" s="41" t="s">
        <v>43</v>
      </c>
      <c r="H38" s="42">
        <f>105/3</f>
        <v>35</v>
      </c>
      <c r="I38" s="77">
        <f t="shared" si="8"/>
        <v>324</v>
      </c>
      <c r="U38" s="44" t="s">
        <v>92</v>
      </c>
      <c r="V38" s="80">
        <v>27</v>
      </c>
      <c r="W38" s="80">
        <v>32</v>
      </c>
      <c r="X38" s="80">
        <v>72</v>
      </c>
      <c r="Y38" s="80">
        <v>106</v>
      </c>
      <c r="Z38" s="80">
        <v>54</v>
      </c>
      <c r="AA38" s="80">
        <v>0.26900000000000002</v>
      </c>
    </row>
    <row r="39" spans="1:41" ht="12.75" customHeight="1" x14ac:dyDescent="0.2">
      <c r="A39" s="35"/>
      <c r="B39" s="36" t="s">
        <v>21</v>
      </c>
      <c r="C39" s="37" t="s">
        <v>22</v>
      </c>
      <c r="D39" s="38" t="s">
        <v>68</v>
      </c>
      <c r="E39" s="39">
        <v>44.2</v>
      </c>
      <c r="F39" s="40">
        <v>5.77</v>
      </c>
      <c r="G39" s="41" t="s">
        <v>43</v>
      </c>
      <c r="H39" s="42">
        <f>112/3</f>
        <v>37.333333333333336</v>
      </c>
      <c r="I39" s="77">
        <f t="shared" si="8"/>
        <v>353.6</v>
      </c>
      <c r="U39" s="44" t="s">
        <v>93</v>
      </c>
      <c r="V39" s="80">
        <v>30</v>
      </c>
      <c r="W39" s="80">
        <v>35</v>
      </c>
      <c r="X39" s="80">
        <v>79</v>
      </c>
      <c r="Y39" s="80">
        <v>112</v>
      </c>
      <c r="Z39" s="80">
        <v>54</v>
      </c>
      <c r="AA39" s="80">
        <v>0.27900000000000003</v>
      </c>
    </row>
    <row r="40" spans="1:41" ht="12.75" customHeight="1" x14ac:dyDescent="0.2">
      <c r="A40" s="35"/>
      <c r="B40" s="36" t="s">
        <v>21</v>
      </c>
      <c r="C40" s="37" t="s">
        <v>22</v>
      </c>
      <c r="D40" s="38" t="s">
        <v>72</v>
      </c>
      <c r="E40" s="39">
        <v>48.8</v>
      </c>
      <c r="F40" s="40">
        <v>7.25</v>
      </c>
      <c r="G40" s="41" t="s">
        <v>43</v>
      </c>
      <c r="H40" s="42">
        <f>121/3</f>
        <v>40.333333333333336</v>
      </c>
      <c r="I40" s="77">
        <f t="shared" si="8"/>
        <v>390.4</v>
      </c>
      <c r="U40" s="44" t="s">
        <v>94</v>
      </c>
      <c r="V40" s="80">
        <v>33</v>
      </c>
      <c r="W40" s="80">
        <v>38</v>
      </c>
      <c r="X40" s="80">
        <v>85</v>
      </c>
      <c r="Y40" s="80">
        <v>118</v>
      </c>
      <c r="Z40" s="80">
        <v>54</v>
      </c>
      <c r="AA40" s="80">
        <v>0.28399999999999997</v>
      </c>
    </row>
    <row r="41" spans="1:41" ht="12.75" customHeight="1" x14ac:dyDescent="0.2">
      <c r="A41" s="35"/>
      <c r="B41" s="36" t="s">
        <v>21</v>
      </c>
      <c r="C41" s="37" t="s">
        <v>22</v>
      </c>
      <c r="D41" s="38" t="s">
        <v>75</v>
      </c>
      <c r="E41" s="39">
        <v>55.4</v>
      </c>
      <c r="F41" s="40">
        <v>9.3810000000000002</v>
      </c>
      <c r="G41" s="41" t="s">
        <v>43</v>
      </c>
      <c r="H41" s="42">
        <f>134/3</f>
        <v>44.666666666666664</v>
      </c>
      <c r="I41" s="77">
        <f t="shared" si="8"/>
        <v>443.2</v>
      </c>
      <c r="U41" s="44" t="s">
        <v>95</v>
      </c>
      <c r="V41" s="80">
        <v>36</v>
      </c>
      <c r="W41" s="80">
        <v>42</v>
      </c>
      <c r="X41" s="80">
        <v>96</v>
      </c>
      <c r="Y41" s="80">
        <v>125</v>
      </c>
      <c r="Z41" s="80">
        <v>54</v>
      </c>
      <c r="AA41" s="80">
        <v>0.31900000000000001</v>
      </c>
    </row>
    <row r="42" spans="1:41" ht="13.5" customHeight="1" thickBot="1" x14ac:dyDescent="0.25">
      <c r="A42" s="35"/>
      <c r="B42" s="36" t="s">
        <v>21</v>
      </c>
      <c r="C42" s="37" t="s">
        <v>22</v>
      </c>
      <c r="D42" s="38" t="s">
        <v>76</v>
      </c>
      <c r="E42" s="39">
        <v>60.6</v>
      </c>
      <c r="F42" s="40">
        <v>11.54</v>
      </c>
      <c r="G42" s="41" t="s">
        <v>43</v>
      </c>
      <c r="H42" s="42">
        <f>143/3</f>
        <v>47.666666666666664</v>
      </c>
      <c r="I42" s="77">
        <f t="shared" si="8"/>
        <v>484.8</v>
      </c>
      <c r="U42" s="44" t="s">
        <v>96</v>
      </c>
      <c r="V42" s="80">
        <v>40</v>
      </c>
      <c r="W42" s="80">
        <v>46</v>
      </c>
      <c r="X42" s="80">
        <v>105</v>
      </c>
      <c r="Y42" s="80">
        <v>133</v>
      </c>
      <c r="Z42" s="80">
        <v>54</v>
      </c>
      <c r="AA42" s="80">
        <v>0.33100000000000002</v>
      </c>
    </row>
    <row r="43" spans="1:41" ht="13.5" customHeight="1" x14ac:dyDescent="0.2">
      <c r="A43" s="35"/>
      <c r="B43" s="81" t="s">
        <v>49</v>
      </c>
      <c r="C43" s="82" t="s">
        <v>40</v>
      </c>
      <c r="D43" s="83" t="s">
        <v>36</v>
      </c>
      <c r="E43" s="84">
        <v>12.1</v>
      </c>
      <c r="F43" s="85">
        <v>0.30199999999999999</v>
      </c>
      <c r="G43" s="86" t="s">
        <v>24</v>
      </c>
      <c r="H43" s="87"/>
      <c r="I43" s="88">
        <f>E43*6</f>
        <v>72.599999999999994</v>
      </c>
      <c r="U43" s="44" t="s">
        <v>97</v>
      </c>
      <c r="V43" s="80">
        <v>44</v>
      </c>
      <c r="W43" s="80">
        <v>50</v>
      </c>
      <c r="X43" s="80">
        <v>112</v>
      </c>
      <c r="Y43" s="80">
        <v>140</v>
      </c>
      <c r="Z43" s="80">
        <v>54</v>
      </c>
      <c r="AA43" s="80">
        <v>0.39100000000000001</v>
      </c>
    </row>
    <row r="44" spans="1:41" ht="12.75" customHeight="1" x14ac:dyDescent="0.2">
      <c r="A44" s="35"/>
      <c r="B44" s="89" t="s">
        <v>49</v>
      </c>
      <c r="C44" s="90" t="s">
        <v>40</v>
      </c>
      <c r="D44" s="91" t="s">
        <v>41</v>
      </c>
      <c r="E44" s="92">
        <v>13.6</v>
      </c>
      <c r="F44" s="93">
        <v>0.34599999999999997</v>
      </c>
      <c r="G44" s="94" t="s">
        <v>24</v>
      </c>
      <c r="H44" s="95"/>
      <c r="I44" s="96">
        <f>E44*6</f>
        <v>81.599999999999994</v>
      </c>
      <c r="U44" s="44" t="s">
        <v>98</v>
      </c>
      <c r="V44" s="80">
        <v>48</v>
      </c>
      <c r="W44" s="80">
        <v>55</v>
      </c>
      <c r="X44" s="80">
        <v>121</v>
      </c>
      <c r="Y44" s="80">
        <v>149</v>
      </c>
      <c r="Z44" s="80">
        <v>54</v>
      </c>
      <c r="AA44" s="80">
        <v>0.40500000000000003</v>
      </c>
    </row>
    <row r="45" spans="1:41" ht="12.75" customHeight="1" x14ac:dyDescent="0.2">
      <c r="A45" s="35"/>
      <c r="B45" s="89" t="s">
        <v>49</v>
      </c>
      <c r="C45" s="90" t="s">
        <v>40</v>
      </c>
      <c r="D45" s="91" t="s">
        <v>46</v>
      </c>
      <c r="E45" s="92">
        <v>14.7</v>
      </c>
      <c r="F45" s="93">
        <v>0.41</v>
      </c>
      <c r="G45" s="94" t="s">
        <v>24</v>
      </c>
      <c r="H45" s="95"/>
      <c r="I45" s="96">
        <f t="shared" ref="I45:I48" si="9">E45*6</f>
        <v>88.199999999999989</v>
      </c>
      <c r="U45" s="44" t="s">
        <v>99</v>
      </c>
      <c r="V45" s="80">
        <v>51</v>
      </c>
      <c r="W45" s="80">
        <v>58</v>
      </c>
      <c r="X45" s="80">
        <v>126</v>
      </c>
      <c r="Y45" s="80">
        <v>154</v>
      </c>
      <c r="Z45" s="80">
        <v>54</v>
      </c>
      <c r="AA45" s="80">
        <v>0.41099999999999998</v>
      </c>
    </row>
    <row r="46" spans="1:41" ht="12.75" customHeight="1" x14ac:dyDescent="0.2">
      <c r="A46" s="35"/>
      <c r="B46" s="89" t="s">
        <v>49</v>
      </c>
      <c r="C46" s="90" t="s">
        <v>40</v>
      </c>
      <c r="D46" s="91" t="s">
        <v>51</v>
      </c>
      <c r="E46" s="92">
        <v>15.9</v>
      </c>
      <c r="F46" s="93">
        <v>0.499</v>
      </c>
      <c r="G46" s="94" t="s">
        <v>24</v>
      </c>
      <c r="H46" s="95"/>
      <c r="I46" s="96">
        <f t="shared" si="9"/>
        <v>95.4</v>
      </c>
      <c r="U46" s="44" t="s">
        <v>100</v>
      </c>
      <c r="V46" s="80">
        <v>55</v>
      </c>
      <c r="W46" s="80">
        <v>62</v>
      </c>
      <c r="X46" s="80">
        <v>134</v>
      </c>
      <c r="Y46" s="80">
        <v>162</v>
      </c>
      <c r="Z46" s="80">
        <v>54</v>
      </c>
      <c r="AA46" s="80">
        <v>0.442</v>
      </c>
    </row>
    <row r="47" spans="1:41" x14ac:dyDescent="0.2">
      <c r="A47" s="35"/>
      <c r="B47" s="89" t="s">
        <v>49</v>
      </c>
      <c r="C47" s="90" t="s">
        <v>40</v>
      </c>
      <c r="D47" s="91" t="s">
        <v>55</v>
      </c>
      <c r="E47" s="92">
        <v>18</v>
      </c>
      <c r="F47" s="93">
        <v>0.64800000000000002</v>
      </c>
      <c r="G47" s="94" t="s">
        <v>24</v>
      </c>
      <c r="H47" s="95"/>
      <c r="I47" s="96">
        <f t="shared" si="9"/>
        <v>108</v>
      </c>
      <c r="U47" s="44" t="s">
        <v>101</v>
      </c>
      <c r="V47" s="80">
        <v>59</v>
      </c>
      <c r="W47" s="80">
        <v>66</v>
      </c>
      <c r="X47" s="80">
        <v>143</v>
      </c>
      <c r="Y47" s="80">
        <v>170</v>
      </c>
      <c r="Z47" s="80">
        <v>54</v>
      </c>
      <c r="AA47" s="80">
        <v>0.45300000000000001</v>
      </c>
    </row>
    <row r="48" spans="1:41" x14ac:dyDescent="0.2">
      <c r="A48" s="35"/>
      <c r="B48" s="89" t="s">
        <v>49</v>
      </c>
      <c r="C48" s="90" t="s">
        <v>40</v>
      </c>
      <c r="D48" s="91" t="s">
        <v>59</v>
      </c>
      <c r="E48" s="92">
        <v>20.399999999999999</v>
      </c>
      <c r="F48" s="93">
        <v>0.97799999999999998</v>
      </c>
      <c r="G48" s="94" t="s">
        <v>24</v>
      </c>
      <c r="H48" s="95"/>
      <c r="I48" s="96">
        <f t="shared" si="9"/>
        <v>122.39999999999999</v>
      </c>
      <c r="U48" s="44" t="s">
        <v>102</v>
      </c>
      <c r="V48" s="80">
        <v>63</v>
      </c>
      <c r="W48" s="80">
        <v>70</v>
      </c>
      <c r="X48" s="80">
        <v>152</v>
      </c>
      <c r="Y48" s="80">
        <v>177</v>
      </c>
      <c r="Z48" s="80">
        <v>54</v>
      </c>
      <c r="AA48" s="80">
        <v>0.46</v>
      </c>
    </row>
    <row r="49" spans="1:27" ht="12.75" customHeight="1" x14ac:dyDescent="0.2">
      <c r="A49" s="35"/>
      <c r="B49" s="89" t="s">
        <v>49</v>
      </c>
      <c r="C49" s="90" t="s">
        <v>40</v>
      </c>
      <c r="D49" s="91" t="s">
        <v>63</v>
      </c>
      <c r="E49" s="92">
        <v>20.399999999999999</v>
      </c>
      <c r="F49" s="93">
        <v>1.29</v>
      </c>
      <c r="G49" s="94" t="s">
        <v>24</v>
      </c>
      <c r="H49" s="95"/>
      <c r="I49" s="96">
        <f>E49*8</f>
        <v>163.19999999999999</v>
      </c>
      <c r="U49" s="44" t="s">
        <v>103</v>
      </c>
      <c r="V49" s="80">
        <v>67</v>
      </c>
      <c r="W49" s="80">
        <v>74</v>
      </c>
      <c r="X49" s="80">
        <v>161</v>
      </c>
      <c r="Y49" s="80">
        <v>185</v>
      </c>
      <c r="Z49" s="80">
        <v>54</v>
      </c>
      <c r="AA49" s="80">
        <v>0.52400000000000002</v>
      </c>
    </row>
    <row r="50" spans="1:27" ht="12.75" customHeight="1" x14ac:dyDescent="0.2">
      <c r="A50" s="35"/>
      <c r="B50" s="89" t="s">
        <v>49</v>
      </c>
      <c r="C50" s="90" t="s">
        <v>40</v>
      </c>
      <c r="D50" s="91" t="s">
        <v>67</v>
      </c>
      <c r="E50" s="92">
        <v>23.3</v>
      </c>
      <c r="F50" s="93">
        <v>1.5</v>
      </c>
      <c r="G50" s="94" t="s">
        <v>24</v>
      </c>
      <c r="H50" s="95"/>
      <c r="I50" s="96">
        <f>E50*8</f>
        <v>186.4</v>
      </c>
      <c r="U50" s="44" t="s">
        <v>104</v>
      </c>
      <c r="V50" s="80">
        <v>71</v>
      </c>
      <c r="W50" s="80">
        <v>78</v>
      </c>
      <c r="X50" s="80">
        <v>169</v>
      </c>
      <c r="Y50" s="80">
        <v>192</v>
      </c>
      <c r="Z50" s="80">
        <v>54</v>
      </c>
      <c r="AA50" s="80">
        <v>0.53600000000000003</v>
      </c>
    </row>
    <row r="51" spans="1:27" ht="12.75" customHeight="1" x14ac:dyDescent="0.2">
      <c r="A51" s="35"/>
      <c r="B51" s="89" t="s">
        <v>49</v>
      </c>
      <c r="C51" s="90" t="s">
        <v>40</v>
      </c>
      <c r="D51" s="91" t="s">
        <v>23</v>
      </c>
      <c r="E51" s="92">
        <v>25.8</v>
      </c>
      <c r="F51" s="93">
        <v>1.89</v>
      </c>
      <c r="G51" s="94" t="s">
        <v>24</v>
      </c>
      <c r="H51" s="95"/>
      <c r="I51" s="96">
        <f t="shared" ref="I51:I55" si="10">E51*8</f>
        <v>206.4</v>
      </c>
      <c r="U51" s="44" t="s">
        <v>105</v>
      </c>
      <c r="V51" s="80">
        <v>74</v>
      </c>
      <c r="W51" s="80">
        <v>82</v>
      </c>
      <c r="X51" s="80">
        <v>176</v>
      </c>
      <c r="Y51" s="80">
        <v>199</v>
      </c>
      <c r="Z51" s="80">
        <v>54</v>
      </c>
      <c r="AA51" s="80">
        <v>0.54200000000000004</v>
      </c>
    </row>
    <row r="52" spans="1:27" ht="12.75" customHeight="1" x14ac:dyDescent="0.2">
      <c r="A52" s="35"/>
      <c r="B52" s="89" t="s">
        <v>49</v>
      </c>
      <c r="C52" s="90" t="s">
        <v>40</v>
      </c>
      <c r="D52" s="91" t="s">
        <v>34</v>
      </c>
      <c r="E52" s="92">
        <v>29</v>
      </c>
      <c r="F52" s="93">
        <v>2.4500000000000002</v>
      </c>
      <c r="G52" s="94" t="s">
        <v>24</v>
      </c>
      <c r="H52" s="95"/>
      <c r="I52" s="96">
        <f t="shared" si="10"/>
        <v>232</v>
      </c>
      <c r="U52" s="44" t="s">
        <v>106</v>
      </c>
      <c r="V52" s="80">
        <v>77</v>
      </c>
      <c r="W52" s="80">
        <v>85</v>
      </c>
      <c r="X52" s="80">
        <v>183</v>
      </c>
      <c r="Y52" s="80">
        <v>205</v>
      </c>
      <c r="Z52" s="80">
        <v>54</v>
      </c>
      <c r="AA52" s="80">
        <v>0.54400000000000004</v>
      </c>
    </row>
    <row r="53" spans="1:27" ht="12.75" customHeight="1" x14ac:dyDescent="0.2">
      <c r="A53" s="35"/>
      <c r="B53" s="89" t="s">
        <v>49</v>
      </c>
      <c r="C53" s="90" t="s">
        <v>40</v>
      </c>
      <c r="D53" s="91" t="s">
        <v>37</v>
      </c>
      <c r="E53" s="92">
        <v>33.1</v>
      </c>
      <c r="F53" s="93">
        <v>3.3</v>
      </c>
      <c r="G53" s="94" t="s">
        <v>24</v>
      </c>
      <c r="H53" s="95">
        <v>60</v>
      </c>
      <c r="I53" s="96">
        <f t="shared" si="10"/>
        <v>264.8</v>
      </c>
      <c r="U53" s="44" t="s">
        <v>107</v>
      </c>
      <c r="V53" s="80">
        <v>81</v>
      </c>
      <c r="W53" s="80">
        <v>89</v>
      </c>
      <c r="X53" s="80">
        <v>190</v>
      </c>
      <c r="Y53" s="80">
        <v>216</v>
      </c>
      <c r="Z53" s="80">
        <v>54</v>
      </c>
      <c r="AA53" s="80">
        <v>0.61799999999999999</v>
      </c>
    </row>
    <row r="54" spans="1:27" ht="12.75" customHeight="1" x14ac:dyDescent="0.2">
      <c r="A54" s="35"/>
      <c r="B54" s="89" t="s">
        <v>49</v>
      </c>
      <c r="C54" s="90" t="s">
        <v>40</v>
      </c>
      <c r="D54" s="91" t="s">
        <v>44</v>
      </c>
      <c r="E54" s="92">
        <v>39.299999999999997</v>
      </c>
      <c r="F54" s="93">
        <v>4.0199999999999996</v>
      </c>
      <c r="G54" s="94" t="s">
        <v>24</v>
      </c>
      <c r="H54" s="95">
        <v>63</v>
      </c>
      <c r="I54" s="96">
        <f t="shared" si="10"/>
        <v>314.39999999999998</v>
      </c>
      <c r="U54" s="44" t="s">
        <v>108</v>
      </c>
      <c r="V54" s="80">
        <v>85</v>
      </c>
      <c r="W54" s="80">
        <v>93</v>
      </c>
      <c r="X54" s="80">
        <v>200</v>
      </c>
      <c r="Y54" s="80">
        <v>225</v>
      </c>
      <c r="Z54" s="80">
        <v>54</v>
      </c>
      <c r="AA54" s="80">
        <v>0.628</v>
      </c>
    </row>
    <row r="55" spans="1:27" ht="12.75" customHeight="1" thickBot="1" x14ac:dyDescent="0.25">
      <c r="A55" s="35"/>
      <c r="B55" s="97" t="s">
        <v>49</v>
      </c>
      <c r="C55" s="98" t="s">
        <v>40</v>
      </c>
      <c r="D55" s="99" t="s">
        <v>48</v>
      </c>
      <c r="E55" s="100">
        <v>39.299999999999997</v>
      </c>
      <c r="F55" s="101">
        <v>4.75</v>
      </c>
      <c r="G55" s="102" t="s">
        <v>24</v>
      </c>
      <c r="H55" s="103">
        <v>63</v>
      </c>
      <c r="I55" s="104">
        <f t="shared" si="10"/>
        <v>314.39999999999998</v>
      </c>
      <c r="U55" s="44" t="s">
        <v>109</v>
      </c>
      <c r="V55" s="80">
        <v>89</v>
      </c>
      <c r="W55" s="80">
        <v>97</v>
      </c>
      <c r="X55" s="80">
        <v>200</v>
      </c>
      <c r="Y55" s="80">
        <v>235</v>
      </c>
      <c r="Z55" s="80">
        <v>54</v>
      </c>
      <c r="AA55" s="80">
        <v>0.63700000000000001</v>
      </c>
    </row>
    <row r="56" spans="1:27" ht="12.75" customHeight="1" x14ac:dyDescent="0.2">
      <c r="A56" s="35"/>
      <c r="B56" s="17" t="s">
        <v>49</v>
      </c>
      <c r="C56" s="18" t="s">
        <v>45</v>
      </c>
      <c r="D56" s="105" t="s">
        <v>36</v>
      </c>
      <c r="E56" s="20">
        <v>12.6</v>
      </c>
      <c r="F56" s="21">
        <v>0.33</v>
      </c>
      <c r="G56" s="22" t="s">
        <v>24</v>
      </c>
      <c r="H56" s="23"/>
      <c r="I56" s="24">
        <f>E56*6</f>
        <v>75.599999999999994</v>
      </c>
      <c r="U56" s="44" t="s">
        <v>110</v>
      </c>
      <c r="V56" s="80">
        <v>93</v>
      </c>
      <c r="W56" s="80">
        <v>101</v>
      </c>
      <c r="X56" s="80">
        <v>215</v>
      </c>
      <c r="Y56" s="80">
        <v>240</v>
      </c>
      <c r="Z56" s="80">
        <v>54</v>
      </c>
      <c r="AA56" s="80">
        <v>0.64600000000000002</v>
      </c>
    </row>
    <row r="57" spans="1:27" ht="12.75" customHeight="1" x14ac:dyDescent="0.2">
      <c r="A57" s="35"/>
      <c r="B57" s="36" t="s">
        <v>49</v>
      </c>
      <c r="C57" s="37" t="s">
        <v>45</v>
      </c>
      <c r="D57" s="106" t="s">
        <v>41</v>
      </c>
      <c r="E57" s="39">
        <v>14.1</v>
      </c>
      <c r="F57" s="40">
        <v>0.39</v>
      </c>
      <c r="G57" s="41" t="s">
        <v>24</v>
      </c>
      <c r="H57" s="42"/>
      <c r="I57" s="43">
        <f t="shared" ref="I57:I61" si="11">E57*6</f>
        <v>84.6</v>
      </c>
    </row>
    <row r="58" spans="1:27" ht="20.25" x14ac:dyDescent="0.3">
      <c r="A58" s="35"/>
      <c r="B58" s="36" t="s">
        <v>49</v>
      </c>
      <c r="C58" s="37" t="s">
        <v>45</v>
      </c>
      <c r="D58" s="106" t="s">
        <v>46</v>
      </c>
      <c r="E58" s="39">
        <v>15.3</v>
      </c>
      <c r="F58" s="40">
        <v>0.46400000000000002</v>
      </c>
      <c r="G58" s="41" t="s">
        <v>24</v>
      </c>
      <c r="H58" s="42"/>
      <c r="I58" s="43">
        <f t="shared" si="11"/>
        <v>91.800000000000011</v>
      </c>
      <c r="U58" s="2" t="s">
        <v>111</v>
      </c>
    </row>
    <row r="59" spans="1:27" ht="12.75" customHeight="1" x14ac:dyDescent="0.2">
      <c r="A59" s="35"/>
      <c r="B59" s="36" t="s">
        <v>49</v>
      </c>
      <c r="C59" s="37" t="s">
        <v>45</v>
      </c>
      <c r="D59" s="106" t="s">
        <v>51</v>
      </c>
      <c r="E59" s="39">
        <v>16.600000000000001</v>
      </c>
      <c r="F59" s="40">
        <v>0.56799999999999995</v>
      </c>
      <c r="G59" s="41" t="s">
        <v>24</v>
      </c>
      <c r="H59" s="42"/>
      <c r="I59" s="43">
        <f t="shared" si="11"/>
        <v>99.600000000000009</v>
      </c>
      <c r="X59" s="78" t="s">
        <v>82</v>
      </c>
      <c r="Y59" s="78"/>
      <c r="Z59" s="78"/>
    </row>
    <row r="60" spans="1:27" ht="12.75" customHeight="1" x14ac:dyDescent="0.2">
      <c r="A60" s="35"/>
      <c r="B60" s="36" t="s">
        <v>49</v>
      </c>
      <c r="C60" s="37" t="s">
        <v>45</v>
      </c>
      <c r="D60" s="106" t="s">
        <v>55</v>
      </c>
      <c r="E60" s="39">
        <v>19.5</v>
      </c>
      <c r="F60" s="40">
        <v>0.86599999999999999</v>
      </c>
      <c r="G60" s="41" t="s">
        <v>24</v>
      </c>
      <c r="H60" s="42"/>
      <c r="I60" s="43">
        <f t="shared" si="11"/>
        <v>117</v>
      </c>
      <c r="U60" s="79" t="s">
        <v>83</v>
      </c>
      <c r="V60" s="13" t="s">
        <v>84</v>
      </c>
      <c r="W60" s="13" t="s">
        <v>85</v>
      </c>
      <c r="X60" s="13" t="s">
        <v>86</v>
      </c>
      <c r="Y60" s="13" t="s">
        <v>87</v>
      </c>
      <c r="Z60" s="13" t="s">
        <v>88</v>
      </c>
      <c r="AA60" s="13" t="s">
        <v>89</v>
      </c>
    </row>
    <row r="61" spans="1:27" ht="12.75" customHeight="1" x14ac:dyDescent="0.2">
      <c r="A61" s="35"/>
      <c r="B61" s="36" t="s">
        <v>49</v>
      </c>
      <c r="C61" s="37" t="s">
        <v>45</v>
      </c>
      <c r="D61" s="106" t="s">
        <v>59</v>
      </c>
      <c r="E61" s="39">
        <v>21.6</v>
      </c>
      <c r="F61" s="40">
        <v>1.1519999999999999</v>
      </c>
      <c r="G61" s="41" t="s">
        <v>24</v>
      </c>
      <c r="H61" s="42"/>
      <c r="I61" s="43">
        <f t="shared" si="11"/>
        <v>129.60000000000002</v>
      </c>
      <c r="U61" s="44" t="s">
        <v>90</v>
      </c>
      <c r="V61" s="80">
        <v>30</v>
      </c>
      <c r="W61" s="80">
        <v>42</v>
      </c>
      <c r="X61" s="80">
        <v>60</v>
      </c>
      <c r="Y61" s="80">
        <v>93</v>
      </c>
      <c r="Z61" s="80">
        <v>54</v>
      </c>
      <c r="AA61" s="80">
        <v>0.251</v>
      </c>
    </row>
    <row r="62" spans="1:27" ht="12.75" customHeight="1" x14ac:dyDescent="0.2">
      <c r="A62" s="35"/>
      <c r="B62" s="36" t="s">
        <v>49</v>
      </c>
      <c r="C62" s="37" t="s">
        <v>45</v>
      </c>
      <c r="D62" s="106" t="s">
        <v>63</v>
      </c>
      <c r="E62" s="39">
        <v>23.6</v>
      </c>
      <c r="F62" s="40">
        <v>1.8</v>
      </c>
      <c r="G62" s="41" t="s">
        <v>24</v>
      </c>
      <c r="H62" s="42"/>
      <c r="I62" s="43">
        <f>E62*8</f>
        <v>188.8</v>
      </c>
      <c r="U62" s="44" t="s">
        <v>91</v>
      </c>
      <c r="V62" s="80">
        <v>38</v>
      </c>
      <c r="W62" s="80">
        <v>50</v>
      </c>
      <c r="X62" s="80">
        <v>63</v>
      </c>
      <c r="Y62" s="80">
        <v>98</v>
      </c>
      <c r="Z62" s="80">
        <v>54</v>
      </c>
      <c r="AA62" s="80">
        <v>0.25800000000000001</v>
      </c>
    </row>
    <row r="63" spans="1:27" ht="12.75" customHeight="1" x14ac:dyDescent="0.2">
      <c r="A63" s="35"/>
      <c r="B63" s="36" t="s">
        <v>49</v>
      </c>
      <c r="C63" s="37" t="s">
        <v>45</v>
      </c>
      <c r="D63" s="106" t="s">
        <v>67</v>
      </c>
      <c r="E63" s="39">
        <v>25.7</v>
      </c>
      <c r="F63" s="40">
        <v>2.23</v>
      </c>
      <c r="G63" s="41" t="s">
        <v>24</v>
      </c>
      <c r="H63" s="42"/>
      <c r="I63" s="43">
        <f t="shared" ref="I63:I68" si="12">E63*8</f>
        <v>205.6</v>
      </c>
      <c r="U63" s="44" t="s">
        <v>92</v>
      </c>
      <c r="V63" s="80">
        <v>43</v>
      </c>
      <c r="W63" s="80">
        <v>58</v>
      </c>
      <c r="X63" s="80">
        <v>72</v>
      </c>
      <c r="Y63" s="80">
        <v>106</v>
      </c>
      <c r="Z63" s="80">
        <v>54</v>
      </c>
      <c r="AA63" s="80">
        <v>0.26900000000000002</v>
      </c>
    </row>
    <row r="64" spans="1:27" ht="12.75" customHeight="1" x14ac:dyDescent="0.2">
      <c r="A64" s="35"/>
      <c r="B64" s="36" t="s">
        <v>49</v>
      </c>
      <c r="C64" s="37" t="s">
        <v>45</v>
      </c>
      <c r="D64" s="106" t="s">
        <v>23</v>
      </c>
      <c r="E64" s="39">
        <v>28.5</v>
      </c>
      <c r="F64" s="40">
        <v>2.4900000000000002</v>
      </c>
      <c r="G64" s="41" t="s">
        <v>24</v>
      </c>
      <c r="H64" s="42"/>
      <c r="I64" s="43">
        <f t="shared" si="12"/>
        <v>228</v>
      </c>
      <c r="U64" s="44" t="s">
        <v>93</v>
      </c>
      <c r="V64" s="80">
        <v>49</v>
      </c>
      <c r="W64" s="80">
        <v>64</v>
      </c>
      <c r="X64" s="80">
        <v>79</v>
      </c>
      <c r="Y64" s="80">
        <v>112</v>
      </c>
      <c r="Z64" s="80">
        <v>54</v>
      </c>
      <c r="AA64" s="80">
        <v>0.27900000000000003</v>
      </c>
    </row>
    <row r="65" spans="1:27" ht="12" customHeight="1" x14ac:dyDescent="0.2">
      <c r="A65" s="35"/>
      <c r="B65" s="36" t="s">
        <v>49</v>
      </c>
      <c r="C65" s="37" t="s">
        <v>45</v>
      </c>
      <c r="D65" s="106" t="s">
        <v>34</v>
      </c>
      <c r="E65" s="39">
        <v>32.200000000000003</v>
      </c>
      <c r="F65" s="40">
        <v>3.29</v>
      </c>
      <c r="G65" s="41" t="s">
        <v>24</v>
      </c>
      <c r="H65" s="42">
        <v>60</v>
      </c>
      <c r="I65" s="43">
        <f t="shared" si="12"/>
        <v>257.60000000000002</v>
      </c>
      <c r="U65" s="44" t="s">
        <v>94</v>
      </c>
      <c r="V65" s="80">
        <v>55</v>
      </c>
      <c r="W65" s="80">
        <v>70</v>
      </c>
      <c r="X65" s="80">
        <v>85</v>
      </c>
      <c r="Y65" s="80">
        <v>118</v>
      </c>
      <c r="Z65" s="80">
        <v>54</v>
      </c>
      <c r="AA65" s="80">
        <v>0.28399999999999997</v>
      </c>
    </row>
    <row r="66" spans="1:27" ht="12.75" customHeight="1" x14ac:dyDescent="0.2">
      <c r="A66" s="35"/>
      <c r="B66" s="36" t="s">
        <v>49</v>
      </c>
      <c r="C66" s="37" t="s">
        <v>45</v>
      </c>
      <c r="D66" s="106" t="s">
        <v>37</v>
      </c>
      <c r="E66" s="39">
        <v>37</v>
      </c>
      <c r="F66" s="40">
        <v>4.4400000000000004</v>
      </c>
      <c r="G66" s="41" t="s">
        <v>24</v>
      </c>
      <c r="H66" s="42">
        <v>60</v>
      </c>
      <c r="I66" s="43">
        <f t="shared" si="12"/>
        <v>296</v>
      </c>
      <c r="U66" s="44" t="s">
        <v>95</v>
      </c>
      <c r="V66" s="80">
        <v>58</v>
      </c>
      <c r="W66" s="80">
        <v>75</v>
      </c>
      <c r="X66" s="80">
        <v>96</v>
      </c>
      <c r="Y66" s="80">
        <v>125</v>
      </c>
      <c r="Z66" s="80">
        <v>54</v>
      </c>
      <c r="AA66" s="80">
        <v>0.31900000000000001</v>
      </c>
    </row>
    <row r="67" spans="1:27" ht="12.75" customHeight="1" x14ac:dyDescent="0.2">
      <c r="A67" s="35"/>
      <c r="B67" s="36" t="s">
        <v>49</v>
      </c>
      <c r="C67" s="37" t="s">
        <v>45</v>
      </c>
      <c r="D67" s="106" t="s">
        <v>44</v>
      </c>
      <c r="E67" s="39">
        <v>40.4</v>
      </c>
      <c r="F67" s="40">
        <v>5.47</v>
      </c>
      <c r="G67" s="41" t="s">
        <v>24</v>
      </c>
      <c r="H67" s="42">
        <v>63</v>
      </c>
      <c r="I67" s="43">
        <f t="shared" si="12"/>
        <v>323.2</v>
      </c>
      <c r="U67" s="44" t="s">
        <v>96</v>
      </c>
      <c r="V67" s="80">
        <v>63</v>
      </c>
      <c r="W67" s="80">
        <v>84</v>
      </c>
      <c r="X67" s="80">
        <v>105</v>
      </c>
      <c r="Y67" s="80">
        <v>133</v>
      </c>
      <c r="Z67" s="80">
        <v>54</v>
      </c>
      <c r="AA67" s="80">
        <v>0.33100000000000002</v>
      </c>
    </row>
    <row r="68" spans="1:27" ht="12.75" customHeight="1" thickBot="1" x14ac:dyDescent="0.25">
      <c r="A68" s="35"/>
      <c r="B68" s="53" t="s">
        <v>49</v>
      </c>
      <c r="C68" s="54" t="s">
        <v>45</v>
      </c>
      <c r="D68" s="107" t="s">
        <v>48</v>
      </c>
      <c r="E68" s="56">
        <v>45.5</v>
      </c>
      <c r="F68" s="57">
        <v>6.93</v>
      </c>
      <c r="G68" s="58" t="s">
        <v>24</v>
      </c>
      <c r="H68" s="59">
        <v>63</v>
      </c>
      <c r="I68" s="60">
        <f t="shared" si="12"/>
        <v>364</v>
      </c>
      <c r="U68" s="44" t="s">
        <v>97</v>
      </c>
      <c r="V68" s="80">
        <v>73</v>
      </c>
      <c r="W68" s="80">
        <v>90</v>
      </c>
      <c r="X68" s="80">
        <v>112</v>
      </c>
      <c r="Y68" s="80">
        <v>140</v>
      </c>
      <c r="Z68" s="80">
        <v>54</v>
      </c>
      <c r="AA68" s="80">
        <v>0.39100000000000001</v>
      </c>
    </row>
    <row r="69" spans="1:27" ht="12.75" customHeight="1" x14ac:dyDescent="0.2">
      <c r="A69" s="35"/>
      <c r="B69" s="108" t="s">
        <v>49</v>
      </c>
      <c r="C69" s="109" t="s">
        <v>50</v>
      </c>
      <c r="D69" s="110" t="s">
        <v>36</v>
      </c>
      <c r="E69" s="111">
        <v>13.5</v>
      </c>
      <c r="F69" s="112">
        <v>0.36499999999999999</v>
      </c>
      <c r="G69" s="113" t="s">
        <v>24</v>
      </c>
      <c r="H69" s="114"/>
      <c r="I69" s="115">
        <f>E69*6</f>
        <v>81</v>
      </c>
      <c r="U69" s="44" t="s">
        <v>98</v>
      </c>
      <c r="V69" s="80">
        <v>83</v>
      </c>
      <c r="W69" s="80">
        <v>100</v>
      </c>
      <c r="X69" s="80">
        <v>121</v>
      </c>
      <c r="Y69" s="80">
        <v>149</v>
      </c>
      <c r="Z69" s="80">
        <v>54</v>
      </c>
      <c r="AA69" s="80">
        <v>0.40500000000000003</v>
      </c>
    </row>
    <row r="70" spans="1:27" ht="12.75" customHeight="1" x14ac:dyDescent="0.2">
      <c r="A70" s="35"/>
      <c r="B70" s="116" t="s">
        <v>49</v>
      </c>
      <c r="C70" s="117" t="s">
        <v>50</v>
      </c>
      <c r="D70" s="118" t="s">
        <v>41</v>
      </c>
      <c r="E70" s="119">
        <v>15</v>
      </c>
      <c r="F70" s="120">
        <v>0.438</v>
      </c>
      <c r="G70" s="121" t="s">
        <v>24</v>
      </c>
      <c r="H70" s="122"/>
      <c r="I70" s="123">
        <f t="shared" ref="I70:I74" si="13">E70*6</f>
        <v>90</v>
      </c>
      <c r="U70" s="44" t="s">
        <v>99</v>
      </c>
      <c r="V70" s="80">
        <v>86</v>
      </c>
      <c r="W70" s="80">
        <v>104</v>
      </c>
      <c r="X70" s="80">
        <v>126</v>
      </c>
      <c r="Y70" s="80">
        <v>154</v>
      </c>
      <c r="Z70" s="80">
        <v>54</v>
      </c>
      <c r="AA70" s="80">
        <v>0.41099999999999998</v>
      </c>
    </row>
    <row r="71" spans="1:27" ht="12.75" customHeight="1" x14ac:dyDescent="0.2">
      <c r="A71" s="35"/>
      <c r="B71" s="116" t="s">
        <v>49</v>
      </c>
      <c r="C71" s="117" t="s">
        <v>50</v>
      </c>
      <c r="D71" s="118" t="s">
        <v>46</v>
      </c>
      <c r="E71" s="119">
        <v>16.399999999999999</v>
      </c>
      <c r="F71" s="120">
        <v>0.53200000000000003</v>
      </c>
      <c r="G71" s="121" t="s">
        <v>24</v>
      </c>
      <c r="H71" s="122"/>
      <c r="I71" s="123">
        <f t="shared" si="13"/>
        <v>98.399999999999991</v>
      </c>
      <c r="U71" s="44" t="s">
        <v>100</v>
      </c>
      <c r="V71" s="80">
        <v>88</v>
      </c>
      <c r="W71" s="80">
        <v>110</v>
      </c>
      <c r="X71" s="80">
        <v>134</v>
      </c>
      <c r="Y71" s="80">
        <v>162</v>
      </c>
      <c r="Z71" s="80">
        <v>54</v>
      </c>
      <c r="AA71" s="80">
        <v>0.442</v>
      </c>
    </row>
    <row r="72" spans="1:27" ht="12.75" customHeight="1" x14ac:dyDescent="0.2">
      <c r="A72" s="35"/>
      <c r="B72" s="116" t="s">
        <v>49</v>
      </c>
      <c r="C72" s="117" t="s">
        <v>50</v>
      </c>
      <c r="D72" s="118" t="s">
        <v>51</v>
      </c>
      <c r="E72" s="119">
        <v>18.7</v>
      </c>
      <c r="F72" s="120">
        <v>0.76400000000000001</v>
      </c>
      <c r="G72" s="121" t="s">
        <v>24</v>
      </c>
      <c r="H72" s="122"/>
      <c r="I72" s="123">
        <f t="shared" si="13"/>
        <v>112.19999999999999</v>
      </c>
      <c r="U72" s="44" t="s">
        <v>101</v>
      </c>
      <c r="V72" s="80">
        <v>90</v>
      </c>
      <c r="W72" s="80">
        <v>115</v>
      </c>
      <c r="X72" s="80">
        <v>143</v>
      </c>
      <c r="Y72" s="80">
        <v>170</v>
      </c>
      <c r="Z72" s="80">
        <v>54</v>
      </c>
      <c r="AA72" s="80">
        <v>0.45300000000000001</v>
      </c>
    </row>
    <row r="73" spans="1:27" ht="12.75" customHeight="1" x14ac:dyDescent="0.2">
      <c r="A73" s="35"/>
      <c r="B73" s="116" t="s">
        <v>49</v>
      </c>
      <c r="C73" s="117" t="s">
        <v>50</v>
      </c>
      <c r="D73" s="118" t="s">
        <v>55</v>
      </c>
      <c r="E73" s="119">
        <v>21.1</v>
      </c>
      <c r="F73" s="120">
        <v>1.0129999999999999</v>
      </c>
      <c r="G73" s="121" t="s">
        <v>24</v>
      </c>
      <c r="H73" s="122"/>
      <c r="I73" s="123">
        <f t="shared" si="13"/>
        <v>126.60000000000001</v>
      </c>
      <c r="U73" s="44" t="s">
        <v>102</v>
      </c>
      <c r="V73" s="80">
        <v>100</v>
      </c>
      <c r="W73" s="80">
        <v>125</v>
      </c>
      <c r="X73" s="80">
        <v>152</v>
      </c>
      <c r="Y73" s="80">
        <v>177</v>
      </c>
      <c r="Z73" s="80">
        <v>54</v>
      </c>
      <c r="AA73" s="80">
        <v>0.46</v>
      </c>
    </row>
    <row r="74" spans="1:27" ht="12.75" customHeight="1" x14ac:dyDescent="0.2">
      <c r="A74" s="35"/>
      <c r="B74" s="116" t="s">
        <v>49</v>
      </c>
      <c r="C74" s="117" t="s">
        <v>50</v>
      </c>
      <c r="D74" s="118" t="s">
        <v>59</v>
      </c>
      <c r="E74" s="119">
        <v>23.4</v>
      </c>
      <c r="F74" s="120">
        <v>1.36</v>
      </c>
      <c r="G74" s="121" t="s">
        <v>24</v>
      </c>
      <c r="H74" s="122"/>
      <c r="I74" s="123">
        <f t="shared" si="13"/>
        <v>140.39999999999998</v>
      </c>
      <c r="U74" s="44" t="s">
        <v>103</v>
      </c>
      <c r="V74" s="80">
        <v>107</v>
      </c>
      <c r="W74" s="80">
        <v>132</v>
      </c>
      <c r="X74" s="80">
        <v>161</v>
      </c>
      <c r="Y74" s="80">
        <v>185</v>
      </c>
      <c r="Z74" s="80">
        <v>54</v>
      </c>
      <c r="AA74" s="80">
        <v>0.52400000000000002</v>
      </c>
    </row>
    <row r="75" spans="1:27" ht="12.75" customHeight="1" x14ac:dyDescent="0.2">
      <c r="A75" s="35"/>
      <c r="B75" s="116" t="s">
        <v>49</v>
      </c>
      <c r="C75" s="117" t="s">
        <v>50</v>
      </c>
      <c r="D75" s="118" t="s">
        <v>63</v>
      </c>
      <c r="E75" s="119">
        <v>26.1</v>
      </c>
      <c r="F75" s="120">
        <v>2.16</v>
      </c>
      <c r="G75" s="121" t="s">
        <v>24</v>
      </c>
      <c r="H75" s="122"/>
      <c r="I75" s="123">
        <f>E75*8</f>
        <v>208.8</v>
      </c>
      <c r="U75" s="44" t="s">
        <v>104</v>
      </c>
      <c r="V75" s="80">
        <v>120</v>
      </c>
      <c r="W75" s="80">
        <v>145</v>
      </c>
      <c r="X75" s="80">
        <v>169</v>
      </c>
      <c r="Y75" s="80">
        <v>192</v>
      </c>
      <c r="Z75" s="80">
        <v>54</v>
      </c>
      <c r="AA75" s="80">
        <v>0.53600000000000003</v>
      </c>
    </row>
    <row r="76" spans="1:27" ht="12.75" customHeight="1" x14ac:dyDescent="0.2">
      <c r="A76" s="35"/>
      <c r="B76" s="116" t="s">
        <v>49</v>
      </c>
      <c r="C76" s="117" t="s">
        <v>50</v>
      </c>
      <c r="D76" s="118" t="s">
        <v>67</v>
      </c>
      <c r="E76" s="119">
        <v>28.6</v>
      </c>
      <c r="F76" s="120">
        <v>2.69</v>
      </c>
      <c r="G76" s="121" t="s">
        <v>24</v>
      </c>
      <c r="H76" s="122"/>
      <c r="I76" s="123">
        <f t="shared" ref="I76:I84" si="14">E76*8</f>
        <v>228.8</v>
      </c>
      <c r="U76" s="44" t="s">
        <v>105</v>
      </c>
      <c r="V76" s="80">
        <v>125</v>
      </c>
      <c r="W76" s="80">
        <v>150</v>
      </c>
      <c r="X76" s="80">
        <v>176</v>
      </c>
      <c r="Y76" s="80">
        <v>199</v>
      </c>
      <c r="Z76" s="80">
        <v>54</v>
      </c>
      <c r="AA76" s="80">
        <v>0.54200000000000004</v>
      </c>
    </row>
    <row r="77" spans="1:27" ht="13.5" customHeight="1" x14ac:dyDescent="0.2">
      <c r="A77" s="35"/>
      <c r="B77" s="116" t="s">
        <v>49</v>
      </c>
      <c r="C77" s="117" t="s">
        <v>50</v>
      </c>
      <c r="D77" s="118" t="s">
        <v>23</v>
      </c>
      <c r="E77" s="119">
        <v>32</v>
      </c>
      <c r="F77" s="120">
        <v>3.13</v>
      </c>
      <c r="G77" s="121" t="s">
        <v>24</v>
      </c>
      <c r="H77" s="122">
        <v>60</v>
      </c>
      <c r="I77" s="123">
        <f t="shared" si="14"/>
        <v>256</v>
      </c>
      <c r="U77" s="44" t="s">
        <v>106</v>
      </c>
      <c r="V77" s="80">
        <v>132</v>
      </c>
      <c r="W77" s="80">
        <v>153</v>
      </c>
      <c r="X77" s="80">
        <v>183</v>
      </c>
      <c r="Y77" s="80">
        <v>205</v>
      </c>
      <c r="Z77" s="80">
        <v>54</v>
      </c>
      <c r="AA77" s="80">
        <v>0.54400000000000004</v>
      </c>
    </row>
    <row r="78" spans="1:27" ht="12.75" customHeight="1" x14ac:dyDescent="0.2">
      <c r="A78" s="35"/>
      <c r="B78" s="116" t="s">
        <v>49</v>
      </c>
      <c r="C78" s="117" t="s">
        <v>50</v>
      </c>
      <c r="D78" s="118" t="s">
        <v>34</v>
      </c>
      <c r="E78" s="119">
        <v>37.700000000000003</v>
      </c>
      <c r="F78" s="120">
        <v>4.5</v>
      </c>
      <c r="G78" s="121" t="s">
        <v>24</v>
      </c>
      <c r="H78" s="122">
        <v>60</v>
      </c>
      <c r="I78" s="123">
        <f t="shared" si="14"/>
        <v>301.60000000000002</v>
      </c>
      <c r="U78" s="44" t="s">
        <v>107</v>
      </c>
      <c r="V78" s="80">
        <v>136</v>
      </c>
      <c r="W78" s="80">
        <v>156</v>
      </c>
      <c r="X78" s="80">
        <v>190</v>
      </c>
      <c r="Y78" s="80">
        <v>216</v>
      </c>
      <c r="Z78" s="80">
        <v>54</v>
      </c>
      <c r="AA78" s="80">
        <v>0.61799999999999999</v>
      </c>
    </row>
    <row r="79" spans="1:27" ht="12.75" customHeight="1" x14ac:dyDescent="0.2">
      <c r="A79" s="35"/>
      <c r="B79" s="116" t="s">
        <v>49</v>
      </c>
      <c r="C79" s="117" t="s">
        <v>50</v>
      </c>
      <c r="D79" s="118" t="s">
        <v>37</v>
      </c>
      <c r="E79" s="119">
        <v>41.7</v>
      </c>
      <c r="F79" s="120">
        <v>5.6</v>
      </c>
      <c r="G79" s="121" t="s">
        <v>24</v>
      </c>
      <c r="H79" s="122">
        <v>63</v>
      </c>
      <c r="I79" s="123">
        <f t="shared" si="14"/>
        <v>333.6</v>
      </c>
      <c r="U79" s="44" t="s">
        <v>108</v>
      </c>
      <c r="V79" s="80">
        <v>139</v>
      </c>
      <c r="W79" s="80">
        <v>159</v>
      </c>
      <c r="X79" s="80">
        <v>200</v>
      </c>
      <c r="Y79" s="80">
        <v>225</v>
      </c>
      <c r="Z79" s="80">
        <v>54</v>
      </c>
      <c r="AA79" s="80">
        <v>0.628</v>
      </c>
    </row>
    <row r="80" spans="1:27" ht="12.75" customHeight="1" x14ac:dyDescent="0.2">
      <c r="A80" s="35"/>
      <c r="B80" s="116" t="s">
        <v>49</v>
      </c>
      <c r="C80" s="117" t="s">
        <v>50</v>
      </c>
      <c r="D80" s="118" t="s">
        <v>44</v>
      </c>
      <c r="E80" s="119">
        <v>47.1</v>
      </c>
      <c r="F80" s="120">
        <v>7.4</v>
      </c>
      <c r="G80" s="121" t="s">
        <v>24</v>
      </c>
      <c r="H80" s="122">
        <v>72</v>
      </c>
      <c r="I80" s="123">
        <f t="shared" si="14"/>
        <v>376.8</v>
      </c>
      <c r="U80" s="44" t="s">
        <v>109</v>
      </c>
      <c r="V80" s="80">
        <v>142</v>
      </c>
      <c r="W80" s="80">
        <v>162</v>
      </c>
      <c r="X80" s="80">
        <v>200</v>
      </c>
      <c r="Y80" s="80">
        <v>235</v>
      </c>
      <c r="Z80" s="80">
        <v>54</v>
      </c>
      <c r="AA80" s="80">
        <v>0.63700000000000001</v>
      </c>
    </row>
    <row r="81" spans="1:27" ht="12.75" customHeight="1" x14ac:dyDescent="0.2">
      <c r="A81" s="35"/>
      <c r="B81" s="116" t="s">
        <v>49</v>
      </c>
      <c r="C81" s="117" t="s">
        <v>50</v>
      </c>
      <c r="D81" s="118" t="s">
        <v>48</v>
      </c>
      <c r="E81" s="119">
        <v>51.4</v>
      </c>
      <c r="F81" s="120">
        <v>8.7799999999999994</v>
      </c>
      <c r="G81" s="121" t="s">
        <v>24</v>
      </c>
      <c r="H81" s="122">
        <v>79</v>
      </c>
      <c r="I81" s="123">
        <f t="shared" si="14"/>
        <v>411.2</v>
      </c>
      <c r="U81" s="44" t="s">
        <v>110</v>
      </c>
      <c r="V81" s="80">
        <v>150</v>
      </c>
      <c r="W81" s="80">
        <v>170</v>
      </c>
      <c r="X81" s="80">
        <v>215</v>
      </c>
      <c r="Y81" s="80">
        <v>240</v>
      </c>
      <c r="Z81" s="80">
        <v>54</v>
      </c>
      <c r="AA81" s="80">
        <v>0.64600000000000002</v>
      </c>
    </row>
    <row r="82" spans="1:27" ht="12.75" customHeight="1" x14ac:dyDescent="0.2">
      <c r="A82" s="35"/>
      <c r="B82" s="116" t="s">
        <v>49</v>
      </c>
      <c r="C82" s="117" t="s">
        <v>50</v>
      </c>
      <c r="D82" s="118" t="s">
        <v>52</v>
      </c>
      <c r="E82" s="119">
        <v>56.6</v>
      </c>
      <c r="F82" s="120">
        <v>10.63</v>
      </c>
      <c r="G82" s="121" t="s">
        <v>24</v>
      </c>
      <c r="H82" s="122">
        <v>85</v>
      </c>
      <c r="I82" s="123">
        <f t="shared" si="14"/>
        <v>452.8</v>
      </c>
      <c r="U82" s="124"/>
      <c r="V82" s="125"/>
      <c r="W82" s="125"/>
    </row>
    <row r="83" spans="1:27" ht="20.25" x14ac:dyDescent="0.3">
      <c r="A83" s="35"/>
      <c r="B83" s="116" t="s">
        <v>49</v>
      </c>
      <c r="C83" s="117" t="s">
        <v>50</v>
      </c>
      <c r="D83" s="118" t="s">
        <v>56</v>
      </c>
      <c r="E83" s="119">
        <v>63</v>
      </c>
      <c r="F83" s="120">
        <v>13.39</v>
      </c>
      <c r="G83" s="121" t="s">
        <v>24</v>
      </c>
      <c r="H83" s="122">
        <v>105</v>
      </c>
      <c r="I83" s="123">
        <f t="shared" si="14"/>
        <v>504</v>
      </c>
      <c r="U83" s="2" t="s">
        <v>112</v>
      </c>
    </row>
    <row r="84" spans="1:27" ht="12.75" customHeight="1" thickBot="1" x14ac:dyDescent="0.25">
      <c r="A84" s="35"/>
      <c r="B84" s="126" t="s">
        <v>49</v>
      </c>
      <c r="C84" s="127" t="s">
        <v>50</v>
      </c>
      <c r="D84" s="128" t="s">
        <v>60</v>
      </c>
      <c r="E84" s="129">
        <v>63.6</v>
      </c>
      <c r="F84" s="130">
        <v>14.997999999999999</v>
      </c>
      <c r="G84" s="131" t="s">
        <v>24</v>
      </c>
      <c r="H84" s="132">
        <v>105</v>
      </c>
      <c r="I84" s="133">
        <f t="shared" si="14"/>
        <v>508.8</v>
      </c>
      <c r="X84" s="78" t="s">
        <v>82</v>
      </c>
      <c r="Y84" s="78"/>
      <c r="Z84" s="78"/>
    </row>
    <row r="85" spans="1:27" ht="12.75" customHeight="1" x14ac:dyDescent="0.2">
      <c r="A85" s="35"/>
      <c r="B85" s="134" t="s">
        <v>49</v>
      </c>
      <c r="C85" s="135" t="s">
        <v>54</v>
      </c>
      <c r="D85" s="136" t="s">
        <v>36</v>
      </c>
      <c r="E85" s="137">
        <v>14.3</v>
      </c>
      <c r="F85" s="138">
        <v>0.41</v>
      </c>
      <c r="G85" s="139" t="s">
        <v>24</v>
      </c>
      <c r="H85" s="140"/>
      <c r="I85" s="141">
        <f>E85*6</f>
        <v>85.800000000000011</v>
      </c>
      <c r="U85" s="79" t="s">
        <v>83</v>
      </c>
      <c r="V85" s="13" t="s">
        <v>84</v>
      </c>
      <c r="W85" s="13" t="s">
        <v>85</v>
      </c>
      <c r="X85" s="13" t="s">
        <v>86</v>
      </c>
      <c r="Y85" s="13" t="s">
        <v>87</v>
      </c>
      <c r="Z85" s="13" t="s">
        <v>88</v>
      </c>
      <c r="AA85" s="13" t="s">
        <v>89</v>
      </c>
    </row>
    <row r="86" spans="1:27" ht="12.75" customHeight="1" x14ac:dyDescent="0.2">
      <c r="A86" s="35"/>
      <c r="B86" s="142" t="s">
        <v>49</v>
      </c>
      <c r="C86" s="143" t="s">
        <v>54</v>
      </c>
      <c r="D86" s="144" t="s">
        <v>41</v>
      </c>
      <c r="E86" s="145">
        <v>16.3</v>
      </c>
      <c r="F86" s="146">
        <v>0.47</v>
      </c>
      <c r="G86" s="147" t="s">
        <v>24</v>
      </c>
      <c r="H86" s="148"/>
      <c r="I86" s="149">
        <f t="shared" ref="I86:I90" si="15">E86*6</f>
        <v>97.800000000000011</v>
      </c>
      <c r="U86" s="44" t="s">
        <v>113</v>
      </c>
      <c r="V86" s="80">
        <v>23</v>
      </c>
      <c r="W86" s="80">
        <v>25</v>
      </c>
      <c r="X86" s="80">
        <v>68</v>
      </c>
      <c r="Y86" s="80">
        <v>110</v>
      </c>
      <c r="Z86" s="80">
        <v>54</v>
      </c>
      <c r="AA86" s="80">
        <v>0.28399999999999997</v>
      </c>
    </row>
    <row r="87" spans="1:27" ht="12.75" customHeight="1" x14ac:dyDescent="0.2">
      <c r="A87" s="35"/>
      <c r="B87" s="142" t="s">
        <v>49</v>
      </c>
      <c r="C87" s="143" t="s">
        <v>54</v>
      </c>
      <c r="D87" s="144" t="s">
        <v>46</v>
      </c>
      <c r="E87" s="145">
        <v>17.8</v>
      </c>
      <c r="F87" s="146">
        <v>0.71</v>
      </c>
      <c r="G87" s="147" t="s">
        <v>24</v>
      </c>
      <c r="H87" s="148"/>
      <c r="I87" s="149">
        <f t="shared" si="15"/>
        <v>106.80000000000001</v>
      </c>
      <c r="U87" s="44" t="s">
        <v>114</v>
      </c>
      <c r="V87" s="80">
        <v>26</v>
      </c>
      <c r="W87" s="80">
        <v>27</v>
      </c>
      <c r="X87" s="80">
        <v>70</v>
      </c>
      <c r="Y87" s="80">
        <v>113</v>
      </c>
      <c r="Z87" s="80">
        <v>54</v>
      </c>
      <c r="AA87" s="80">
        <v>0.28599999999999998</v>
      </c>
    </row>
    <row r="88" spans="1:27" ht="12.75" customHeight="1" x14ac:dyDescent="0.2">
      <c r="A88" s="35"/>
      <c r="B88" s="142" t="s">
        <v>49</v>
      </c>
      <c r="C88" s="143" t="s">
        <v>54</v>
      </c>
      <c r="D88" s="144" t="s">
        <v>51</v>
      </c>
      <c r="E88" s="145">
        <v>20</v>
      </c>
      <c r="F88" s="146">
        <v>0.876</v>
      </c>
      <c r="G88" s="147" t="s">
        <v>24</v>
      </c>
      <c r="H88" s="148"/>
      <c r="I88" s="149">
        <f t="shared" si="15"/>
        <v>120</v>
      </c>
      <c r="U88" s="44" t="s">
        <v>115</v>
      </c>
      <c r="V88" s="80">
        <v>28</v>
      </c>
      <c r="W88" s="80">
        <v>31</v>
      </c>
      <c r="X88" s="80">
        <v>78</v>
      </c>
      <c r="Y88" s="80">
        <v>128</v>
      </c>
      <c r="Z88" s="80">
        <v>54</v>
      </c>
      <c r="AA88" s="80">
        <v>0.318</v>
      </c>
    </row>
    <row r="89" spans="1:27" ht="12.75" customHeight="1" x14ac:dyDescent="0.2">
      <c r="A89" s="35"/>
      <c r="B89" s="142" t="s">
        <v>49</v>
      </c>
      <c r="C89" s="143" t="s">
        <v>54</v>
      </c>
      <c r="D89" s="144" t="s">
        <v>55</v>
      </c>
      <c r="E89" s="145">
        <v>22.9</v>
      </c>
      <c r="F89" s="146">
        <v>1.165</v>
      </c>
      <c r="G89" s="147" t="s">
        <v>24</v>
      </c>
      <c r="H89" s="148"/>
      <c r="I89" s="149">
        <f t="shared" si="15"/>
        <v>137.39999999999998</v>
      </c>
      <c r="U89" s="44" t="s">
        <v>116</v>
      </c>
      <c r="V89" s="80">
        <v>31</v>
      </c>
      <c r="W89" s="80">
        <v>35</v>
      </c>
      <c r="X89" s="80">
        <v>90</v>
      </c>
      <c r="Y89" s="80">
        <v>138</v>
      </c>
      <c r="Z89" s="80">
        <v>54</v>
      </c>
      <c r="AA89" s="80">
        <v>0.35</v>
      </c>
    </row>
    <row r="90" spans="1:27" ht="13.5" customHeight="1" x14ac:dyDescent="0.2">
      <c r="A90" s="35"/>
      <c r="B90" s="142" t="s">
        <v>49</v>
      </c>
      <c r="C90" s="143" t="s">
        <v>54</v>
      </c>
      <c r="D90" s="144" t="s">
        <v>59</v>
      </c>
      <c r="E90" s="145">
        <v>26.6</v>
      </c>
      <c r="F90" s="146">
        <v>1.742</v>
      </c>
      <c r="G90" s="147" t="s">
        <v>24</v>
      </c>
      <c r="H90" s="148"/>
      <c r="I90" s="149">
        <f t="shared" si="15"/>
        <v>159.60000000000002</v>
      </c>
      <c r="U90" s="44" t="s">
        <v>117</v>
      </c>
      <c r="V90" s="80">
        <v>35</v>
      </c>
      <c r="W90" s="80">
        <v>42</v>
      </c>
      <c r="X90" s="80">
        <v>103</v>
      </c>
      <c r="Y90" s="80">
        <v>148</v>
      </c>
      <c r="Z90" s="80">
        <v>54</v>
      </c>
      <c r="AA90" s="80">
        <v>0.378</v>
      </c>
    </row>
    <row r="91" spans="1:27" ht="12.75" customHeight="1" x14ac:dyDescent="0.2">
      <c r="A91" s="35"/>
      <c r="B91" s="142" t="s">
        <v>49</v>
      </c>
      <c r="C91" s="143" t="s">
        <v>54</v>
      </c>
      <c r="D91" s="144" t="s">
        <v>63</v>
      </c>
      <c r="E91" s="145">
        <v>31.5</v>
      </c>
      <c r="F91" s="146">
        <v>2.323</v>
      </c>
      <c r="G91" s="147" t="s">
        <v>24</v>
      </c>
      <c r="H91" s="148">
        <v>60</v>
      </c>
      <c r="I91" s="149">
        <f>E91*8</f>
        <v>252</v>
      </c>
      <c r="U91" s="44" t="s">
        <v>118</v>
      </c>
      <c r="V91" s="80">
        <v>43</v>
      </c>
      <c r="W91" s="80">
        <v>47</v>
      </c>
      <c r="X91" s="80">
        <v>120</v>
      </c>
      <c r="Y91" s="80">
        <v>165</v>
      </c>
      <c r="Z91" s="80">
        <v>54</v>
      </c>
      <c r="AA91" s="80">
        <v>0.45200000000000001</v>
      </c>
    </row>
    <row r="92" spans="1:27" ht="12.75" customHeight="1" x14ac:dyDescent="0.2">
      <c r="A92" s="35"/>
      <c r="B92" s="142" t="s">
        <v>49</v>
      </c>
      <c r="C92" s="143" t="s">
        <v>54</v>
      </c>
      <c r="D92" s="144" t="s">
        <v>67</v>
      </c>
      <c r="E92" s="145">
        <v>34.799999999999997</v>
      </c>
      <c r="F92" s="146">
        <v>2.9319999999999999</v>
      </c>
      <c r="G92" s="147" t="s">
        <v>24</v>
      </c>
      <c r="H92" s="148">
        <v>60</v>
      </c>
      <c r="I92" s="149">
        <f>E92*8</f>
        <v>278.39999999999998</v>
      </c>
      <c r="U92" s="44" t="s">
        <v>119</v>
      </c>
      <c r="V92" s="80">
        <v>48</v>
      </c>
      <c r="W92" s="80">
        <v>50</v>
      </c>
      <c r="X92" s="80">
        <v>121</v>
      </c>
      <c r="Y92" s="80">
        <v>170</v>
      </c>
      <c r="Z92" s="80">
        <v>54</v>
      </c>
      <c r="AA92" s="80">
        <v>0.46700000000000003</v>
      </c>
    </row>
    <row r="93" spans="1:27" ht="12.75" customHeight="1" thickBot="1" x14ac:dyDescent="0.25">
      <c r="A93" s="35"/>
      <c r="B93" s="150" t="s">
        <v>49</v>
      </c>
      <c r="C93" s="151" t="s">
        <v>54</v>
      </c>
      <c r="D93" s="152" t="s">
        <v>23</v>
      </c>
      <c r="E93" s="153">
        <v>40.4</v>
      </c>
      <c r="F93" s="154">
        <v>4.1920000000000002</v>
      </c>
      <c r="G93" s="155" t="s">
        <v>24</v>
      </c>
      <c r="H93" s="156">
        <v>63</v>
      </c>
      <c r="I93" s="157">
        <f t="shared" ref="I93" si="16">E93*8</f>
        <v>323.2</v>
      </c>
      <c r="U93" s="44" t="s">
        <v>120</v>
      </c>
      <c r="V93" s="80">
        <v>51</v>
      </c>
      <c r="W93" s="80">
        <v>57</v>
      </c>
      <c r="X93" s="80">
        <v>140</v>
      </c>
      <c r="Y93" s="80">
        <v>190</v>
      </c>
      <c r="Z93" s="80">
        <v>54</v>
      </c>
      <c r="AA93" s="80">
        <v>0.48599999999999999</v>
      </c>
    </row>
    <row r="94" spans="1:27" ht="12.75" customHeight="1" x14ac:dyDescent="0.2">
      <c r="A94" s="35"/>
      <c r="B94" s="158" t="s">
        <v>49</v>
      </c>
      <c r="C94" s="159" t="s">
        <v>58</v>
      </c>
      <c r="D94" s="160" t="s">
        <v>36</v>
      </c>
      <c r="E94" s="161">
        <v>15.2</v>
      </c>
      <c r="F94" s="162">
        <v>0.47</v>
      </c>
      <c r="G94" s="163" t="s">
        <v>24</v>
      </c>
      <c r="H94" s="164"/>
      <c r="I94" s="165">
        <f t="shared" ref="I94:I103" si="17">E94*6</f>
        <v>91.199999999999989</v>
      </c>
      <c r="U94" s="44" t="s">
        <v>121</v>
      </c>
      <c r="V94" s="80">
        <v>58</v>
      </c>
      <c r="W94" s="80">
        <v>63</v>
      </c>
      <c r="X94" s="80">
        <v>150</v>
      </c>
      <c r="Y94" s="80">
        <v>200</v>
      </c>
      <c r="Z94" s="80">
        <v>54</v>
      </c>
      <c r="AA94" s="80">
        <v>0.499</v>
      </c>
    </row>
    <row r="95" spans="1:27" ht="12.75" customHeight="1" thickBot="1" x14ac:dyDescent="0.25">
      <c r="A95" s="35"/>
      <c r="B95" s="97" t="s">
        <v>49</v>
      </c>
      <c r="C95" s="98" t="s">
        <v>58</v>
      </c>
      <c r="D95" s="99" t="s">
        <v>41</v>
      </c>
      <c r="E95" s="100">
        <v>17.100000000000001</v>
      </c>
      <c r="F95" s="101">
        <v>0.6</v>
      </c>
      <c r="G95" s="102" t="s">
        <v>24</v>
      </c>
      <c r="H95" s="103"/>
      <c r="I95" s="104">
        <f t="shared" si="17"/>
        <v>102.60000000000001</v>
      </c>
      <c r="U95" s="44" t="s">
        <v>122</v>
      </c>
      <c r="V95" s="80">
        <v>64</v>
      </c>
      <c r="W95" s="80">
        <v>70</v>
      </c>
      <c r="X95" s="80">
        <v>170</v>
      </c>
      <c r="Y95" s="80">
        <v>218</v>
      </c>
      <c r="Z95" s="80">
        <v>54</v>
      </c>
      <c r="AA95" s="80">
        <v>0.57999999999999996</v>
      </c>
    </row>
    <row r="96" spans="1:27" ht="12.75" customHeight="1" x14ac:dyDescent="0.2">
      <c r="A96" s="35"/>
      <c r="B96" s="17" t="s">
        <v>49</v>
      </c>
      <c r="C96" s="18" t="s">
        <v>62</v>
      </c>
      <c r="D96" s="105" t="s">
        <v>36</v>
      </c>
      <c r="E96" s="20">
        <v>19.399999999999999</v>
      </c>
      <c r="F96" s="21">
        <v>0.78</v>
      </c>
      <c r="G96" s="22" t="s">
        <v>24</v>
      </c>
      <c r="H96" s="23"/>
      <c r="I96" s="24">
        <f t="shared" si="17"/>
        <v>116.39999999999999</v>
      </c>
      <c r="V96" s="27"/>
      <c r="W96" s="27"/>
      <c r="X96" s="27"/>
      <c r="Y96" s="27"/>
      <c r="Z96" s="27"/>
    </row>
    <row r="97" spans="1:26" ht="12.75" customHeight="1" thickBot="1" x14ac:dyDescent="0.25">
      <c r="A97" s="35"/>
      <c r="B97" s="53" t="s">
        <v>49</v>
      </c>
      <c r="C97" s="54" t="s">
        <v>62</v>
      </c>
      <c r="D97" s="107" t="s">
        <v>41</v>
      </c>
      <c r="E97" s="56">
        <v>22.4</v>
      </c>
      <c r="F97" s="57">
        <v>1</v>
      </c>
      <c r="G97" s="58" t="s">
        <v>24</v>
      </c>
      <c r="H97" s="59"/>
      <c r="I97" s="60">
        <f t="shared" si="17"/>
        <v>134.39999999999998</v>
      </c>
      <c r="V97" s="27"/>
      <c r="W97" s="27"/>
      <c r="X97" s="27"/>
      <c r="Y97" s="27"/>
      <c r="Z97" s="27"/>
    </row>
    <row r="98" spans="1:26" ht="12.75" customHeight="1" x14ac:dyDescent="0.2">
      <c r="A98" s="35"/>
      <c r="B98" s="108" t="s">
        <v>49</v>
      </c>
      <c r="C98" s="109" t="s">
        <v>66</v>
      </c>
      <c r="D98" s="110" t="s">
        <v>36</v>
      </c>
      <c r="E98" s="111">
        <v>22.2</v>
      </c>
      <c r="F98" s="112">
        <v>1</v>
      </c>
      <c r="G98" s="113" t="s">
        <v>24</v>
      </c>
      <c r="H98" s="114"/>
      <c r="I98" s="115">
        <f t="shared" si="17"/>
        <v>133.19999999999999</v>
      </c>
      <c r="V98" s="27"/>
      <c r="W98" s="27"/>
      <c r="X98" s="27"/>
      <c r="Y98" s="27"/>
      <c r="Z98" s="27"/>
    </row>
    <row r="99" spans="1:26" ht="21" thickBot="1" x14ac:dyDescent="0.35">
      <c r="A99" s="35"/>
      <c r="B99" s="126" t="s">
        <v>49</v>
      </c>
      <c r="C99" s="127" t="s">
        <v>66</v>
      </c>
      <c r="D99" s="128" t="s">
        <v>41</v>
      </c>
      <c r="E99" s="129">
        <v>26.6</v>
      </c>
      <c r="F99" s="130">
        <v>1.54</v>
      </c>
      <c r="G99" s="131" t="s">
        <v>24</v>
      </c>
      <c r="H99" s="132"/>
      <c r="I99" s="133">
        <f t="shared" si="17"/>
        <v>159.60000000000002</v>
      </c>
      <c r="U99" s="2" t="s">
        <v>123</v>
      </c>
      <c r="V99" s="27"/>
      <c r="W99" s="27"/>
      <c r="X99" s="27"/>
      <c r="Y99" s="27"/>
      <c r="Z99" s="27"/>
    </row>
    <row r="100" spans="1:26" ht="12.75" customHeight="1" x14ac:dyDescent="0.2">
      <c r="A100" s="35"/>
      <c r="B100" s="134" t="s">
        <v>49</v>
      </c>
      <c r="C100" s="135" t="s">
        <v>71</v>
      </c>
      <c r="D100" s="136" t="s">
        <v>36</v>
      </c>
      <c r="E100" s="137">
        <v>26.7</v>
      </c>
      <c r="F100" s="138">
        <v>1.5</v>
      </c>
      <c r="G100" s="139" t="s">
        <v>24</v>
      </c>
      <c r="H100" s="140"/>
      <c r="I100" s="141">
        <f t="shared" si="17"/>
        <v>160.19999999999999</v>
      </c>
      <c r="V100" s="27"/>
      <c r="W100" s="27"/>
      <c r="X100" s="27"/>
      <c r="Y100" s="27"/>
      <c r="Z100" s="27"/>
    </row>
    <row r="101" spans="1:26" ht="12.75" customHeight="1" thickBot="1" x14ac:dyDescent="0.25">
      <c r="A101" s="35"/>
      <c r="B101" s="150" t="s">
        <v>49</v>
      </c>
      <c r="C101" s="151" t="s">
        <v>71</v>
      </c>
      <c r="D101" s="152" t="s">
        <v>41</v>
      </c>
      <c r="E101" s="153">
        <v>30.7</v>
      </c>
      <c r="F101" s="154">
        <v>1.95</v>
      </c>
      <c r="G101" s="155" t="s">
        <v>24</v>
      </c>
      <c r="H101" s="156">
        <v>60</v>
      </c>
      <c r="I101" s="157">
        <f t="shared" si="17"/>
        <v>184.2</v>
      </c>
      <c r="U101" s="79" t="s">
        <v>124</v>
      </c>
      <c r="V101" s="13" t="s">
        <v>13</v>
      </c>
      <c r="W101" s="13" t="s">
        <v>125</v>
      </c>
      <c r="X101" s="27"/>
      <c r="Y101" s="27"/>
      <c r="Z101" s="27"/>
    </row>
    <row r="102" spans="1:26" ht="12.75" customHeight="1" x14ac:dyDescent="0.2">
      <c r="A102" s="35"/>
      <c r="B102" s="158" t="s">
        <v>49</v>
      </c>
      <c r="C102" s="159" t="s">
        <v>74</v>
      </c>
      <c r="D102" s="160" t="s">
        <v>36</v>
      </c>
      <c r="E102" s="161">
        <v>29</v>
      </c>
      <c r="F102" s="162">
        <v>1.8</v>
      </c>
      <c r="G102" s="163" t="s">
        <v>24</v>
      </c>
      <c r="H102" s="164"/>
      <c r="I102" s="165">
        <f t="shared" si="17"/>
        <v>174</v>
      </c>
      <c r="U102" s="44" t="s">
        <v>126</v>
      </c>
      <c r="V102" s="166">
        <v>150</v>
      </c>
      <c r="W102" s="166">
        <v>300</v>
      </c>
      <c r="X102" s="27"/>
    </row>
    <row r="103" spans="1:26" ht="12.75" customHeight="1" thickBot="1" x14ac:dyDescent="0.25">
      <c r="A103" s="167"/>
      <c r="B103" s="168" t="s">
        <v>49</v>
      </c>
      <c r="C103" s="169" t="s">
        <v>74</v>
      </c>
      <c r="D103" s="170" t="s">
        <v>41</v>
      </c>
      <c r="E103" s="171">
        <v>33.799999999999997</v>
      </c>
      <c r="F103" s="172">
        <v>2.35</v>
      </c>
      <c r="G103" s="173" t="s">
        <v>24</v>
      </c>
      <c r="H103" s="174">
        <v>60</v>
      </c>
      <c r="I103" s="175">
        <f t="shared" si="17"/>
        <v>202.79999999999998</v>
      </c>
      <c r="U103" s="44" t="s">
        <v>126</v>
      </c>
      <c r="V103" s="166">
        <v>150</v>
      </c>
      <c r="W103" s="166">
        <v>450</v>
      </c>
      <c r="X103" s="27"/>
      <c r="Y103" s="27"/>
      <c r="Z103" s="27"/>
    </row>
    <row r="104" spans="1:26" ht="12.75" customHeight="1" x14ac:dyDescent="0.2">
      <c r="A104" s="176" t="s">
        <v>127</v>
      </c>
      <c r="B104" s="177" t="s">
        <v>35</v>
      </c>
      <c r="C104" s="178" t="s">
        <v>22</v>
      </c>
      <c r="D104" s="179" t="s">
        <v>23</v>
      </c>
      <c r="E104" s="180">
        <v>17.5</v>
      </c>
      <c r="F104" s="181">
        <v>0.8</v>
      </c>
      <c r="G104" s="182" t="s">
        <v>24</v>
      </c>
      <c r="H104" s="183"/>
      <c r="I104" s="184">
        <f>E104*8</f>
        <v>140</v>
      </c>
      <c r="U104" s="44" t="s">
        <v>126</v>
      </c>
      <c r="V104" s="166">
        <v>150</v>
      </c>
      <c r="W104" s="166">
        <v>600</v>
      </c>
      <c r="X104" s="27"/>
      <c r="Y104" s="27"/>
      <c r="Z104" s="27"/>
    </row>
    <row r="105" spans="1:26" ht="12.75" customHeight="1" x14ac:dyDescent="0.2">
      <c r="A105" s="185"/>
      <c r="B105" s="186" t="s">
        <v>35</v>
      </c>
      <c r="C105" s="187" t="s">
        <v>22</v>
      </c>
      <c r="D105" s="188" t="s">
        <v>34</v>
      </c>
      <c r="E105" s="189">
        <v>20.2</v>
      </c>
      <c r="F105" s="190">
        <v>0.96</v>
      </c>
      <c r="G105" s="191" t="s">
        <v>24</v>
      </c>
      <c r="H105" s="192"/>
      <c r="I105" s="193">
        <f t="shared" ref="I105:I116" si="18">E105*8</f>
        <v>161.6</v>
      </c>
      <c r="U105" s="44" t="s">
        <v>126</v>
      </c>
      <c r="V105" s="166">
        <v>150</v>
      </c>
      <c r="W105" s="166">
        <v>750</v>
      </c>
      <c r="X105" s="27"/>
      <c r="Y105" s="27"/>
      <c r="Z105" s="27"/>
    </row>
    <row r="106" spans="1:26" ht="12.75" customHeight="1" x14ac:dyDescent="0.2">
      <c r="A106" s="185"/>
      <c r="B106" s="186" t="s">
        <v>35</v>
      </c>
      <c r="C106" s="187" t="s">
        <v>22</v>
      </c>
      <c r="D106" s="188" t="s">
        <v>37</v>
      </c>
      <c r="E106" s="189">
        <v>22.3</v>
      </c>
      <c r="F106" s="190">
        <v>1.24</v>
      </c>
      <c r="G106" s="191" t="s">
        <v>24</v>
      </c>
      <c r="H106" s="192"/>
      <c r="I106" s="193">
        <f t="shared" si="18"/>
        <v>178.4</v>
      </c>
      <c r="U106" s="44" t="s">
        <v>126</v>
      </c>
      <c r="V106" s="166">
        <v>150</v>
      </c>
      <c r="W106" s="166">
        <v>900</v>
      </c>
      <c r="X106" s="27"/>
      <c r="Y106" s="27"/>
      <c r="Z106" s="27"/>
    </row>
    <row r="107" spans="1:26" ht="12.75" customHeight="1" x14ac:dyDescent="0.2">
      <c r="A107" s="185"/>
      <c r="B107" s="186" t="s">
        <v>35</v>
      </c>
      <c r="C107" s="187" t="s">
        <v>22</v>
      </c>
      <c r="D107" s="188" t="s">
        <v>44</v>
      </c>
      <c r="E107" s="189">
        <v>24.2</v>
      </c>
      <c r="F107" s="190">
        <v>1.51</v>
      </c>
      <c r="G107" s="191" t="s">
        <v>24</v>
      </c>
      <c r="H107" s="192"/>
      <c r="I107" s="193">
        <f t="shared" si="18"/>
        <v>193.6</v>
      </c>
      <c r="U107" s="44" t="s">
        <v>126</v>
      </c>
      <c r="V107" s="166">
        <v>300</v>
      </c>
      <c r="W107" s="166">
        <v>300</v>
      </c>
      <c r="X107" s="27"/>
    </row>
    <row r="108" spans="1:26" ht="12.75" customHeight="1" x14ac:dyDescent="0.2">
      <c r="A108" s="185"/>
      <c r="B108" s="186" t="s">
        <v>35</v>
      </c>
      <c r="C108" s="187" t="s">
        <v>22</v>
      </c>
      <c r="D108" s="188" t="s">
        <v>48</v>
      </c>
      <c r="E108" s="189">
        <v>27.4</v>
      </c>
      <c r="F108" s="190">
        <v>1.9</v>
      </c>
      <c r="G108" s="191" t="s">
        <v>24</v>
      </c>
      <c r="H108" s="192"/>
      <c r="I108" s="193">
        <f t="shared" si="18"/>
        <v>219.2</v>
      </c>
      <c r="U108" s="44" t="s">
        <v>126</v>
      </c>
      <c r="V108" s="166">
        <v>300</v>
      </c>
      <c r="W108" s="166">
        <v>450</v>
      </c>
      <c r="X108" s="27"/>
    </row>
    <row r="109" spans="1:26" ht="12.75" customHeight="1" x14ac:dyDescent="0.2">
      <c r="A109" s="185"/>
      <c r="B109" s="186" t="s">
        <v>35</v>
      </c>
      <c r="C109" s="187" t="s">
        <v>22</v>
      </c>
      <c r="D109" s="188" t="s">
        <v>52</v>
      </c>
      <c r="E109" s="189">
        <v>30</v>
      </c>
      <c r="F109" s="190">
        <v>2.3199999999999998</v>
      </c>
      <c r="G109" s="191" t="s">
        <v>24</v>
      </c>
      <c r="H109" s="192">
        <v>60</v>
      </c>
      <c r="I109" s="193">
        <f t="shared" si="18"/>
        <v>240</v>
      </c>
      <c r="U109" s="44" t="s">
        <v>126</v>
      </c>
      <c r="V109" s="166">
        <v>300</v>
      </c>
      <c r="W109" s="166">
        <v>600</v>
      </c>
      <c r="X109" s="27"/>
    </row>
    <row r="110" spans="1:26" ht="12.75" customHeight="1" x14ac:dyDescent="0.2">
      <c r="A110" s="185"/>
      <c r="B110" s="186" t="s">
        <v>35</v>
      </c>
      <c r="C110" s="187" t="s">
        <v>22</v>
      </c>
      <c r="D110" s="188" t="s">
        <v>56</v>
      </c>
      <c r="E110" s="189">
        <v>32.799999999999997</v>
      </c>
      <c r="F110" s="190">
        <v>2.93</v>
      </c>
      <c r="G110" s="191" t="s">
        <v>24</v>
      </c>
      <c r="H110" s="192">
        <v>60</v>
      </c>
      <c r="I110" s="193">
        <f t="shared" si="18"/>
        <v>262.39999999999998</v>
      </c>
      <c r="U110" s="44" t="s">
        <v>126</v>
      </c>
      <c r="V110" s="166">
        <v>300</v>
      </c>
      <c r="W110" s="166">
        <v>750</v>
      </c>
      <c r="X110" s="27"/>
    </row>
    <row r="111" spans="1:26" ht="12.75" customHeight="1" x14ac:dyDescent="0.2">
      <c r="A111" s="185"/>
      <c r="B111" s="186" t="s">
        <v>35</v>
      </c>
      <c r="C111" s="187" t="s">
        <v>22</v>
      </c>
      <c r="D111" s="188" t="s">
        <v>60</v>
      </c>
      <c r="E111" s="189">
        <v>35.6</v>
      </c>
      <c r="F111" s="190">
        <v>3.58</v>
      </c>
      <c r="G111" s="191" t="s">
        <v>24</v>
      </c>
      <c r="H111" s="192">
        <v>60</v>
      </c>
      <c r="I111" s="193">
        <f t="shared" si="18"/>
        <v>284.8</v>
      </c>
      <c r="U111" s="44" t="s">
        <v>126</v>
      </c>
      <c r="V111" s="166">
        <v>300</v>
      </c>
      <c r="W111" s="166">
        <v>900</v>
      </c>
      <c r="X111" s="27"/>
    </row>
    <row r="112" spans="1:26" ht="12.75" customHeight="1" x14ac:dyDescent="0.2">
      <c r="A112" s="185"/>
      <c r="B112" s="186" t="s">
        <v>35</v>
      </c>
      <c r="C112" s="187" t="s">
        <v>22</v>
      </c>
      <c r="D112" s="188" t="s">
        <v>64</v>
      </c>
      <c r="E112" s="189">
        <v>40.5</v>
      </c>
      <c r="F112" s="190">
        <v>4.5999999999999996</v>
      </c>
      <c r="G112" s="191" t="s">
        <v>24</v>
      </c>
      <c r="H112" s="192">
        <v>63</v>
      </c>
      <c r="I112" s="193">
        <f t="shared" si="18"/>
        <v>324</v>
      </c>
      <c r="U112" s="44" t="s">
        <v>126</v>
      </c>
      <c r="V112" s="166">
        <v>450</v>
      </c>
      <c r="W112" s="166">
        <v>300</v>
      </c>
      <c r="X112" s="27"/>
    </row>
    <row r="113" spans="1:24" ht="12.75" customHeight="1" x14ac:dyDescent="0.2">
      <c r="A113" s="185"/>
      <c r="B113" s="186" t="s">
        <v>35</v>
      </c>
      <c r="C113" s="187" t="s">
        <v>22</v>
      </c>
      <c r="D113" s="188" t="s">
        <v>68</v>
      </c>
      <c r="E113" s="189">
        <v>44.2</v>
      </c>
      <c r="F113" s="190">
        <v>5.77</v>
      </c>
      <c r="G113" s="191" t="s">
        <v>24</v>
      </c>
      <c r="H113" s="192">
        <v>72</v>
      </c>
      <c r="I113" s="193">
        <f t="shared" si="18"/>
        <v>353.6</v>
      </c>
      <c r="U113" s="44" t="s">
        <v>126</v>
      </c>
      <c r="V113" s="166">
        <v>450</v>
      </c>
      <c r="W113" s="166">
        <v>450</v>
      </c>
      <c r="X113" s="27"/>
    </row>
    <row r="114" spans="1:24" ht="12.75" customHeight="1" x14ac:dyDescent="0.2">
      <c r="A114" s="185"/>
      <c r="B114" s="186" t="s">
        <v>35</v>
      </c>
      <c r="C114" s="187" t="s">
        <v>22</v>
      </c>
      <c r="D114" s="188" t="s">
        <v>72</v>
      </c>
      <c r="E114" s="189">
        <v>48.8</v>
      </c>
      <c r="F114" s="190">
        <v>7.25</v>
      </c>
      <c r="G114" s="191" t="s">
        <v>24</v>
      </c>
      <c r="H114" s="192">
        <v>72</v>
      </c>
      <c r="I114" s="193">
        <f t="shared" si="18"/>
        <v>390.4</v>
      </c>
      <c r="U114" s="44" t="s">
        <v>126</v>
      </c>
      <c r="V114" s="166">
        <v>450</v>
      </c>
      <c r="W114" s="166">
        <v>600</v>
      </c>
      <c r="X114" s="27"/>
    </row>
    <row r="115" spans="1:24" ht="12.75" customHeight="1" x14ac:dyDescent="0.2">
      <c r="A115" s="185"/>
      <c r="B115" s="186" t="s">
        <v>35</v>
      </c>
      <c r="C115" s="187" t="s">
        <v>22</v>
      </c>
      <c r="D115" s="188" t="s">
        <v>75</v>
      </c>
      <c r="E115" s="189">
        <v>55.4</v>
      </c>
      <c r="F115" s="190">
        <v>9.3810000000000002</v>
      </c>
      <c r="G115" s="191" t="s">
        <v>24</v>
      </c>
      <c r="H115" s="192">
        <v>85</v>
      </c>
      <c r="I115" s="193">
        <f t="shared" si="18"/>
        <v>443.2</v>
      </c>
      <c r="U115" s="44" t="s">
        <v>126</v>
      </c>
      <c r="V115" s="166">
        <v>450</v>
      </c>
      <c r="W115" s="166">
        <v>750</v>
      </c>
      <c r="X115" s="27"/>
    </row>
    <row r="116" spans="1:24" ht="12.75" customHeight="1" thickBot="1" x14ac:dyDescent="0.25">
      <c r="A116" s="185"/>
      <c r="B116" s="194" t="s">
        <v>35</v>
      </c>
      <c r="C116" s="187" t="s">
        <v>22</v>
      </c>
      <c r="D116" s="188" t="s">
        <v>76</v>
      </c>
      <c r="E116" s="189">
        <v>60.6</v>
      </c>
      <c r="F116" s="190">
        <v>11.54</v>
      </c>
      <c r="G116" s="191" t="s">
        <v>24</v>
      </c>
      <c r="H116" s="192">
        <v>96</v>
      </c>
      <c r="I116" s="193">
        <f t="shared" si="18"/>
        <v>484.8</v>
      </c>
      <c r="U116" s="44" t="s">
        <v>126</v>
      </c>
      <c r="V116" s="166">
        <v>450</v>
      </c>
      <c r="W116" s="166">
        <v>900</v>
      </c>
      <c r="X116" s="27"/>
    </row>
    <row r="117" spans="1:24" ht="12.75" customHeight="1" x14ac:dyDescent="0.2">
      <c r="A117" s="185"/>
      <c r="B117" s="177" t="s">
        <v>35</v>
      </c>
      <c r="C117" s="178" t="s">
        <v>22</v>
      </c>
      <c r="D117" s="179" t="s">
        <v>23</v>
      </c>
      <c r="E117" s="180">
        <v>17.5</v>
      </c>
      <c r="F117" s="181">
        <v>0.8</v>
      </c>
      <c r="G117" s="182" t="s">
        <v>47</v>
      </c>
      <c r="H117" s="183" t="s">
        <v>77</v>
      </c>
      <c r="I117" s="184">
        <f>E117*8</f>
        <v>140</v>
      </c>
      <c r="U117" s="44" t="s">
        <v>126</v>
      </c>
      <c r="V117" s="166">
        <v>600</v>
      </c>
      <c r="W117" s="166">
        <v>300</v>
      </c>
      <c r="X117" s="27"/>
    </row>
    <row r="118" spans="1:24" ht="12.75" customHeight="1" x14ac:dyDescent="0.2">
      <c r="A118" s="185"/>
      <c r="B118" s="186" t="s">
        <v>35</v>
      </c>
      <c r="C118" s="187" t="s">
        <v>22</v>
      </c>
      <c r="D118" s="188" t="s">
        <v>34</v>
      </c>
      <c r="E118" s="189">
        <v>20.2</v>
      </c>
      <c r="F118" s="190">
        <v>0.96</v>
      </c>
      <c r="G118" s="191" t="s">
        <v>47</v>
      </c>
      <c r="H118" s="192" t="s">
        <v>77</v>
      </c>
      <c r="I118" s="193">
        <f t="shared" ref="I118:I129" si="19">E118*8</f>
        <v>161.6</v>
      </c>
      <c r="U118" s="44" t="s">
        <v>126</v>
      </c>
      <c r="V118" s="166">
        <v>600</v>
      </c>
      <c r="W118" s="166">
        <v>450</v>
      </c>
      <c r="X118" s="27"/>
    </row>
    <row r="119" spans="1:24" ht="12.75" customHeight="1" x14ac:dyDescent="0.2">
      <c r="A119" s="185"/>
      <c r="B119" s="186" t="s">
        <v>35</v>
      </c>
      <c r="C119" s="187" t="s">
        <v>22</v>
      </c>
      <c r="D119" s="188" t="s">
        <v>37</v>
      </c>
      <c r="E119" s="189">
        <v>22.3</v>
      </c>
      <c r="F119" s="190">
        <v>1.24</v>
      </c>
      <c r="G119" s="191" t="s">
        <v>47</v>
      </c>
      <c r="H119" s="192" t="s">
        <v>77</v>
      </c>
      <c r="I119" s="193">
        <f t="shared" si="19"/>
        <v>178.4</v>
      </c>
      <c r="U119" s="44" t="s">
        <v>126</v>
      </c>
      <c r="V119" s="195">
        <v>600</v>
      </c>
      <c r="W119" s="166">
        <v>600</v>
      </c>
    </row>
    <row r="120" spans="1:24" ht="12.75" customHeight="1" x14ac:dyDescent="0.2">
      <c r="A120" s="185"/>
      <c r="B120" s="186" t="s">
        <v>35</v>
      </c>
      <c r="C120" s="187" t="s">
        <v>22</v>
      </c>
      <c r="D120" s="188" t="s">
        <v>44</v>
      </c>
      <c r="E120" s="189">
        <v>24.2</v>
      </c>
      <c r="F120" s="190">
        <v>1.51</v>
      </c>
      <c r="G120" s="191" t="s">
        <v>47</v>
      </c>
      <c r="H120" s="192">
        <f>68/4</f>
        <v>17</v>
      </c>
      <c r="I120" s="193">
        <f t="shared" si="19"/>
        <v>193.6</v>
      </c>
      <c r="U120" s="44" t="s">
        <v>126</v>
      </c>
      <c r="V120" s="195">
        <v>600</v>
      </c>
      <c r="W120" s="166">
        <v>750</v>
      </c>
    </row>
    <row r="121" spans="1:24" ht="12.75" customHeight="1" x14ac:dyDescent="0.2">
      <c r="A121" s="185"/>
      <c r="B121" s="186" t="s">
        <v>35</v>
      </c>
      <c r="C121" s="187" t="s">
        <v>22</v>
      </c>
      <c r="D121" s="188" t="s">
        <v>48</v>
      </c>
      <c r="E121" s="189">
        <v>27.4</v>
      </c>
      <c r="F121" s="190">
        <v>1.9</v>
      </c>
      <c r="G121" s="191" t="s">
        <v>47</v>
      </c>
      <c r="H121" s="192">
        <f>70/4</f>
        <v>17.5</v>
      </c>
      <c r="I121" s="193">
        <f t="shared" si="19"/>
        <v>219.2</v>
      </c>
      <c r="U121" s="44" t="s">
        <v>126</v>
      </c>
      <c r="V121" s="195">
        <v>600</v>
      </c>
      <c r="W121" s="166">
        <v>900</v>
      </c>
    </row>
    <row r="122" spans="1:24" ht="12.75" customHeight="1" x14ac:dyDescent="0.2">
      <c r="A122" s="185"/>
      <c r="B122" s="186" t="s">
        <v>35</v>
      </c>
      <c r="C122" s="187" t="s">
        <v>22</v>
      </c>
      <c r="D122" s="188" t="s">
        <v>52</v>
      </c>
      <c r="E122" s="189">
        <v>30</v>
      </c>
      <c r="F122" s="190">
        <v>2.3199999999999998</v>
      </c>
      <c r="G122" s="191" t="s">
        <v>47</v>
      </c>
      <c r="H122" s="192">
        <f>78/4</f>
        <v>19.5</v>
      </c>
      <c r="I122" s="193">
        <f t="shared" si="19"/>
        <v>240</v>
      </c>
      <c r="U122" s="44" t="s">
        <v>126</v>
      </c>
      <c r="V122" s="195">
        <v>750</v>
      </c>
      <c r="W122" s="166">
        <v>300</v>
      </c>
    </row>
    <row r="123" spans="1:24" ht="12.75" customHeight="1" x14ac:dyDescent="0.2">
      <c r="A123" s="185"/>
      <c r="B123" s="186" t="s">
        <v>35</v>
      </c>
      <c r="C123" s="187" t="s">
        <v>22</v>
      </c>
      <c r="D123" s="188" t="s">
        <v>56</v>
      </c>
      <c r="E123" s="189">
        <v>32.799999999999997</v>
      </c>
      <c r="F123" s="190">
        <v>2.93</v>
      </c>
      <c r="G123" s="191" t="s">
        <v>47</v>
      </c>
      <c r="H123" s="192">
        <f>90/4</f>
        <v>22.5</v>
      </c>
      <c r="I123" s="193">
        <f t="shared" si="19"/>
        <v>262.39999999999998</v>
      </c>
      <c r="U123" s="44" t="s">
        <v>126</v>
      </c>
      <c r="V123" s="195">
        <v>750</v>
      </c>
      <c r="W123" s="166">
        <v>450</v>
      </c>
    </row>
    <row r="124" spans="1:24" ht="12.75" customHeight="1" x14ac:dyDescent="0.2">
      <c r="A124" s="185"/>
      <c r="B124" s="186" t="s">
        <v>35</v>
      </c>
      <c r="C124" s="187" t="s">
        <v>22</v>
      </c>
      <c r="D124" s="188" t="s">
        <v>60</v>
      </c>
      <c r="E124" s="189">
        <v>35.6</v>
      </c>
      <c r="F124" s="190">
        <v>3.58</v>
      </c>
      <c r="G124" s="191" t="s">
        <v>47</v>
      </c>
      <c r="H124" s="192">
        <f>103/4</f>
        <v>25.75</v>
      </c>
      <c r="I124" s="193">
        <f t="shared" si="19"/>
        <v>284.8</v>
      </c>
      <c r="U124" s="44" t="s">
        <v>126</v>
      </c>
      <c r="V124" s="195">
        <v>750</v>
      </c>
      <c r="W124" s="166">
        <v>600</v>
      </c>
    </row>
    <row r="125" spans="1:24" ht="12.75" customHeight="1" x14ac:dyDescent="0.2">
      <c r="A125" s="185"/>
      <c r="B125" s="186" t="s">
        <v>35</v>
      </c>
      <c r="C125" s="187" t="s">
        <v>22</v>
      </c>
      <c r="D125" s="188" t="s">
        <v>64</v>
      </c>
      <c r="E125" s="189">
        <v>40.5</v>
      </c>
      <c r="F125" s="190">
        <v>4.5999999999999996</v>
      </c>
      <c r="G125" s="191" t="s">
        <v>47</v>
      </c>
      <c r="H125" s="192">
        <f>103/4</f>
        <v>25.75</v>
      </c>
      <c r="I125" s="193">
        <f t="shared" si="19"/>
        <v>324</v>
      </c>
      <c r="U125" s="44" t="s">
        <v>126</v>
      </c>
      <c r="V125" s="195">
        <v>750</v>
      </c>
      <c r="W125" s="166">
        <v>750</v>
      </c>
    </row>
    <row r="126" spans="1:24" ht="12.75" customHeight="1" x14ac:dyDescent="0.2">
      <c r="A126" s="185"/>
      <c r="B126" s="186" t="s">
        <v>35</v>
      </c>
      <c r="C126" s="187" t="s">
        <v>22</v>
      </c>
      <c r="D126" s="188" t="s">
        <v>68</v>
      </c>
      <c r="E126" s="189">
        <v>44.2</v>
      </c>
      <c r="F126" s="190">
        <v>5.77</v>
      </c>
      <c r="G126" s="191" t="s">
        <v>47</v>
      </c>
      <c r="H126" s="192">
        <f>120/4</f>
        <v>30</v>
      </c>
      <c r="I126" s="193">
        <f t="shared" si="19"/>
        <v>353.6</v>
      </c>
      <c r="U126" s="44" t="s">
        <v>126</v>
      </c>
      <c r="V126" s="195">
        <v>750</v>
      </c>
      <c r="W126" s="166">
        <v>900</v>
      </c>
    </row>
    <row r="127" spans="1:24" ht="12.75" customHeight="1" x14ac:dyDescent="0.2">
      <c r="A127" s="185"/>
      <c r="B127" s="186" t="s">
        <v>35</v>
      </c>
      <c r="C127" s="187" t="s">
        <v>22</v>
      </c>
      <c r="D127" s="188" t="s">
        <v>72</v>
      </c>
      <c r="E127" s="189">
        <v>48.8</v>
      </c>
      <c r="F127" s="190">
        <v>7.25</v>
      </c>
      <c r="G127" s="191" t="s">
        <v>47</v>
      </c>
      <c r="H127" s="192">
        <f>121/4</f>
        <v>30.25</v>
      </c>
      <c r="I127" s="193">
        <f t="shared" si="19"/>
        <v>390.4</v>
      </c>
      <c r="U127" s="44" t="s">
        <v>126</v>
      </c>
      <c r="V127" s="195">
        <v>900</v>
      </c>
      <c r="W127" s="166">
        <v>300</v>
      </c>
    </row>
    <row r="128" spans="1:24" ht="12.75" customHeight="1" x14ac:dyDescent="0.2">
      <c r="A128" s="185"/>
      <c r="B128" s="186" t="s">
        <v>35</v>
      </c>
      <c r="C128" s="187" t="s">
        <v>22</v>
      </c>
      <c r="D128" s="188" t="s">
        <v>75</v>
      </c>
      <c r="E128" s="189">
        <v>55.4</v>
      </c>
      <c r="F128" s="190">
        <v>9.3810000000000002</v>
      </c>
      <c r="G128" s="191" t="s">
        <v>47</v>
      </c>
      <c r="H128" s="192">
        <f>140/4</f>
        <v>35</v>
      </c>
      <c r="I128" s="193">
        <f t="shared" si="19"/>
        <v>443.2</v>
      </c>
      <c r="U128" s="44" t="s">
        <v>126</v>
      </c>
      <c r="V128" s="195">
        <v>900</v>
      </c>
      <c r="W128" s="166">
        <v>450</v>
      </c>
    </row>
    <row r="129" spans="1:27" ht="12.75" customHeight="1" thickBot="1" x14ac:dyDescent="0.25">
      <c r="A129" s="185"/>
      <c r="B129" s="196" t="s">
        <v>35</v>
      </c>
      <c r="C129" s="197" t="s">
        <v>22</v>
      </c>
      <c r="D129" s="198" t="s">
        <v>76</v>
      </c>
      <c r="E129" s="199">
        <v>60.6</v>
      </c>
      <c r="F129" s="200">
        <v>11.54</v>
      </c>
      <c r="G129" s="201" t="s">
        <v>47</v>
      </c>
      <c r="H129" s="202">
        <f>150/4</f>
        <v>37.5</v>
      </c>
      <c r="I129" s="203">
        <f t="shared" si="19"/>
        <v>484.8</v>
      </c>
      <c r="U129" s="44" t="s">
        <v>126</v>
      </c>
      <c r="V129" s="195">
        <v>900</v>
      </c>
      <c r="W129" s="166">
        <v>600</v>
      </c>
    </row>
    <row r="130" spans="1:27" ht="12.75" customHeight="1" x14ac:dyDescent="0.2">
      <c r="A130" s="185"/>
      <c r="B130" s="204" t="s">
        <v>35</v>
      </c>
      <c r="C130" s="205" t="s">
        <v>22</v>
      </c>
      <c r="D130" s="206" t="s">
        <v>23</v>
      </c>
      <c r="E130" s="207">
        <v>17.5</v>
      </c>
      <c r="F130" s="208">
        <v>0.8</v>
      </c>
      <c r="G130" s="209" t="s">
        <v>43</v>
      </c>
      <c r="H130" s="210" t="s">
        <v>77</v>
      </c>
      <c r="I130" s="211">
        <f>E130*8</f>
        <v>140</v>
      </c>
      <c r="U130" s="44" t="s">
        <v>126</v>
      </c>
      <c r="V130" s="195">
        <v>900</v>
      </c>
      <c r="W130" s="166">
        <v>750</v>
      </c>
    </row>
    <row r="131" spans="1:27" ht="12.75" customHeight="1" x14ac:dyDescent="0.2">
      <c r="A131" s="185"/>
      <c r="B131" s="212" t="s">
        <v>35</v>
      </c>
      <c r="C131" s="187" t="s">
        <v>22</v>
      </c>
      <c r="D131" s="188" t="s">
        <v>34</v>
      </c>
      <c r="E131" s="189">
        <v>20.2</v>
      </c>
      <c r="F131" s="190">
        <v>0.96</v>
      </c>
      <c r="G131" s="191" t="s">
        <v>43</v>
      </c>
      <c r="H131" s="192">
        <f>60/3</f>
        <v>20</v>
      </c>
      <c r="I131" s="213">
        <f t="shared" ref="I131:I142" si="20">E131*8</f>
        <v>161.6</v>
      </c>
      <c r="U131" s="44" t="s">
        <v>126</v>
      </c>
      <c r="V131" s="195">
        <v>900</v>
      </c>
      <c r="W131" s="166">
        <v>900</v>
      </c>
    </row>
    <row r="132" spans="1:27" ht="12.75" customHeight="1" x14ac:dyDescent="0.2">
      <c r="A132" s="185"/>
      <c r="B132" s="212" t="s">
        <v>35</v>
      </c>
      <c r="C132" s="187" t="s">
        <v>22</v>
      </c>
      <c r="D132" s="188" t="s">
        <v>37</v>
      </c>
      <c r="E132" s="189">
        <v>22.3</v>
      </c>
      <c r="F132" s="190">
        <v>1.24</v>
      </c>
      <c r="G132" s="191" t="s">
        <v>43</v>
      </c>
      <c r="H132" s="192">
        <f>60/3</f>
        <v>20</v>
      </c>
      <c r="I132" s="213">
        <f t="shared" si="20"/>
        <v>178.4</v>
      </c>
      <c r="U132" s="214" t="s">
        <v>128</v>
      </c>
      <c r="V132" s="80" t="s">
        <v>129</v>
      </c>
      <c r="W132" s="215">
        <v>180</v>
      </c>
    </row>
    <row r="133" spans="1:27" ht="12.75" customHeight="1" x14ac:dyDescent="0.2">
      <c r="A133" s="185"/>
      <c r="B133" s="212" t="s">
        <v>35</v>
      </c>
      <c r="C133" s="187" t="s">
        <v>22</v>
      </c>
      <c r="D133" s="188" t="s">
        <v>44</v>
      </c>
      <c r="E133" s="189">
        <v>24.2</v>
      </c>
      <c r="F133" s="190">
        <v>1.51</v>
      </c>
      <c r="G133" s="191" t="s">
        <v>43</v>
      </c>
      <c r="H133" s="192">
        <f>63/3</f>
        <v>21</v>
      </c>
      <c r="I133" s="213">
        <f t="shared" si="20"/>
        <v>193.6</v>
      </c>
      <c r="U133" s="214" t="s">
        <v>128</v>
      </c>
      <c r="V133" s="216" t="s">
        <v>130</v>
      </c>
      <c r="W133" s="195">
        <v>240</v>
      </c>
    </row>
    <row r="134" spans="1:27" ht="12.75" customHeight="1" x14ac:dyDescent="0.2">
      <c r="A134" s="185"/>
      <c r="B134" s="212" t="s">
        <v>35</v>
      </c>
      <c r="C134" s="187" t="s">
        <v>22</v>
      </c>
      <c r="D134" s="188" t="s">
        <v>48</v>
      </c>
      <c r="E134" s="189">
        <v>27.4</v>
      </c>
      <c r="F134" s="190">
        <v>1.9</v>
      </c>
      <c r="G134" s="191" t="s">
        <v>43</v>
      </c>
      <c r="H134" s="192">
        <f>72/3</f>
        <v>24</v>
      </c>
      <c r="I134" s="213">
        <f t="shared" si="20"/>
        <v>219.2</v>
      </c>
      <c r="U134" s="124"/>
      <c r="V134" s="125"/>
      <c r="W134" s="125"/>
      <c r="AA134" s="27"/>
    </row>
    <row r="135" spans="1:27" ht="12.75" customHeight="1" x14ac:dyDescent="0.2">
      <c r="A135" s="185"/>
      <c r="B135" s="212" t="s">
        <v>35</v>
      </c>
      <c r="C135" s="187" t="s">
        <v>22</v>
      </c>
      <c r="D135" s="188" t="s">
        <v>52</v>
      </c>
      <c r="E135" s="189">
        <v>30</v>
      </c>
      <c r="F135" s="190">
        <v>2.3199999999999998</v>
      </c>
      <c r="G135" s="191" t="s">
        <v>43</v>
      </c>
      <c r="H135" s="192">
        <f>79/3</f>
        <v>26.333333333333332</v>
      </c>
      <c r="I135" s="213">
        <f t="shared" si="20"/>
        <v>240</v>
      </c>
      <c r="K135" s="124"/>
      <c r="L135" s="125"/>
      <c r="M135" s="125"/>
      <c r="Q135" s="27"/>
    </row>
    <row r="136" spans="1:27" ht="12.75" customHeight="1" x14ac:dyDescent="0.2">
      <c r="A136" s="185"/>
      <c r="B136" s="212" t="s">
        <v>35</v>
      </c>
      <c r="C136" s="187" t="s">
        <v>22</v>
      </c>
      <c r="D136" s="188" t="s">
        <v>56</v>
      </c>
      <c r="E136" s="189">
        <v>32.799999999999997</v>
      </c>
      <c r="F136" s="190">
        <v>2.93</v>
      </c>
      <c r="G136" s="191" t="s">
        <v>43</v>
      </c>
      <c r="H136" s="192">
        <f>85/3</f>
        <v>28.333333333333332</v>
      </c>
      <c r="I136" s="213">
        <f t="shared" si="20"/>
        <v>262.39999999999998</v>
      </c>
      <c r="K136" s="124"/>
      <c r="L136" s="125"/>
      <c r="M136" s="125"/>
      <c r="Q136" s="27"/>
    </row>
    <row r="137" spans="1:27" ht="12.75" customHeight="1" x14ac:dyDescent="0.2">
      <c r="A137" s="185"/>
      <c r="B137" s="212" t="s">
        <v>35</v>
      </c>
      <c r="C137" s="187" t="s">
        <v>22</v>
      </c>
      <c r="D137" s="188" t="s">
        <v>60</v>
      </c>
      <c r="E137" s="189">
        <v>35.6</v>
      </c>
      <c r="F137" s="190">
        <v>3.58</v>
      </c>
      <c r="G137" s="191" t="s">
        <v>43</v>
      </c>
      <c r="H137" s="192">
        <f>85/3</f>
        <v>28.333333333333332</v>
      </c>
      <c r="I137" s="213">
        <f t="shared" si="20"/>
        <v>284.8</v>
      </c>
      <c r="K137" s="124"/>
      <c r="L137" s="125"/>
      <c r="M137" s="125"/>
      <c r="Q137" s="27"/>
    </row>
    <row r="138" spans="1:27" ht="12.75" customHeight="1" x14ac:dyDescent="0.2">
      <c r="A138" s="185"/>
      <c r="B138" s="212" t="s">
        <v>35</v>
      </c>
      <c r="C138" s="187" t="s">
        <v>22</v>
      </c>
      <c r="D138" s="188" t="s">
        <v>64</v>
      </c>
      <c r="E138" s="189">
        <v>40.5</v>
      </c>
      <c r="F138" s="190">
        <v>4.5999999999999996</v>
      </c>
      <c r="G138" s="191" t="s">
        <v>43</v>
      </c>
      <c r="H138" s="192">
        <f>105/3</f>
        <v>35</v>
      </c>
      <c r="I138" s="213">
        <f t="shared" si="20"/>
        <v>324</v>
      </c>
      <c r="K138" s="124"/>
      <c r="L138" s="125"/>
      <c r="M138" s="125"/>
    </row>
    <row r="139" spans="1:27" ht="12.75" customHeight="1" x14ac:dyDescent="0.2">
      <c r="A139" s="185"/>
      <c r="B139" s="212" t="s">
        <v>35</v>
      </c>
      <c r="C139" s="187" t="s">
        <v>22</v>
      </c>
      <c r="D139" s="188" t="s">
        <v>68</v>
      </c>
      <c r="E139" s="189">
        <v>44.2</v>
      </c>
      <c r="F139" s="190">
        <v>5.77</v>
      </c>
      <c r="G139" s="191" t="s">
        <v>43</v>
      </c>
      <c r="H139" s="192">
        <f>112/3</f>
        <v>37.333333333333336</v>
      </c>
      <c r="I139" s="213">
        <f t="shared" si="20"/>
        <v>353.6</v>
      </c>
      <c r="K139" s="124"/>
      <c r="L139" s="125"/>
      <c r="M139" s="125"/>
    </row>
    <row r="140" spans="1:27" ht="12.75" customHeight="1" x14ac:dyDescent="0.2">
      <c r="A140" s="185"/>
      <c r="B140" s="212" t="s">
        <v>35</v>
      </c>
      <c r="C140" s="187" t="s">
        <v>22</v>
      </c>
      <c r="D140" s="188" t="s">
        <v>72</v>
      </c>
      <c r="E140" s="189">
        <v>48.8</v>
      </c>
      <c r="F140" s="190">
        <v>7.25</v>
      </c>
      <c r="G140" s="191" t="s">
        <v>43</v>
      </c>
      <c r="H140" s="192">
        <f>121/3</f>
        <v>40.333333333333336</v>
      </c>
      <c r="I140" s="213">
        <f t="shared" si="20"/>
        <v>390.4</v>
      </c>
      <c r="K140" s="124"/>
      <c r="L140" s="125"/>
      <c r="M140" s="125"/>
    </row>
    <row r="141" spans="1:27" ht="12.75" customHeight="1" x14ac:dyDescent="0.2">
      <c r="A141" s="185"/>
      <c r="B141" s="212" t="s">
        <v>35</v>
      </c>
      <c r="C141" s="187" t="s">
        <v>22</v>
      </c>
      <c r="D141" s="188" t="s">
        <v>75</v>
      </c>
      <c r="E141" s="189">
        <v>55.4</v>
      </c>
      <c r="F141" s="190">
        <v>9.3810000000000002</v>
      </c>
      <c r="G141" s="191" t="s">
        <v>43</v>
      </c>
      <c r="H141" s="192">
        <f>134/3</f>
        <v>44.666666666666664</v>
      </c>
      <c r="I141" s="213">
        <f t="shared" si="20"/>
        <v>443.2</v>
      </c>
      <c r="K141" s="124"/>
      <c r="L141" s="125"/>
      <c r="M141" s="125"/>
    </row>
    <row r="142" spans="1:27" ht="12.75" customHeight="1" thickBot="1" x14ac:dyDescent="0.25">
      <c r="A142" s="185"/>
      <c r="B142" s="217" t="s">
        <v>35</v>
      </c>
      <c r="C142" s="218" t="s">
        <v>22</v>
      </c>
      <c r="D142" s="219" t="s">
        <v>76</v>
      </c>
      <c r="E142" s="220">
        <v>60.6</v>
      </c>
      <c r="F142" s="221">
        <v>11.54</v>
      </c>
      <c r="G142" s="222" t="s">
        <v>43</v>
      </c>
      <c r="H142" s="223">
        <f>143/3</f>
        <v>47.666666666666664</v>
      </c>
      <c r="I142" s="224">
        <f t="shared" si="20"/>
        <v>484.8</v>
      </c>
      <c r="K142" s="124"/>
      <c r="L142" s="125"/>
      <c r="M142" s="125"/>
    </row>
    <row r="143" spans="1:27" ht="12.75" customHeight="1" x14ac:dyDescent="0.2">
      <c r="A143" s="185"/>
      <c r="B143" s="225" t="s">
        <v>39</v>
      </c>
      <c r="C143" s="226" t="s">
        <v>40</v>
      </c>
      <c r="D143" s="227" t="s">
        <v>36</v>
      </c>
      <c r="E143" s="228">
        <v>12.1</v>
      </c>
      <c r="F143" s="229">
        <v>0.30199999999999999</v>
      </c>
      <c r="G143" s="230" t="s">
        <v>24</v>
      </c>
      <c r="H143" s="231"/>
      <c r="I143" s="232">
        <f>E143*6</f>
        <v>72.599999999999994</v>
      </c>
      <c r="K143" s="124"/>
      <c r="L143" s="125"/>
      <c r="M143" s="125"/>
      <c r="Q143" s="27"/>
    </row>
    <row r="144" spans="1:27" ht="12.75" customHeight="1" x14ac:dyDescent="0.2">
      <c r="A144" s="185"/>
      <c r="B144" s="233" t="s">
        <v>39</v>
      </c>
      <c r="C144" s="234" t="s">
        <v>40</v>
      </c>
      <c r="D144" s="235" t="s">
        <v>41</v>
      </c>
      <c r="E144" s="236">
        <v>13.6</v>
      </c>
      <c r="F144" s="237">
        <v>0.34599999999999997</v>
      </c>
      <c r="G144" s="238" t="s">
        <v>24</v>
      </c>
      <c r="H144" s="239"/>
      <c r="I144" s="240">
        <f t="shared" ref="I144:I148" si="21">E144*6</f>
        <v>81.599999999999994</v>
      </c>
      <c r="K144" s="124"/>
      <c r="L144" s="125"/>
      <c r="M144" s="125"/>
      <c r="Q144" s="27"/>
    </row>
    <row r="145" spans="1:17" ht="12.75" customHeight="1" x14ac:dyDescent="0.2">
      <c r="A145" s="185"/>
      <c r="B145" s="233" t="s">
        <v>39</v>
      </c>
      <c r="C145" s="234" t="s">
        <v>40</v>
      </c>
      <c r="D145" s="235" t="s">
        <v>46</v>
      </c>
      <c r="E145" s="236">
        <v>14.7</v>
      </c>
      <c r="F145" s="237">
        <v>0.41</v>
      </c>
      <c r="G145" s="238" t="s">
        <v>24</v>
      </c>
      <c r="H145" s="239"/>
      <c r="I145" s="240">
        <f t="shared" si="21"/>
        <v>88.199999999999989</v>
      </c>
      <c r="K145" s="124"/>
      <c r="L145" s="125"/>
      <c r="M145" s="125"/>
      <c r="Q145" s="27"/>
    </row>
    <row r="146" spans="1:17" ht="12.75" customHeight="1" x14ac:dyDescent="0.2">
      <c r="A146" s="185"/>
      <c r="B146" s="233" t="s">
        <v>39</v>
      </c>
      <c r="C146" s="234" t="s">
        <v>40</v>
      </c>
      <c r="D146" s="235" t="s">
        <v>51</v>
      </c>
      <c r="E146" s="236">
        <v>15.9</v>
      </c>
      <c r="F146" s="237">
        <v>0.499</v>
      </c>
      <c r="G146" s="238" t="s">
        <v>24</v>
      </c>
      <c r="H146" s="239"/>
      <c r="I146" s="240">
        <f t="shared" si="21"/>
        <v>95.4</v>
      </c>
      <c r="K146" s="124"/>
      <c r="L146" s="125"/>
      <c r="M146" s="125"/>
      <c r="Q146" s="27"/>
    </row>
    <row r="147" spans="1:17" ht="12.75" customHeight="1" x14ac:dyDescent="0.2">
      <c r="A147" s="185"/>
      <c r="B147" s="233" t="s">
        <v>39</v>
      </c>
      <c r="C147" s="234" t="s">
        <v>40</v>
      </c>
      <c r="D147" s="235" t="s">
        <v>55</v>
      </c>
      <c r="E147" s="236">
        <v>18</v>
      </c>
      <c r="F147" s="237">
        <v>0.64800000000000002</v>
      </c>
      <c r="G147" s="238" t="s">
        <v>24</v>
      </c>
      <c r="H147" s="239"/>
      <c r="I147" s="240">
        <f t="shared" si="21"/>
        <v>108</v>
      </c>
      <c r="Q147" s="27"/>
    </row>
    <row r="148" spans="1:17" ht="12.75" customHeight="1" x14ac:dyDescent="0.2">
      <c r="A148" s="185"/>
      <c r="B148" s="233" t="s">
        <v>39</v>
      </c>
      <c r="C148" s="234" t="s">
        <v>40</v>
      </c>
      <c r="D148" s="235" t="s">
        <v>59</v>
      </c>
      <c r="E148" s="236">
        <v>20.399999999999999</v>
      </c>
      <c r="F148" s="237">
        <v>0.97799999999999998</v>
      </c>
      <c r="G148" s="238" t="s">
        <v>24</v>
      </c>
      <c r="H148" s="239"/>
      <c r="I148" s="240">
        <f t="shared" si="21"/>
        <v>122.39999999999999</v>
      </c>
      <c r="Q148" s="27"/>
    </row>
    <row r="149" spans="1:17" ht="12.75" customHeight="1" x14ac:dyDescent="0.2">
      <c r="A149" s="185"/>
      <c r="B149" s="233" t="s">
        <v>39</v>
      </c>
      <c r="C149" s="234" t="s">
        <v>40</v>
      </c>
      <c r="D149" s="235" t="s">
        <v>63</v>
      </c>
      <c r="E149" s="236">
        <v>20.399999999999999</v>
      </c>
      <c r="F149" s="237">
        <v>1.29</v>
      </c>
      <c r="G149" s="238" t="s">
        <v>24</v>
      </c>
      <c r="H149" s="239"/>
      <c r="I149" s="240">
        <f>E149*8</f>
        <v>163.19999999999999</v>
      </c>
      <c r="Q149" s="27"/>
    </row>
    <row r="150" spans="1:17" ht="12.75" customHeight="1" x14ac:dyDescent="0.2">
      <c r="A150" s="185"/>
      <c r="B150" s="233" t="s">
        <v>39</v>
      </c>
      <c r="C150" s="234" t="s">
        <v>40</v>
      </c>
      <c r="D150" s="235" t="s">
        <v>67</v>
      </c>
      <c r="E150" s="236">
        <v>23.3</v>
      </c>
      <c r="F150" s="237">
        <v>1.5</v>
      </c>
      <c r="G150" s="238" t="s">
        <v>24</v>
      </c>
      <c r="H150" s="239"/>
      <c r="I150" s="240">
        <f t="shared" ref="I150:I155" si="22">E150*8</f>
        <v>186.4</v>
      </c>
      <c r="Q150" s="27"/>
    </row>
    <row r="151" spans="1:17" ht="12.75" customHeight="1" x14ac:dyDescent="0.2">
      <c r="A151" s="185"/>
      <c r="B151" s="233" t="s">
        <v>39</v>
      </c>
      <c r="C151" s="234" t="s">
        <v>40</v>
      </c>
      <c r="D151" s="235" t="s">
        <v>23</v>
      </c>
      <c r="E151" s="236">
        <v>25.8</v>
      </c>
      <c r="F151" s="237">
        <v>1.89</v>
      </c>
      <c r="G151" s="238" t="s">
        <v>24</v>
      </c>
      <c r="H151" s="239"/>
      <c r="I151" s="240">
        <f t="shared" si="22"/>
        <v>206.4</v>
      </c>
      <c r="Q151" s="27"/>
    </row>
    <row r="152" spans="1:17" ht="12.75" customHeight="1" x14ac:dyDescent="0.2">
      <c r="A152" s="185"/>
      <c r="B152" s="233" t="s">
        <v>39</v>
      </c>
      <c r="C152" s="234" t="s">
        <v>40</v>
      </c>
      <c r="D152" s="235" t="s">
        <v>34</v>
      </c>
      <c r="E152" s="236">
        <v>29</v>
      </c>
      <c r="F152" s="237">
        <v>2.5</v>
      </c>
      <c r="G152" s="238" t="s">
        <v>24</v>
      </c>
      <c r="H152" s="239"/>
      <c r="I152" s="240">
        <f t="shared" si="22"/>
        <v>232</v>
      </c>
      <c r="Q152" s="27"/>
    </row>
    <row r="153" spans="1:17" ht="12.75" customHeight="1" x14ac:dyDescent="0.2">
      <c r="A153" s="185"/>
      <c r="B153" s="233" t="s">
        <v>39</v>
      </c>
      <c r="C153" s="234" t="s">
        <v>40</v>
      </c>
      <c r="D153" s="235" t="s">
        <v>37</v>
      </c>
      <c r="E153" s="236">
        <v>33.1</v>
      </c>
      <c r="F153" s="237">
        <v>3.3</v>
      </c>
      <c r="G153" s="238" t="s">
        <v>24</v>
      </c>
      <c r="H153" s="239">
        <v>60</v>
      </c>
      <c r="I153" s="240">
        <f t="shared" si="22"/>
        <v>264.8</v>
      </c>
    </row>
    <row r="154" spans="1:17" ht="12.75" customHeight="1" x14ac:dyDescent="0.2">
      <c r="A154" s="185"/>
      <c r="B154" s="233" t="s">
        <v>39</v>
      </c>
      <c r="C154" s="234" t="s">
        <v>40</v>
      </c>
      <c r="D154" s="235" t="s">
        <v>44</v>
      </c>
      <c r="E154" s="236">
        <v>36.1</v>
      </c>
      <c r="F154" s="237">
        <v>4.0199999999999996</v>
      </c>
      <c r="G154" s="238" t="s">
        <v>24</v>
      </c>
      <c r="H154" s="239">
        <v>63</v>
      </c>
      <c r="I154" s="240">
        <f t="shared" si="22"/>
        <v>288.8</v>
      </c>
    </row>
    <row r="155" spans="1:17" ht="12.75" customHeight="1" thickBot="1" x14ac:dyDescent="0.25">
      <c r="A155" s="185"/>
      <c r="B155" s="241" t="s">
        <v>39</v>
      </c>
      <c r="C155" s="242" t="s">
        <v>40</v>
      </c>
      <c r="D155" s="243" t="s">
        <v>48</v>
      </c>
      <c r="E155" s="244">
        <v>39.299999999999997</v>
      </c>
      <c r="F155" s="245">
        <v>4.75</v>
      </c>
      <c r="G155" s="246" t="s">
        <v>24</v>
      </c>
      <c r="H155" s="247">
        <v>63</v>
      </c>
      <c r="I155" s="248">
        <f t="shared" si="22"/>
        <v>314.39999999999998</v>
      </c>
    </row>
    <row r="156" spans="1:17" ht="12.75" customHeight="1" x14ac:dyDescent="0.2">
      <c r="A156" s="185"/>
      <c r="B156" s="249" t="s">
        <v>39</v>
      </c>
      <c r="C156" s="250" t="s">
        <v>45</v>
      </c>
      <c r="D156" s="251" t="s">
        <v>36</v>
      </c>
      <c r="E156" s="252">
        <v>12.6</v>
      </c>
      <c r="F156" s="253">
        <v>0.33</v>
      </c>
      <c r="G156" s="254" t="s">
        <v>24</v>
      </c>
      <c r="H156" s="255"/>
      <c r="I156" s="256">
        <f>E156*6</f>
        <v>75.599999999999994</v>
      </c>
    </row>
    <row r="157" spans="1:17" ht="12.75" customHeight="1" x14ac:dyDescent="0.2">
      <c r="A157" s="185"/>
      <c r="B157" s="257" t="s">
        <v>39</v>
      </c>
      <c r="C157" s="258" t="s">
        <v>45</v>
      </c>
      <c r="D157" s="259" t="s">
        <v>41</v>
      </c>
      <c r="E157" s="260">
        <v>14.1</v>
      </c>
      <c r="F157" s="261">
        <v>0.39</v>
      </c>
      <c r="G157" s="262" t="s">
        <v>24</v>
      </c>
      <c r="H157" s="263"/>
      <c r="I157" s="264">
        <f t="shared" ref="I157:I161" si="23">E157*6</f>
        <v>84.6</v>
      </c>
    </row>
    <row r="158" spans="1:17" ht="12.75" customHeight="1" x14ac:dyDescent="0.2">
      <c r="A158" s="185"/>
      <c r="B158" s="257" t="s">
        <v>39</v>
      </c>
      <c r="C158" s="258" t="s">
        <v>45</v>
      </c>
      <c r="D158" s="259" t="s">
        <v>46</v>
      </c>
      <c r="E158" s="260">
        <v>15.3</v>
      </c>
      <c r="F158" s="261">
        <v>0.46400000000000002</v>
      </c>
      <c r="G158" s="262" t="s">
        <v>24</v>
      </c>
      <c r="H158" s="263"/>
      <c r="I158" s="264">
        <f t="shared" si="23"/>
        <v>91.800000000000011</v>
      </c>
    </row>
    <row r="159" spans="1:17" ht="12.75" customHeight="1" x14ac:dyDescent="0.2">
      <c r="A159" s="185"/>
      <c r="B159" s="257" t="s">
        <v>39</v>
      </c>
      <c r="C159" s="258" t="s">
        <v>45</v>
      </c>
      <c r="D159" s="259" t="s">
        <v>51</v>
      </c>
      <c r="E159" s="260">
        <v>16.600000000000001</v>
      </c>
      <c r="F159" s="261">
        <v>0.56799999999999995</v>
      </c>
      <c r="G159" s="262" t="s">
        <v>24</v>
      </c>
      <c r="H159" s="263"/>
      <c r="I159" s="264">
        <f t="shared" si="23"/>
        <v>99.600000000000009</v>
      </c>
    </row>
    <row r="160" spans="1:17" ht="12.75" customHeight="1" x14ac:dyDescent="0.2">
      <c r="A160" s="185"/>
      <c r="B160" s="257" t="s">
        <v>39</v>
      </c>
      <c r="C160" s="258" t="s">
        <v>45</v>
      </c>
      <c r="D160" s="259" t="s">
        <v>55</v>
      </c>
      <c r="E160" s="260">
        <v>19.5</v>
      </c>
      <c r="F160" s="261">
        <v>0.86599999999999999</v>
      </c>
      <c r="G160" s="262" t="s">
        <v>24</v>
      </c>
      <c r="H160" s="263"/>
      <c r="I160" s="264">
        <f t="shared" si="23"/>
        <v>117</v>
      </c>
    </row>
    <row r="161" spans="1:9" ht="12.75" customHeight="1" x14ac:dyDescent="0.2">
      <c r="A161" s="185"/>
      <c r="B161" s="257" t="s">
        <v>39</v>
      </c>
      <c r="C161" s="258" t="s">
        <v>45</v>
      </c>
      <c r="D161" s="259" t="s">
        <v>59</v>
      </c>
      <c r="E161" s="260">
        <v>21.6</v>
      </c>
      <c r="F161" s="261">
        <v>1.1519999999999999</v>
      </c>
      <c r="G161" s="262" t="s">
        <v>24</v>
      </c>
      <c r="H161" s="263"/>
      <c r="I161" s="264">
        <f t="shared" si="23"/>
        <v>129.60000000000002</v>
      </c>
    </row>
    <row r="162" spans="1:9" ht="12.75" customHeight="1" x14ac:dyDescent="0.2">
      <c r="A162" s="185"/>
      <c r="B162" s="257" t="s">
        <v>39</v>
      </c>
      <c r="C162" s="258" t="s">
        <v>45</v>
      </c>
      <c r="D162" s="259" t="s">
        <v>63</v>
      </c>
      <c r="E162" s="260">
        <v>23.6</v>
      </c>
      <c r="F162" s="261">
        <v>1.8</v>
      </c>
      <c r="G162" s="262" t="s">
        <v>24</v>
      </c>
      <c r="H162" s="263"/>
      <c r="I162" s="264">
        <f>E162*8</f>
        <v>188.8</v>
      </c>
    </row>
    <row r="163" spans="1:9" ht="12.75" customHeight="1" x14ac:dyDescent="0.2">
      <c r="A163" s="185"/>
      <c r="B163" s="257" t="s">
        <v>39</v>
      </c>
      <c r="C163" s="258" t="s">
        <v>45</v>
      </c>
      <c r="D163" s="259" t="s">
        <v>67</v>
      </c>
      <c r="E163" s="260">
        <v>25.7</v>
      </c>
      <c r="F163" s="261">
        <v>2.23</v>
      </c>
      <c r="G163" s="262" t="s">
        <v>24</v>
      </c>
      <c r="H163" s="263"/>
      <c r="I163" s="264">
        <f t="shared" ref="I163:I172" si="24">E163*8</f>
        <v>205.6</v>
      </c>
    </row>
    <row r="164" spans="1:9" ht="12.75" customHeight="1" x14ac:dyDescent="0.2">
      <c r="A164" s="185"/>
      <c r="B164" s="257" t="s">
        <v>39</v>
      </c>
      <c r="C164" s="258" t="s">
        <v>45</v>
      </c>
      <c r="D164" s="259" t="s">
        <v>23</v>
      </c>
      <c r="E164" s="260">
        <v>28.5</v>
      </c>
      <c r="F164" s="261">
        <v>2.4900000000000002</v>
      </c>
      <c r="G164" s="262" t="s">
        <v>24</v>
      </c>
      <c r="H164" s="263"/>
      <c r="I164" s="264">
        <f t="shared" si="24"/>
        <v>228</v>
      </c>
    </row>
    <row r="165" spans="1:9" ht="12.75" customHeight="1" x14ac:dyDescent="0.2">
      <c r="A165" s="185"/>
      <c r="B165" s="257" t="s">
        <v>39</v>
      </c>
      <c r="C165" s="258" t="s">
        <v>45</v>
      </c>
      <c r="D165" s="259" t="s">
        <v>34</v>
      </c>
      <c r="E165" s="260">
        <v>32.200000000000003</v>
      </c>
      <c r="F165" s="261">
        <v>3.29</v>
      </c>
      <c r="G165" s="262" t="s">
        <v>24</v>
      </c>
      <c r="H165" s="263">
        <v>60</v>
      </c>
      <c r="I165" s="264">
        <f t="shared" si="24"/>
        <v>257.60000000000002</v>
      </c>
    </row>
    <row r="166" spans="1:9" ht="12.75" customHeight="1" x14ac:dyDescent="0.2">
      <c r="A166" s="185"/>
      <c r="B166" s="257" t="s">
        <v>39</v>
      </c>
      <c r="C166" s="258" t="s">
        <v>45</v>
      </c>
      <c r="D166" s="259" t="s">
        <v>37</v>
      </c>
      <c r="E166" s="260">
        <v>37</v>
      </c>
      <c r="F166" s="261">
        <v>4.4400000000000004</v>
      </c>
      <c r="G166" s="262" t="s">
        <v>24</v>
      </c>
      <c r="H166" s="263">
        <v>60</v>
      </c>
      <c r="I166" s="264">
        <f t="shared" si="24"/>
        <v>296</v>
      </c>
    </row>
    <row r="167" spans="1:9" ht="12.75" customHeight="1" x14ac:dyDescent="0.2">
      <c r="A167" s="185"/>
      <c r="B167" s="257" t="s">
        <v>39</v>
      </c>
      <c r="C167" s="258" t="s">
        <v>45</v>
      </c>
      <c r="D167" s="259" t="s">
        <v>44</v>
      </c>
      <c r="E167" s="260">
        <v>40.4</v>
      </c>
      <c r="F167" s="261">
        <v>5.47</v>
      </c>
      <c r="G167" s="262" t="s">
        <v>24</v>
      </c>
      <c r="H167" s="263">
        <v>63</v>
      </c>
      <c r="I167" s="264">
        <f t="shared" si="24"/>
        <v>323.2</v>
      </c>
    </row>
    <row r="168" spans="1:9" ht="12.75" customHeight="1" x14ac:dyDescent="0.2">
      <c r="A168" s="185"/>
      <c r="B168" s="257" t="s">
        <v>39</v>
      </c>
      <c r="C168" s="258" t="s">
        <v>45</v>
      </c>
      <c r="D168" s="259" t="s">
        <v>48</v>
      </c>
      <c r="E168" s="260">
        <v>45.5</v>
      </c>
      <c r="F168" s="261">
        <v>6.93</v>
      </c>
      <c r="G168" s="262" t="s">
        <v>24</v>
      </c>
      <c r="H168" s="263">
        <v>72</v>
      </c>
      <c r="I168" s="264">
        <f t="shared" si="24"/>
        <v>364</v>
      </c>
    </row>
    <row r="169" spans="1:9" ht="12.75" customHeight="1" x14ac:dyDescent="0.2">
      <c r="A169" s="185"/>
      <c r="B169" s="257" t="s">
        <v>39</v>
      </c>
      <c r="C169" s="258" t="s">
        <v>45</v>
      </c>
      <c r="D169" s="259" t="s">
        <v>52</v>
      </c>
      <c r="E169" s="260">
        <v>49.8</v>
      </c>
      <c r="F169" s="261">
        <v>8.35</v>
      </c>
      <c r="G169" s="262" t="s">
        <v>24</v>
      </c>
      <c r="H169" s="263">
        <v>79</v>
      </c>
      <c r="I169" s="264">
        <f t="shared" si="24"/>
        <v>398.4</v>
      </c>
    </row>
    <row r="170" spans="1:9" ht="13.5" customHeight="1" x14ac:dyDescent="0.2">
      <c r="A170" s="185"/>
      <c r="B170" s="257" t="s">
        <v>39</v>
      </c>
      <c r="C170" s="258" t="s">
        <v>45</v>
      </c>
      <c r="D170" s="259" t="s">
        <v>56</v>
      </c>
      <c r="E170" s="260">
        <v>55.1</v>
      </c>
      <c r="F170" s="261">
        <v>10.4</v>
      </c>
      <c r="G170" s="262" t="s">
        <v>24</v>
      </c>
      <c r="H170" s="263">
        <v>85</v>
      </c>
      <c r="I170" s="264">
        <f t="shared" si="24"/>
        <v>440.8</v>
      </c>
    </row>
    <row r="171" spans="1:9" ht="12.75" customHeight="1" x14ac:dyDescent="0.2">
      <c r="A171" s="185"/>
      <c r="B171" s="257" t="s">
        <v>39</v>
      </c>
      <c r="C171" s="258" t="s">
        <v>45</v>
      </c>
      <c r="D171" s="259" t="s">
        <v>60</v>
      </c>
      <c r="E171" s="260">
        <v>60.2</v>
      </c>
      <c r="F171" s="261">
        <v>12.6</v>
      </c>
      <c r="G171" s="262" t="s">
        <v>24</v>
      </c>
      <c r="H171" s="263">
        <v>96</v>
      </c>
      <c r="I171" s="264">
        <f t="shared" si="24"/>
        <v>481.6</v>
      </c>
    </row>
    <row r="172" spans="1:9" ht="12.75" customHeight="1" thickBot="1" x14ac:dyDescent="0.25">
      <c r="A172" s="185"/>
      <c r="B172" s="265" t="s">
        <v>39</v>
      </c>
      <c r="C172" s="266" t="s">
        <v>45</v>
      </c>
      <c r="D172" s="267" t="s">
        <v>64</v>
      </c>
      <c r="E172" s="268">
        <v>66.599999999999994</v>
      </c>
      <c r="F172" s="269">
        <v>14.6</v>
      </c>
      <c r="G172" s="270" t="s">
        <v>24</v>
      </c>
      <c r="H172" s="271">
        <v>105</v>
      </c>
      <c r="I172" s="272">
        <f t="shared" si="24"/>
        <v>532.79999999999995</v>
      </c>
    </row>
    <row r="173" spans="1:9" ht="12.75" customHeight="1" x14ac:dyDescent="0.2">
      <c r="A173" s="185"/>
      <c r="B173" s="273" t="s">
        <v>39</v>
      </c>
      <c r="C173" s="274" t="s">
        <v>50</v>
      </c>
      <c r="D173" s="275" t="s">
        <v>36</v>
      </c>
      <c r="E173" s="276">
        <v>13.3</v>
      </c>
      <c r="F173" s="277">
        <v>0.36499999999999999</v>
      </c>
      <c r="G173" s="278" t="s">
        <v>24</v>
      </c>
      <c r="H173" s="279"/>
      <c r="I173" s="280">
        <f>E173*6</f>
        <v>79.800000000000011</v>
      </c>
    </row>
    <row r="174" spans="1:9" ht="12.75" customHeight="1" x14ac:dyDescent="0.2">
      <c r="A174" s="185"/>
      <c r="B174" s="281" t="s">
        <v>39</v>
      </c>
      <c r="C174" s="282" t="s">
        <v>50</v>
      </c>
      <c r="D174" s="283" t="s">
        <v>41</v>
      </c>
      <c r="E174" s="284">
        <v>15</v>
      </c>
      <c r="F174" s="285">
        <v>0.438</v>
      </c>
      <c r="G174" s="286" t="s">
        <v>24</v>
      </c>
      <c r="H174" s="287"/>
      <c r="I174" s="288">
        <f t="shared" ref="I174:I178" si="25">E174*6</f>
        <v>90</v>
      </c>
    </row>
    <row r="175" spans="1:9" ht="12.75" customHeight="1" x14ac:dyDescent="0.2">
      <c r="A175" s="185"/>
      <c r="B175" s="281" t="s">
        <v>39</v>
      </c>
      <c r="C175" s="282" t="s">
        <v>50</v>
      </c>
      <c r="D175" s="283" t="s">
        <v>46</v>
      </c>
      <c r="E175" s="284">
        <v>16.399999999999999</v>
      </c>
      <c r="F175" s="285">
        <v>0.53200000000000003</v>
      </c>
      <c r="G175" s="286" t="s">
        <v>24</v>
      </c>
      <c r="H175" s="287"/>
      <c r="I175" s="288">
        <f t="shared" si="25"/>
        <v>98.399999999999991</v>
      </c>
    </row>
    <row r="176" spans="1:9" ht="12.75" customHeight="1" x14ac:dyDescent="0.2">
      <c r="A176" s="185"/>
      <c r="B176" s="281" t="s">
        <v>39</v>
      </c>
      <c r="C176" s="282" t="s">
        <v>50</v>
      </c>
      <c r="D176" s="283" t="s">
        <v>51</v>
      </c>
      <c r="E176" s="284">
        <v>18.7</v>
      </c>
      <c r="F176" s="285">
        <v>0.76400000000000001</v>
      </c>
      <c r="G176" s="286" t="s">
        <v>24</v>
      </c>
      <c r="H176" s="287"/>
      <c r="I176" s="288">
        <f t="shared" si="25"/>
        <v>112.19999999999999</v>
      </c>
    </row>
    <row r="177" spans="1:9" ht="12.75" customHeight="1" x14ac:dyDescent="0.2">
      <c r="A177" s="185"/>
      <c r="B177" s="281" t="s">
        <v>39</v>
      </c>
      <c r="C177" s="282" t="s">
        <v>50</v>
      </c>
      <c r="D177" s="283" t="s">
        <v>55</v>
      </c>
      <c r="E177" s="284">
        <v>21.1</v>
      </c>
      <c r="F177" s="285">
        <v>1.0129999999999999</v>
      </c>
      <c r="G177" s="286" t="s">
        <v>24</v>
      </c>
      <c r="H177" s="287"/>
      <c r="I177" s="288">
        <f t="shared" si="25"/>
        <v>126.60000000000001</v>
      </c>
    </row>
    <row r="178" spans="1:9" ht="12.75" customHeight="1" x14ac:dyDescent="0.2">
      <c r="A178" s="185"/>
      <c r="B178" s="281" t="s">
        <v>39</v>
      </c>
      <c r="C178" s="282" t="s">
        <v>50</v>
      </c>
      <c r="D178" s="283" t="s">
        <v>59</v>
      </c>
      <c r="E178" s="284">
        <v>23.4</v>
      </c>
      <c r="F178" s="285">
        <v>1.36</v>
      </c>
      <c r="G178" s="286" t="s">
        <v>24</v>
      </c>
      <c r="H178" s="287"/>
      <c r="I178" s="288">
        <f t="shared" si="25"/>
        <v>140.39999999999998</v>
      </c>
    </row>
    <row r="179" spans="1:9" ht="12.75" customHeight="1" x14ac:dyDescent="0.2">
      <c r="A179" s="185"/>
      <c r="B179" s="281" t="s">
        <v>39</v>
      </c>
      <c r="C179" s="282" t="s">
        <v>50</v>
      </c>
      <c r="D179" s="283" t="s">
        <v>63</v>
      </c>
      <c r="E179" s="284">
        <v>26.1</v>
      </c>
      <c r="F179" s="285">
        <v>2.16</v>
      </c>
      <c r="G179" s="286" t="s">
        <v>24</v>
      </c>
      <c r="H179" s="287"/>
      <c r="I179" s="288">
        <f>E179*8</f>
        <v>208.8</v>
      </c>
    </row>
    <row r="180" spans="1:9" ht="12.75" customHeight="1" x14ac:dyDescent="0.2">
      <c r="A180" s="185"/>
      <c r="B180" s="281" t="s">
        <v>39</v>
      </c>
      <c r="C180" s="282" t="s">
        <v>50</v>
      </c>
      <c r="D180" s="283" t="s">
        <v>67</v>
      </c>
      <c r="E180" s="284">
        <v>28.6</v>
      </c>
      <c r="F180" s="285">
        <v>2.69</v>
      </c>
      <c r="G180" s="286" t="s">
        <v>24</v>
      </c>
      <c r="H180" s="287"/>
      <c r="I180" s="288">
        <f t="shared" ref="I180:I189" si="26">E180*8</f>
        <v>228.8</v>
      </c>
    </row>
    <row r="181" spans="1:9" ht="12.75" customHeight="1" x14ac:dyDescent="0.2">
      <c r="A181" s="185"/>
      <c r="B181" s="281" t="s">
        <v>39</v>
      </c>
      <c r="C181" s="282" t="s">
        <v>50</v>
      </c>
      <c r="D181" s="283" t="s">
        <v>23</v>
      </c>
      <c r="E181" s="284">
        <v>32</v>
      </c>
      <c r="F181" s="285">
        <v>3.13</v>
      </c>
      <c r="G181" s="286" t="s">
        <v>24</v>
      </c>
      <c r="H181" s="287">
        <v>60</v>
      </c>
      <c r="I181" s="288">
        <f t="shared" si="26"/>
        <v>256</v>
      </c>
    </row>
    <row r="182" spans="1:9" ht="12.75" customHeight="1" x14ac:dyDescent="0.2">
      <c r="A182" s="185"/>
      <c r="B182" s="281" t="s">
        <v>39</v>
      </c>
      <c r="C182" s="282" t="s">
        <v>50</v>
      </c>
      <c r="D182" s="283" t="s">
        <v>34</v>
      </c>
      <c r="E182" s="284">
        <v>37.700000000000003</v>
      </c>
      <c r="F182" s="285">
        <v>4.5</v>
      </c>
      <c r="G182" s="286" t="s">
        <v>24</v>
      </c>
      <c r="H182" s="287">
        <v>60</v>
      </c>
      <c r="I182" s="288">
        <f t="shared" si="26"/>
        <v>301.60000000000002</v>
      </c>
    </row>
    <row r="183" spans="1:9" ht="12.75" customHeight="1" x14ac:dyDescent="0.2">
      <c r="A183" s="185"/>
      <c r="B183" s="281" t="s">
        <v>39</v>
      </c>
      <c r="C183" s="282" t="s">
        <v>50</v>
      </c>
      <c r="D183" s="283" t="s">
        <v>37</v>
      </c>
      <c r="E183" s="284">
        <v>41.7</v>
      </c>
      <c r="F183" s="285">
        <v>5.6</v>
      </c>
      <c r="G183" s="286" t="s">
        <v>24</v>
      </c>
      <c r="H183" s="287">
        <v>63</v>
      </c>
      <c r="I183" s="288">
        <f t="shared" si="26"/>
        <v>333.6</v>
      </c>
    </row>
    <row r="184" spans="1:9" ht="12.75" customHeight="1" x14ac:dyDescent="0.2">
      <c r="A184" s="185"/>
      <c r="B184" s="281" t="s">
        <v>39</v>
      </c>
      <c r="C184" s="282" t="s">
        <v>50</v>
      </c>
      <c r="D184" s="283" t="s">
        <v>44</v>
      </c>
      <c r="E184" s="284">
        <v>47.1</v>
      </c>
      <c r="F184" s="285">
        <v>7.4</v>
      </c>
      <c r="G184" s="286" t="s">
        <v>24</v>
      </c>
      <c r="H184" s="287">
        <v>72</v>
      </c>
      <c r="I184" s="288">
        <f t="shared" si="26"/>
        <v>376.8</v>
      </c>
    </row>
    <row r="185" spans="1:9" ht="12.75" customHeight="1" x14ac:dyDescent="0.2">
      <c r="A185" s="185"/>
      <c r="B185" s="281" t="s">
        <v>39</v>
      </c>
      <c r="C185" s="282" t="s">
        <v>50</v>
      </c>
      <c r="D185" s="283" t="s">
        <v>48</v>
      </c>
      <c r="E185" s="284">
        <v>51.4</v>
      </c>
      <c r="F185" s="285">
        <v>8.7799999999999994</v>
      </c>
      <c r="G185" s="286" t="s">
        <v>24</v>
      </c>
      <c r="H185" s="287">
        <v>79</v>
      </c>
      <c r="I185" s="288">
        <f t="shared" si="26"/>
        <v>411.2</v>
      </c>
    </row>
    <row r="186" spans="1:9" ht="12.75" customHeight="1" x14ac:dyDescent="0.2">
      <c r="A186" s="185"/>
      <c r="B186" s="281" t="s">
        <v>39</v>
      </c>
      <c r="C186" s="282" t="s">
        <v>50</v>
      </c>
      <c r="D186" s="283" t="s">
        <v>52</v>
      </c>
      <c r="E186" s="284">
        <v>56.6</v>
      </c>
      <c r="F186" s="285">
        <v>10.63</v>
      </c>
      <c r="G186" s="286" t="s">
        <v>24</v>
      </c>
      <c r="H186" s="287">
        <v>85</v>
      </c>
      <c r="I186" s="288">
        <f t="shared" si="26"/>
        <v>452.8</v>
      </c>
    </row>
    <row r="187" spans="1:9" ht="12.75" customHeight="1" x14ac:dyDescent="0.2">
      <c r="A187" s="185"/>
      <c r="B187" s="281" t="s">
        <v>39</v>
      </c>
      <c r="C187" s="282" t="s">
        <v>50</v>
      </c>
      <c r="D187" s="283" t="s">
        <v>56</v>
      </c>
      <c r="E187" s="284">
        <v>63</v>
      </c>
      <c r="F187" s="285">
        <v>13.39</v>
      </c>
      <c r="G187" s="286" t="s">
        <v>24</v>
      </c>
      <c r="H187" s="287">
        <v>105</v>
      </c>
      <c r="I187" s="288">
        <f t="shared" si="26"/>
        <v>504</v>
      </c>
    </row>
    <row r="188" spans="1:9" ht="12.75" customHeight="1" x14ac:dyDescent="0.2">
      <c r="A188" s="185"/>
      <c r="B188" s="281" t="s">
        <v>39</v>
      </c>
      <c r="C188" s="282" t="s">
        <v>50</v>
      </c>
      <c r="D188" s="283" t="s">
        <v>60</v>
      </c>
      <c r="E188" s="284">
        <v>68.8</v>
      </c>
      <c r="F188" s="285">
        <v>16.29</v>
      </c>
      <c r="G188" s="286" t="s">
        <v>24</v>
      </c>
      <c r="H188" s="287">
        <v>105</v>
      </c>
      <c r="I188" s="288">
        <f t="shared" si="26"/>
        <v>550.4</v>
      </c>
    </row>
    <row r="189" spans="1:9" ht="12.75" customHeight="1" thickBot="1" x14ac:dyDescent="0.25">
      <c r="A189" s="185"/>
      <c r="B189" s="289" t="s">
        <v>39</v>
      </c>
      <c r="C189" s="290" t="s">
        <v>50</v>
      </c>
      <c r="D189" s="291" t="s">
        <v>64</v>
      </c>
      <c r="E189" s="292">
        <v>78.099999999999994</v>
      </c>
      <c r="F189" s="293">
        <v>19.8</v>
      </c>
      <c r="G189" s="294" t="s">
        <v>24</v>
      </c>
      <c r="H189" s="295">
        <v>112</v>
      </c>
      <c r="I189" s="296">
        <f t="shared" si="26"/>
        <v>624.79999999999995</v>
      </c>
    </row>
    <row r="190" spans="1:9" ht="12.75" customHeight="1" x14ac:dyDescent="0.2">
      <c r="A190" s="185"/>
      <c r="B190" s="297" t="s">
        <v>39</v>
      </c>
      <c r="C190" s="298" t="s">
        <v>54</v>
      </c>
      <c r="D190" s="299" t="s">
        <v>36</v>
      </c>
      <c r="E190" s="300">
        <v>14.3</v>
      </c>
      <c r="F190" s="301">
        <v>0.41</v>
      </c>
      <c r="G190" s="302" t="s">
        <v>24</v>
      </c>
      <c r="H190" s="303"/>
      <c r="I190" s="304">
        <f>E190*6</f>
        <v>85.800000000000011</v>
      </c>
    </row>
    <row r="191" spans="1:9" ht="12.75" customHeight="1" x14ac:dyDescent="0.2">
      <c r="A191" s="185"/>
      <c r="B191" s="305" t="s">
        <v>39</v>
      </c>
      <c r="C191" s="306" t="s">
        <v>54</v>
      </c>
      <c r="D191" s="307" t="s">
        <v>41</v>
      </c>
      <c r="E191" s="308">
        <v>16.100000000000001</v>
      </c>
      <c r="F191" s="309">
        <v>0.47</v>
      </c>
      <c r="G191" s="310" t="s">
        <v>24</v>
      </c>
      <c r="H191" s="311"/>
      <c r="I191" s="312">
        <f t="shared" ref="I191:I195" si="27">E191*6</f>
        <v>96.600000000000009</v>
      </c>
    </row>
    <row r="192" spans="1:9" ht="12.75" customHeight="1" x14ac:dyDescent="0.2">
      <c r="A192" s="185"/>
      <c r="B192" s="305" t="s">
        <v>39</v>
      </c>
      <c r="C192" s="306" t="s">
        <v>54</v>
      </c>
      <c r="D192" s="307" t="s">
        <v>46</v>
      </c>
      <c r="E192" s="308">
        <v>17.8</v>
      </c>
      <c r="F192" s="309">
        <v>0.71</v>
      </c>
      <c r="G192" s="310" t="s">
        <v>24</v>
      </c>
      <c r="H192" s="311"/>
      <c r="I192" s="312">
        <f t="shared" si="27"/>
        <v>106.80000000000001</v>
      </c>
    </row>
    <row r="193" spans="1:9" ht="12.75" customHeight="1" x14ac:dyDescent="0.2">
      <c r="A193" s="185"/>
      <c r="B193" s="305" t="s">
        <v>39</v>
      </c>
      <c r="C193" s="306" t="s">
        <v>54</v>
      </c>
      <c r="D193" s="307" t="s">
        <v>51</v>
      </c>
      <c r="E193" s="308">
        <v>20</v>
      </c>
      <c r="F193" s="309">
        <v>0.876</v>
      </c>
      <c r="G193" s="310" t="s">
        <v>24</v>
      </c>
      <c r="H193" s="311"/>
      <c r="I193" s="312">
        <f t="shared" si="27"/>
        <v>120</v>
      </c>
    </row>
    <row r="194" spans="1:9" ht="12.75" customHeight="1" x14ac:dyDescent="0.2">
      <c r="A194" s="185"/>
      <c r="B194" s="305" t="s">
        <v>39</v>
      </c>
      <c r="C194" s="306" t="s">
        <v>54</v>
      </c>
      <c r="D194" s="307" t="s">
        <v>55</v>
      </c>
      <c r="E194" s="308">
        <v>22.9</v>
      </c>
      <c r="F194" s="309">
        <v>1.165</v>
      </c>
      <c r="G194" s="310" t="s">
        <v>24</v>
      </c>
      <c r="H194" s="311"/>
      <c r="I194" s="312">
        <f t="shared" si="27"/>
        <v>137.39999999999998</v>
      </c>
    </row>
    <row r="195" spans="1:9" ht="12.75" customHeight="1" x14ac:dyDescent="0.2">
      <c r="A195" s="185"/>
      <c r="B195" s="305" t="s">
        <v>39</v>
      </c>
      <c r="C195" s="306" t="s">
        <v>54</v>
      </c>
      <c r="D195" s="307" t="s">
        <v>59</v>
      </c>
      <c r="E195" s="308">
        <v>26.6</v>
      </c>
      <c r="F195" s="309">
        <v>1.742</v>
      </c>
      <c r="G195" s="310" t="s">
        <v>24</v>
      </c>
      <c r="H195" s="311"/>
      <c r="I195" s="312">
        <f t="shared" si="27"/>
        <v>159.60000000000002</v>
      </c>
    </row>
    <row r="196" spans="1:9" ht="12.75" customHeight="1" x14ac:dyDescent="0.2">
      <c r="A196" s="185"/>
      <c r="B196" s="305" t="s">
        <v>39</v>
      </c>
      <c r="C196" s="306" t="s">
        <v>54</v>
      </c>
      <c r="D196" s="307" t="s">
        <v>63</v>
      </c>
      <c r="E196" s="308">
        <v>31.5</v>
      </c>
      <c r="F196" s="309">
        <v>2.323</v>
      </c>
      <c r="G196" s="310" t="s">
        <v>24</v>
      </c>
      <c r="H196" s="311">
        <v>60</v>
      </c>
      <c r="I196" s="312">
        <f>E196*8</f>
        <v>252</v>
      </c>
    </row>
    <row r="197" spans="1:9" ht="12.75" customHeight="1" x14ac:dyDescent="0.2">
      <c r="A197" s="185"/>
      <c r="B197" s="305" t="s">
        <v>39</v>
      </c>
      <c r="C197" s="306" t="s">
        <v>54</v>
      </c>
      <c r="D197" s="307" t="s">
        <v>67</v>
      </c>
      <c r="E197" s="308">
        <v>34.799999999999997</v>
      </c>
      <c r="F197" s="309">
        <v>2.9319999999999999</v>
      </c>
      <c r="G197" s="310" t="s">
        <v>24</v>
      </c>
      <c r="H197" s="311">
        <v>60</v>
      </c>
      <c r="I197" s="312">
        <f t="shared" ref="I197:I198" si="28">E197*8</f>
        <v>278.39999999999998</v>
      </c>
    </row>
    <row r="198" spans="1:9" ht="12.75" customHeight="1" thickBot="1" x14ac:dyDescent="0.25">
      <c r="A198" s="185"/>
      <c r="B198" s="313" t="s">
        <v>39</v>
      </c>
      <c r="C198" s="314" t="s">
        <v>54</v>
      </c>
      <c r="D198" s="315" t="s">
        <v>23</v>
      </c>
      <c r="E198" s="316">
        <v>40.4</v>
      </c>
      <c r="F198" s="317">
        <v>4.1920000000000002</v>
      </c>
      <c r="G198" s="318" t="s">
        <v>24</v>
      </c>
      <c r="H198" s="319">
        <v>63</v>
      </c>
      <c r="I198" s="320">
        <f t="shared" si="28"/>
        <v>323.2</v>
      </c>
    </row>
    <row r="199" spans="1:9" ht="12.75" customHeight="1" x14ac:dyDescent="0.2">
      <c r="A199" s="185"/>
      <c r="B199" s="321" t="s">
        <v>39</v>
      </c>
      <c r="C199" s="322" t="s">
        <v>58</v>
      </c>
      <c r="D199" s="323" t="s">
        <v>36</v>
      </c>
      <c r="E199" s="324">
        <v>15.2</v>
      </c>
      <c r="F199" s="325">
        <v>0.47</v>
      </c>
      <c r="G199" s="326" t="s">
        <v>24</v>
      </c>
      <c r="H199" s="327"/>
      <c r="I199" s="328">
        <f>E199*6</f>
        <v>91.199999999999989</v>
      </c>
    </row>
    <row r="200" spans="1:9" ht="12.75" customHeight="1" x14ac:dyDescent="0.2">
      <c r="A200" s="185"/>
      <c r="B200" s="329" t="s">
        <v>39</v>
      </c>
      <c r="C200" s="330" t="s">
        <v>58</v>
      </c>
      <c r="D200" s="331" t="s">
        <v>41</v>
      </c>
      <c r="E200" s="332">
        <v>17.100000000000001</v>
      </c>
      <c r="F200" s="333">
        <v>0.6</v>
      </c>
      <c r="G200" s="334" t="s">
        <v>24</v>
      </c>
      <c r="H200" s="335"/>
      <c r="I200" s="336">
        <f t="shared" ref="I200:I215" si="29">E200*6</f>
        <v>102.60000000000001</v>
      </c>
    </row>
    <row r="201" spans="1:9" ht="12.75" customHeight="1" thickBot="1" x14ac:dyDescent="0.25">
      <c r="A201" s="185"/>
      <c r="B201" s="337" t="s">
        <v>39</v>
      </c>
      <c r="C201" s="338" t="s">
        <v>58</v>
      </c>
      <c r="D201" s="339" t="s">
        <v>46</v>
      </c>
      <c r="E201" s="340">
        <v>19.100000000000001</v>
      </c>
      <c r="F201" s="341">
        <v>0.88100000000000001</v>
      </c>
      <c r="G201" s="342" t="s">
        <v>24</v>
      </c>
      <c r="H201" s="343"/>
      <c r="I201" s="344">
        <f t="shared" si="29"/>
        <v>114.60000000000001</v>
      </c>
    </row>
    <row r="202" spans="1:9" ht="12.75" customHeight="1" x14ac:dyDescent="0.2">
      <c r="A202" s="185"/>
      <c r="B202" s="345" t="s">
        <v>39</v>
      </c>
      <c r="C202" s="346" t="s">
        <v>62</v>
      </c>
      <c r="D202" s="347" t="s">
        <v>36</v>
      </c>
      <c r="E202" s="348">
        <v>19.399999999999999</v>
      </c>
      <c r="F202" s="349">
        <v>0.78</v>
      </c>
      <c r="G202" s="350" t="s">
        <v>24</v>
      </c>
      <c r="H202" s="231"/>
      <c r="I202" s="232">
        <f t="shared" si="29"/>
        <v>116.39999999999999</v>
      </c>
    </row>
    <row r="203" spans="1:9" ht="12.75" customHeight="1" thickBot="1" x14ac:dyDescent="0.25">
      <c r="A203" s="185"/>
      <c r="B203" s="241" t="s">
        <v>39</v>
      </c>
      <c r="C203" s="242" t="s">
        <v>62</v>
      </c>
      <c r="D203" s="243" t="s">
        <v>41</v>
      </c>
      <c r="E203" s="244">
        <v>22.4</v>
      </c>
      <c r="F203" s="245">
        <v>1</v>
      </c>
      <c r="G203" s="246" t="s">
        <v>24</v>
      </c>
      <c r="H203" s="247"/>
      <c r="I203" s="248">
        <f t="shared" si="29"/>
        <v>134.39999999999998</v>
      </c>
    </row>
    <row r="204" spans="1:9" ht="12.75" customHeight="1" x14ac:dyDescent="0.2">
      <c r="A204" s="185"/>
      <c r="B204" s="351" t="s">
        <v>39</v>
      </c>
      <c r="C204" s="352" t="s">
        <v>66</v>
      </c>
      <c r="D204" s="353" t="s">
        <v>36</v>
      </c>
      <c r="E204" s="354">
        <v>22.2</v>
      </c>
      <c r="F204" s="355">
        <v>1</v>
      </c>
      <c r="G204" s="356" t="s">
        <v>24</v>
      </c>
      <c r="H204" s="357"/>
      <c r="I204" s="358">
        <f t="shared" si="29"/>
        <v>133.19999999999999</v>
      </c>
    </row>
    <row r="205" spans="1:9" ht="12.75" customHeight="1" thickBot="1" x14ac:dyDescent="0.25">
      <c r="A205" s="185"/>
      <c r="B205" s="359" t="s">
        <v>39</v>
      </c>
      <c r="C205" s="360" t="s">
        <v>66</v>
      </c>
      <c r="D205" s="361" t="s">
        <v>41</v>
      </c>
      <c r="E205" s="362">
        <v>26.6</v>
      </c>
      <c r="F205" s="363">
        <v>1.54</v>
      </c>
      <c r="G205" s="364" t="s">
        <v>24</v>
      </c>
      <c r="H205" s="365"/>
      <c r="I205" s="366">
        <f t="shared" si="29"/>
        <v>159.60000000000002</v>
      </c>
    </row>
    <row r="206" spans="1:9" ht="12.75" customHeight="1" x14ac:dyDescent="0.2">
      <c r="A206" s="185"/>
      <c r="B206" s="273" t="s">
        <v>39</v>
      </c>
      <c r="C206" s="274" t="s">
        <v>71</v>
      </c>
      <c r="D206" s="275" t="s">
        <v>36</v>
      </c>
      <c r="E206" s="276">
        <v>26.7</v>
      </c>
      <c r="F206" s="277">
        <v>1.5</v>
      </c>
      <c r="G206" s="278" t="s">
        <v>24</v>
      </c>
      <c r="H206" s="279"/>
      <c r="I206" s="280">
        <f t="shared" si="29"/>
        <v>160.19999999999999</v>
      </c>
    </row>
    <row r="207" spans="1:9" ht="12.75" customHeight="1" thickBot="1" x14ac:dyDescent="0.25">
      <c r="A207" s="185"/>
      <c r="B207" s="289" t="s">
        <v>39</v>
      </c>
      <c r="C207" s="290" t="s">
        <v>71</v>
      </c>
      <c r="D207" s="291" t="s">
        <v>41</v>
      </c>
      <c r="E207" s="292">
        <v>30.7</v>
      </c>
      <c r="F207" s="293">
        <v>1.95</v>
      </c>
      <c r="G207" s="294" t="s">
        <v>24</v>
      </c>
      <c r="H207" s="295">
        <v>60</v>
      </c>
      <c r="I207" s="296">
        <f t="shared" si="29"/>
        <v>184.2</v>
      </c>
    </row>
    <row r="208" spans="1:9" ht="12.75" customHeight="1" x14ac:dyDescent="0.2">
      <c r="A208" s="185"/>
      <c r="B208" s="367" t="s">
        <v>39</v>
      </c>
      <c r="C208" s="368" t="s">
        <v>74</v>
      </c>
      <c r="D208" s="369" t="s">
        <v>36</v>
      </c>
      <c r="E208" s="370">
        <v>29</v>
      </c>
      <c r="F208" s="371">
        <v>1.8</v>
      </c>
      <c r="G208" s="372" t="s">
        <v>24</v>
      </c>
      <c r="H208" s="373"/>
      <c r="I208" s="374">
        <f t="shared" si="29"/>
        <v>174</v>
      </c>
    </row>
    <row r="209" spans="1:9" ht="13.5" customHeight="1" thickBot="1" x14ac:dyDescent="0.25">
      <c r="A209" s="375"/>
      <c r="B209" s="376" t="s">
        <v>39</v>
      </c>
      <c r="C209" s="377" t="s">
        <v>74</v>
      </c>
      <c r="D209" s="378" t="s">
        <v>41</v>
      </c>
      <c r="E209" s="379">
        <v>33.799999999999997</v>
      </c>
      <c r="F209" s="380">
        <v>2.35</v>
      </c>
      <c r="G209" s="381" t="s">
        <v>24</v>
      </c>
      <c r="H209" s="382">
        <v>60</v>
      </c>
      <c r="I209" s="383">
        <f t="shared" si="29"/>
        <v>202.79999999999998</v>
      </c>
    </row>
    <row r="210" spans="1:9" x14ac:dyDescent="0.2">
      <c r="A210" s="384" t="s">
        <v>131</v>
      </c>
      <c r="B210" s="385" t="s">
        <v>53</v>
      </c>
      <c r="C210" s="386" t="s">
        <v>22</v>
      </c>
      <c r="D210" s="386" t="s">
        <v>36</v>
      </c>
      <c r="E210" s="387">
        <v>3.4</v>
      </c>
      <c r="F210" s="388">
        <v>2.1999999999999999E-2</v>
      </c>
      <c r="G210" s="389" t="s">
        <v>24</v>
      </c>
      <c r="H210" s="390"/>
      <c r="I210" s="391">
        <f t="shared" si="29"/>
        <v>20.399999999999999</v>
      </c>
    </row>
    <row r="211" spans="1:9" x14ac:dyDescent="0.2">
      <c r="A211" s="392"/>
      <c r="B211" s="393" t="s">
        <v>53</v>
      </c>
      <c r="C211" s="394" t="s">
        <v>22</v>
      </c>
      <c r="D211" s="394" t="s">
        <v>41</v>
      </c>
      <c r="E211" s="395">
        <v>4.0999999999999996</v>
      </c>
      <c r="F211" s="396">
        <v>3.5000000000000003E-2</v>
      </c>
      <c r="G211" s="397" t="s">
        <v>24</v>
      </c>
      <c r="H211" s="398"/>
      <c r="I211" s="399">
        <f t="shared" si="29"/>
        <v>24.599999999999998</v>
      </c>
    </row>
    <row r="212" spans="1:9" x14ac:dyDescent="0.2">
      <c r="A212" s="392"/>
      <c r="B212" s="393" t="s">
        <v>53</v>
      </c>
      <c r="C212" s="394" t="s">
        <v>22</v>
      </c>
      <c r="D212" s="394" t="s">
        <v>46</v>
      </c>
      <c r="E212" s="395">
        <v>4.7</v>
      </c>
      <c r="F212" s="396">
        <v>0.05</v>
      </c>
      <c r="G212" s="397" t="s">
        <v>24</v>
      </c>
      <c r="H212" s="398"/>
      <c r="I212" s="399">
        <f t="shared" si="29"/>
        <v>28.200000000000003</v>
      </c>
    </row>
    <row r="213" spans="1:9" x14ac:dyDescent="0.2">
      <c r="A213" s="392"/>
      <c r="B213" s="393" t="s">
        <v>53</v>
      </c>
      <c r="C213" s="394" t="s">
        <v>22</v>
      </c>
      <c r="D213" s="394" t="s">
        <v>51</v>
      </c>
      <c r="E213" s="395">
        <v>5.4</v>
      </c>
      <c r="F213" s="396">
        <v>7.1999999999999995E-2</v>
      </c>
      <c r="G213" s="397" t="s">
        <v>24</v>
      </c>
      <c r="H213" s="398"/>
      <c r="I213" s="399">
        <f t="shared" si="29"/>
        <v>32.400000000000006</v>
      </c>
    </row>
    <row r="214" spans="1:9" x14ac:dyDescent="0.2">
      <c r="A214" s="392"/>
      <c r="B214" s="393" t="s">
        <v>53</v>
      </c>
      <c r="C214" s="394" t="s">
        <v>22</v>
      </c>
      <c r="D214" s="394" t="s">
        <v>55</v>
      </c>
      <c r="E214" s="395">
        <v>6.8</v>
      </c>
      <c r="F214" s="396">
        <v>0.121</v>
      </c>
      <c r="G214" s="397" t="s">
        <v>24</v>
      </c>
      <c r="H214" s="398"/>
      <c r="I214" s="399">
        <f t="shared" si="29"/>
        <v>40.799999999999997</v>
      </c>
    </row>
    <row r="215" spans="1:9" x14ac:dyDescent="0.2">
      <c r="A215" s="392"/>
      <c r="B215" s="393" t="s">
        <v>53</v>
      </c>
      <c r="C215" s="394" t="s">
        <v>22</v>
      </c>
      <c r="D215" s="394" t="s">
        <v>59</v>
      </c>
      <c r="E215" s="395">
        <v>8</v>
      </c>
      <c r="F215" s="396">
        <v>0.182</v>
      </c>
      <c r="G215" s="397" t="s">
        <v>24</v>
      </c>
      <c r="H215" s="398"/>
      <c r="I215" s="399">
        <f t="shared" si="29"/>
        <v>48</v>
      </c>
    </row>
    <row r="216" spans="1:9" x14ac:dyDescent="0.2">
      <c r="A216" s="392"/>
      <c r="B216" s="393" t="s">
        <v>53</v>
      </c>
      <c r="C216" s="394" t="s">
        <v>22</v>
      </c>
      <c r="D216" s="394" t="s">
        <v>63</v>
      </c>
      <c r="E216" s="395">
        <v>9.8000000000000007</v>
      </c>
      <c r="F216" s="396">
        <v>0.28499999999999998</v>
      </c>
      <c r="G216" s="397" t="s">
        <v>24</v>
      </c>
      <c r="H216" s="398"/>
      <c r="I216" s="399">
        <f>E216*8</f>
        <v>78.400000000000006</v>
      </c>
    </row>
    <row r="217" spans="1:9" x14ac:dyDescent="0.2">
      <c r="A217" s="392"/>
      <c r="B217" s="393" t="s">
        <v>53</v>
      </c>
      <c r="C217" s="394" t="s">
        <v>22</v>
      </c>
      <c r="D217" s="394" t="s">
        <v>67</v>
      </c>
      <c r="E217" s="395">
        <v>10</v>
      </c>
      <c r="F217" s="396">
        <v>0.39</v>
      </c>
      <c r="G217" s="397" t="s">
        <v>24</v>
      </c>
      <c r="H217" s="398"/>
      <c r="I217" s="399">
        <f t="shared" ref="I217:I228" si="30">E217*8</f>
        <v>80</v>
      </c>
    </row>
    <row r="218" spans="1:9" x14ac:dyDescent="0.2">
      <c r="A218" s="392"/>
      <c r="B218" s="393" t="s">
        <v>53</v>
      </c>
      <c r="C218" s="394" t="s">
        <v>22</v>
      </c>
      <c r="D218" s="394" t="s">
        <v>23</v>
      </c>
      <c r="E218" s="395">
        <v>13.2</v>
      </c>
      <c r="F218" s="396">
        <v>0.51</v>
      </c>
      <c r="G218" s="397" t="s">
        <v>24</v>
      </c>
      <c r="H218" s="398"/>
      <c r="I218" s="399">
        <f t="shared" si="30"/>
        <v>105.6</v>
      </c>
    </row>
    <row r="219" spans="1:9" x14ac:dyDescent="0.2">
      <c r="A219" s="392"/>
      <c r="B219" s="393" t="s">
        <v>53</v>
      </c>
      <c r="C219" s="394" t="s">
        <v>22</v>
      </c>
      <c r="D219" s="394" t="s">
        <v>34</v>
      </c>
      <c r="E219" s="395">
        <v>15.1</v>
      </c>
      <c r="F219" s="396">
        <v>0.71</v>
      </c>
      <c r="G219" s="397" t="s">
        <v>24</v>
      </c>
      <c r="H219" s="398"/>
      <c r="I219" s="399">
        <f t="shared" si="30"/>
        <v>120.8</v>
      </c>
    </row>
    <row r="220" spans="1:9" x14ac:dyDescent="0.2">
      <c r="A220" s="392"/>
      <c r="B220" s="393" t="s">
        <v>53</v>
      </c>
      <c r="C220" s="394" t="s">
        <v>22</v>
      </c>
      <c r="D220" s="394" t="s">
        <v>37</v>
      </c>
      <c r="E220" s="395">
        <v>17</v>
      </c>
      <c r="F220" s="396">
        <v>0.98</v>
      </c>
      <c r="G220" s="397" t="s">
        <v>24</v>
      </c>
      <c r="H220" s="398"/>
      <c r="I220" s="399">
        <f t="shared" si="30"/>
        <v>136</v>
      </c>
    </row>
    <row r="221" spans="1:9" x14ac:dyDescent="0.2">
      <c r="A221" s="392"/>
      <c r="B221" s="393" t="s">
        <v>53</v>
      </c>
      <c r="C221" s="394" t="s">
        <v>22</v>
      </c>
      <c r="D221" s="394" t="s">
        <v>44</v>
      </c>
      <c r="E221" s="395">
        <v>19</v>
      </c>
      <c r="F221" s="396">
        <v>1.22</v>
      </c>
      <c r="G221" s="397" t="s">
        <v>24</v>
      </c>
      <c r="H221" s="398"/>
      <c r="I221" s="399">
        <f t="shared" si="30"/>
        <v>152</v>
      </c>
    </row>
    <row r="222" spans="1:9" x14ac:dyDescent="0.2">
      <c r="A222" s="392"/>
      <c r="B222" s="393" t="s">
        <v>53</v>
      </c>
      <c r="C222" s="394" t="s">
        <v>22</v>
      </c>
      <c r="D222" s="394" t="s">
        <v>48</v>
      </c>
      <c r="E222" s="395">
        <v>21</v>
      </c>
      <c r="F222" s="396">
        <v>1.5</v>
      </c>
      <c r="G222" s="397" t="s">
        <v>24</v>
      </c>
      <c r="H222" s="398"/>
      <c r="I222" s="399">
        <f t="shared" si="30"/>
        <v>168</v>
      </c>
    </row>
    <row r="223" spans="1:9" x14ac:dyDescent="0.2">
      <c r="A223" s="392"/>
      <c r="B223" s="393" t="s">
        <v>53</v>
      </c>
      <c r="C223" s="394" t="s">
        <v>22</v>
      </c>
      <c r="D223" s="394" t="s">
        <v>52</v>
      </c>
      <c r="E223" s="395">
        <v>23.5</v>
      </c>
      <c r="F223" s="396">
        <v>1.91</v>
      </c>
      <c r="G223" s="397" t="s">
        <v>24</v>
      </c>
      <c r="H223" s="398"/>
      <c r="I223" s="399">
        <f t="shared" si="30"/>
        <v>188</v>
      </c>
    </row>
    <row r="224" spans="1:9" x14ac:dyDescent="0.2">
      <c r="A224" s="392"/>
      <c r="B224" s="393" t="s">
        <v>53</v>
      </c>
      <c r="C224" s="394" t="s">
        <v>22</v>
      </c>
      <c r="D224" s="394" t="s">
        <v>56</v>
      </c>
      <c r="E224" s="395">
        <v>26.5</v>
      </c>
      <c r="F224" s="396">
        <v>2.4900000000000002</v>
      </c>
      <c r="G224" s="397" t="s">
        <v>24</v>
      </c>
      <c r="H224" s="398"/>
      <c r="I224" s="399">
        <f t="shared" si="30"/>
        <v>212</v>
      </c>
    </row>
    <row r="225" spans="1:18" x14ac:dyDescent="0.2">
      <c r="A225" s="392"/>
      <c r="B225" s="393" t="s">
        <v>53</v>
      </c>
      <c r="C225" s="394" t="s">
        <v>22</v>
      </c>
      <c r="D225" s="394" t="s">
        <v>60</v>
      </c>
      <c r="E225" s="395">
        <v>29.5</v>
      </c>
      <c r="F225" s="396">
        <v>3.1</v>
      </c>
      <c r="G225" s="397" t="s">
        <v>24</v>
      </c>
      <c r="H225" s="398"/>
      <c r="I225" s="399">
        <f t="shared" si="30"/>
        <v>236</v>
      </c>
    </row>
    <row r="226" spans="1:18" x14ac:dyDescent="0.2">
      <c r="A226" s="392"/>
      <c r="B226" s="393" t="s">
        <v>53</v>
      </c>
      <c r="C226" s="394" t="s">
        <v>22</v>
      </c>
      <c r="D226" s="394" t="s">
        <v>64</v>
      </c>
      <c r="E226" s="395">
        <v>33.5</v>
      </c>
      <c r="F226" s="396">
        <v>3.95</v>
      </c>
      <c r="G226" s="397" t="s">
        <v>24</v>
      </c>
      <c r="H226" s="398">
        <v>60</v>
      </c>
      <c r="I226" s="399">
        <f t="shared" si="30"/>
        <v>268</v>
      </c>
    </row>
    <row r="227" spans="1:18" x14ac:dyDescent="0.2">
      <c r="A227" s="392"/>
      <c r="B227" s="393" t="s">
        <v>53</v>
      </c>
      <c r="C227" s="394" t="s">
        <v>22</v>
      </c>
      <c r="D227" s="394" t="s">
        <v>68</v>
      </c>
      <c r="E227" s="395">
        <v>37</v>
      </c>
      <c r="F227" s="396">
        <v>5</v>
      </c>
      <c r="G227" s="397" t="s">
        <v>24</v>
      </c>
      <c r="H227" s="398">
        <v>60</v>
      </c>
      <c r="I227" s="399">
        <f t="shared" si="30"/>
        <v>296</v>
      </c>
    </row>
    <row r="228" spans="1:18" ht="12.75" thickBot="1" x14ac:dyDescent="0.25">
      <c r="A228" s="400"/>
      <c r="B228" s="401" t="s">
        <v>53</v>
      </c>
      <c r="C228" s="402" t="s">
        <v>22</v>
      </c>
      <c r="D228" s="402" t="s">
        <v>72</v>
      </c>
      <c r="E228" s="403">
        <v>41</v>
      </c>
      <c r="F228" s="404">
        <v>6.35</v>
      </c>
      <c r="G228" s="405" t="s">
        <v>24</v>
      </c>
      <c r="H228" s="406">
        <v>63</v>
      </c>
      <c r="I228" s="407">
        <f t="shared" si="30"/>
        <v>328</v>
      </c>
    </row>
    <row r="229" spans="1:18" ht="12" customHeight="1" x14ac:dyDescent="0.2">
      <c r="A229" s="408" t="s">
        <v>132</v>
      </c>
      <c r="B229" s="409" t="s">
        <v>57</v>
      </c>
      <c r="C229" s="410" t="s">
        <v>22</v>
      </c>
      <c r="D229" s="411" t="s">
        <v>23</v>
      </c>
      <c r="E229" s="412">
        <v>13</v>
      </c>
      <c r="F229" s="413">
        <v>0.52500000000000002</v>
      </c>
      <c r="G229" s="414" t="s">
        <v>24</v>
      </c>
      <c r="H229" s="415"/>
      <c r="I229" s="416">
        <f>E229*8</f>
        <v>104</v>
      </c>
    </row>
    <row r="230" spans="1:18" ht="12.75" customHeight="1" x14ac:dyDescent="0.2">
      <c r="A230" s="417"/>
      <c r="B230" s="418" t="s">
        <v>57</v>
      </c>
      <c r="C230" s="419" t="s">
        <v>22</v>
      </c>
      <c r="D230" s="420" t="s">
        <v>34</v>
      </c>
      <c r="E230" s="421">
        <v>15.5</v>
      </c>
      <c r="F230" s="422">
        <v>0.73</v>
      </c>
      <c r="G230" s="423" t="s">
        <v>24</v>
      </c>
      <c r="H230" s="424"/>
      <c r="I230" s="425">
        <f t="shared" ref="I230:I284" si="31">E230*8</f>
        <v>124</v>
      </c>
    </row>
    <row r="231" spans="1:18" ht="12.75" customHeight="1" x14ac:dyDescent="0.2">
      <c r="A231" s="417"/>
      <c r="B231" s="418" t="s">
        <v>57</v>
      </c>
      <c r="C231" s="419" t="s">
        <v>22</v>
      </c>
      <c r="D231" s="420" t="s">
        <v>37</v>
      </c>
      <c r="E231" s="421">
        <v>18</v>
      </c>
      <c r="F231" s="422">
        <v>0.99</v>
      </c>
      <c r="G231" s="423" t="s">
        <v>24</v>
      </c>
      <c r="H231" s="424"/>
      <c r="I231" s="425">
        <f t="shared" si="31"/>
        <v>144</v>
      </c>
    </row>
    <row r="232" spans="1:18" ht="12.75" customHeight="1" x14ac:dyDescent="0.2">
      <c r="A232" s="417"/>
      <c r="B232" s="418" t="s">
        <v>57</v>
      </c>
      <c r="C232" s="419" t="s">
        <v>22</v>
      </c>
      <c r="D232" s="420" t="s">
        <v>44</v>
      </c>
      <c r="E232" s="421">
        <v>19.5</v>
      </c>
      <c r="F232" s="422">
        <v>1.23</v>
      </c>
      <c r="G232" s="423" t="s">
        <v>24</v>
      </c>
      <c r="H232" s="424"/>
      <c r="I232" s="425">
        <f t="shared" si="31"/>
        <v>156</v>
      </c>
    </row>
    <row r="233" spans="1:18" ht="12.75" customHeight="1" x14ac:dyDescent="0.2">
      <c r="A233" s="417"/>
      <c r="B233" s="418" t="s">
        <v>57</v>
      </c>
      <c r="C233" s="419" t="s">
        <v>22</v>
      </c>
      <c r="D233" s="420" t="s">
        <v>48</v>
      </c>
      <c r="E233" s="421">
        <v>32</v>
      </c>
      <c r="F233" s="422">
        <v>2.15</v>
      </c>
      <c r="G233" s="423" t="s">
        <v>24</v>
      </c>
      <c r="H233" s="424">
        <v>60</v>
      </c>
      <c r="I233" s="425">
        <f t="shared" si="31"/>
        <v>256</v>
      </c>
    </row>
    <row r="234" spans="1:18" ht="12.75" customHeight="1" x14ac:dyDescent="0.2">
      <c r="A234" s="417"/>
      <c r="B234" s="418" t="s">
        <v>57</v>
      </c>
      <c r="C234" s="419" t="s">
        <v>22</v>
      </c>
      <c r="D234" s="420" t="s">
        <v>52</v>
      </c>
      <c r="E234" s="421">
        <v>32</v>
      </c>
      <c r="F234" s="422">
        <v>2.4</v>
      </c>
      <c r="G234" s="423" t="s">
        <v>24</v>
      </c>
      <c r="H234" s="424">
        <v>60</v>
      </c>
      <c r="I234" s="425">
        <f t="shared" si="31"/>
        <v>256</v>
      </c>
    </row>
    <row r="235" spans="1:18" ht="12.75" customHeight="1" x14ac:dyDescent="0.2">
      <c r="A235" s="417"/>
      <c r="B235" s="418" t="s">
        <v>57</v>
      </c>
      <c r="C235" s="419" t="s">
        <v>22</v>
      </c>
      <c r="D235" s="420" t="s">
        <v>56</v>
      </c>
      <c r="E235" s="421">
        <v>40</v>
      </c>
      <c r="F235" s="422">
        <v>2.7</v>
      </c>
      <c r="G235" s="423" t="s">
        <v>24</v>
      </c>
      <c r="H235" s="424">
        <v>63</v>
      </c>
      <c r="I235" s="425">
        <f t="shared" si="31"/>
        <v>320</v>
      </c>
    </row>
    <row r="236" spans="1:18" ht="12.75" customHeight="1" x14ac:dyDescent="0.2">
      <c r="A236" s="417"/>
      <c r="B236" s="418" t="s">
        <v>57</v>
      </c>
      <c r="C236" s="419" t="s">
        <v>22</v>
      </c>
      <c r="D236" s="420" t="s">
        <v>60</v>
      </c>
      <c r="E236" s="421">
        <v>40</v>
      </c>
      <c r="F236" s="422">
        <v>2.95</v>
      </c>
      <c r="G236" s="423" t="s">
        <v>24</v>
      </c>
      <c r="H236" s="424">
        <v>63</v>
      </c>
      <c r="I236" s="425">
        <f t="shared" si="31"/>
        <v>320</v>
      </c>
    </row>
    <row r="237" spans="1:18" ht="12.75" customHeight="1" x14ac:dyDescent="0.2">
      <c r="A237" s="417"/>
      <c r="B237" s="418" t="s">
        <v>57</v>
      </c>
      <c r="C237" s="419" t="s">
        <v>22</v>
      </c>
      <c r="D237" s="420" t="s">
        <v>64</v>
      </c>
      <c r="E237" s="421">
        <v>50</v>
      </c>
      <c r="F237" s="422">
        <v>3.3</v>
      </c>
      <c r="G237" s="423" t="s">
        <v>24</v>
      </c>
      <c r="H237" s="424">
        <v>79</v>
      </c>
      <c r="I237" s="425">
        <f t="shared" si="31"/>
        <v>400</v>
      </c>
    </row>
    <row r="238" spans="1:18" ht="12.75" customHeight="1" x14ac:dyDescent="0.2">
      <c r="A238" s="417"/>
      <c r="B238" s="418" t="s">
        <v>57</v>
      </c>
      <c r="C238" s="419" t="s">
        <v>22</v>
      </c>
      <c r="D238" s="420" t="s">
        <v>68</v>
      </c>
      <c r="E238" s="421">
        <v>50</v>
      </c>
      <c r="F238" s="422">
        <v>3.75</v>
      </c>
      <c r="G238" s="423" t="s">
        <v>24</v>
      </c>
      <c r="H238" s="424">
        <v>79</v>
      </c>
      <c r="I238" s="425">
        <f t="shared" si="31"/>
        <v>400</v>
      </c>
    </row>
    <row r="239" spans="1:18" ht="12.75" customHeight="1" x14ac:dyDescent="0.2">
      <c r="A239" s="417"/>
      <c r="B239" s="418" t="s">
        <v>57</v>
      </c>
      <c r="C239" s="419" t="s">
        <v>22</v>
      </c>
      <c r="D239" s="420" t="s">
        <v>72</v>
      </c>
      <c r="E239" s="421">
        <v>50</v>
      </c>
      <c r="F239" s="422">
        <v>4.2</v>
      </c>
      <c r="G239" s="423" t="s">
        <v>24</v>
      </c>
      <c r="H239" s="424">
        <v>79</v>
      </c>
      <c r="I239" s="425">
        <f t="shared" si="31"/>
        <v>400</v>
      </c>
      <c r="L239" s="426"/>
      <c r="M239" s="427"/>
      <c r="N239" s="427"/>
      <c r="O239" s="427"/>
      <c r="P239" s="427"/>
      <c r="Q239" s="427"/>
      <c r="R239" s="427"/>
    </row>
    <row r="240" spans="1:18" ht="12.75" customHeight="1" x14ac:dyDescent="0.2">
      <c r="A240" s="417"/>
      <c r="B240" s="418" t="s">
        <v>57</v>
      </c>
      <c r="C240" s="419" t="s">
        <v>22</v>
      </c>
      <c r="D240" s="420" t="s">
        <v>75</v>
      </c>
      <c r="E240" s="421">
        <v>63</v>
      </c>
      <c r="F240" s="422">
        <v>4.75</v>
      </c>
      <c r="G240" s="423" t="s">
        <v>24</v>
      </c>
      <c r="H240" s="424">
        <v>105</v>
      </c>
      <c r="I240" s="425">
        <f t="shared" si="31"/>
        <v>504</v>
      </c>
      <c r="M240" s="27"/>
      <c r="N240" s="27"/>
      <c r="O240" s="27"/>
      <c r="P240" s="27"/>
      <c r="Q240" s="27"/>
      <c r="R240" s="27"/>
    </row>
    <row r="241" spans="1:18" ht="13.5" customHeight="1" thickBot="1" x14ac:dyDescent="0.25">
      <c r="A241" s="417"/>
      <c r="B241" s="428" t="s">
        <v>57</v>
      </c>
      <c r="C241" s="429" t="s">
        <v>22</v>
      </c>
      <c r="D241" s="430" t="s">
        <v>76</v>
      </c>
      <c r="E241" s="431">
        <v>63</v>
      </c>
      <c r="F241" s="432">
        <v>5.3</v>
      </c>
      <c r="G241" s="433" t="s">
        <v>24</v>
      </c>
      <c r="H241" s="434">
        <v>105</v>
      </c>
      <c r="I241" s="435">
        <f t="shared" si="31"/>
        <v>504</v>
      </c>
      <c r="M241" s="27"/>
      <c r="N241" s="27"/>
      <c r="O241" s="27"/>
      <c r="P241" s="27"/>
      <c r="Q241" s="27"/>
      <c r="R241" s="27"/>
    </row>
    <row r="242" spans="1:18" ht="12" customHeight="1" x14ac:dyDescent="0.2">
      <c r="A242" s="417"/>
      <c r="B242" s="409" t="s">
        <v>57</v>
      </c>
      <c r="C242" s="410" t="s">
        <v>22</v>
      </c>
      <c r="D242" s="411" t="s">
        <v>23</v>
      </c>
      <c r="E242" s="412">
        <v>13</v>
      </c>
      <c r="F242" s="413">
        <v>0.52500000000000002</v>
      </c>
      <c r="G242" s="414" t="s">
        <v>43</v>
      </c>
      <c r="H242" s="415" t="s">
        <v>77</v>
      </c>
      <c r="I242" s="416">
        <f>E242*8</f>
        <v>104</v>
      </c>
      <c r="M242" s="27"/>
      <c r="N242" s="27"/>
      <c r="O242" s="27"/>
      <c r="P242" s="27"/>
      <c r="Q242" s="27"/>
      <c r="R242" s="27"/>
    </row>
    <row r="243" spans="1:18" ht="12.75" customHeight="1" x14ac:dyDescent="0.2">
      <c r="A243" s="417"/>
      <c r="B243" s="418" t="s">
        <v>57</v>
      </c>
      <c r="C243" s="419" t="s">
        <v>22</v>
      </c>
      <c r="D243" s="420" t="s">
        <v>34</v>
      </c>
      <c r="E243" s="421">
        <v>15.5</v>
      </c>
      <c r="F243" s="422">
        <v>0.73</v>
      </c>
      <c r="G243" s="423" t="s">
        <v>43</v>
      </c>
      <c r="H243" s="424" t="s">
        <v>77</v>
      </c>
      <c r="I243" s="425">
        <f t="shared" ref="I243:I254" si="32">E243*8</f>
        <v>124</v>
      </c>
      <c r="M243" s="27"/>
      <c r="N243" s="27"/>
      <c r="O243" s="27"/>
      <c r="P243" s="27"/>
      <c r="Q243" s="27"/>
      <c r="R243" s="27"/>
    </row>
    <row r="244" spans="1:18" ht="12.75" customHeight="1" x14ac:dyDescent="0.2">
      <c r="A244" s="417"/>
      <c r="B244" s="418" t="s">
        <v>57</v>
      </c>
      <c r="C244" s="419" t="s">
        <v>22</v>
      </c>
      <c r="D244" s="420" t="s">
        <v>37</v>
      </c>
      <c r="E244" s="421">
        <v>18</v>
      </c>
      <c r="F244" s="422">
        <v>0.99</v>
      </c>
      <c r="G244" s="423" t="s">
        <v>43</v>
      </c>
      <c r="H244" s="424" t="s">
        <v>77</v>
      </c>
      <c r="I244" s="425">
        <f t="shared" si="32"/>
        <v>144</v>
      </c>
      <c r="L244" s="426"/>
      <c r="M244" s="427"/>
      <c r="N244" s="427"/>
      <c r="O244" s="427"/>
      <c r="P244" s="427"/>
      <c r="Q244" s="427"/>
      <c r="R244" s="427"/>
    </row>
    <row r="245" spans="1:18" ht="12.75" customHeight="1" x14ac:dyDescent="0.2">
      <c r="A245" s="417"/>
      <c r="B245" s="418" t="s">
        <v>57</v>
      </c>
      <c r="C245" s="419" t="s">
        <v>22</v>
      </c>
      <c r="D245" s="420" t="s">
        <v>44</v>
      </c>
      <c r="E245" s="421">
        <v>19.5</v>
      </c>
      <c r="F245" s="422">
        <v>1.23</v>
      </c>
      <c r="G245" s="423" t="s">
        <v>43</v>
      </c>
      <c r="H245" s="424">
        <v>60</v>
      </c>
      <c r="I245" s="425">
        <f t="shared" si="32"/>
        <v>156</v>
      </c>
      <c r="M245" s="27"/>
      <c r="N245" s="27"/>
      <c r="O245" s="27"/>
      <c r="P245" s="27"/>
      <c r="Q245" s="27"/>
      <c r="R245" s="27"/>
    </row>
    <row r="246" spans="1:18" ht="12.75" customHeight="1" x14ac:dyDescent="0.2">
      <c r="A246" s="417"/>
      <c r="B246" s="418" t="s">
        <v>57</v>
      </c>
      <c r="C246" s="419" t="s">
        <v>22</v>
      </c>
      <c r="D246" s="420" t="s">
        <v>48</v>
      </c>
      <c r="E246" s="421">
        <v>32</v>
      </c>
      <c r="F246" s="422">
        <v>2.15</v>
      </c>
      <c r="G246" s="423" t="s">
        <v>43</v>
      </c>
      <c r="H246" s="424">
        <v>79</v>
      </c>
      <c r="I246" s="425">
        <f t="shared" si="32"/>
        <v>256</v>
      </c>
      <c r="M246" s="27"/>
      <c r="N246" s="27"/>
      <c r="O246" s="27"/>
      <c r="P246" s="27"/>
      <c r="Q246" s="27"/>
      <c r="R246" s="27"/>
    </row>
    <row r="247" spans="1:18" ht="12.75" customHeight="1" x14ac:dyDescent="0.2">
      <c r="A247" s="417"/>
      <c r="B247" s="418" t="s">
        <v>57</v>
      </c>
      <c r="C247" s="419" t="s">
        <v>22</v>
      </c>
      <c r="D247" s="420" t="s">
        <v>52</v>
      </c>
      <c r="E247" s="421">
        <v>32</v>
      </c>
      <c r="F247" s="422">
        <v>2.4</v>
      </c>
      <c r="G247" s="423" t="s">
        <v>43</v>
      </c>
      <c r="H247" s="424">
        <v>79</v>
      </c>
      <c r="I247" s="425">
        <f t="shared" si="32"/>
        <v>256</v>
      </c>
      <c r="M247" s="27"/>
      <c r="N247" s="27"/>
      <c r="O247" s="27"/>
      <c r="P247" s="27"/>
      <c r="Q247" s="27"/>
      <c r="R247" s="27"/>
    </row>
    <row r="248" spans="1:18" ht="12.75" customHeight="1" x14ac:dyDescent="0.2">
      <c r="A248" s="417"/>
      <c r="B248" s="418" t="s">
        <v>57</v>
      </c>
      <c r="C248" s="419" t="s">
        <v>22</v>
      </c>
      <c r="D248" s="420" t="s">
        <v>56</v>
      </c>
      <c r="E248" s="421">
        <v>40</v>
      </c>
      <c r="F248" s="422">
        <v>2.7</v>
      </c>
      <c r="G248" s="423" t="s">
        <v>43</v>
      </c>
      <c r="H248" s="424">
        <v>105</v>
      </c>
      <c r="I248" s="425">
        <f t="shared" si="32"/>
        <v>320</v>
      </c>
      <c r="M248" s="27"/>
      <c r="N248" s="27"/>
      <c r="O248" s="27"/>
      <c r="P248" s="27"/>
      <c r="Q248" s="27"/>
      <c r="R248" s="27"/>
    </row>
    <row r="249" spans="1:18" ht="12.75" customHeight="1" x14ac:dyDescent="0.2">
      <c r="A249" s="417"/>
      <c r="B249" s="418" t="s">
        <v>57</v>
      </c>
      <c r="C249" s="419" t="s">
        <v>22</v>
      </c>
      <c r="D249" s="420" t="s">
        <v>60</v>
      </c>
      <c r="E249" s="421">
        <v>40</v>
      </c>
      <c r="F249" s="422">
        <v>2.95</v>
      </c>
      <c r="G249" s="423" t="s">
        <v>43</v>
      </c>
      <c r="H249" s="424">
        <v>105</v>
      </c>
      <c r="I249" s="425">
        <f t="shared" si="32"/>
        <v>320</v>
      </c>
      <c r="M249" s="27"/>
      <c r="N249" s="27"/>
      <c r="O249" s="27"/>
      <c r="P249" s="27"/>
      <c r="Q249" s="27"/>
      <c r="R249" s="27"/>
    </row>
    <row r="250" spans="1:18" ht="12.75" customHeight="1" x14ac:dyDescent="0.2">
      <c r="A250" s="417"/>
      <c r="B250" s="418" t="s">
        <v>57</v>
      </c>
      <c r="C250" s="419" t="s">
        <v>22</v>
      </c>
      <c r="D250" s="420" t="s">
        <v>64</v>
      </c>
      <c r="E250" s="421">
        <v>50</v>
      </c>
      <c r="F250" s="422">
        <v>3.3</v>
      </c>
      <c r="G250" s="423" t="s">
        <v>43</v>
      </c>
      <c r="H250" s="424">
        <v>121</v>
      </c>
      <c r="I250" s="425">
        <f t="shared" si="32"/>
        <v>400</v>
      </c>
      <c r="M250" s="27"/>
      <c r="N250" s="27"/>
      <c r="O250" s="27"/>
      <c r="P250" s="27"/>
      <c r="Q250" s="27"/>
      <c r="R250" s="27"/>
    </row>
    <row r="251" spans="1:18" ht="12.75" customHeight="1" x14ac:dyDescent="0.2">
      <c r="A251" s="417"/>
      <c r="B251" s="418" t="s">
        <v>57</v>
      </c>
      <c r="C251" s="419" t="s">
        <v>22</v>
      </c>
      <c r="D251" s="420" t="s">
        <v>68</v>
      </c>
      <c r="E251" s="421">
        <v>50</v>
      </c>
      <c r="F251" s="422">
        <v>3.75</v>
      </c>
      <c r="G251" s="423" t="s">
        <v>43</v>
      </c>
      <c r="H251" s="424">
        <v>121</v>
      </c>
      <c r="I251" s="425">
        <f t="shared" si="32"/>
        <v>400</v>
      </c>
      <c r="M251" s="27"/>
      <c r="N251" s="27"/>
      <c r="O251" s="27"/>
      <c r="P251" s="27"/>
      <c r="Q251" s="27"/>
      <c r="R251" s="27"/>
    </row>
    <row r="252" spans="1:18" ht="12.75" customHeight="1" x14ac:dyDescent="0.2">
      <c r="A252" s="417"/>
      <c r="B252" s="418" t="s">
        <v>57</v>
      </c>
      <c r="C252" s="419" t="s">
        <v>22</v>
      </c>
      <c r="D252" s="420" t="s">
        <v>72</v>
      </c>
      <c r="E252" s="421">
        <v>50</v>
      </c>
      <c r="F252" s="422">
        <v>4.2</v>
      </c>
      <c r="G252" s="423" t="s">
        <v>43</v>
      </c>
      <c r="H252" s="424">
        <v>121</v>
      </c>
      <c r="I252" s="425">
        <f t="shared" si="32"/>
        <v>400</v>
      </c>
      <c r="M252" s="27"/>
      <c r="N252" s="27"/>
      <c r="O252" s="27"/>
      <c r="P252" s="27"/>
      <c r="Q252" s="27"/>
      <c r="R252" s="27"/>
    </row>
    <row r="253" spans="1:18" ht="12.75" customHeight="1" x14ac:dyDescent="0.2">
      <c r="A253" s="417"/>
      <c r="B253" s="418" t="s">
        <v>57</v>
      </c>
      <c r="C253" s="419" t="s">
        <v>22</v>
      </c>
      <c r="D253" s="420" t="s">
        <v>75</v>
      </c>
      <c r="E253" s="421">
        <v>63</v>
      </c>
      <c r="F253" s="422">
        <v>4.75</v>
      </c>
      <c r="G253" s="423" t="s">
        <v>43</v>
      </c>
      <c r="H253" s="424">
        <v>152</v>
      </c>
      <c r="I253" s="425">
        <f t="shared" si="32"/>
        <v>504</v>
      </c>
      <c r="M253" s="27"/>
      <c r="N253" s="27"/>
      <c r="O253" s="27"/>
      <c r="P253" s="27"/>
      <c r="Q253" s="27"/>
      <c r="R253" s="27"/>
    </row>
    <row r="254" spans="1:18" ht="13.5" customHeight="1" thickBot="1" x14ac:dyDescent="0.25">
      <c r="A254" s="417"/>
      <c r="B254" s="428" t="s">
        <v>57</v>
      </c>
      <c r="C254" s="429" t="s">
        <v>22</v>
      </c>
      <c r="D254" s="430" t="s">
        <v>76</v>
      </c>
      <c r="E254" s="431">
        <v>63</v>
      </c>
      <c r="F254" s="432">
        <v>5.3</v>
      </c>
      <c r="G254" s="433" t="s">
        <v>43</v>
      </c>
      <c r="H254" s="434">
        <v>152</v>
      </c>
      <c r="I254" s="435">
        <f t="shared" si="32"/>
        <v>504</v>
      </c>
      <c r="M254" s="27"/>
      <c r="N254" s="27"/>
      <c r="O254" s="27"/>
      <c r="P254" s="27"/>
      <c r="Q254" s="27"/>
      <c r="R254" s="27"/>
    </row>
    <row r="255" spans="1:18" ht="12" customHeight="1" x14ac:dyDescent="0.2">
      <c r="A255" s="417"/>
      <c r="B255" s="409" t="s">
        <v>57</v>
      </c>
      <c r="C255" s="410" t="s">
        <v>22</v>
      </c>
      <c r="D255" s="411" t="s">
        <v>23</v>
      </c>
      <c r="E255" s="412">
        <v>13</v>
      </c>
      <c r="F255" s="413">
        <v>0.52500000000000002</v>
      </c>
      <c r="G255" s="414" t="s">
        <v>47</v>
      </c>
      <c r="H255" s="415" t="s">
        <v>77</v>
      </c>
      <c r="I255" s="416">
        <f>E255*8</f>
        <v>104</v>
      </c>
      <c r="M255" s="27"/>
      <c r="N255" s="27"/>
      <c r="O255" s="27"/>
      <c r="P255" s="27"/>
      <c r="Q255" s="27"/>
      <c r="R255" s="27"/>
    </row>
    <row r="256" spans="1:18" ht="12.75" customHeight="1" x14ac:dyDescent="0.2">
      <c r="A256" s="417"/>
      <c r="B256" s="418" t="s">
        <v>57</v>
      </c>
      <c r="C256" s="419" t="s">
        <v>22</v>
      </c>
      <c r="D256" s="420" t="s">
        <v>34</v>
      </c>
      <c r="E256" s="421">
        <v>15.5</v>
      </c>
      <c r="F256" s="422">
        <v>0.73</v>
      </c>
      <c r="G256" s="423" t="s">
        <v>47</v>
      </c>
      <c r="H256" s="424" t="s">
        <v>77</v>
      </c>
      <c r="I256" s="425">
        <f t="shared" ref="I256:I267" si="33">E256*8</f>
        <v>124</v>
      </c>
      <c r="M256" s="27"/>
      <c r="N256" s="27"/>
      <c r="O256" s="27"/>
      <c r="P256" s="27"/>
      <c r="Q256" s="27"/>
      <c r="R256" s="27"/>
    </row>
    <row r="257" spans="1:18" ht="12.75" customHeight="1" x14ac:dyDescent="0.2">
      <c r="A257" s="417"/>
      <c r="B257" s="418" t="s">
        <v>57</v>
      </c>
      <c r="C257" s="419" t="s">
        <v>22</v>
      </c>
      <c r="D257" s="420" t="s">
        <v>37</v>
      </c>
      <c r="E257" s="421">
        <v>18</v>
      </c>
      <c r="F257" s="422">
        <v>0.99</v>
      </c>
      <c r="G257" s="423" t="s">
        <v>47</v>
      </c>
      <c r="H257" s="424" t="s">
        <v>77</v>
      </c>
      <c r="I257" s="425">
        <f t="shared" si="33"/>
        <v>144</v>
      </c>
      <c r="M257" s="27"/>
      <c r="N257" s="27"/>
      <c r="O257" s="27"/>
      <c r="P257" s="27"/>
      <c r="Q257" s="27"/>
      <c r="R257" s="27"/>
    </row>
    <row r="258" spans="1:18" ht="12.75" customHeight="1" x14ac:dyDescent="0.2">
      <c r="A258" s="417"/>
      <c r="B258" s="418" t="s">
        <v>57</v>
      </c>
      <c r="C258" s="419" t="s">
        <v>22</v>
      </c>
      <c r="D258" s="420" t="s">
        <v>44</v>
      </c>
      <c r="E258" s="421">
        <v>19.5</v>
      </c>
      <c r="F258" s="422">
        <v>1.23</v>
      </c>
      <c r="G258" s="423" t="s">
        <v>47</v>
      </c>
      <c r="H258" s="424" t="s">
        <v>77</v>
      </c>
      <c r="I258" s="425">
        <f t="shared" si="33"/>
        <v>156</v>
      </c>
      <c r="M258" s="27"/>
      <c r="N258" s="27"/>
      <c r="O258" s="27"/>
      <c r="P258" s="27"/>
      <c r="Q258" s="27"/>
      <c r="R258" s="27"/>
    </row>
    <row r="259" spans="1:18" ht="12.75" customHeight="1" x14ac:dyDescent="0.2">
      <c r="A259" s="417"/>
      <c r="B259" s="418" t="s">
        <v>57</v>
      </c>
      <c r="C259" s="419" t="s">
        <v>22</v>
      </c>
      <c r="D259" s="420" t="s">
        <v>48</v>
      </c>
      <c r="E259" s="421">
        <v>32</v>
      </c>
      <c r="F259" s="422">
        <v>2.15</v>
      </c>
      <c r="G259" s="423" t="s">
        <v>47</v>
      </c>
      <c r="H259" s="424">
        <v>90</v>
      </c>
      <c r="I259" s="425">
        <f t="shared" si="33"/>
        <v>256</v>
      </c>
      <c r="M259" s="27"/>
      <c r="N259" s="27"/>
      <c r="O259" s="27"/>
      <c r="P259" s="27"/>
      <c r="Q259" s="27"/>
      <c r="R259" s="27"/>
    </row>
    <row r="260" spans="1:18" ht="12.75" customHeight="1" x14ac:dyDescent="0.2">
      <c r="A260" s="417"/>
      <c r="B260" s="418" t="s">
        <v>57</v>
      </c>
      <c r="C260" s="419" t="s">
        <v>22</v>
      </c>
      <c r="D260" s="420" t="s">
        <v>52</v>
      </c>
      <c r="E260" s="421">
        <v>32</v>
      </c>
      <c r="F260" s="422">
        <v>2.4</v>
      </c>
      <c r="G260" s="423" t="s">
        <v>47</v>
      </c>
      <c r="H260" s="424">
        <v>90</v>
      </c>
      <c r="I260" s="425">
        <f t="shared" si="33"/>
        <v>256</v>
      </c>
      <c r="M260" s="27"/>
      <c r="N260" s="27"/>
      <c r="O260" s="27"/>
      <c r="P260" s="27"/>
      <c r="Q260" s="27"/>
      <c r="R260" s="27"/>
    </row>
    <row r="261" spans="1:18" ht="12.75" customHeight="1" x14ac:dyDescent="0.2">
      <c r="A261" s="417"/>
      <c r="B261" s="418" t="s">
        <v>57</v>
      </c>
      <c r="C261" s="419" t="s">
        <v>22</v>
      </c>
      <c r="D261" s="420" t="s">
        <v>56</v>
      </c>
      <c r="E261" s="421">
        <v>40</v>
      </c>
      <c r="F261" s="422">
        <v>2.7</v>
      </c>
      <c r="G261" s="423" t="s">
        <v>47</v>
      </c>
      <c r="H261" s="424">
        <v>103</v>
      </c>
      <c r="I261" s="425">
        <f t="shared" si="33"/>
        <v>320</v>
      </c>
    </row>
    <row r="262" spans="1:18" ht="12.75" customHeight="1" x14ac:dyDescent="0.2">
      <c r="A262" s="417"/>
      <c r="B262" s="418" t="s">
        <v>57</v>
      </c>
      <c r="C262" s="419" t="s">
        <v>22</v>
      </c>
      <c r="D262" s="420" t="s">
        <v>60</v>
      </c>
      <c r="E262" s="421">
        <v>40</v>
      </c>
      <c r="F262" s="422">
        <v>2.95</v>
      </c>
      <c r="G262" s="423" t="s">
        <v>47</v>
      </c>
      <c r="H262" s="424">
        <v>103</v>
      </c>
      <c r="I262" s="425">
        <f t="shared" si="33"/>
        <v>320</v>
      </c>
    </row>
    <row r="263" spans="1:18" ht="12.75" customHeight="1" x14ac:dyDescent="0.2">
      <c r="A263" s="417"/>
      <c r="B263" s="418" t="s">
        <v>57</v>
      </c>
      <c r="C263" s="419" t="s">
        <v>22</v>
      </c>
      <c r="D263" s="420" t="s">
        <v>64</v>
      </c>
      <c r="E263" s="421">
        <v>50</v>
      </c>
      <c r="F263" s="422">
        <v>3.3</v>
      </c>
      <c r="G263" s="423" t="s">
        <v>47</v>
      </c>
      <c r="H263" s="424">
        <v>121</v>
      </c>
      <c r="I263" s="425">
        <f t="shared" si="33"/>
        <v>400</v>
      </c>
    </row>
    <row r="264" spans="1:18" ht="12.75" customHeight="1" x14ac:dyDescent="0.2">
      <c r="A264" s="417"/>
      <c r="B264" s="418" t="s">
        <v>57</v>
      </c>
      <c r="C264" s="419" t="s">
        <v>22</v>
      </c>
      <c r="D264" s="420" t="s">
        <v>68</v>
      </c>
      <c r="E264" s="421">
        <v>50</v>
      </c>
      <c r="F264" s="422">
        <v>3.75</v>
      </c>
      <c r="G264" s="423" t="s">
        <v>47</v>
      </c>
      <c r="H264" s="424">
        <v>121</v>
      </c>
      <c r="I264" s="425">
        <f t="shared" si="33"/>
        <v>400</v>
      </c>
    </row>
    <row r="265" spans="1:18" ht="12.75" customHeight="1" x14ac:dyDescent="0.2">
      <c r="A265" s="417"/>
      <c r="B265" s="418" t="s">
        <v>57</v>
      </c>
      <c r="C265" s="419" t="s">
        <v>22</v>
      </c>
      <c r="D265" s="420" t="s">
        <v>72</v>
      </c>
      <c r="E265" s="421">
        <v>50</v>
      </c>
      <c r="F265" s="422">
        <v>4.2</v>
      </c>
      <c r="G265" s="423" t="s">
        <v>47</v>
      </c>
      <c r="H265" s="424">
        <v>121</v>
      </c>
      <c r="I265" s="425">
        <f t="shared" si="33"/>
        <v>400</v>
      </c>
    </row>
    <row r="266" spans="1:18" ht="12.75" customHeight="1" x14ac:dyDescent="0.2">
      <c r="A266" s="417"/>
      <c r="B266" s="418" t="s">
        <v>57</v>
      </c>
      <c r="C266" s="419" t="s">
        <v>22</v>
      </c>
      <c r="D266" s="420" t="s">
        <v>75</v>
      </c>
      <c r="E266" s="421">
        <v>63</v>
      </c>
      <c r="F266" s="422">
        <v>4.75</v>
      </c>
      <c r="G266" s="423" t="s">
        <v>47</v>
      </c>
      <c r="H266" s="424">
        <v>150</v>
      </c>
      <c r="I266" s="425">
        <f t="shared" si="33"/>
        <v>504</v>
      </c>
    </row>
    <row r="267" spans="1:18" ht="12.75" customHeight="1" thickBot="1" x14ac:dyDescent="0.25">
      <c r="A267" s="436"/>
      <c r="B267" s="428" t="s">
        <v>57</v>
      </c>
      <c r="C267" s="429" t="s">
        <v>22</v>
      </c>
      <c r="D267" s="430" t="s">
        <v>76</v>
      </c>
      <c r="E267" s="431">
        <v>63</v>
      </c>
      <c r="F267" s="432">
        <v>5.3</v>
      </c>
      <c r="G267" s="433" t="s">
        <v>47</v>
      </c>
      <c r="H267" s="434">
        <v>150</v>
      </c>
      <c r="I267" s="435">
        <f t="shared" si="33"/>
        <v>504</v>
      </c>
    </row>
    <row r="268" spans="1:18" x14ac:dyDescent="0.2">
      <c r="A268" s="437" t="s">
        <v>133</v>
      </c>
      <c r="B268" s="438" t="s">
        <v>65</v>
      </c>
      <c r="C268" s="439" t="s">
        <v>40</v>
      </c>
      <c r="D268" s="439" t="s">
        <v>36</v>
      </c>
      <c r="E268" s="439">
        <v>12.9</v>
      </c>
      <c r="F268" s="439">
        <v>0.31</v>
      </c>
      <c r="G268" s="439" t="s">
        <v>24</v>
      </c>
      <c r="H268" s="440"/>
      <c r="I268" s="441">
        <f t="shared" si="31"/>
        <v>103.2</v>
      </c>
    </row>
    <row r="269" spans="1:18" x14ac:dyDescent="0.2">
      <c r="A269" s="442"/>
      <c r="B269" s="443" t="s">
        <v>65</v>
      </c>
      <c r="C269" s="444" t="s">
        <v>40</v>
      </c>
      <c r="D269" s="444" t="s">
        <v>41</v>
      </c>
      <c r="E269" s="444">
        <v>14.1</v>
      </c>
      <c r="F269" s="444">
        <v>0.38</v>
      </c>
      <c r="G269" s="444" t="s">
        <v>24</v>
      </c>
      <c r="H269" s="445"/>
      <c r="I269" s="446">
        <f t="shared" si="31"/>
        <v>112.8</v>
      </c>
    </row>
    <row r="270" spans="1:18" x14ac:dyDescent="0.2">
      <c r="A270" s="442"/>
      <c r="B270" s="443" t="s">
        <v>65</v>
      </c>
      <c r="C270" s="444" t="s">
        <v>40</v>
      </c>
      <c r="D270" s="444" t="s">
        <v>46</v>
      </c>
      <c r="E270" s="444">
        <v>15.2</v>
      </c>
      <c r="F270" s="444">
        <v>0.45</v>
      </c>
      <c r="G270" s="444" t="s">
        <v>24</v>
      </c>
      <c r="H270" s="445"/>
      <c r="I270" s="446">
        <f t="shared" si="31"/>
        <v>121.6</v>
      </c>
    </row>
    <row r="271" spans="1:18" x14ac:dyDescent="0.2">
      <c r="A271" s="442"/>
      <c r="B271" s="443" t="s">
        <v>65</v>
      </c>
      <c r="C271" s="444" t="s">
        <v>40</v>
      </c>
      <c r="D271" s="444" t="s">
        <v>51</v>
      </c>
      <c r="E271" s="444">
        <v>16.399999999999999</v>
      </c>
      <c r="F271" s="444">
        <v>0.53</v>
      </c>
      <c r="G271" s="444" t="s">
        <v>24</v>
      </c>
      <c r="H271" s="445"/>
      <c r="I271" s="446">
        <f t="shared" si="31"/>
        <v>131.19999999999999</v>
      </c>
    </row>
    <row r="272" spans="1:18" x14ac:dyDescent="0.2">
      <c r="A272" s="442"/>
      <c r="B272" s="443" t="s">
        <v>65</v>
      </c>
      <c r="C272" s="444" t="s">
        <v>40</v>
      </c>
      <c r="D272" s="444" t="s">
        <v>55</v>
      </c>
      <c r="E272" s="444">
        <v>18.600000000000001</v>
      </c>
      <c r="F272" s="444">
        <v>0.63</v>
      </c>
      <c r="G272" s="444" t="s">
        <v>24</v>
      </c>
      <c r="H272" s="445"/>
      <c r="I272" s="446">
        <f t="shared" si="31"/>
        <v>148.80000000000001</v>
      </c>
    </row>
    <row r="273" spans="1:9" x14ac:dyDescent="0.2">
      <c r="A273" s="442"/>
      <c r="B273" s="443" t="s">
        <v>65</v>
      </c>
      <c r="C273" s="444" t="s">
        <v>40</v>
      </c>
      <c r="D273" s="444" t="s">
        <v>59</v>
      </c>
      <c r="E273" s="444">
        <v>21.4</v>
      </c>
      <c r="F273" s="444">
        <v>0.92</v>
      </c>
      <c r="G273" s="444" t="s">
        <v>24</v>
      </c>
      <c r="H273" s="445"/>
      <c r="I273" s="446">
        <f t="shared" si="31"/>
        <v>171.2</v>
      </c>
    </row>
    <row r="274" spans="1:9" x14ac:dyDescent="0.2">
      <c r="A274" s="442"/>
      <c r="B274" s="443" t="s">
        <v>65</v>
      </c>
      <c r="C274" s="444" t="s">
        <v>40</v>
      </c>
      <c r="D274" s="444" t="s">
        <v>63</v>
      </c>
      <c r="E274" s="444">
        <v>23.7</v>
      </c>
      <c r="F274" s="444">
        <v>1.2</v>
      </c>
      <c r="G274" s="444" t="s">
        <v>24</v>
      </c>
      <c r="H274" s="445"/>
      <c r="I274" s="446">
        <f t="shared" si="31"/>
        <v>189.6</v>
      </c>
    </row>
    <row r="275" spans="1:9" x14ac:dyDescent="0.2">
      <c r="A275" s="442"/>
      <c r="B275" s="443" t="s">
        <v>65</v>
      </c>
      <c r="C275" s="444" t="s">
        <v>40</v>
      </c>
      <c r="D275" s="444" t="s">
        <v>67</v>
      </c>
      <c r="E275" s="444">
        <v>27.2</v>
      </c>
      <c r="F275" s="444">
        <v>1.6</v>
      </c>
      <c r="G275" s="444" t="s">
        <v>24</v>
      </c>
      <c r="H275" s="445"/>
      <c r="I275" s="446">
        <f t="shared" si="31"/>
        <v>217.6</v>
      </c>
    </row>
    <row r="276" spans="1:9" x14ac:dyDescent="0.2">
      <c r="A276" s="442"/>
      <c r="B276" s="443" t="s">
        <v>65</v>
      </c>
      <c r="C276" s="444" t="s">
        <v>40</v>
      </c>
      <c r="D276" s="444" t="s">
        <v>23</v>
      </c>
      <c r="E276" s="444">
        <v>28</v>
      </c>
      <c r="F276" s="444">
        <v>2</v>
      </c>
      <c r="G276" s="444" t="s">
        <v>24</v>
      </c>
      <c r="H276" s="445"/>
      <c r="I276" s="446">
        <f t="shared" si="31"/>
        <v>224</v>
      </c>
    </row>
    <row r="277" spans="1:9" x14ac:dyDescent="0.2">
      <c r="A277" s="442"/>
      <c r="B277" s="443" t="s">
        <v>65</v>
      </c>
      <c r="C277" s="444" t="s">
        <v>40</v>
      </c>
      <c r="D277" s="444" t="s">
        <v>34</v>
      </c>
      <c r="E277" s="444">
        <v>30.7</v>
      </c>
      <c r="F277" s="444">
        <v>2.4</v>
      </c>
      <c r="G277" s="444" t="s">
        <v>24</v>
      </c>
      <c r="H277" s="445">
        <v>60</v>
      </c>
      <c r="I277" s="446">
        <f t="shared" si="31"/>
        <v>245.6</v>
      </c>
    </row>
    <row r="278" spans="1:9" x14ac:dyDescent="0.2">
      <c r="A278" s="442"/>
      <c r="B278" s="443" t="s">
        <v>65</v>
      </c>
      <c r="C278" s="444" t="s">
        <v>40</v>
      </c>
      <c r="D278" s="444" t="s">
        <v>37</v>
      </c>
      <c r="E278" s="444">
        <v>35.299999999999997</v>
      </c>
      <c r="F278" s="444">
        <v>3.3</v>
      </c>
      <c r="G278" s="444" t="s">
        <v>24</v>
      </c>
      <c r="H278" s="445">
        <v>60</v>
      </c>
      <c r="I278" s="446">
        <f t="shared" si="31"/>
        <v>282.39999999999998</v>
      </c>
    </row>
    <row r="279" spans="1:9" x14ac:dyDescent="0.2">
      <c r="A279" s="442"/>
      <c r="B279" s="443" t="s">
        <v>65</v>
      </c>
      <c r="C279" s="444" t="s">
        <v>40</v>
      </c>
      <c r="D279" s="444" t="s">
        <v>44</v>
      </c>
      <c r="E279" s="444">
        <v>36.6</v>
      </c>
      <c r="F279" s="444">
        <v>3.8</v>
      </c>
      <c r="G279" s="444" t="s">
        <v>24</v>
      </c>
      <c r="H279" s="445">
        <v>60</v>
      </c>
      <c r="I279" s="446">
        <f t="shared" si="31"/>
        <v>292.8</v>
      </c>
    </row>
    <row r="280" spans="1:9" x14ac:dyDescent="0.2">
      <c r="A280" s="442"/>
      <c r="B280" s="443" t="s">
        <v>65</v>
      </c>
      <c r="C280" s="444" t="s">
        <v>40</v>
      </c>
      <c r="D280" s="444" t="s">
        <v>48</v>
      </c>
      <c r="E280" s="444">
        <v>39.299999999999997</v>
      </c>
      <c r="F280" s="444">
        <v>4.4000000000000004</v>
      </c>
      <c r="G280" s="444" t="s">
        <v>24</v>
      </c>
      <c r="H280" s="445">
        <v>63</v>
      </c>
      <c r="I280" s="446">
        <f t="shared" si="31"/>
        <v>314.39999999999998</v>
      </c>
    </row>
    <row r="281" spans="1:9" x14ac:dyDescent="0.2">
      <c r="A281" s="442"/>
      <c r="B281" s="443" t="s">
        <v>65</v>
      </c>
      <c r="C281" s="444" t="s">
        <v>40</v>
      </c>
      <c r="D281" s="444" t="s">
        <v>52</v>
      </c>
      <c r="E281" s="444">
        <v>44.2</v>
      </c>
      <c r="F281" s="444">
        <v>5.7</v>
      </c>
      <c r="G281" s="444" t="s">
        <v>24</v>
      </c>
      <c r="H281" s="445">
        <v>72</v>
      </c>
      <c r="I281" s="446">
        <f t="shared" si="31"/>
        <v>353.6</v>
      </c>
    </row>
    <row r="282" spans="1:9" x14ac:dyDescent="0.2">
      <c r="A282" s="442"/>
      <c r="B282" s="443" t="s">
        <v>65</v>
      </c>
      <c r="C282" s="444" t="s">
        <v>40</v>
      </c>
      <c r="D282" s="444" t="s">
        <v>56</v>
      </c>
      <c r="E282" s="444">
        <v>48</v>
      </c>
      <c r="F282" s="444">
        <v>7.2</v>
      </c>
      <c r="G282" s="444" t="s">
        <v>24</v>
      </c>
      <c r="H282" s="445">
        <v>72</v>
      </c>
      <c r="I282" s="446">
        <f t="shared" si="31"/>
        <v>384</v>
      </c>
    </row>
    <row r="283" spans="1:9" x14ac:dyDescent="0.2">
      <c r="A283" s="442"/>
      <c r="B283" s="443" t="s">
        <v>65</v>
      </c>
      <c r="C283" s="444" t="s">
        <v>40</v>
      </c>
      <c r="D283" s="444" t="s">
        <v>60</v>
      </c>
      <c r="E283" s="444">
        <v>51.8</v>
      </c>
      <c r="F283" s="444">
        <v>8.3000000000000007</v>
      </c>
      <c r="G283" s="444" t="s">
        <v>24</v>
      </c>
      <c r="H283" s="445">
        <v>79</v>
      </c>
      <c r="I283" s="446">
        <f t="shared" si="31"/>
        <v>414.4</v>
      </c>
    </row>
    <row r="284" spans="1:9" ht="12.75" thickBot="1" x14ac:dyDescent="0.25">
      <c r="A284" s="442"/>
      <c r="B284" s="447" t="s">
        <v>65</v>
      </c>
      <c r="C284" s="448" t="s">
        <v>40</v>
      </c>
      <c r="D284" s="448" t="s">
        <v>64</v>
      </c>
      <c r="E284" s="448">
        <v>55.9</v>
      </c>
      <c r="F284" s="448">
        <v>10.5</v>
      </c>
      <c r="G284" s="448" t="s">
        <v>24</v>
      </c>
      <c r="H284" s="449">
        <v>85</v>
      </c>
      <c r="I284" s="450">
        <f t="shared" si="31"/>
        <v>447.2</v>
      </c>
    </row>
    <row r="285" spans="1:9" x14ac:dyDescent="0.2">
      <c r="A285" s="442"/>
      <c r="B285" s="451" t="s">
        <v>65</v>
      </c>
      <c r="C285" s="452" t="s">
        <v>45</v>
      </c>
      <c r="D285" s="452" t="s">
        <v>36</v>
      </c>
      <c r="E285" s="452">
        <v>13.4</v>
      </c>
      <c r="F285" s="452">
        <v>0.34</v>
      </c>
      <c r="G285" s="452" t="s">
        <v>24</v>
      </c>
      <c r="H285" s="453"/>
      <c r="I285" s="454">
        <f>E285*6</f>
        <v>80.400000000000006</v>
      </c>
    </row>
    <row r="286" spans="1:9" x14ac:dyDescent="0.2">
      <c r="A286" s="442"/>
      <c r="B286" s="455" t="s">
        <v>65</v>
      </c>
      <c r="C286" s="456" t="s">
        <v>45</v>
      </c>
      <c r="D286" s="456" t="s">
        <v>41</v>
      </c>
      <c r="E286" s="456">
        <v>14.8</v>
      </c>
      <c r="F286" s="456">
        <v>0.43</v>
      </c>
      <c r="G286" s="456" t="s">
        <v>24</v>
      </c>
      <c r="H286" s="457"/>
      <c r="I286" s="458">
        <f t="shared" ref="I286:I290" si="34">E286*6</f>
        <v>88.800000000000011</v>
      </c>
    </row>
    <row r="287" spans="1:9" x14ac:dyDescent="0.2">
      <c r="A287" s="442"/>
      <c r="B287" s="455" t="s">
        <v>65</v>
      </c>
      <c r="C287" s="456" t="s">
        <v>45</v>
      </c>
      <c r="D287" s="456" t="s">
        <v>46</v>
      </c>
      <c r="E287" s="456">
        <v>16.100000000000001</v>
      </c>
      <c r="F287" s="456">
        <v>0.51</v>
      </c>
      <c r="G287" s="456" t="s">
        <v>24</v>
      </c>
      <c r="H287" s="457"/>
      <c r="I287" s="458">
        <f t="shared" si="34"/>
        <v>96.600000000000009</v>
      </c>
    </row>
    <row r="288" spans="1:9" x14ac:dyDescent="0.2">
      <c r="A288" s="442"/>
      <c r="B288" s="455" t="s">
        <v>65</v>
      </c>
      <c r="C288" s="456" t="s">
        <v>45</v>
      </c>
      <c r="D288" s="456" t="s">
        <v>51</v>
      </c>
      <c r="E288" s="456">
        <v>17.399999999999999</v>
      </c>
      <c r="F288" s="456">
        <v>0.62</v>
      </c>
      <c r="G288" s="456" t="s">
        <v>24</v>
      </c>
      <c r="H288" s="457"/>
      <c r="I288" s="458">
        <f t="shared" si="34"/>
        <v>104.39999999999999</v>
      </c>
    </row>
    <row r="289" spans="1:17" x14ac:dyDescent="0.2">
      <c r="A289" s="442"/>
      <c r="B289" s="455" t="s">
        <v>65</v>
      </c>
      <c r="C289" s="456" t="s">
        <v>45</v>
      </c>
      <c r="D289" s="456" t="s">
        <v>55</v>
      </c>
      <c r="E289" s="456">
        <v>20.3</v>
      </c>
      <c r="F289" s="456">
        <v>0.93</v>
      </c>
      <c r="G289" s="456" t="s">
        <v>24</v>
      </c>
      <c r="H289" s="457"/>
      <c r="I289" s="458">
        <f t="shared" si="34"/>
        <v>121.80000000000001</v>
      </c>
    </row>
    <row r="290" spans="1:17" x14ac:dyDescent="0.2">
      <c r="A290" s="442"/>
      <c r="B290" s="455" t="s">
        <v>65</v>
      </c>
      <c r="C290" s="456" t="s">
        <v>45</v>
      </c>
      <c r="D290" s="456" t="s">
        <v>59</v>
      </c>
      <c r="E290" s="456">
        <v>22.8</v>
      </c>
      <c r="F290" s="456">
        <v>1.21</v>
      </c>
      <c r="G290" s="456" t="s">
        <v>24</v>
      </c>
      <c r="H290" s="457"/>
      <c r="I290" s="458">
        <f t="shared" si="34"/>
        <v>136.80000000000001</v>
      </c>
    </row>
    <row r="291" spans="1:17" x14ac:dyDescent="0.2">
      <c r="A291" s="442"/>
      <c r="B291" s="455" t="s">
        <v>65</v>
      </c>
      <c r="C291" s="456" t="s">
        <v>45</v>
      </c>
      <c r="D291" s="456" t="s">
        <v>63</v>
      </c>
      <c r="E291" s="456">
        <v>27.4</v>
      </c>
      <c r="F291" s="456">
        <v>1.8</v>
      </c>
      <c r="G291" s="456" t="s">
        <v>24</v>
      </c>
      <c r="H291" s="457"/>
      <c r="I291" s="458">
        <f>E291*8</f>
        <v>219.2</v>
      </c>
    </row>
    <row r="292" spans="1:17" x14ac:dyDescent="0.2">
      <c r="A292" s="442"/>
      <c r="B292" s="455" t="s">
        <v>65</v>
      </c>
      <c r="C292" s="456" t="s">
        <v>45</v>
      </c>
      <c r="D292" s="456" t="s">
        <v>67</v>
      </c>
      <c r="E292" s="456">
        <v>29.2</v>
      </c>
      <c r="F292" s="456">
        <v>2.1</v>
      </c>
      <c r="G292" s="456" t="s">
        <v>24</v>
      </c>
      <c r="H292" s="457"/>
      <c r="I292" s="458">
        <f t="shared" ref="I292:I330" si="35">E292*8</f>
        <v>233.6</v>
      </c>
    </row>
    <row r="293" spans="1:17" x14ac:dyDescent="0.2">
      <c r="A293" s="442"/>
      <c r="B293" s="455" t="s">
        <v>65</v>
      </c>
      <c r="C293" s="456" t="s">
        <v>45</v>
      </c>
      <c r="D293" s="456" t="s">
        <v>23</v>
      </c>
      <c r="E293" s="456">
        <v>33</v>
      </c>
      <c r="F293" s="456">
        <v>2.6</v>
      </c>
      <c r="G293" s="456" t="s">
        <v>24</v>
      </c>
      <c r="H293" s="457">
        <v>60</v>
      </c>
      <c r="I293" s="458">
        <f t="shared" si="35"/>
        <v>264</v>
      </c>
    </row>
    <row r="294" spans="1:17" x14ac:dyDescent="0.2">
      <c r="A294" s="442"/>
      <c r="B294" s="455" t="s">
        <v>65</v>
      </c>
      <c r="C294" s="456" t="s">
        <v>45</v>
      </c>
      <c r="D294" s="456" t="s">
        <v>34</v>
      </c>
      <c r="E294" s="456">
        <v>37</v>
      </c>
      <c r="F294" s="456">
        <v>3.4</v>
      </c>
      <c r="G294" s="456" t="s">
        <v>24</v>
      </c>
      <c r="H294" s="457">
        <v>60</v>
      </c>
      <c r="I294" s="458">
        <f t="shared" si="35"/>
        <v>296</v>
      </c>
    </row>
    <row r="295" spans="1:17" x14ac:dyDescent="0.2">
      <c r="A295" s="442"/>
      <c r="B295" s="455" t="s">
        <v>65</v>
      </c>
      <c r="C295" s="456" t="s">
        <v>45</v>
      </c>
      <c r="D295" s="456" t="s">
        <v>37</v>
      </c>
      <c r="E295" s="456">
        <v>40.6</v>
      </c>
      <c r="F295" s="456">
        <v>4.5</v>
      </c>
      <c r="G295" s="456" t="s">
        <v>24</v>
      </c>
      <c r="H295" s="457">
        <v>63</v>
      </c>
      <c r="I295" s="458">
        <f t="shared" si="35"/>
        <v>324.8</v>
      </c>
    </row>
    <row r="296" spans="1:17" x14ac:dyDescent="0.2">
      <c r="A296" s="442"/>
      <c r="B296" s="455" t="s">
        <v>65</v>
      </c>
      <c r="C296" s="456" t="s">
        <v>45</v>
      </c>
      <c r="D296" s="456" t="s">
        <v>44</v>
      </c>
      <c r="E296" s="456">
        <v>43.8</v>
      </c>
      <c r="F296" s="456">
        <v>5.5</v>
      </c>
      <c r="G296" s="456" t="s">
        <v>24</v>
      </c>
      <c r="H296" s="457">
        <v>72</v>
      </c>
      <c r="I296" s="458">
        <f t="shared" si="35"/>
        <v>350.4</v>
      </c>
    </row>
    <row r="297" spans="1:17" x14ac:dyDescent="0.2">
      <c r="A297" s="442"/>
      <c r="B297" s="455" t="s">
        <v>65</v>
      </c>
      <c r="C297" s="456" t="s">
        <v>45</v>
      </c>
      <c r="D297" s="456" t="s">
        <v>48</v>
      </c>
      <c r="E297" s="456">
        <v>48</v>
      </c>
      <c r="F297" s="456">
        <v>6.9</v>
      </c>
      <c r="G297" s="456" t="s">
        <v>24</v>
      </c>
      <c r="H297" s="457">
        <v>72</v>
      </c>
      <c r="I297" s="458">
        <f t="shared" si="35"/>
        <v>384</v>
      </c>
    </row>
    <row r="298" spans="1:17" x14ac:dyDescent="0.2">
      <c r="A298" s="442"/>
      <c r="B298" s="455" t="s">
        <v>65</v>
      </c>
      <c r="C298" s="456" t="s">
        <v>45</v>
      </c>
      <c r="D298" s="456" t="s">
        <v>52</v>
      </c>
      <c r="E298" s="456">
        <v>52</v>
      </c>
      <c r="F298" s="456">
        <v>8.1999999999999993</v>
      </c>
      <c r="G298" s="456" t="s">
        <v>24</v>
      </c>
      <c r="H298" s="457">
        <v>79</v>
      </c>
      <c r="I298" s="458">
        <f t="shared" si="35"/>
        <v>416</v>
      </c>
    </row>
    <row r="299" spans="1:17" x14ac:dyDescent="0.2">
      <c r="A299" s="442"/>
      <c r="B299" s="455" t="s">
        <v>65</v>
      </c>
      <c r="C299" s="456" t="s">
        <v>45</v>
      </c>
      <c r="D299" s="456" t="s">
        <v>56</v>
      </c>
      <c r="E299" s="456">
        <v>57.1</v>
      </c>
      <c r="F299" s="456">
        <v>10.199999999999999</v>
      </c>
      <c r="G299" s="456" t="s">
        <v>24</v>
      </c>
      <c r="H299" s="457">
        <v>85</v>
      </c>
      <c r="I299" s="458">
        <f t="shared" si="35"/>
        <v>456.8</v>
      </c>
    </row>
    <row r="300" spans="1:17" x14ac:dyDescent="0.2">
      <c r="A300" s="442"/>
      <c r="B300" s="455" t="s">
        <v>65</v>
      </c>
      <c r="C300" s="456" t="s">
        <v>45</v>
      </c>
      <c r="D300" s="456" t="s">
        <v>60</v>
      </c>
      <c r="E300" s="456">
        <v>63</v>
      </c>
      <c r="F300" s="456">
        <v>12.2</v>
      </c>
      <c r="G300" s="456" t="s">
        <v>24</v>
      </c>
      <c r="H300" s="457">
        <v>105</v>
      </c>
      <c r="I300" s="458">
        <f t="shared" si="35"/>
        <v>504</v>
      </c>
    </row>
    <row r="301" spans="1:17" ht="12.75" thickBot="1" x14ac:dyDescent="0.25">
      <c r="A301" s="442"/>
      <c r="B301" s="459" t="s">
        <v>65</v>
      </c>
      <c r="C301" s="460" t="s">
        <v>45</v>
      </c>
      <c r="D301" s="460" t="s">
        <v>64</v>
      </c>
      <c r="E301" s="460">
        <v>69.5</v>
      </c>
      <c r="F301" s="460">
        <v>15</v>
      </c>
      <c r="G301" s="460" t="s">
        <v>24</v>
      </c>
      <c r="H301" s="461">
        <v>105</v>
      </c>
      <c r="I301" s="462">
        <f t="shared" si="35"/>
        <v>556</v>
      </c>
    </row>
    <row r="302" spans="1:17" x14ac:dyDescent="0.2">
      <c r="A302" s="442"/>
      <c r="B302" s="463" t="s">
        <v>65</v>
      </c>
      <c r="C302" s="464" t="s">
        <v>50</v>
      </c>
      <c r="D302" s="464" t="s">
        <v>36</v>
      </c>
      <c r="E302" s="464">
        <v>14.3</v>
      </c>
      <c r="F302" s="464">
        <v>0.39</v>
      </c>
      <c r="G302" s="464" t="s">
        <v>24</v>
      </c>
      <c r="H302" s="465"/>
      <c r="I302" s="466">
        <f t="shared" si="35"/>
        <v>114.4</v>
      </c>
      <c r="K302" s="426"/>
      <c r="L302" s="427"/>
      <c r="M302" s="427"/>
      <c r="N302" s="427"/>
      <c r="O302" s="427"/>
      <c r="P302" s="427"/>
      <c r="Q302" s="427"/>
    </row>
    <row r="303" spans="1:17" x14ac:dyDescent="0.2">
      <c r="A303" s="442"/>
      <c r="B303" s="467" t="s">
        <v>65</v>
      </c>
      <c r="C303" s="468" t="s">
        <v>50</v>
      </c>
      <c r="D303" s="468" t="s">
        <v>41</v>
      </c>
      <c r="E303" s="468">
        <v>16</v>
      </c>
      <c r="F303" s="468">
        <v>0.49</v>
      </c>
      <c r="G303" s="468" t="s">
        <v>24</v>
      </c>
      <c r="H303" s="469"/>
      <c r="I303" s="470">
        <f t="shared" si="35"/>
        <v>128</v>
      </c>
      <c r="L303" s="27"/>
      <c r="M303" s="27"/>
      <c r="N303" s="27"/>
      <c r="O303" s="27"/>
      <c r="P303" s="27"/>
      <c r="Q303" s="27"/>
    </row>
    <row r="304" spans="1:17" x14ac:dyDescent="0.2">
      <c r="A304" s="442"/>
      <c r="B304" s="467" t="s">
        <v>65</v>
      </c>
      <c r="C304" s="468" t="s">
        <v>50</v>
      </c>
      <c r="D304" s="468" t="s">
        <v>46</v>
      </c>
      <c r="E304" s="468">
        <v>17.3</v>
      </c>
      <c r="F304" s="468">
        <v>0.59</v>
      </c>
      <c r="G304" s="468" t="s">
        <v>24</v>
      </c>
      <c r="H304" s="469"/>
      <c r="I304" s="470">
        <f t="shared" si="35"/>
        <v>138.4</v>
      </c>
      <c r="L304" s="27"/>
      <c r="M304" s="27"/>
      <c r="N304" s="27"/>
      <c r="O304" s="27"/>
      <c r="P304" s="27"/>
      <c r="Q304" s="27"/>
    </row>
    <row r="305" spans="1:17" x14ac:dyDescent="0.2">
      <c r="A305" s="442"/>
      <c r="B305" s="467" t="s">
        <v>65</v>
      </c>
      <c r="C305" s="468" t="s">
        <v>50</v>
      </c>
      <c r="D305" s="468" t="s">
        <v>51</v>
      </c>
      <c r="E305" s="468">
        <v>19.600000000000001</v>
      </c>
      <c r="F305" s="468">
        <v>0.83</v>
      </c>
      <c r="G305" s="468" t="s">
        <v>24</v>
      </c>
      <c r="H305" s="469"/>
      <c r="I305" s="470">
        <f t="shared" si="35"/>
        <v>156.80000000000001</v>
      </c>
      <c r="L305" s="27"/>
      <c r="M305" s="27"/>
      <c r="N305" s="27"/>
      <c r="O305" s="27"/>
      <c r="P305" s="27"/>
      <c r="Q305" s="27"/>
    </row>
    <row r="306" spans="1:17" x14ac:dyDescent="0.2">
      <c r="A306" s="442"/>
      <c r="B306" s="467" t="s">
        <v>65</v>
      </c>
      <c r="C306" s="468" t="s">
        <v>50</v>
      </c>
      <c r="D306" s="468" t="s">
        <v>55</v>
      </c>
      <c r="E306" s="468">
        <v>21.8</v>
      </c>
      <c r="F306" s="468">
        <v>1.04</v>
      </c>
      <c r="G306" s="468" t="s">
        <v>24</v>
      </c>
      <c r="H306" s="469"/>
      <c r="I306" s="470">
        <f t="shared" si="35"/>
        <v>174.4</v>
      </c>
      <c r="L306" s="27"/>
      <c r="M306" s="27"/>
      <c r="N306" s="27"/>
      <c r="O306" s="27"/>
      <c r="P306" s="27"/>
      <c r="Q306" s="27"/>
    </row>
    <row r="307" spans="1:17" x14ac:dyDescent="0.2">
      <c r="A307" s="442"/>
      <c r="B307" s="467" t="s">
        <v>65</v>
      </c>
      <c r="C307" s="468" t="s">
        <v>50</v>
      </c>
      <c r="D307" s="468" t="s">
        <v>59</v>
      </c>
      <c r="E307" s="468">
        <v>24.6</v>
      </c>
      <c r="F307" s="468">
        <v>1.37</v>
      </c>
      <c r="G307" s="468" t="s">
        <v>24</v>
      </c>
      <c r="H307" s="469"/>
      <c r="I307" s="470">
        <f t="shared" si="35"/>
        <v>196.8</v>
      </c>
      <c r="L307" s="27"/>
      <c r="M307" s="27"/>
      <c r="N307" s="27"/>
      <c r="O307" s="27"/>
      <c r="P307" s="27"/>
      <c r="Q307" s="27"/>
    </row>
    <row r="308" spans="1:17" x14ac:dyDescent="0.2">
      <c r="A308" s="442"/>
      <c r="B308" s="467" t="s">
        <v>65</v>
      </c>
      <c r="C308" s="468" t="s">
        <v>50</v>
      </c>
      <c r="D308" s="468" t="s">
        <v>63</v>
      </c>
      <c r="E308" s="468">
        <v>29.1</v>
      </c>
      <c r="F308" s="468">
        <v>2.1</v>
      </c>
      <c r="G308" s="468" t="s">
        <v>24</v>
      </c>
      <c r="H308" s="469"/>
      <c r="I308" s="470">
        <f t="shared" si="35"/>
        <v>232.8</v>
      </c>
      <c r="L308" s="27"/>
      <c r="M308" s="27"/>
      <c r="N308" s="27"/>
      <c r="O308" s="27"/>
      <c r="P308" s="27"/>
      <c r="Q308" s="27"/>
    </row>
    <row r="309" spans="1:17" x14ac:dyDescent="0.2">
      <c r="A309" s="442"/>
      <c r="B309" s="467" t="s">
        <v>65</v>
      </c>
      <c r="C309" s="468" t="s">
        <v>50</v>
      </c>
      <c r="D309" s="468" t="s">
        <v>67</v>
      </c>
      <c r="E309" s="468">
        <v>32.200000000000003</v>
      </c>
      <c r="F309" s="468">
        <v>2.5</v>
      </c>
      <c r="G309" s="468" t="s">
        <v>24</v>
      </c>
      <c r="H309" s="469">
        <v>60</v>
      </c>
      <c r="I309" s="470">
        <f t="shared" si="35"/>
        <v>257.60000000000002</v>
      </c>
      <c r="L309" s="27"/>
      <c r="M309" s="27"/>
      <c r="N309" s="27"/>
      <c r="O309" s="27"/>
      <c r="P309" s="27"/>
      <c r="Q309" s="27"/>
    </row>
    <row r="310" spans="1:17" x14ac:dyDescent="0.2">
      <c r="A310" s="442"/>
      <c r="B310" s="467" t="s">
        <v>65</v>
      </c>
      <c r="C310" s="468" t="s">
        <v>50</v>
      </c>
      <c r="D310" s="468" t="s">
        <v>23</v>
      </c>
      <c r="E310" s="468">
        <v>35</v>
      </c>
      <c r="F310" s="468">
        <v>3.2</v>
      </c>
      <c r="G310" s="468" t="s">
        <v>24</v>
      </c>
      <c r="H310" s="469">
        <v>60</v>
      </c>
      <c r="I310" s="470">
        <f t="shared" si="35"/>
        <v>280</v>
      </c>
      <c r="L310" s="27"/>
      <c r="M310" s="27"/>
      <c r="N310" s="27"/>
      <c r="O310" s="27"/>
      <c r="P310" s="27"/>
      <c r="Q310" s="27"/>
    </row>
    <row r="311" spans="1:17" x14ac:dyDescent="0.2">
      <c r="A311" s="442"/>
      <c r="B311" s="467" t="s">
        <v>65</v>
      </c>
      <c r="C311" s="468" t="s">
        <v>50</v>
      </c>
      <c r="D311" s="468" t="s">
        <v>34</v>
      </c>
      <c r="E311" s="468">
        <v>40.200000000000003</v>
      </c>
      <c r="F311" s="468">
        <v>4.5</v>
      </c>
      <c r="G311" s="468" t="s">
        <v>24</v>
      </c>
      <c r="H311" s="469">
        <v>63</v>
      </c>
      <c r="I311" s="470">
        <f t="shared" si="35"/>
        <v>321.60000000000002</v>
      </c>
      <c r="L311" s="27"/>
      <c r="M311" s="27"/>
      <c r="N311" s="27"/>
      <c r="O311" s="27"/>
      <c r="P311" s="27"/>
      <c r="Q311" s="27"/>
    </row>
    <row r="312" spans="1:17" x14ac:dyDescent="0.2">
      <c r="A312" s="442"/>
      <c r="B312" s="467" t="s">
        <v>65</v>
      </c>
      <c r="C312" s="468" t="s">
        <v>50</v>
      </c>
      <c r="D312" s="468" t="s">
        <v>37</v>
      </c>
      <c r="E312" s="468">
        <v>44</v>
      </c>
      <c r="F312" s="468">
        <v>56</v>
      </c>
      <c r="G312" s="468" t="s">
        <v>24</v>
      </c>
      <c r="H312" s="469">
        <v>72</v>
      </c>
      <c r="I312" s="470">
        <f t="shared" si="35"/>
        <v>352</v>
      </c>
      <c r="L312" s="27"/>
      <c r="M312" s="27"/>
      <c r="N312" s="27"/>
      <c r="O312" s="27"/>
      <c r="P312" s="27"/>
      <c r="Q312" s="27"/>
    </row>
    <row r="313" spans="1:17" x14ac:dyDescent="0.2">
      <c r="A313" s="442"/>
      <c r="B313" s="467" t="s">
        <v>65</v>
      </c>
      <c r="C313" s="468" t="s">
        <v>50</v>
      </c>
      <c r="D313" s="468" t="s">
        <v>44</v>
      </c>
      <c r="E313" s="468">
        <v>48.4</v>
      </c>
      <c r="F313" s="468">
        <v>7.2</v>
      </c>
      <c r="G313" s="468" t="s">
        <v>24</v>
      </c>
      <c r="H313" s="469">
        <v>72</v>
      </c>
      <c r="I313" s="470">
        <f t="shared" si="35"/>
        <v>387.2</v>
      </c>
      <c r="L313" s="27"/>
      <c r="M313" s="27"/>
      <c r="N313" s="27"/>
      <c r="O313" s="27"/>
      <c r="P313" s="27"/>
      <c r="Q313" s="27"/>
    </row>
    <row r="314" spans="1:17" x14ac:dyDescent="0.2">
      <c r="A314" s="442"/>
      <c r="B314" s="467" t="s">
        <v>65</v>
      </c>
      <c r="C314" s="468" t="s">
        <v>50</v>
      </c>
      <c r="D314" s="468" t="s">
        <v>48</v>
      </c>
      <c r="E314" s="468">
        <v>52.5</v>
      </c>
      <c r="F314" s="468">
        <v>8.5</v>
      </c>
      <c r="G314" s="468" t="s">
        <v>24</v>
      </c>
      <c r="H314" s="469">
        <v>79</v>
      </c>
      <c r="I314" s="470">
        <f t="shared" si="35"/>
        <v>420</v>
      </c>
      <c r="L314" s="27"/>
      <c r="M314" s="27"/>
      <c r="N314" s="27"/>
      <c r="O314" s="27"/>
      <c r="P314" s="27"/>
      <c r="Q314" s="27"/>
    </row>
    <row r="315" spans="1:17" x14ac:dyDescent="0.2">
      <c r="A315" s="442"/>
      <c r="B315" s="467" t="s">
        <v>65</v>
      </c>
      <c r="C315" s="468" t="s">
        <v>50</v>
      </c>
      <c r="D315" s="468" t="s">
        <v>52</v>
      </c>
      <c r="E315" s="468">
        <v>57.1</v>
      </c>
      <c r="F315" s="468">
        <v>10.3</v>
      </c>
      <c r="G315" s="468" t="s">
        <v>24</v>
      </c>
      <c r="H315" s="469">
        <v>85</v>
      </c>
      <c r="I315" s="470">
        <f t="shared" si="35"/>
        <v>456.8</v>
      </c>
      <c r="L315" s="27"/>
      <c r="M315" s="27"/>
      <c r="N315" s="27"/>
      <c r="O315" s="27"/>
      <c r="P315" s="27"/>
      <c r="Q315" s="27"/>
    </row>
    <row r="316" spans="1:17" x14ac:dyDescent="0.2">
      <c r="A316" s="442"/>
      <c r="B316" s="467" t="s">
        <v>65</v>
      </c>
      <c r="C316" s="468" t="s">
        <v>50</v>
      </c>
      <c r="D316" s="468" t="s">
        <v>56</v>
      </c>
      <c r="E316" s="468">
        <v>62.7</v>
      </c>
      <c r="F316" s="468">
        <v>12.8</v>
      </c>
      <c r="G316" s="468" t="s">
        <v>24</v>
      </c>
      <c r="H316" s="469">
        <v>96</v>
      </c>
      <c r="I316" s="470">
        <f t="shared" si="35"/>
        <v>501.6</v>
      </c>
      <c r="L316" s="27"/>
      <c r="M316" s="27"/>
      <c r="N316" s="27"/>
      <c r="O316" s="27"/>
      <c r="P316" s="27"/>
      <c r="Q316" s="27"/>
    </row>
    <row r="317" spans="1:17" x14ac:dyDescent="0.2">
      <c r="A317" s="442"/>
      <c r="B317" s="467" t="s">
        <v>65</v>
      </c>
      <c r="C317" s="468" t="s">
        <v>50</v>
      </c>
      <c r="D317" s="468" t="s">
        <v>60</v>
      </c>
      <c r="E317" s="468">
        <v>69.599999999999994</v>
      </c>
      <c r="F317" s="468">
        <v>15.6</v>
      </c>
      <c r="G317" s="468" t="s">
        <v>24</v>
      </c>
      <c r="H317" s="469">
        <v>105</v>
      </c>
      <c r="I317" s="470">
        <f t="shared" si="35"/>
        <v>556.79999999999995</v>
      </c>
      <c r="L317" s="27"/>
      <c r="M317" s="27"/>
      <c r="N317" s="27"/>
      <c r="O317" s="27"/>
      <c r="P317" s="27"/>
      <c r="Q317" s="27"/>
    </row>
    <row r="318" spans="1:17" ht="12.75" thickBot="1" x14ac:dyDescent="0.25">
      <c r="A318" s="442"/>
      <c r="B318" s="471" t="s">
        <v>65</v>
      </c>
      <c r="C318" s="472" t="s">
        <v>50</v>
      </c>
      <c r="D318" s="472" t="s">
        <v>64</v>
      </c>
      <c r="E318" s="472">
        <v>78</v>
      </c>
      <c r="F318" s="472">
        <v>20.399999999999999</v>
      </c>
      <c r="G318" s="472" t="s">
        <v>24</v>
      </c>
      <c r="H318" s="473">
        <v>112</v>
      </c>
      <c r="I318" s="474">
        <f t="shared" si="35"/>
        <v>624</v>
      </c>
      <c r="L318" s="27"/>
      <c r="M318" s="27"/>
      <c r="N318" s="27"/>
      <c r="O318" s="27"/>
      <c r="P318" s="27"/>
      <c r="Q318" s="27"/>
    </row>
    <row r="319" spans="1:17" x14ac:dyDescent="0.2">
      <c r="A319" s="442"/>
      <c r="B319" s="438" t="s">
        <v>65</v>
      </c>
      <c r="C319" s="439" t="s">
        <v>58</v>
      </c>
      <c r="D319" s="439" t="s">
        <v>36</v>
      </c>
      <c r="E319" s="439">
        <v>16.399999999999999</v>
      </c>
      <c r="F319" s="439">
        <v>0.5</v>
      </c>
      <c r="G319" s="439" t="s">
        <v>24</v>
      </c>
      <c r="H319" s="440"/>
      <c r="I319" s="441">
        <f t="shared" si="35"/>
        <v>131.19999999999999</v>
      </c>
      <c r="L319" s="27"/>
      <c r="M319" s="27"/>
      <c r="N319" s="27"/>
      <c r="O319" s="27"/>
      <c r="P319" s="27"/>
      <c r="Q319" s="27"/>
    </row>
    <row r="320" spans="1:17" x14ac:dyDescent="0.2">
      <c r="A320" s="442"/>
      <c r="B320" s="443" t="s">
        <v>65</v>
      </c>
      <c r="C320" s="444" t="s">
        <v>58</v>
      </c>
      <c r="D320" s="444" t="s">
        <v>41</v>
      </c>
      <c r="E320" s="444">
        <v>18.3</v>
      </c>
      <c r="F320" s="444">
        <v>0.64</v>
      </c>
      <c r="G320" s="444" t="s">
        <v>24</v>
      </c>
      <c r="H320" s="445"/>
      <c r="I320" s="446">
        <f t="shared" si="35"/>
        <v>146.4</v>
      </c>
      <c r="L320" s="27"/>
      <c r="M320" s="27"/>
      <c r="N320" s="27"/>
      <c r="O320" s="27"/>
      <c r="P320" s="27"/>
      <c r="Q320" s="27"/>
    </row>
    <row r="321" spans="1:17" ht="12.75" thickBot="1" x14ac:dyDescent="0.25">
      <c r="A321" s="442"/>
      <c r="B321" s="447" t="s">
        <v>65</v>
      </c>
      <c r="C321" s="448" t="s">
        <v>58</v>
      </c>
      <c r="D321" s="448" t="s">
        <v>46</v>
      </c>
      <c r="E321" s="448">
        <v>20.8</v>
      </c>
      <c r="F321" s="448">
        <v>0.91</v>
      </c>
      <c r="G321" s="448" t="s">
        <v>24</v>
      </c>
      <c r="H321" s="449"/>
      <c r="I321" s="450">
        <f t="shared" si="35"/>
        <v>166.4</v>
      </c>
      <c r="L321" s="27"/>
      <c r="M321" s="27"/>
      <c r="N321" s="27"/>
      <c r="O321" s="27"/>
      <c r="P321" s="27"/>
      <c r="Q321" s="27"/>
    </row>
    <row r="322" spans="1:17" x14ac:dyDescent="0.2">
      <c r="A322" s="442"/>
      <c r="B322" s="451" t="s">
        <v>65</v>
      </c>
      <c r="C322" s="452" t="s">
        <v>62</v>
      </c>
      <c r="D322" s="452" t="s">
        <v>36</v>
      </c>
      <c r="E322" s="452">
        <v>21.2</v>
      </c>
      <c r="F322" s="452">
        <v>0.85</v>
      </c>
      <c r="G322" s="452" t="s">
        <v>24</v>
      </c>
      <c r="H322" s="453"/>
      <c r="I322" s="454">
        <f t="shared" si="35"/>
        <v>169.6</v>
      </c>
      <c r="L322" s="27"/>
      <c r="M322" s="27"/>
      <c r="N322" s="27"/>
      <c r="O322" s="27"/>
      <c r="P322" s="27"/>
      <c r="Q322" s="27"/>
    </row>
    <row r="323" spans="1:17" x14ac:dyDescent="0.2">
      <c r="A323" s="442"/>
      <c r="B323" s="455" t="s">
        <v>65</v>
      </c>
      <c r="C323" s="456" t="s">
        <v>62</v>
      </c>
      <c r="D323" s="456" t="s">
        <v>41</v>
      </c>
      <c r="E323" s="456">
        <v>24</v>
      </c>
      <c r="F323" s="456">
        <v>1.0900000000000001</v>
      </c>
      <c r="G323" s="456" t="s">
        <v>24</v>
      </c>
      <c r="H323" s="457"/>
      <c r="I323" s="458">
        <f t="shared" si="35"/>
        <v>192</v>
      </c>
      <c r="L323" s="27"/>
      <c r="M323" s="27"/>
      <c r="N323" s="27"/>
      <c r="O323" s="27"/>
      <c r="P323" s="27"/>
      <c r="Q323" s="27"/>
    </row>
    <row r="324" spans="1:17" ht="12.75" thickBot="1" x14ac:dyDescent="0.25">
      <c r="A324" s="442"/>
      <c r="B324" s="459" t="s">
        <v>65</v>
      </c>
      <c r="C324" s="460" t="s">
        <v>62</v>
      </c>
      <c r="D324" s="460" t="s">
        <v>46</v>
      </c>
      <c r="E324" s="460">
        <v>27.3</v>
      </c>
      <c r="F324" s="460">
        <v>1.55</v>
      </c>
      <c r="G324" s="460" t="s">
        <v>24</v>
      </c>
      <c r="H324" s="461"/>
      <c r="I324" s="462">
        <f t="shared" si="35"/>
        <v>218.4</v>
      </c>
    </row>
    <row r="325" spans="1:17" x14ac:dyDescent="0.2">
      <c r="A325" s="442"/>
      <c r="B325" s="463" t="s">
        <v>65</v>
      </c>
      <c r="C325" s="464" t="s">
        <v>66</v>
      </c>
      <c r="D325" s="464" t="s">
        <v>36</v>
      </c>
      <c r="E325" s="464">
        <v>24.2</v>
      </c>
      <c r="F325" s="464">
        <v>1.1200000000000001</v>
      </c>
      <c r="G325" s="464" t="s">
        <v>24</v>
      </c>
      <c r="H325" s="465"/>
      <c r="I325" s="466">
        <f t="shared" si="35"/>
        <v>193.6</v>
      </c>
    </row>
    <row r="326" spans="1:17" ht="12.75" thickBot="1" x14ac:dyDescent="0.25">
      <c r="A326" s="442"/>
      <c r="B326" s="471" t="s">
        <v>65</v>
      </c>
      <c r="C326" s="472" t="s">
        <v>66</v>
      </c>
      <c r="D326" s="472" t="s">
        <v>41</v>
      </c>
      <c r="E326" s="472">
        <v>28.6</v>
      </c>
      <c r="F326" s="472">
        <v>1.65</v>
      </c>
      <c r="G326" s="472" t="s">
        <v>24</v>
      </c>
      <c r="H326" s="473"/>
      <c r="I326" s="474">
        <f t="shared" si="35"/>
        <v>228.8</v>
      </c>
    </row>
    <row r="327" spans="1:17" x14ac:dyDescent="0.2">
      <c r="A327" s="442"/>
      <c r="B327" s="438" t="s">
        <v>65</v>
      </c>
      <c r="C327" s="439" t="s">
        <v>71</v>
      </c>
      <c r="D327" s="439" t="s">
        <v>36</v>
      </c>
      <c r="E327" s="439">
        <v>29.4</v>
      </c>
      <c r="F327" s="439">
        <v>1.65</v>
      </c>
      <c r="G327" s="439" t="s">
        <v>24</v>
      </c>
      <c r="H327" s="440"/>
      <c r="I327" s="441">
        <f t="shared" si="35"/>
        <v>235.2</v>
      </c>
    </row>
    <row r="328" spans="1:17" ht="12.75" thickBot="1" x14ac:dyDescent="0.25">
      <c r="A328" s="442"/>
      <c r="B328" s="447" t="s">
        <v>65</v>
      </c>
      <c r="C328" s="448" t="s">
        <v>71</v>
      </c>
      <c r="D328" s="448" t="s">
        <v>41</v>
      </c>
      <c r="E328" s="448">
        <v>33.4</v>
      </c>
      <c r="F328" s="448">
        <v>2.15</v>
      </c>
      <c r="G328" s="448" t="s">
        <v>24</v>
      </c>
      <c r="H328" s="449">
        <v>60</v>
      </c>
      <c r="I328" s="450">
        <f t="shared" si="35"/>
        <v>267.2</v>
      </c>
    </row>
    <row r="329" spans="1:17" x14ac:dyDescent="0.2">
      <c r="A329" s="442"/>
      <c r="B329" s="475" t="s">
        <v>65</v>
      </c>
      <c r="C329" s="476" t="s">
        <v>74</v>
      </c>
      <c r="D329" s="476" t="s">
        <v>36</v>
      </c>
      <c r="E329" s="476">
        <v>32.200000000000003</v>
      </c>
      <c r="F329" s="476">
        <v>2</v>
      </c>
      <c r="G329" s="476" t="s">
        <v>24</v>
      </c>
      <c r="H329" s="477">
        <v>60</v>
      </c>
      <c r="I329" s="478">
        <f t="shared" si="35"/>
        <v>257.60000000000002</v>
      </c>
    </row>
    <row r="330" spans="1:17" ht="12.75" thickBot="1" x14ac:dyDescent="0.25">
      <c r="A330" s="479"/>
      <c r="B330" s="459" t="s">
        <v>65</v>
      </c>
      <c r="C330" s="460" t="s">
        <v>74</v>
      </c>
      <c r="D330" s="460" t="s">
        <v>41</v>
      </c>
      <c r="E330" s="460">
        <v>36.700000000000003</v>
      </c>
      <c r="F330" s="460">
        <v>2.65</v>
      </c>
      <c r="G330" s="460" t="s">
        <v>24</v>
      </c>
      <c r="H330" s="461">
        <v>60</v>
      </c>
      <c r="I330" s="462">
        <f t="shared" si="35"/>
        <v>293.60000000000002</v>
      </c>
    </row>
    <row r="331" spans="1:17" x14ac:dyDescent="0.2">
      <c r="A331" s="480" t="s">
        <v>134</v>
      </c>
      <c r="B331" s="385" t="s">
        <v>70</v>
      </c>
      <c r="C331" s="386" t="s">
        <v>40</v>
      </c>
      <c r="D331" s="386" t="s">
        <v>46</v>
      </c>
      <c r="E331" s="386">
        <v>20.3</v>
      </c>
      <c r="F331" s="386">
        <v>0.8</v>
      </c>
      <c r="G331" s="386" t="s">
        <v>24</v>
      </c>
      <c r="H331" s="387"/>
      <c r="I331" s="481">
        <f>E331*6</f>
        <v>121.80000000000001</v>
      </c>
    </row>
    <row r="332" spans="1:17" x14ac:dyDescent="0.2">
      <c r="A332" s="482"/>
      <c r="B332" s="393" t="s">
        <v>70</v>
      </c>
      <c r="C332" s="394" t="s">
        <v>40</v>
      </c>
      <c r="D332" s="394" t="s">
        <v>51</v>
      </c>
      <c r="E332" s="394">
        <v>20.2</v>
      </c>
      <c r="F332" s="394">
        <v>0.85</v>
      </c>
      <c r="G332" s="394" t="s">
        <v>24</v>
      </c>
      <c r="H332" s="395"/>
      <c r="I332" s="483">
        <f t="shared" ref="I332:I334" si="36">E332*6</f>
        <v>121.19999999999999</v>
      </c>
    </row>
    <row r="333" spans="1:17" x14ac:dyDescent="0.2">
      <c r="A333" s="482"/>
      <c r="B333" s="393" t="s">
        <v>70</v>
      </c>
      <c r="C333" s="394" t="s">
        <v>40</v>
      </c>
      <c r="D333" s="394" t="s">
        <v>55</v>
      </c>
      <c r="E333" s="394">
        <v>22.9</v>
      </c>
      <c r="F333" s="394">
        <v>1.1000000000000001</v>
      </c>
      <c r="G333" s="394" t="s">
        <v>24</v>
      </c>
      <c r="H333" s="395"/>
      <c r="I333" s="483">
        <f t="shared" si="36"/>
        <v>137.39999999999998</v>
      </c>
    </row>
    <row r="334" spans="1:17" x14ac:dyDescent="0.2">
      <c r="A334" s="482"/>
      <c r="B334" s="393" t="s">
        <v>70</v>
      </c>
      <c r="C334" s="394" t="s">
        <v>40</v>
      </c>
      <c r="D334" s="394" t="s">
        <v>59</v>
      </c>
      <c r="E334" s="394">
        <v>24.2</v>
      </c>
      <c r="F334" s="394">
        <v>1.2</v>
      </c>
      <c r="G334" s="394" t="s">
        <v>24</v>
      </c>
      <c r="H334" s="395"/>
      <c r="I334" s="483">
        <f t="shared" si="36"/>
        <v>145.19999999999999</v>
      </c>
    </row>
    <row r="335" spans="1:17" x14ac:dyDescent="0.2">
      <c r="A335" s="482"/>
      <c r="B335" s="393" t="s">
        <v>70</v>
      </c>
      <c r="C335" s="394" t="s">
        <v>40</v>
      </c>
      <c r="D335" s="394" t="s">
        <v>63</v>
      </c>
      <c r="E335" s="394">
        <v>26.7</v>
      </c>
      <c r="F335" s="394">
        <v>1.55</v>
      </c>
      <c r="G335" s="394" t="s">
        <v>24</v>
      </c>
      <c r="H335" s="395"/>
      <c r="I335" s="483">
        <f>E335*8</f>
        <v>213.6</v>
      </c>
    </row>
    <row r="336" spans="1:17" x14ac:dyDescent="0.2">
      <c r="A336" s="482"/>
      <c r="B336" s="393" t="s">
        <v>70</v>
      </c>
      <c r="C336" s="394" t="s">
        <v>40</v>
      </c>
      <c r="D336" s="394" t="s">
        <v>67</v>
      </c>
      <c r="E336" s="394">
        <v>30.3</v>
      </c>
      <c r="F336" s="394">
        <v>2.1</v>
      </c>
      <c r="G336" s="394" t="s">
        <v>24</v>
      </c>
      <c r="H336" s="395">
        <v>60</v>
      </c>
      <c r="I336" s="483">
        <f t="shared" ref="I336:I399" si="37">E336*8</f>
        <v>242.4</v>
      </c>
    </row>
    <row r="337" spans="1:18" x14ac:dyDescent="0.2">
      <c r="A337" s="482"/>
      <c r="B337" s="393" t="s">
        <v>70</v>
      </c>
      <c r="C337" s="394" t="s">
        <v>40</v>
      </c>
      <c r="D337" s="394" t="s">
        <v>23</v>
      </c>
      <c r="E337" s="394">
        <v>30</v>
      </c>
      <c r="F337" s="394">
        <v>2.1</v>
      </c>
      <c r="G337" s="394" t="s">
        <v>24</v>
      </c>
      <c r="H337" s="395">
        <v>60</v>
      </c>
      <c r="I337" s="483">
        <f t="shared" si="37"/>
        <v>240</v>
      </c>
    </row>
    <row r="338" spans="1:18" x14ac:dyDescent="0.2">
      <c r="A338" s="482"/>
      <c r="B338" s="393" t="s">
        <v>70</v>
      </c>
      <c r="C338" s="394" t="s">
        <v>40</v>
      </c>
      <c r="D338" s="394" t="s">
        <v>34</v>
      </c>
      <c r="E338" s="394">
        <v>32.799999999999997</v>
      </c>
      <c r="F338" s="394">
        <v>2.6</v>
      </c>
      <c r="G338" s="394" t="s">
        <v>24</v>
      </c>
      <c r="H338" s="395">
        <v>60</v>
      </c>
      <c r="I338" s="483">
        <f t="shared" si="37"/>
        <v>262.39999999999998</v>
      </c>
      <c r="L338" s="484"/>
      <c r="M338" s="485"/>
      <c r="N338" s="485"/>
      <c r="O338" s="485"/>
      <c r="P338" s="485"/>
      <c r="Q338" s="485"/>
      <c r="R338" s="485"/>
    </row>
    <row r="339" spans="1:18" x14ac:dyDescent="0.2">
      <c r="A339" s="482"/>
      <c r="B339" s="393" t="s">
        <v>70</v>
      </c>
      <c r="C339" s="394" t="s">
        <v>40</v>
      </c>
      <c r="D339" s="394" t="s">
        <v>37</v>
      </c>
      <c r="E339" s="394">
        <v>35.200000000000003</v>
      </c>
      <c r="F339" s="394">
        <v>3.4</v>
      </c>
      <c r="G339" s="394" t="s">
        <v>24</v>
      </c>
      <c r="H339" s="395">
        <v>60</v>
      </c>
      <c r="I339" s="483">
        <f t="shared" si="37"/>
        <v>281.60000000000002</v>
      </c>
      <c r="L339" s="486"/>
      <c r="M339" s="487"/>
      <c r="N339" s="487"/>
      <c r="O339" s="487"/>
      <c r="P339" s="487"/>
      <c r="Q339" s="487"/>
      <c r="R339" s="487"/>
    </row>
    <row r="340" spans="1:18" x14ac:dyDescent="0.2">
      <c r="A340" s="482"/>
      <c r="B340" s="393" t="s">
        <v>70</v>
      </c>
      <c r="C340" s="394" t="s">
        <v>40</v>
      </c>
      <c r="D340" s="394" t="s">
        <v>44</v>
      </c>
      <c r="E340" s="394">
        <v>38.700000000000003</v>
      </c>
      <c r="F340" s="394">
        <v>4.0999999999999996</v>
      </c>
      <c r="G340" s="394" t="s">
        <v>24</v>
      </c>
      <c r="H340" s="395">
        <v>63</v>
      </c>
      <c r="I340" s="483">
        <f t="shared" si="37"/>
        <v>309.60000000000002</v>
      </c>
      <c r="L340" s="486"/>
      <c r="M340" s="487"/>
      <c r="N340" s="487"/>
      <c r="O340" s="487"/>
      <c r="P340" s="487"/>
      <c r="Q340" s="487"/>
      <c r="R340" s="487"/>
    </row>
    <row r="341" spans="1:18" x14ac:dyDescent="0.2">
      <c r="A341" s="482"/>
      <c r="B341" s="393" t="s">
        <v>70</v>
      </c>
      <c r="C341" s="394" t="s">
        <v>40</v>
      </c>
      <c r="D341" s="394" t="s">
        <v>48</v>
      </c>
      <c r="E341" s="394">
        <v>41.5</v>
      </c>
      <c r="F341" s="394">
        <v>4.8</v>
      </c>
      <c r="G341" s="394" t="s">
        <v>24</v>
      </c>
      <c r="H341" s="395">
        <v>63</v>
      </c>
      <c r="I341" s="483">
        <f t="shared" si="37"/>
        <v>332</v>
      </c>
      <c r="L341" s="486"/>
      <c r="M341" s="487"/>
      <c r="N341" s="487"/>
      <c r="O341" s="487"/>
      <c r="P341" s="487"/>
      <c r="Q341" s="487"/>
      <c r="R341" s="487"/>
    </row>
    <row r="342" spans="1:18" x14ac:dyDescent="0.2">
      <c r="A342" s="482"/>
      <c r="B342" s="393" t="s">
        <v>70</v>
      </c>
      <c r="C342" s="394" t="s">
        <v>40</v>
      </c>
      <c r="D342" s="394" t="s">
        <v>52</v>
      </c>
      <c r="E342" s="394">
        <v>46.3</v>
      </c>
      <c r="F342" s="394">
        <v>6.1</v>
      </c>
      <c r="G342" s="394" t="s">
        <v>24</v>
      </c>
      <c r="H342" s="395">
        <v>72</v>
      </c>
      <c r="I342" s="483">
        <f t="shared" si="37"/>
        <v>370.4</v>
      </c>
      <c r="L342" s="486"/>
      <c r="M342" s="487"/>
      <c r="N342" s="487"/>
      <c r="O342" s="487"/>
      <c r="P342" s="487"/>
      <c r="Q342" s="487"/>
      <c r="R342" s="487"/>
    </row>
    <row r="343" spans="1:18" x14ac:dyDescent="0.2">
      <c r="A343" s="482"/>
      <c r="B343" s="393" t="s">
        <v>70</v>
      </c>
      <c r="C343" s="394" t="s">
        <v>40</v>
      </c>
      <c r="D343" s="394" t="s">
        <v>56</v>
      </c>
      <c r="E343" s="394">
        <v>50.9</v>
      </c>
      <c r="F343" s="394">
        <v>7.5</v>
      </c>
      <c r="G343" s="394" t="s">
        <v>24</v>
      </c>
      <c r="H343" s="395">
        <v>79</v>
      </c>
      <c r="I343" s="483">
        <f t="shared" si="37"/>
        <v>407.2</v>
      </c>
      <c r="L343" s="486"/>
      <c r="M343" s="487"/>
      <c r="N343" s="487"/>
      <c r="O343" s="487"/>
      <c r="P343" s="487"/>
      <c r="Q343" s="487"/>
      <c r="R343" s="487"/>
    </row>
    <row r="344" spans="1:18" x14ac:dyDescent="0.2">
      <c r="A344" s="482"/>
      <c r="B344" s="393" t="s">
        <v>70</v>
      </c>
      <c r="C344" s="394" t="s">
        <v>40</v>
      </c>
      <c r="D344" s="394" t="s">
        <v>60</v>
      </c>
      <c r="E344" s="394">
        <v>55.3</v>
      </c>
      <c r="F344" s="394">
        <v>9</v>
      </c>
      <c r="G344" s="394" t="s">
        <v>24</v>
      </c>
      <c r="H344" s="395">
        <v>85</v>
      </c>
      <c r="I344" s="483">
        <f t="shared" si="37"/>
        <v>442.4</v>
      </c>
      <c r="L344" s="486"/>
      <c r="M344" s="487"/>
      <c r="N344" s="487"/>
      <c r="O344" s="487"/>
      <c r="P344" s="487"/>
      <c r="Q344" s="487"/>
      <c r="R344" s="487"/>
    </row>
    <row r="345" spans="1:18" ht="12.75" thickBot="1" x14ac:dyDescent="0.25">
      <c r="A345" s="482"/>
      <c r="B345" s="401" t="s">
        <v>70</v>
      </c>
      <c r="C345" s="402" t="s">
        <v>40</v>
      </c>
      <c r="D345" s="402" t="s">
        <v>64</v>
      </c>
      <c r="E345" s="402">
        <v>60.5</v>
      </c>
      <c r="F345" s="402">
        <v>10.9</v>
      </c>
      <c r="G345" s="402" t="s">
        <v>24</v>
      </c>
      <c r="H345" s="403">
        <v>96</v>
      </c>
      <c r="I345" s="488">
        <f t="shared" si="37"/>
        <v>484</v>
      </c>
      <c r="L345" s="486"/>
      <c r="M345" s="487"/>
      <c r="N345" s="487"/>
      <c r="O345" s="487"/>
      <c r="P345" s="487"/>
      <c r="Q345" s="487"/>
      <c r="R345" s="487"/>
    </row>
    <row r="346" spans="1:18" x14ac:dyDescent="0.2">
      <c r="A346" s="482"/>
      <c r="B346" s="489" t="s">
        <v>70</v>
      </c>
      <c r="C346" s="490" t="s">
        <v>45</v>
      </c>
      <c r="D346" s="490" t="s">
        <v>46</v>
      </c>
      <c r="E346" s="490">
        <v>21.1</v>
      </c>
      <c r="F346" s="490">
        <v>0.91</v>
      </c>
      <c r="G346" s="490" t="s">
        <v>24</v>
      </c>
      <c r="H346" s="491"/>
      <c r="I346" s="492">
        <f t="shared" si="37"/>
        <v>168.8</v>
      </c>
      <c r="L346" s="486"/>
      <c r="M346" s="487"/>
      <c r="N346" s="487"/>
      <c r="O346" s="487"/>
      <c r="P346" s="487"/>
      <c r="Q346" s="487"/>
      <c r="R346" s="487"/>
    </row>
    <row r="347" spans="1:18" x14ac:dyDescent="0.2">
      <c r="A347" s="482"/>
      <c r="B347" s="493" t="s">
        <v>70</v>
      </c>
      <c r="C347" s="494" t="s">
        <v>45</v>
      </c>
      <c r="D347" s="494" t="s">
        <v>51</v>
      </c>
      <c r="E347" s="494">
        <v>20.399999999999999</v>
      </c>
      <c r="F347" s="494">
        <v>0.85</v>
      </c>
      <c r="G347" s="494" t="s">
        <v>24</v>
      </c>
      <c r="H347" s="495"/>
      <c r="I347" s="496">
        <f t="shared" si="37"/>
        <v>163.19999999999999</v>
      </c>
      <c r="L347" s="486"/>
      <c r="M347" s="487"/>
      <c r="N347" s="487"/>
      <c r="O347" s="487"/>
      <c r="P347" s="487"/>
      <c r="Q347" s="487"/>
      <c r="R347" s="487"/>
    </row>
    <row r="348" spans="1:18" x14ac:dyDescent="0.2">
      <c r="A348" s="482"/>
      <c r="B348" s="493" t="s">
        <v>70</v>
      </c>
      <c r="C348" s="494" t="s">
        <v>45</v>
      </c>
      <c r="D348" s="494" t="s">
        <v>55</v>
      </c>
      <c r="E348" s="494">
        <v>24.4</v>
      </c>
      <c r="F348" s="494">
        <v>1.2</v>
      </c>
      <c r="G348" s="494" t="s">
        <v>24</v>
      </c>
      <c r="H348" s="495"/>
      <c r="I348" s="496">
        <f t="shared" si="37"/>
        <v>195.2</v>
      </c>
      <c r="L348" s="486"/>
      <c r="M348" s="487"/>
      <c r="N348" s="487"/>
      <c r="O348" s="487"/>
      <c r="P348" s="487"/>
      <c r="Q348" s="487"/>
      <c r="R348" s="487"/>
    </row>
    <row r="349" spans="1:18" x14ac:dyDescent="0.2">
      <c r="A349" s="482"/>
      <c r="B349" s="493" t="s">
        <v>70</v>
      </c>
      <c r="C349" s="494" t="s">
        <v>45</v>
      </c>
      <c r="D349" s="494" t="s">
        <v>59</v>
      </c>
      <c r="E349" s="494">
        <v>25.6</v>
      </c>
      <c r="F349" s="494">
        <v>1.4</v>
      </c>
      <c r="G349" s="494" t="s">
        <v>24</v>
      </c>
      <c r="H349" s="495"/>
      <c r="I349" s="496">
        <f t="shared" si="37"/>
        <v>204.8</v>
      </c>
      <c r="L349" s="486"/>
      <c r="M349" s="487"/>
      <c r="N349" s="487"/>
      <c r="O349" s="487"/>
      <c r="P349" s="487"/>
      <c r="Q349" s="487"/>
      <c r="R349" s="487"/>
    </row>
    <row r="350" spans="1:18" x14ac:dyDescent="0.2">
      <c r="A350" s="482"/>
      <c r="B350" s="493" t="s">
        <v>70</v>
      </c>
      <c r="C350" s="494" t="s">
        <v>45</v>
      </c>
      <c r="D350" s="494" t="s">
        <v>63</v>
      </c>
      <c r="E350" s="494">
        <v>29.5</v>
      </c>
      <c r="F350" s="494">
        <v>2</v>
      </c>
      <c r="G350" s="494" t="s">
        <v>24</v>
      </c>
      <c r="H350" s="495"/>
      <c r="I350" s="496">
        <f t="shared" si="37"/>
        <v>236</v>
      </c>
      <c r="L350" s="486"/>
      <c r="M350" s="487"/>
      <c r="N350" s="487"/>
      <c r="O350" s="487"/>
      <c r="P350" s="487"/>
      <c r="Q350" s="487"/>
      <c r="R350" s="487"/>
    </row>
    <row r="351" spans="1:18" x14ac:dyDescent="0.2">
      <c r="A351" s="482"/>
      <c r="B351" s="493" t="s">
        <v>70</v>
      </c>
      <c r="C351" s="494" t="s">
        <v>45</v>
      </c>
      <c r="D351" s="494" t="s">
        <v>67</v>
      </c>
      <c r="E351" s="494">
        <v>32.299999999999997</v>
      </c>
      <c r="F351" s="494">
        <v>2.4500000000000002</v>
      </c>
      <c r="G351" s="494" t="s">
        <v>24</v>
      </c>
      <c r="H351" s="495">
        <v>60</v>
      </c>
      <c r="I351" s="496">
        <f t="shared" si="37"/>
        <v>258.39999999999998</v>
      </c>
      <c r="L351" s="486"/>
      <c r="M351" s="487"/>
      <c r="N351" s="487"/>
      <c r="O351" s="487"/>
      <c r="P351" s="487"/>
      <c r="Q351" s="487"/>
      <c r="R351" s="487"/>
    </row>
    <row r="352" spans="1:18" x14ac:dyDescent="0.2">
      <c r="A352" s="482"/>
      <c r="B352" s="493" t="s">
        <v>70</v>
      </c>
      <c r="C352" s="494" t="s">
        <v>45</v>
      </c>
      <c r="D352" s="494" t="s">
        <v>23</v>
      </c>
      <c r="E352" s="494">
        <v>32.200000000000003</v>
      </c>
      <c r="F352" s="494">
        <v>2.65</v>
      </c>
      <c r="G352" s="494" t="s">
        <v>24</v>
      </c>
      <c r="H352" s="495">
        <v>60</v>
      </c>
      <c r="I352" s="496">
        <f t="shared" si="37"/>
        <v>257.60000000000002</v>
      </c>
      <c r="L352" s="486"/>
      <c r="M352" s="487"/>
      <c r="N352" s="487"/>
      <c r="O352" s="487"/>
      <c r="P352" s="487"/>
      <c r="Q352" s="487"/>
      <c r="R352" s="487"/>
    </row>
    <row r="353" spans="1:18" x14ac:dyDescent="0.2">
      <c r="A353" s="482"/>
      <c r="B353" s="493" t="s">
        <v>70</v>
      </c>
      <c r="C353" s="494" t="s">
        <v>45</v>
      </c>
      <c r="D353" s="494" t="s">
        <v>34</v>
      </c>
      <c r="E353" s="494">
        <v>35.200000000000003</v>
      </c>
      <c r="F353" s="494">
        <v>3.35</v>
      </c>
      <c r="G353" s="494" t="s">
        <v>24</v>
      </c>
      <c r="H353" s="495">
        <v>60</v>
      </c>
      <c r="I353" s="496">
        <f t="shared" si="37"/>
        <v>281.60000000000002</v>
      </c>
      <c r="L353" s="486"/>
      <c r="M353" s="487"/>
      <c r="N353" s="487"/>
      <c r="O353" s="487"/>
      <c r="P353" s="487"/>
      <c r="Q353" s="487"/>
      <c r="R353" s="487"/>
    </row>
    <row r="354" spans="1:18" x14ac:dyDescent="0.2">
      <c r="A354" s="482"/>
      <c r="B354" s="493" t="s">
        <v>70</v>
      </c>
      <c r="C354" s="494" t="s">
        <v>45</v>
      </c>
      <c r="D354" s="494" t="s">
        <v>37</v>
      </c>
      <c r="E354" s="494">
        <v>40.1</v>
      </c>
      <c r="F354" s="494">
        <v>4.5999999999999996</v>
      </c>
      <c r="G354" s="494" t="s">
        <v>24</v>
      </c>
      <c r="H354" s="495">
        <v>63</v>
      </c>
      <c r="I354" s="496">
        <f t="shared" si="37"/>
        <v>320.8</v>
      </c>
      <c r="L354" s="486"/>
      <c r="M354" s="487"/>
      <c r="N354" s="487"/>
      <c r="O354" s="487"/>
      <c r="P354" s="487"/>
      <c r="Q354" s="487"/>
      <c r="R354" s="487"/>
    </row>
    <row r="355" spans="1:18" x14ac:dyDescent="0.2">
      <c r="A355" s="482"/>
      <c r="B355" s="493" t="s">
        <v>70</v>
      </c>
      <c r="C355" s="494" t="s">
        <v>45</v>
      </c>
      <c r="D355" s="494" t="s">
        <v>44</v>
      </c>
      <c r="E355" s="494">
        <v>43.4</v>
      </c>
      <c r="F355" s="494">
        <v>5.45</v>
      </c>
      <c r="G355" s="494" t="s">
        <v>24</v>
      </c>
      <c r="H355" s="495">
        <v>72</v>
      </c>
      <c r="I355" s="496">
        <f t="shared" si="37"/>
        <v>347.2</v>
      </c>
      <c r="L355" s="486"/>
      <c r="M355" s="487"/>
      <c r="N355" s="487"/>
      <c r="O355" s="487"/>
      <c r="P355" s="487"/>
      <c r="Q355" s="487"/>
      <c r="R355" s="487"/>
    </row>
    <row r="356" spans="1:18" x14ac:dyDescent="0.2">
      <c r="A356" s="482"/>
      <c r="B356" s="493" t="s">
        <v>70</v>
      </c>
      <c r="C356" s="494" t="s">
        <v>45</v>
      </c>
      <c r="D356" s="494" t="s">
        <v>48</v>
      </c>
      <c r="E356" s="494">
        <v>48.5</v>
      </c>
      <c r="F356" s="494">
        <v>6.95</v>
      </c>
      <c r="G356" s="494" t="s">
        <v>24</v>
      </c>
      <c r="H356" s="495">
        <v>72</v>
      </c>
      <c r="I356" s="496">
        <f t="shared" si="37"/>
        <v>388</v>
      </c>
      <c r="L356" s="486"/>
      <c r="M356" s="487"/>
      <c r="N356" s="487"/>
      <c r="O356" s="487"/>
      <c r="P356" s="487"/>
      <c r="Q356" s="487"/>
      <c r="R356" s="487"/>
    </row>
    <row r="357" spans="1:18" x14ac:dyDescent="0.2">
      <c r="A357" s="482"/>
      <c r="B357" s="493" t="s">
        <v>70</v>
      </c>
      <c r="C357" s="494" t="s">
        <v>45</v>
      </c>
      <c r="D357" s="494" t="s">
        <v>52</v>
      </c>
      <c r="E357" s="494">
        <v>52.4</v>
      </c>
      <c r="F357" s="494">
        <v>8.25</v>
      </c>
      <c r="G357" s="494" t="s">
        <v>24</v>
      </c>
      <c r="H357" s="495">
        <v>79</v>
      </c>
      <c r="I357" s="496">
        <f t="shared" si="37"/>
        <v>419.2</v>
      </c>
      <c r="L357" s="486"/>
      <c r="M357" s="487"/>
      <c r="N357" s="487"/>
      <c r="O357" s="487"/>
      <c r="P357" s="487"/>
      <c r="Q357" s="487"/>
      <c r="R357" s="487"/>
    </row>
    <row r="358" spans="1:18" x14ac:dyDescent="0.2">
      <c r="A358" s="482"/>
      <c r="B358" s="493" t="s">
        <v>70</v>
      </c>
      <c r="C358" s="494" t="s">
        <v>45</v>
      </c>
      <c r="D358" s="494" t="s">
        <v>56</v>
      </c>
      <c r="E358" s="494">
        <v>57.5</v>
      </c>
      <c r="F358" s="494">
        <v>10.3</v>
      </c>
      <c r="G358" s="494" t="s">
        <v>24</v>
      </c>
      <c r="H358" s="495">
        <v>85</v>
      </c>
      <c r="I358" s="496">
        <f t="shared" si="37"/>
        <v>460</v>
      </c>
      <c r="L358" s="486"/>
      <c r="M358" s="487"/>
      <c r="N358" s="487"/>
      <c r="O358" s="487"/>
      <c r="P358" s="487"/>
      <c r="Q358" s="487"/>
      <c r="R358" s="487"/>
    </row>
    <row r="359" spans="1:18" x14ac:dyDescent="0.2">
      <c r="A359" s="482"/>
      <c r="B359" s="493" t="s">
        <v>70</v>
      </c>
      <c r="C359" s="494" t="s">
        <v>45</v>
      </c>
      <c r="D359" s="494" t="s">
        <v>60</v>
      </c>
      <c r="E359" s="494">
        <v>62.6</v>
      </c>
      <c r="F359" s="494">
        <v>12.35</v>
      </c>
      <c r="G359" s="494" t="s">
        <v>24</v>
      </c>
      <c r="H359" s="495">
        <v>96</v>
      </c>
      <c r="I359" s="496">
        <f t="shared" si="37"/>
        <v>500.8</v>
      </c>
      <c r="L359" s="486"/>
      <c r="M359" s="487"/>
      <c r="N359" s="487"/>
      <c r="O359" s="487"/>
      <c r="P359" s="487"/>
      <c r="Q359" s="487"/>
      <c r="R359" s="487"/>
    </row>
    <row r="360" spans="1:18" ht="12.75" thickBot="1" x14ac:dyDescent="0.25">
      <c r="A360" s="482"/>
      <c r="B360" s="497" t="s">
        <v>70</v>
      </c>
      <c r="C360" s="498" t="s">
        <v>45</v>
      </c>
      <c r="D360" s="498" t="s">
        <v>64</v>
      </c>
      <c r="E360" s="498">
        <v>68.8</v>
      </c>
      <c r="F360" s="498">
        <v>15.2</v>
      </c>
      <c r="G360" s="498" t="s">
        <v>24</v>
      </c>
      <c r="H360" s="499">
        <v>105</v>
      </c>
      <c r="I360" s="500">
        <f t="shared" si="37"/>
        <v>550.4</v>
      </c>
      <c r="L360" s="486"/>
      <c r="M360" s="486"/>
      <c r="N360" s="486"/>
      <c r="O360" s="486"/>
      <c r="P360" s="486"/>
      <c r="Q360" s="486"/>
      <c r="R360" s="486"/>
    </row>
    <row r="361" spans="1:18" x14ac:dyDescent="0.2">
      <c r="A361" s="482"/>
      <c r="B361" s="501" t="s">
        <v>70</v>
      </c>
      <c r="C361" s="502" t="s">
        <v>50</v>
      </c>
      <c r="D361" s="502" t="s">
        <v>46</v>
      </c>
      <c r="E361" s="502">
        <v>20.8</v>
      </c>
      <c r="F361" s="502">
        <v>0.86</v>
      </c>
      <c r="G361" s="502" t="s">
        <v>24</v>
      </c>
      <c r="H361" s="503"/>
      <c r="I361" s="504">
        <f t="shared" si="37"/>
        <v>166.4</v>
      </c>
      <c r="L361" s="486"/>
      <c r="M361" s="486"/>
      <c r="N361" s="486"/>
      <c r="O361" s="486"/>
      <c r="P361" s="486"/>
      <c r="Q361" s="486"/>
      <c r="R361" s="486"/>
    </row>
    <row r="362" spans="1:18" x14ac:dyDescent="0.2">
      <c r="A362" s="482"/>
      <c r="B362" s="505" t="s">
        <v>70</v>
      </c>
      <c r="C362" s="506" t="s">
        <v>50</v>
      </c>
      <c r="D362" s="506" t="s">
        <v>51</v>
      </c>
      <c r="E362" s="506">
        <v>22.1</v>
      </c>
      <c r="F362" s="506">
        <v>1</v>
      </c>
      <c r="G362" s="506" t="s">
        <v>24</v>
      </c>
      <c r="H362" s="507"/>
      <c r="I362" s="508">
        <f t="shared" si="37"/>
        <v>176.8</v>
      </c>
    </row>
    <row r="363" spans="1:18" x14ac:dyDescent="0.2">
      <c r="A363" s="482"/>
      <c r="B363" s="505" t="s">
        <v>70</v>
      </c>
      <c r="C363" s="506" t="s">
        <v>50</v>
      </c>
      <c r="D363" s="506" t="s">
        <v>55</v>
      </c>
      <c r="E363" s="506">
        <v>26</v>
      </c>
      <c r="F363" s="506">
        <v>1.4</v>
      </c>
      <c r="G363" s="506" t="s">
        <v>24</v>
      </c>
      <c r="H363" s="507"/>
      <c r="I363" s="508">
        <f t="shared" si="37"/>
        <v>208</v>
      </c>
    </row>
    <row r="364" spans="1:18" x14ac:dyDescent="0.2">
      <c r="A364" s="482"/>
      <c r="B364" s="505" t="s">
        <v>70</v>
      </c>
      <c r="C364" s="506" t="s">
        <v>50</v>
      </c>
      <c r="D364" s="506" t="s">
        <v>59</v>
      </c>
      <c r="E364" s="506">
        <v>27.8</v>
      </c>
      <c r="F364" s="506">
        <v>1.65</v>
      </c>
      <c r="G364" s="506" t="s">
        <v>24</v>
      </c>
      <c r="H364" s="507"/>
      <c r="I364" s="508">
        <f t="shared" si="37"/>
        <v>222.4</v>
      </c>
    </row>
    <row r="365" spans="1:18" x14ac:dyDescent="0.2">
      <c r="A365" s="482"/>
      <c r="B365" s="505" t="s">
        <v>70</v>
      </c>
      <c r="C365" s="506" t="s">
        <v>50</v>
      </c>
      <c r="D365" s="506" t="s">
        <v>63</v>
      </c>
      <c r="E365" s="506">
        <v>32.1</v>
      </c>
      <c r="F365" s="506">
        <v>2.35</v>
      </c>
      <c r="G365" s="506" t="s">
        <v>24</v>
      </c>
      <c r="H365" s="507">
        <v>60</v>
      </c>
      <c r="I365" s="508">
        <f t="shared" si="37"/>
        <v>256.8</v>
      </c>
    </row>
    <row r="366" spans="1:18" x14ac:dyDescent="0.2">
      <c r="A366" s="482"/>
      <c r="B366" s="505" t="s">
        <v>70</v>
      </c>
      <c r="C366" s="506" t="s">
        <v>50</v>
      </c>
      <c r="D366" s="506" t="s">
        <v>67</v>
      </c>
      <c r="E366" s="506">
        <v>35.299999999999997</v>
      </c>
      <c r="F366" s="506">
        <v>2.95</v>
      </c>
      <c r="G366" s="506" t="s">
        <v>24</v>
      </c>
      <c r="H366" s="507">
        <v>60</v>
      </c>
      <c r="I366" s="508">
        <f t="shared" si="37"/>
        <v>282.39999999999998</v>
      </c>
    </row>
    <row r="367" spans="1:18" x14ac:dyDescent="0.2">
      <c r="A367" s="482"/>
      <c r="B367" s="505" t="s">
        <v>70</v>
      </c>
      <c r="C367" s="506" t="s">
        <v>50</v>
      </c>
      <c r="D367" s="506" t="s">
        <v>23</v>
      </c>
      <c r="E367" s="506">
        <v>36.4</v>
      </c>
      <c r="F367" s="506">
        <v>3.3</v>
      </c>
      <c r="G367" s="506" t="s">
        <v>24</v>
      </c>
      <c r="H367" s="507">
        <v>60</v>
      </c>
      <c r="I367" s="508">
        <f t="shared" si="37"/>
        <v>291.2</v>
      </c>
    </row>
    <row r="368" spans="1:18" x14ac:dyDescent="0.2">
      <c r="A368" s="482"/>
      <c r="B368" s="505" t="s">
        <v>70</v>
      </c>
      <c r="C368" s="506" t="s">
        <v>50</v>
      </c>
      <c r="D368" s="506" t="s">
        <v>34</v>
      </c>
      <c r="E368" s="506">
        <v>40.5</v>
      </c>
      <c r="F368" s="506">
        <v>4.55</v>
      </c>
      <c r="G368" s="506" t="s">
        <v>24</v>
      </c>
      <c r="H368" s="507">
        <v>63</v>
      </c>
      <c r="I368" s="508">
        <f t="shared" si="37"/>
        <v>324</v>
      </c>
    </row>
    <row r="369" spans="1:12" x14ac:dyDescent="0.2">
      <c r="A369" s="482"/>
      <c r="B369" s="505" t="s">
        <v>70</v>
      </c>
      <c r="C369" s="506" t="s">
        <v>50</v>
      </c>
      <c r="D369" s="506" t="s">
        <v>37</v>
      </c>
      <c r="E369" s="506">
        <v>44.3</v>
      </c>
      <c r="F369" s="506">
        <v>5.7</v>
      </c>
      <c r="G369" s="506" t="s">
        <v>24</v>
      </c>
      <c r="H369" s="507">
        <v>72</v>
      </c>
      <c r="I369" s="508">
        <f t="shared" si="37"/>
        <v>354.4</v>
      </c>
    </row>
    <row r="370" spans="1:12" x14ac:dyDescent="0.2">
      <c r="A370" s="482"/>
      <c r="B370" s="505" t="s">
        <v>70</v>
      </c>
      <c r="C370" s="506" t="s">
        <v>50</v>
      </c>
      <c r="D370" s="506" t="s">
        <v>44</v>
      </c>
      <c r="E370" s="506">
        <v>49.4</v>
      </c>
      <c r="F370" s="506">
        <v>7.35</v>
      </c>
      <c r="G370" s="506" t="s">
        <v>24</v>
      </c>
      <c r="H370" s="507">
        <v>79</v>
      </c>
      <c r="I370" s="508">
        <f t="shared" si="37"/>
        <v>395.2</v>
      </c>
    </row>
    <row r="371" spans="1:12" x14ac:dyDescent="0.2">
      <c r="A371" s="482"/>
      <c r="B371" s="505" t="s">
        <v>70</v>
      </c>
      <c r="C371" s="506" t="s">
        <v>50</v>
      </c>
      <c r="D371" s="506" t="s">
        <v>48</v>
      </c>
      <c r="E371" s="506">
        <v>58.8</v>
      </c>
      <c r="F371" s="506">
        <v>8.6999999999999993</v>
      </c>
      <c r="G371" s="506" t="s">
        <v>24</v>
      </c>
      <c r="H371" s="507">
        <v>96</v>
      </c>
      <c r="I371" s="508">
        <f t="shared" si="37"/>
        <v>470.4</v>
      </c>
    </row>
    <row r="372" spans="1:12" x14ac:dyDescent="0.2">
      <c r="A372" s="482"/>
      <c r="B372" s="505" t="s">
        <v>70</v>
      </c>
      <c r="C372" s="506" t="s">
        <v>50</v>
      </c>
      <c r="D372" s="506" t="s">
        <v>52</v>
      </c>
      <c r="E372" s="506">
        <v>53.6</v>
      </c>
      <c r="F372" s="506">
        <v>10.5</v>
      </c>
      <c r="G372" s="506" t="s">
        <v>24</v>
      </c>
      <c r="H372" s="507">
        <v>79</v>
      </c>
      <c r="I372" s="508">
        <f t="shared" si="37"/>
        <v>428.8</v>
      </c>
    </row>
    <row r="373" spans="1:12" x14ac:dyDescent="0.2">
      <c r="A373" s="482"/>
      <c r="B373" s="505" t="s">
        <v>70</v>
      </c>
      <c r="C373" s="506" t="s">
        <v>50</v>
      </c>
      <c r="D373" s="506" t="s">
        <v>56</v>
      </c>
      <c r="E373" s="506">
        <v>64.400000000000006</v>
      </c>
      <c r="F373" s="506">
        <v>13.1</v>
      </c>
      <c r="G373" s="506" t="s">
        <v>24</v>
      </c>
      <c r="H373" s="507">
        <v>105</v>
      </c>
      <c r="I373" s="508">
        <f t="shared" si="37"/>
        <v>515.20000000000005</v>
      </c>
    </row>
    <row r="374" spans="1:12" x14ac:dyDescent="0.2">
      <c r="A374" s="482"/>
      <c r="B374" s="505" t="s">
        <v>70</v>
      </c>
      <c r="C374" s="506" t="s">
        <v>50</v>
      </c>
      <c r="D374" s="506" t="s">
        <v>60</v>
      </c>
      <c r="E374" s="506">
        <v>69.900000000000006</v>
      </c>
      <c r="F374" s="506">
        <v>15.75</v>
      </c>
      <c r="G374" s="506" t="s">
        <v>24</v>
      </c>
      <c r="H374" s="507">
        <v>105</v>
      </c>
      <c r="I374" s="508">
        <f t="shared" si="37"/>
        <v>559.20000000000005</v>
      </c>
    </row>
    <row r="375" spans="1:12" ht="12.75" thickBot="1" x14ac:dyDescent="0.25">
      <c r="A375" s="482"/>
      <c r="B375" s="509" t="s">
        <v>70</v>
      </c>
      <c r="C375" s="510" t="s">
        <v>50</v>
      </c>
      <c r="D375" s="510" t="s">
        <v>64</v>
      </c>
      <c r="E375" s="510">
        <v>78.599999999999994</v>
      </c>
      <c r="F375" s="510">
        <v>20.350000000000001</v>
      </c>
      <c r="G375" s="510" t="s">
        <v>24</v>
      </c>
      <c r="H375" s="511">
        <v>112</v>
      </c>
      <c r="I375" s="512">
        <f t="shared" si="37"/>
        <v>628.79999999999995</v>
      </c>
    </row>
    <row r="376" spans="1:12" x14ac:dyDescent="0.2">
      <c r="A376" s="482"/>
      <c r="B376" s="513" t="s">
        <v>70</v>
      </c>
      <c r="C376" s="514" t="s">
        <v>54</v>
      </c>
      <c r="D376" s="514" t="s">
        <v>46</v>
      </c>
      <c r="E376" s="514">
        <v>23</v>
      </c>
      <c r="F376" s="514">
        <v>1.05</v>
      </c>
      <c r="G376" s="514" t="s">
        <v>24</v>
      </c>
      <c r="H376" s="515"/>
      <c r="I376" s="516">
        <f t="shared" si="37"/>
        <v>184</v>
      </c>
    </row>
    <row r="377" spans="1:12" x14ac:dyDescent="0.2">
      <c r="A377" s="482"/>
      <c r="B377" s="517" t="s">
        <v>70</v>
      </c>
      <c r="C377" s="518" t="s">
        <v>54</v>
      </c>
      <c r="D377" s="518" t="s">
        <v>51</v>
      </c>
      <c r="E377" s="518">
        <v>23.7</v>
      </c>
      <c r="F377" s="518">
        <v>1.1499999999999999</v>
      </c>
      <c r="G377" s="518" t="s">
        <v>24</v>
      </c>
      <c r="H377" s="519"/>
      <c r="I377" s="520">
        <f t="shared" si="37"/>
        <v>189.6</v>
      </c>
    </row>
    <row r="378" spans="1:12" x14ac:dyDescent="0.2">
      <c r="A378" s="482"/>
      <c r="B378" s="517" t="s">
        <v>70</v>
      </c>
      <c r="C378" s="518" t="s">
        <v>54</v>
      </c>
      <c r="D378" s="518" t="s">
        <v>55</v>
      </c>
      <c r="E378" s="518">
        <v>28.8</v>
      </c>
      <c r="F378" s="518">
        <v>1.65</v>
      </c>
      <c r="G378" s="518" t="s">
        <v>24</v>
      </c>
      <c r="H378" s="519"/>
      <c r="I378" s="520">
        <f t="shared" si="37"/>
        <v>230.4</v>
      </c>
    </row>
    <row r="379" spans="1:12" x14ac:dyDescent="0.2">
      <c r="A379" s="482"/>
      <c r="B379" s="517" t="s">
        <v>70</v>
      </c>
      <c r="C379" s="518" t="s">
        <v>54</v>
      </c>
      <c r="D379" s="518" t="s">
        <v>59</v>
      </c>
      <c r="E379" s="518">
        <v>31.3</v>
      </c>
      <c r="F379" s="518">
        <v>2.1</v>
      </c>
      <c r="G379" s="518" t="s">
        <v>24</v>
      </c>
      <c r="H379" s="519">
        <v>60</v>
      </c>
      <c r="I379" s="520">
        <f t="shared" si="37"/>
        <v>250.4</v>
      </c>
    </row>
    <row r="380" spans="1:12" x14ac:dyDescent="0.2">
      <c r="A380" s="482"/>
      <c r="B380" s="517" t="s">
        <v>70</v>
      </c>
      <c r="C380" s="518" t="s">
        <v>54</v>
      </c>
      <c r="D380" s="518" t="s">
        <v>63</v>
      </c>
      <c r="E380" s="518">
        <v>34.700000000000003</v>
      </c>
      <c r="F380" s="518">
        <v>2.75</v>
      </c>
      <c r="G380" s="518" t="s">
        <v>24</v>
      </c>
      <c r="H380" s="519">
        <v>60</v>
      </c>
      <c r="I380" s="520">
        <f t="shared" si="37"/>
        <v>277.60000000000002</v>
      </c>
    </row>
    <row r="381" spans="1:12" ht="12.75" thickBot="1" x14ac:dyDescent="0.25">
      <c r="A381" s="521"/>
      <c r="B381" s="522" t="s">
        <v>70</v>
      </c>
      <c r="C381" s="523" t="s">
        <v>54</v>
      </c>
      <c r="D381" s="523" t="s">
        <v>67</v>
      </c>
      <c r="E381" s="523">
        <v>38.200000000000003</v>
      </c>
      <c r="F381" s="523">
        <v>3.35</v>
      </c>
      <c r="G381" s="523" t="s">
        <v>24</v>
      </c>
      <c r="H381" s="524">
        <v>60</v>
      </c>
      <c r="I381" s="525">
        <f t="shared" si="37"/>
        <v>305.60000000000002</v>
      </c>
    </row>
    <row r="382" spans="1:12" x14ac:dyDescent="0.2">
      <c r="A382" s="526" t="s">
        <v>135</v>
      </c>
      <c r="B382" s="527" t="s">
        <v>61</v>
      </c>
      <c r="C382" s="82" t="s">
        <v>22</v>
      </c>
      <c r="D382" s="82" t="s">
        <v>36</v>
      </c>
      <c r="E382" s="82">
        <v>6.4</v>
      </c>
      <c r="F382" s="82">
        <v>6.3E-2</v>
      </c>
      <c r="G382" s="82" t="s">
        <v>24</v>
      </c>
      <c r="H382" s="528"/>
      <c r="I382" s="529">
        <f t="shared" si="37"/>
        <v>51.2</v>
      </c>
    </row>
    <row r="383" spans="1:12" x14ac:dyDescent="0.2">
      <c r="A383" s="530"/>
      <c r="B383" s="531" t="s">
        <v>61</v>
      </c>
      <c r="C383" s="90" t="s">
        <v>22</v>
      </c>
      <c r="D383" s="90" t="s">
        <v>41</v>
      </c>
      <c r="E383" s="90">
        <v>7.1</v>
      </c>
      <c r="F383" s="90">
        <v>7.5999999999999998E-2</v>
      </c>
      <c r="G383" s="90" t="s">
        <v>24</v>
      </c>
      <c r="H383" s="532"/>
      <c r="I383" s="533">
        <f t="shared" si="37"/>
        <v>56.8</v>
      </c>
    </row>
    <row r="384" spans="1:12" ht="20.25" x14ac:dyDescent="0.3">
      <c r="A384" s="530"/>
      <c r="B384" s="531" t="s">
        <v>61</v>
      </c>
      <c r="C384" s="90" t="s">
        <v>22</v>
      </c>
      <c r="D384" s="90" t="s">
        <v>46</v>
      </c>
      <c r="E384" s="90">
        <v>8.1</v>
      </c>
      <c r="F384" s="90">
        <v>0.107</v>
      </c>
      <c r="G384" s="90" t="s">
        <v>24</v>
      </c>
      <c r="H384" s="532"/>
      <c r="I384" s="533">
        <f t="shared" si="37"/>
        <v>64.8</v>
      </c>
      <c r="L384" s="2"/>
    </row>
    <row r="385" spans="1:18" x14ac:dyDescent="0.2">
      <c r="A385" s="530"/>
      <c r="B385" s="531" t="s">
        <v>61</v>
      </c>
      <c r="C385" s="90" t="s">
        <v>22</v>
      </c>
      <c r="D385" s="90" t="s">
        <v>51</v>
      </c>
      <c r="E385" s="90">
        <v>8.85</v>
      </c>
      <c r="F385" s="90">
        <v>0.14000000000000001</v>
      </c>
      <c r="G385" s="90" t="s">
        <v>24</v>
      </c>
      <c r="H385" s="532"/>
      <c r="I385" s="533">
        <f t="shared" si="37"/>
        <v>70.8</v>
      </c>
      <c r="O385" s="534"/>
      <c r="P385" s="534"/>
      <c r="Q385" s="534"/>
    </row>
    <row r="386" spans="1:18" x14ac:dyDescent="0.2">
      <c r="A386" s="530"/>
      <c r="B386" s="531" t="s">
        <v>61</v>
      </c>
      <c r="C386" s="90" t="s">
        <v>22</v>
      </c>
      <c r="D386" s="90" t="s">
        <v>55</v>
      </c>
      <c r="E386" s="90">
        <v>10.7</v>
      </c>
      <c r="F386" s="90">
        <v>0.21299999999999999</v>
      </c>
      <c r="G386" s="90" t="s">
        <v>24</v>
      </c>
      <c r="H386" s="532"/>
      <c r="I386" s="533">
        <f t="shared" si="37"/>
        <v>85.6</v>
      </c>
      <c r="L386" s="426"/>
      <c r="M386" s="427"/>
      <c r="N386" s="427"/>
      <c r="O386" s="427"/>
      <c r="P386" s="427"/>
      <c r="Q386" s="427"/>
      <c r="R386" s="427"/>
    </row>
    <row r="387" spans="1:18" x14ac:dyDescent="0.2">
      <c r="A387" s="530"/>
      <c r="B387" s="531" t="s">
        <v>61</v>
      </c>
      <c r="C387" s="90" t="s">
        <v>22</v>
      </c>
      <c r="D387" s="90" t="s">
        <v>59</v>
      </c>
      <c r="E387" s="90">
        <v>12.1</v>
      </c>
      <c r="F387" s="90">
        <v>0.29099999999999998</v>
      </c>
      <c r="G387" s="90" t="s">
        <v>24</v>
      </c>
      <c r="H387" s="532"/>
      <c r="I387" s="533">
        <f t="shared" si="37"/>
        <v>96.8</v>
      </c>
      <c r="M387" s="27"/>
      <c r="N387" s="27"/>
      <c r="O387" s="27"/>
      <c r="P387" s="27"/>
      <c r="Q387" s="27"/>
      <c r="R387" s="27"/>
    </row>
    <row r="388" spans="1:18" x14ac:dyDescent="0.2">
      <c r="A388" s="530"/>
      <c r="B388" s="531" t="s">
        <v>61</v>
      </c>
      <c r="C388" s="90" t="s">
        <v>22</v>
      </c>
      <c r="D388" s="90" t="s">
        <v>63</v>
      </c>
      <c r="E388" s="90">
        <v>14.25</v>
      </c>
      <c r="F388" s="90">
        <v>0.41499999999999998</v>
      </c>
      <c r="G388" s="90" t="s">
        <v>24</v>
      </c>
      <c r="H388" s="532"/>
      <c r="I388" s="533">
        <f t="shared" si="37"/>
        <v>114</v>
      </c>
      <c r="M388" s="27"/>
      <c r="N388" s="27"/>
      <c r="O388" s="27"/>
      <c r="P388" s="27"/>
      <c r="Q388" s="27"/>
      <c r="R388" s="27"/>
    </row>
    <row r="389" spans="1:18" x14ac:dyDescent="0.2">
      <c r="A389" s="530"/>
      <c r="B389" s="531" t="s">
        <v>61</v>
      </c>
      <c r="C389" s="90" t="s">
        <v>22</v>
      </c>
      <c r="D389" s="90" t="s">
        <v>67</v>
      </c>
      <c r="E389" s="90">
        <v>16.100000000000001</v>
      </c>
      <c r="F389" s="90">
        <v>0.53900000000000003</v>
      </c>
      <c r="G389" s="90" t="s">
        <v>24</v>
      </c>
      <c r="H389" s="532"/>
      <c r="I389" s="533">
        <f t="shared" si="37"/>
        <v>128.80000000000001</v>
      </c>
      <c r="M389" s="27"/>
      <c r="N389" s="27"/>
      <c r="O389" s="27"/>
      <c r="P389" s="27"/>
      <c r="Q389" s="27"/>
      <c r="R389" s="27"/>
    </row>
    <row r="390" spans="1:18" x14ac:dyDescent="0.2">
      <c r="A390" s="530"/>
      <c r="B390" s="531" t="s">
        <v>61</v>
      </c>
      <c r="C390" s="90" t="s">
        <v>22</v>
      </c>
      <c r="D390" s="90" t="s">
        <v>23</v>
      </c>
      <c r="E390" s="90">
        <v>18.55</v>
      </c>
      <c r="F390" s="90">
        <v>0.74</v>
      </c>
      <c r="G390" s="90" t="s">
        <v>24</v>
      </c>
      <c r="H390" s="532"/>
      <c r="I390" s="533">
        <f t="shared" si="37"/>
        <v>148.4</v>
      </c>
      <c r="M390" s="27"/>
      <c r="N390" s="27"/>
      <c r="O390" s="27"/>
      <c r="P390" s="27"/>
      <c r="Q390" s="27"/>
      <c r="R390" s="27"/>
    </row>
    <row r="391" spans="1:18" x14ac:dyDescent="0.2">
      <c r="A391" s="530"/>
      <c r="B391" s="531" t="s">
        <v>61</v>
      </c>
      <c r="C391" s="90" t="s">
        <v>22</v>
      </c>
      <c r="D391" s="90" t="s">
        <v>34</v>
      </c>
      <c r="E391" s="90">
        <v>20.95</v>
      </c>
      <c r="F391" s="90">
        <v>0.98899999999999999</v>
      </c>
      <c r="G391" s="90" t="s">
        <v>24</v>
      </c>
      <c r="H391" s="532"/>
      <c r="I391" s="533">
        <f t="shared" si="37"/>
        <v>167.6</v>
      </c>
      <c r="M391" s="27"/>
      <c r="N391" s="27"/>
      <c r="O391" s="27"/>
      <c r="P391" s="27"/>
      <c r="Q391" s="27"/>
      <c r="R391" s="27"/>
    </row>
    <row r="392" spans="1:18" x14ac:dyDescent="0.2">
      <c r="A392" s="530"/>
      <c r="B392" s="531" t="s">
        <v>61</v>
      </c>
      <c r="C392" s="90" t="s">
        <v>22</v>
      </c>
      <c r="D392" s="90" t="s">
        <v>37</v>
      </c>
      <c r="E392" s="90">
        <v>23.4</v>
      </c>
      <c r="F392" s="90">
        <v>1.29</v>
      </c>
      <c r="G392" s="90" t="s">
        <v>24</v>
      </c>
      <c r="H392" s="532"/>
      <c r="I392" s="533">
        <f t="shared" si="37"/>
        <v>187.2</v>
      </c>
      <c r="M392" s="27"/>
      <c r="N392" s="27"/>
      <c r="O392" s="27"/>
      <c r="P392" s="27"/>
      <c r="Q392" s="27"/>
      <c r="R392" s="27"/>
    </row>
    <row r="393" spans="1:18" x14ac:dyDescent="0.2">
      <c r="A393" s="530"/>
      <c r="B393" s="531" t="s">
        <v>61</v>
      </c>
      <c r="C393" s="90" t="s">
        <v>22</v>
      </c>
      <c r="D393" s="90" t="s">
        <v>44</v>
      </c>
      <c r="E393" s="90">
        <v>25.7</v>
      </c>
      <c r="F393" s="90">
        <v>1.5920000000000001</v>
      </c>
      <c r="G393" s="90" t="s">
        <v>24</v>
      </c>
      <c r="H393" s="532"/>
      <c r="I393" s="533">
        <f t="shared" si="37"/>
        <v>205.6</v>
      </c>
      <c r="M393" s="27"/>
      <c r="N393" s="27"/>
      <c r="O393" s="27"/>
      <c r="P393" s="27"/>
      <c r="Q393" s="27"/>
      <c r="R393" s="27"/>
    </row>
    <row r="394" spans="1:18" x14ac:dyDescent="0.2">
      <c r="A394" s="530"/>
      <c r="B394" s="531" t="s">
        <v>61</v>
      </c>
      <c r="C394" s="90" t="s">
        <v>22</v>
      </c>
      <c r="D394" s="90" t="s">
        <v>48</v>
      </c>
      <c r="E394" s="90">
        <v>28.3</v>
      </c>
      <c r="F394" s="90">
        <v>1.9570000000000001</v>
      </c>
      <c r="G394" s="90" t="s">
        <v>24</v>
      </c>
      <c r="H394" s="532"/>
      <c r="I394" s="533">
        <f t="shared" si="37"/>
        <v>226.4</v>
      </c>
      <c r="M394" s="27"/>
      <c r="N394" s="27"/>
      <c r="O394" s="27"/>
      <c r="P394" s="27"/>
      <c r="Q394" s="27"/>
      <c r="R394" s="27"/>
    </row>
    <row r="395" spans="1:18" x14ac:dyDescent="0.2">
      <c r="A395" s="530"/>
      <c r="B395" s="531" t="s">
        <v>61</v>
      </c>
      <c r="C395" s="90" t="s">
        <v>22</v>
      </c>
      <c r="D395" s="90" t="s">
        <v>52</v>
      </c>
      <c r="E395" s="90">
        <v>31</v>
      </c>
      <c r="F395" s="90">
        <v>2.35</v>
      </c>
      <c r="G395" s="90" t="s">
        <v>24</v>
      </c>
      <c r="H395" s="532">
        <v>60</v>
      </c>
      <c r="I395" s="533">
        <f t="shared" si="37"/>
        <v>248</v>
      </c>
      <c r="M395" s="27"/>
      <c r="N395" s="27"/>
      <c r="O395" s="27"/>
      <c r="P395" s="27"/>
      <c r="Q395" s="27"/>
      <c r="R395" s="27"/>
    </row>
    <row r="396" spans="1:18" x14ac:dyDescent="0.2">
      <c r="A396" s="530"/>
      <c r="B396" s="531" t="s">
        <v>61</v>
      </c>
      <c r="C396" s="90" t="s">
        <v>22</v>
      </c>
      <c r="D396" s="90" t="s">
        <v>56</v>
      </c>
      <c r="E396" s="90">
        <v>34.450000000000003</v>
      </c>
      <c r="F396" s="90">
        <v>3.0990000000000002</v>
      </c>
      <c r="G396" s="90" t="s">
        <v>24</v>
      </c>
      <c r="H396" s="532">
        <v>60</v>
      </c>
      <c r="I396" s="533">
        <f t="shared" si="37"/>
        <v>275.60000000000002</v>
      </c>
      <c r="M396" s="27"/>
      <c r="N396" s="27"/>
      <c r="O396" s="27"/>
      <c r="P396" s="27"/>
      <c r="Q396" s="27"/>
      <c r="R396" s="27"/>
    </row>
    <row r="397" spans="1:18" x14ac:dyDescent="0.2">
      <c r="A397" s="530"/>
      <c r="B397" s="531" t="s">
        <v>61</v>
      </c>
      <c r="C397" s="90" t="s">
        <v>22</v>
      </c>
      <c r="D397" s="90" t="s">
        <v>60</v>
      </c>
      <c r="E397" s="90">
        <v>37.700000000000003</v>
      </c>
      <c r="F397" s="90">
        <v>3.6869999999999998</v>
      </c>
      <c r="G397" s="90" t="s">
        <v>24</v>
      </c>
      <c r="H397" s="532">
        <v>60</v>
      </c>
      <c r="I397" s="533">
        <f t="shared" si="37"/>
        <v>301.60000000000002</v>
      </c>
      <c r="M397" s="27"/>
      <c r="N397" s="27"/>
      <c r="O397" s="27"/>
      <c r="P397" s="27"/>
      <c r="Q397" s="27"/>
      <c r="R397" s="27"/>
    </row>
    <row r="398" spans="1:18" x14ac:dyDescent="0.2">
      <c r="A398" s="530"/>
      <c r="B398" s="531" t="s">
        <v>61</v>
      </c>
      <c r="C398" s="90" t="s">
        <v>22</v>
      </c>
      <c r="D398" s="90" t="s">
        <v>64</v>
      </c>
      <c r="E398" s="90">
        <v>42.1</v>
      </c>
      <c r="F398" s="90">
        <v>4.8499999999999996</v>
      </c>
      <c r="G398" s="90" t="s">
        <v>24</v>
      </c>
      <c r="H398" s="532">
        <v>63</v>
      </c>
      <c r="I398" s="533">
        <f t="shared" si="37"/>
        <v>336.8</v>
      </c>
      <c r="M398" s="27"/>
      <c r="N398" s="27"/>
      <c r="O398" s="27"/>
      <c r="P398" s="27"/>
      <c r="Q398" s="27"/>
      <c r="R398" s="27"/>
    </row>
    <row r="399" spans="1:18" ht="12.75" thickBot="1" x14ac:dyDescent="0.25">
      <c r="A399" s="530"/>
      <c r="B399" s="535" t="s">
        <v>61</v>
      </c>
      <c r="C399" s="169" t="s">
        <v>22</v>
      </c>
      <c r="D399" s="169" t="s">
        <v>68</v>
      </c>
      <c r="E399" s="169">
        <v>46.65</v>
      </c>
      <c r="F399" s="169">
        <v>5.9980000000000002</v>
      </c>
      <c r="G399" s="169" t="s">
        <v>24</v>
      </c>
      <c r="H399" s="536">
        <v>72</v>
      </c>
      <c r="I399" s="537">
        <f t="shared" si="37"/>
        <v>373.2</v>
      </c>
      <c r="M399" s="27"/>
      <c r="N399" s="27"/>
      <c r="O399" s="27"/>
      <c r="P399" s="27"/>
      <c r="Q399" s="27"/>
      <c r="R399" s="27"/>
    </row>
    <row r="400" spans="1:18" x14ac:dyDescent="0.2">
      <c r="A400" s="530"/>
      <c r="B400" s="538" t="s">
        <v>61</v>
      </c>
      <c r="C400" s="159" t="s">
        <v>22</v>
      </c>
      <c r="D400" s="159" t="s">
        <v>36</v>
      </c>
      <c r="E400" s="159">
        <v>6.4</v>
      </c>
      <c r="F400" s="159">
        <v>6.3E-2</v>
      </c>
      <c r="G400" s="159" t="s">
        <v>43</v>
      </c>
      <c r="H400" s="539" t="s">
        <v>77</v>
      </c>
      <c r="I400" s="540">
        <f t="shared" ref="I400:I463" si="38">E400*8</f>
        <v>51.2</v>
      </c>
      <c r="M400" s="27"/>
      <c r="N400" s="27"/>
      <c r="O400" s="27"/>
      <c r="P400" s="27"/>
      <c r="Q400" s="27"/>
      <c r="R400" s="27"/>
    </row>
    <row r="401" spans="1:18" x14ac:dyDescent="0.2">
      <c r="A401" s="530"/>
      <c r="B401" s="531" t="s">
        <v>61</v>
      </c>
      <c r="C401" s="90" t="s">
        <v>22</v>
      </c>
      <c r="D401" s="90" t="s">
        <v>41</v>
      </c>
      <c r="E401" s="90">
        <v>7.1</v>
      </c>
      <c r="F401" s="90">
        <v>7.5999999999999998E-2</v>
      </c>
      <c r="G401" s="90" t="s">
        <v>43</v>
      </c>
      <c r="H401" s="532" t="s">
        <v>77</v>
      </c>
      <c r="I401" s="533">
        <f t="shared" si="38"/>
        <v>56.8</v>
      </c>
      <c r="M401" s="27"/>
      <c r="N401" s="27"/>
      <c r="O401" s="27"/>
      <c r="P401" s="27"/>
      <c r="Q401" s="27"/>
      <c r="R401" s="27"/>
    </row>
    <row r="402" spans="1:18" x14ac:dyDescent="0.2">
      <c r="A402" s="530"/>
      <c r="B402" s="531" t="s">
        <v>61</v>
      </c>
      <c r="C402" s="90" t="s">
        <v>22</v>
      </c>
      <c r="D402" s="90" t="s">
        <v>46</v>
      </c>
      <c r="E402" s="90">
        <v>8.1</v>
      </c>
      <c r="F402" s="90">
        <v>0.107</v>
      </c>
      <c r="G402" s="90" t="s">
        <v>43</v>
      </c>
      <c r="H402" s="532" t="s">
        <v>77</v>
      </c>
      <c r="I402" s="533">
        <f t="shared" si="38"/>
        <v>64.8</v>
      </c>
      <c r="M402" s="27"/>
      <c r="N402" s="27"/>
      <c r="O402" s="27"/>
      <c r="P402" s="27"/>
      <c r="Q402" s="27"/>
      <c r="R402" s="27"/>
    </row>
    <row r="403" spans="1:18" x14ac:dyDescent="0.2">
      <c r="A403" s="530"/>
      <c r="B403" s="531" t="s">
        <v>61</v>
      </c>
      <c r="C403" s="90" t="s">
        <v>22</v>
      </c>
      <c r="D403" s="90" t="s">
        <v>51</v>
      </c>
      <c r="E403" s="90">
        <v>8.85</v>
      </c>
      <c r="F403" s="90">
        <v>0.14000000000000001</v>
      </c>
      <c r="G403" s="90" t="s">
        <v>43</v>
      </c>
      <c r="H403" s="532" t="s">
        <v>77</v>
      </c>
      <c r="I403" s="533">
        <f t="shared" si="38"/>
        <v>70.8</v>
      </c>
      <c r="M403" s="27"/>
      <c r="N403" s="27"/>
      <c r="O403" s="27"/>
      <c r="P403" s="27"/>
      <c r="Q403" s="27"/>
      <c r="R403" s="27"/>
    </row>
    <row r="404" spans="1:18" x14ac:dyDescent="0.2">
      <c r="A404" s="530"/>
      <c r="B404" s="531" t="s">
        <v>61</v>
      </c>
      <c r="C404" s="90" t="s">
        <v>22</v>
      </c>
      <c r="D404" s="90" t="s">
        <v>55</v>
      </c>
      <c r="E404" s="90">
        <v>10.7</v>
      </c>
      <c r="F404" s="90">
        <v>0.21299999999999999</v>
      </c>
      <c r="G404" s="90" t="s">
        <v>43</v>
      </c>
      <c r="H404" s="532" t="s">
        <v>77</v>
      </c>
      <c r="I404" s="533">
        <f t="shared" si="38"/>
        <v>85.6</v>
      </c>
      <c r="M404" s="27"/>
      <c r="N404" s="27"/>
      <c r="O404" s="27"/>
      <c r="P404" s="27"/>
      <c r="Q404" s="27"/>
      <c r="R404" s="27"/>
    </row>
    <row r="405" spans="1:18" x14ac:dyDescent="0.2">
      <c r="A405" s="530"/>
      <c r="B405" s="531" t="s">
        <v>61</v>
      </c>
      <c r="C405" s="90" t="s">
        <v>22</v>
      </c>
      <c r="D405" s="90" t="s">
        <v>59</v>
      </c>
      <c r="E405" s="90">
        <v>12.1</v>
      </c>
      <c r="F405" s="90">
        <v>0.29099999999999998</v>
      </c>
      <c r="G405" s="90" t="s">
        <v>43</v>
      </c>
      <c r="H405" s="532" t="s">
        <v>77</v>
      </c>
      <c r="I405" s="533">
        <f t="shared" si="38"/>
        <v>96.8</v>
      </c>
      <c r="M405" s="27"/>
      <c r="N405" s="27"/>
      <c r="O405" s="27"/>
      <c r="P405" s="27"/>
      <c r="Q405" s="27"/>
      <c r="R405" s="27"/>
    </row>
    <row r="406" spans="1:18" x14ac:dyDescent="0.2">
      <c r="A406" s="530"/>
      <c r="B406" s="531" t="s">
        <v>61</v>
      </c>
      <c r="C406" s="90" t="s">
        <v>22</v>
      </c>
      <c r="D406" s="90" t="s">
        <v>63</v>
      </c>
      <c r="E406" s="90">
        <v>14.25</v>
      </c>
      <c r="F406" s="90">
        <v>0.41499999999999998</v>
      </c>
      <c r="G406" s="90" t="s">
        <v>43</v>
      </c>
      <c r="H406" s="532" t="s">
        <v>77</v>
      </c>
      <c r="I406" s="533">
        <f t="shared" si="38"/>
        <v>114</v>
      </c>
      <c r="M406" s="27"/>
      <c r="N406" s="27"/>
      <c r="O406" s="27"/>
      <c r="P406" s="27"/>
      <c r="Q406" s="27"/>
      <c r="R406" s="27"/>
    </row>
    <row r="407" spans="1:18" x14ac:dyDescent="0.2">
      <c r="A407" s="530"/>
      <c r="B407" s="531" t="s">
        <v>61</v>
      </c>
      <c r="C407" s="90" t="s">
        <v>22</v>
      </c>
      <c r="D407" s="90" t="s">
        <v>67</v>
      </c>
      <c r="E407" s="90">
        <v>16.100000000000001</v>
      </c>
      <c r="F407" s="90">
        <v>0.53900000000000003</v>
      </c>
      <c r="G407" s="90" t="s">
        <v>43</v>
      </c>
      <c r="H407" s="532" t="s">
        <v>77</v>
      </c>
      <c r="I407" s="533">
        <f t="shared" si="38"/>
        <v>128.80000000000001</v>
      </c>
      <c r="M407" s="27"/>
      <c r="N407" s="27"/>
      <c r="O407" s="27"/>
      <c r="P407" s="27"/>
      <c r="Q407" s="27"/>
      <c r="R407" s="27"/>
    </row>
    <row r="408" spans="1:18" x14ac:dyDescent="0.2">
      <c r="A408" s="530"/>
      <c r="B408" s="531" t="s">
        <v>61</v>
      </c>
      <c r="C408" s="90" t="s">
        <v>22</v>
      </c>
      <c r="D408" s="90" t="s">
        <v>23</v>
      </c>
      <c r="E408" s="90">
        <v>18.55</v>
      </c>
      <c r="F408" s="90">
        <v>0.74</v>
      </c>
      <c r="G408" s="90" t="s">
        <v>43</v>
      </c>
      <c r="H408" s="532" t="s">
        <v>77</v>
      </c>
      <c r="I408" s="533">
        <f t="shared" si="38"/>
        <v>148.4</v>
      </c>
    </row>
    <row r="409" spans="1:18" ht="12" customHeight="1" x14ac:dyDescent="0.3">
      <c r="A409" s="530"/>
      <c r="B409" s="531" t="s">
        <v>61</v>
      </c>
      <c r="C409" s="90" t="s">
        <v>22</v>
      </c>
      <c r="D409" s="90" t="s">
        <v>34</v>
      </c>
      <c r="E409" s="90">
        <v>20.95</v>
      </c>
      <c r="F409" s="90">
        <v>0.98899999999999999</v>
      </c>
      <c r="G409" s="90" t="s">
        <v>43</v>
      </c>
      <c r="H409" s="532">
        <v>60</v>
      </c>
      <c r="I409" s="533">
        <f t="shared" si="38"/>
        <v>167.6</v>
      </c>
      <c r="L409" s="2"/>
    </row>
    <row r="410" spans="1:18" x14ac:dyDescent="0.2">
      <c r="A410" s="530"/>
      <c r="B410" s="531" t="s">
        <v>61</v>
      </c>
      <c r="C410" s="90" t="s">
        <v>22</v>
      </c>
      <c r="D410" s="90" t="s">
        <v>37</v>
      </c>
      <c r="E410" s="90">
        <v>23.4</v>
      </c>
      <c r="F410" s="90">
        <v>1.29</v>
      </c>
      <c r="G410" s="90" t="s">
        <v>43</v>
      </c>
      <c r="H410" s="532">
        <v>63</v>
      </c>
      <c r="I410" s="533">
        <f t="shared" si="38"/>
        <v>187.2</v>
      </c>
      <c r="O410" s="534"/>
      <c r="P410" s="534"/>
      <c r="Q410" s="534"/>
    </row>
    <row r="411" spans="1:18" x14ac:dyDescent="0.2">
      <c r="A411" s="530"/>
      <c r="B411" s="531" t="s">
        <v>61</v>
      </c>
      <c r="C411" s="90" t="s">
        <v>22</v>
      </c>
      <c r="D411" s="90" t="s">
        <v>44</v>
      </c>
      <c r="E411" s="90">
        <v>25.7</v>
      </c>
      <c r="F411" s="90">
        <v>1.5920000000000001</v>
      </c>
      <c r="G411" s="90" t="s">
        <v>43</v>
      </c>
      <c r="H411" s="532">
        <v>63</v>
      </c>
      <c r="I411" s="533">
        <f t="shared" si="38"/>
        <v>205.6</v>
      </c>
      <c r="L411" s="426"/>
      <c r="M411" s="427"/>
      <c r="N411" s="427"/>
      <c r="O411" s="427"/>
      <c r="P411" s="427"/>
      <c r="Q411" s="427"/>
      <c r="R411" s="427"/>
    </row>
    <row r="412" spans="1:18" x14ac:dyDescent="0.2">
      <c r="A412" s="530"/>
      <c r="B412" s="531" t="s">
        <v>61</v>
      </c>
      <c r="C412" s="90" t="s">
        <v>22</v>
      </c>
      <c r="D412" s="90" t="s">
        <v>48</v>
      </c>
      <c r="E412" s="90">
        <v>28.3</v>
      </c>
      <c r="F412" s="90">
        <v>1.9570000000000001</v>
      </c>
      <c r="G412" s="90" t="s">
        <v>43</v>
      </c>
      <c r="H412" s="532">
        <v>72</v>
      </c>
      <c r="I412" s="533">
        <f t="shared" si="38"/>
        <v>226.4</v>
      </c>
      <c r="M412" s="27"/>
      <c r="N412" s="27"/>
      <c r="O412" s="27"/>
      <c r="P412" s="27"/>
      <c r="Q412" s="27"/>
      <c r="R412" s="27"/>
    </row>
    <row r="413" spans="1:18" x14ac:dyDescent="0.2">
      <c r="A413" s="530"/>
      <c r="B413" s="531" t="s">
        <v>61</v>
      </c>
      <c r="C413" s="90" t="s">
        <v>22</v>
      </c>
      <c r="D413" s="90" t="s">
        <v>52</v>
      </c>
      <c r="E413" s="90">
        <v>31</v>
      </c>
      <c r="F413" s="90">
        <v>2.35</v>
      </c>
      <c r="G413" s="90" t="s">
        <v>43</v>
      </c>
      <c r="H413" s="532">
        <v>79</v>
      </c>
      <c r="I413" s="533">
        <f t="shared" si="38"/>
        <v>248</v>
      </c>
      <c r="M413" s="27"/>
      <c r="N413" s="27"/>
      <c r="O413" s="27"/>
      <c r="P413" s="27"/>
      <c r="Q413" s="27"/>
      <c r="R413" s="27"/>
    </row>
    <row r="414" spans="1:18" x14ac:dyDescent="0.2">
      <c r="A414" s="530"/>
      <c r="B414" s="531" t="s">
        <v>61</v>
      </c>
      <c r="C414" s="90" t="s">
        <v>22</v>
      </c>
      <c r="D414" s="90" t="s">
        <v>56</v>
      </c>
      <c r="E414" s="90">
        <v>34.450000000000003</v>
      </c>
      <c r="F414" s="90">
        <v>3.0990000000000002</v>
      </c>
      <c r="G414" s="90" t="s">
        <v>43</v>
      </c>
      <c r="H414" s="532">
        <v>85</v>
      </c>
      <c r="I414" s="533">
        <f t="shared" si="38"/>
        <v>275.60000000000002</v>
      </c>
      <c r="M414" s="27"/>
      <c r="N414" s="27"/>
      <c r="O414" s="27"/>
      <c r="P414" s="27"/>
      <c r="Q414" s="27"/>
      <c r="R414" s="27"/>
    </row>
    <row r="415" spans="1:18" x14ac:dyDescent="0.2">
      <c r="A415" s="530"/>
      <c r="B415" s="531" t="s">
        <v>61</v>
      </c>
      <c r="C415" s="90" t="s">
        <v>22</v>
      </c>
      <c r="D415" s="90" t="s">
        <v>60</v>
      </c>
      <c r="E415" s="90">
        <v>37.700000000000003</v>
      </c>
      <c r="F415" s="90">
        <v>3.6869999999999998</v>
      </c>
      <c r="G415" s="90" t="s">
        <v>43</v>
      </c>
      <c r="H415" s="532">
        <v>96</v>
      </c>
      <c r="I415" s="533">
        <f t="shared" si="38"/>
        <v>301.60000000000002</v>
      </c>
      <c r="M415" s="27"/>
      <c r="N415" s="27"/>
      <c r="O415" s="27"/>
      <c r="P415" s="27"/>
      <c r="Q415" s="27"/>
      <c r="R415" s="27"/>
    </row>
    <row r="416" spans="1:18" x14ac:dyDescent="0.2">
      <c r="A416" s="530"/>
      <c r="B416" s="531" t="s">
        <v>61</v>
      </c>
      <c r="C416" s="90" t="s">
        <v>22</v>
      </c>
      <c r="D416" s="90" t="s">
        <v>64</v>
      </c>
      <c r="E416" s="90">
        <v>42.1</v>
      </c>
      <c r="F416" s="90">
        <v>4.8499999999999996</v>
      </c>
      <c r="G416" s="90" t="s">
        <v>43</v>
      </c>
      <c r="H416" s="532">
        <v>105</v>
      </c>
      <c r="I416" s="533">
        <f t="shared" si="38"/>
        <v>336.8</v>
      </c>
      <c r="M416" s="27"/>
      <c r="N416" s="27"/>
      <c r="O416" s="27"/>
      <c r="P416" s="27"/>
      <c r="Q416" s="27"/>
      <c r="R416" s="27"/>
    </row>
    <row r="417" spans="1:18" ht="12.75" thickBot="1" x14ac:dyDescent="0.25">
      <c r="A417" s="530"/>
      <c r="B417" s="541" t="s">
        <v>61</v>
      </c>
      <c r="C417" s="98" t="s">
        <v>22</v>
      </c>
      <c r="D417" s="98" t="s">
        <v>68</v>
      </c>
      <c r="E417" s="98">
        <v>46.65</v>
      </c>
      <c r="F417" s="98">
        <v>5.9980000000000002</v>
      </c>
      <c r="G417" s="98" t="s">
        <v>43</v>
      </c>
      <c r="H417" s="542">
        <v>121</v>
      </c>
      <c r="I417" s="543">
        <f t="shared" si="38"/>
        <v>373.2</v>
      </c>
      <c r="M417" s="27"/>
      <c r="N417" s="27"/>
      <c r="O417" s="27"/>
      <c r="P417" s="27"/>
      <c r="Q417" s="27"/>
      <c r="R417" s="27"/>
    </row>
    <row r="418" spans="1:18" x14ac:dyDescent="0.2">
      <c r="A418" s="530"/>
      <c r="B418" s="527" t="s">
        <v>61</v>
      </c>
      <c r="C418" s="82" t="s">
        <v>22</v>
      </c>
      <c r="D418" s="82" t="s">
        <v>36</v>
      </c>
      <c r="E418" s="82">
        <v>6.4</v>
      </c>
      <c r="F418" s="82">
        <v>6.3E-2</v>
      </c>
      <c r="G418" s="82" t="s">
        <v>47</v>
      </c>
      <c r="H418" s="528" t="s">
        <v>77</v>
      </c>
      <c r="I418" s="529">
        <f t="shared" si="38"/>
        <v>51.2</v>
      </c>
      <c r="M418" s="27"/>
      <c r="N418" s="27"/>
      <c r="O418" s="27"/>
      <c r="P418" s="27"/>
      <c r="Q418" s="27"/>
      <c r="R418" s="27"/>
    </row>
    <row r="419" spans="1:18" x14ac:dyDescent="0.2">
      <c r="A419" s="530"/>
      <c r="B419" s="531" t="s">
        <v>61</v>
      </c>
      <c r="C419" s="90" t="s">
        <v>22</v>
      </c>
      <c r="D419" s="90" t="s">
        <v>41</v>
      </c>
      <c r="E419" s="90">
        <v>7.1</v>
      </c>
      <c r="F419" s="90">
        <v>7.5999999999999998E-2</v>
      </c>
      <c r="G419" s="90" t="s">
        <v>47</v>
      </c>
      <c r="H419" s="532" t="s">
        <v>77</v>
      </c>
      <c r="I419" s="533">
        <f t="shared" si="38"/>
        <v>56.8</v>
      </c>
      <c r="M419" s="27"/>
      <c r="N419" s="27"/>
      <c r="O419" s="27"/>
      <c r="P419" s="27"/>
      <c r="Q419" s="27"/>
      <c r="R419" s="27"/>
    </row>
    <row r="420" spans="1:18" x14ac:dyDescent="0.2">
      <c r="A420" s="530"/>
      <c r="B420" s="531" t="s">
        <v>61</v>
      </c>
      <c r="C420" s="90" t="s">
        <v>22</v>
      </c>
      <c r="D420" s="90" t="s">
        <v>46</v>
      </c>
      <c r="E420" s="90">
        <v>8.1</v>
      </c>
      <c r="F420" s="90">
        <v>0.107</v>
      </c>
      <c r="G420" s="90" t="s">
        <v>47</v>
      </c>
      <c r="H420" s="532" t="s">
        <v>77</v>
      </c>
      <c r="I420" s="533">
        <f t="shared" si="38"/>
        <v>64.8</v>
      </c>
      <c r="M420" s="27"/>
      <c r="N420" s="27"/>
      <c r="O420" s="27"/>
      <c r="P420" s="27"/>
      <c r="Q420" s="27"/>
      <c r="R420" s="27"/>
    </row>
    <row r="421" spans="1:18" x14ac:dyDescent="0.2">
      <c r="A421" s="530"/>
      <c r="B421" s="531" t="s">
        <v>61</v>
      </c>
      <c r="C421" s="90" t="s">
        <v>22</v>
      </c>
      <c r="D421" s="90" t="s">
        <v>51</v>
      </c>
      <c r="E421" s="90">
        <v>8.85</v>
      </c>
      <c r="F421" s="90">
        <v>0.14000000000000001</v>
      </c>
      <c r="G421" s="90" t="s">
        <v>47</v>
      </c>
      <c r="H421" s="532" t="s">
        <v>77</v>
      </c>
      <c r="I421" s="533">
        <f t="shared" si="38"/>
        <v>70.8</v>
      </c>
      <c r="M421" s="27"/>
      <c r="N421" s="27"/>
      <c r="O421" s="27"/>
      <c r="P421" s="27"/>
      <c r="Q421" s="27"/>
      <c r="R421" s="27"/>
    </row>
    <row r="422" spans="1:18" x14ac:dyDescent="0.2">
      <c r="A422" s="530"/>
      <c r="B422" s="531" t="s">
        <v>61</v>
      </c>
      <c r="C422" s="90" t="s">
        <v>22</v>
      </c>
      <c r="D422" s="90" t="s">
        <v>55</v>
      </c>
      <c r="E422" s="90">
        <v>10.7</v>
      </c>
      <c r="F422" s="90">
        <v>0.21299999999999999</v>
      </c>
      <c r="G422" s="90" t="s">
        <v>47</v>
      </c>
      <c r="H422" s="532" t="s">
        <v>77</v>
      </c>
      <c r="I422" s="533">
        <f t="shared" si="38"/>
        <v>85.6</v>
      </c>
      <c r="M422" s="27"/>
      <c r="N422" s="27"/>
      <c r="O422" s="27"/>
      <c r="P422" s="27"/>
      <c r="Q422" s="27"/>
      <c r="R422" s="27"/>
    </row>
    <row r="423" spans="1:18" x14ac:dyDescent="0.2">
      <c r="A423" s="530"/>
      <c r="B423" s="531" t="s">
        <v>61</v>
      </c>
      <c r="C423" s="90" t="s">
        <v>22</v>
      </c>
      <c r="D423" s="90" t="s">
        <v>59</v>
      </c>
      <c r="E423" s="90">
        <v>12.1</v>
      </c>
      <c r="F423" s="90">
        <v>0.29099999999999998</v>
      </c>
      <c r="G423" s="90" t="s">
        <v>47</v>
      </c>
      <c r="H423" s="532" t="s">
        <v>77</v>
      </c>
      <c r="I423" s="533">
        <f t="shared" si="38"/>
        <v>96.8</v>
      </c>
      <c r="M423" s="27"/>
      <c r="N423" s="27"/>
      <c r="O423" s="27"/>
      <c r="P423" s="27"/>
      <c r="Q423" s="27"/>
      <c r="R423" s="27"/>
    </row>
    <row r="424" spans="1:18" x14ac:dyDescent="0.2">
      <c r="A424" s="530"/>
      <c r="B424" s="531" t="s">
        <v>61</v>
      </c>
      <c r="C424" s="90" t="s">
        <v>22</v>
      </c>
      <c r="D424" s="90" t="s">
        <v>63</v>
      </c>
      <c r="E424" s="90">
        <v>14.25</v>
      </c>
      <c r="F424" s="90">
        <v>0.41499999999999998</v>
      </c>
      <c r="G424" s="90" t="s">
        <v>47</v>
      </c>
      <c r="H424" s="532" t="s">
        <v>77</v>
      </c>
      <c r="I424" s="533">
        <f t="shared" si="38"/>
        <v>114</v>
      </c>
      <c r="M424" s="27"/>
      <c r="N424" s="27"/>
      <c r="O424" s="27"/>
      <c r="P424" s="27"/>
      <c r="Q424" s="27"/>
      <c r="R424" s="27"/>
    </row>
    <row r="425" spans="1:18" x14ac:dyDescent="0.2">
      <c r="A425" s="530"/>
      <c r="B425" s="531" t="s">
        <v>61</v>
      </c>
      <c r="C425" s="90" t="s">
        <v>22</v>
      </c>
      <c r="D425" s="90" t="s">
        <v>67</v>
      </c>
      <c r="E425" s="90">
        <v>16.100000000000001</v>
      </c>
      <c r="F425" s="90">
        <v>0.53900000000000003</v>
      </c>
      <c r="G425" s="90" t="s">
        <v>47</v>
      </c>
      <c r="H425" s="532" t="s">
        <v>77</v>
      </c>
      <c r="I425" s="533">
        <f t="shared" si="38"/>
        <v>128.80000000000001</v>
      </c>
      <c r="M425" s="27"/>
      <c r="N425" s="27"/>
      <c r="O425" s="27"/>
      <c r="P425" s="27"/>
      <c r="Q425" s="27"/>
      <c r="R425" s="27"/>
    </row>
    <row r="426" spans="1:18" x14ac:dyDescent="0.2">
      <c r="A426" s="530"/>
      <c r="B426" s="531" t="s">
        <v>61</v>
      </c>
      <c r="C426" s="90" t="s">
        <v>22</v>
      </c>
      <c r="D426" s="90" t="s">
        <v>23</v>
      </c>
      <c r="E426" s="90">
        <v>18.55</v>
      </c>
      <c r="F426" s="90">
        <v>0.74</v>
      </c>
      <c r="G426" s="90" t="s">
        <v>47</v>
      </c>
      <c r="H426" s="532" t="s">
        <v>77</v>
      </c>
      <c r="I426" s="533">
        <f t="shared" si="38"/>
        <v>148.4</v>
      </c>
      <c r="M426" s="27"/>
      <c r="N426" s="27"/>
      <c r="O426" s="27"/>
      <c r="P426" s="27"/>
      <c r="Q426" s="27"/>
      <c r="R426" s="27"/>
    </row>
    <row r="427" spans="1:18" x14ac:dyDescent="0.2">
      <c r="A427" s="530"/>
      <c r="B427" s="531" t="s">
        <v>61</v>
      </c>
      <c r="C427" s="90" t="s">
        <v>22</v>
      </c>
      <c r="D427" s="90" t="s">
        <v>34</v>
      </c>
      <c r="E427" s="90">
        <v>20.95</v>
      </c>
      <c r="F427" s="90">
        <v>0.98899999999999999</v>
      </c>
      <c r="G427" s="90" t="s">
        <v>47</v>
      </c>
      <c r="H427" s="532" t="s">
        <v>77</v>
      </c>
      <c r="I427" s="533">
        <f t="shared" si="38"/>
        <v>167.6</v>
      </c>
      <c r="M427" s="27"/>
      <c r="N427" s="27"/>
      <c r="O427" s="27"/>
      <c r="P427" s="27"/>
      <c r="Q427" s="27"/>
      <c r="R427" s="27"/>
    </row>
    <row r="428" spans="1:18" x14ac:dyDescent="0.2">
      <c r="A428" s="530"/>
      <c r="B428" s="531" t="s">
        <v>61</v>
      </c>
      <c r="C428" s="90" t="s">
        <v>22</v>
      </c>
      <c r="D428" s="90" t="s">
        <v>37</v>
      </c>
      <c r="E428" s="90">
        <v>23.4</v>
      </c>
      <c r="F428" s="90">
        <v>1.29</v>
      </c>
      <c r="G428" s="90" t="s">
        <v>47</v>
      </c>
      <c r="H428" s="532">
        <v>68</v>
      </c>
      <c r="I428" s="533">
        <f t="shared" si="38"/>
        <v>187.2</v>
      </c>
      <c r="M428" s="27"/>
      <c r="N428" s="27"/>
      <c r="O428" s="27"/>
      <c r="P428" s="27"/>
      <c r="Q428" s="27"/>
      <c r="R428" s="27"/>
    </row>
    <row r="429" spans="1:18" x14ac:dyDescent="0.2">
      <c r="A429" s="530"/>
      <c r="B429" s="531" t="s">
        <v>61</v>
      </c>
      <c r="C429" s="90" t="s">
        <v>22</v>
      </c>
      <c r="D429" s="90" t="s">
        <v>44</v>
      </c>
      <c r="E429" s="90">
        <v>25.7</v>
      </c>
      <c r="F429" s="90">
        <v>1.5920000000000001</v>
      </c>
      <c r="G429" s="90" t="s">
        <v>47</v>
      </c>
      <c r="H429" s="532">
        <v>70</v>
      </c>
      <c r="I429" s="533">
        <f t="shared" si="38"/>
        <v>205.6</v>
      </c>
      <c r="M429" s="27"/>
      <c r="N429" s="27"/>
      <c r="O429" s="27"/>
      <c r="P429" s="27"/>
      <c r="Q429" s="27"/>
      <c r="R429" s="27"/>
    </row>
    <row r="430" spans="1:18" x14ac:dyDescent="0.2">
      <c r="A430" s="530"/>
      <c r="B430" s="531" t="s">
        <v>61</v>
      </c>
      <c r="C430" s="90" t="s">
        <v>22</v>
      </c>
      <c r="D430" s="90" t="s">
        <v>48</v>
      </c>
      <c r="E430" s="90">
        <v>28.3</v>
      </c>
      <c r="F430" s="90">
        <v>1.9570000000000001</v>
      </c>
      <c r="G430" s="90" t="s">
        <v>47</v>
      </c>
      <c r="H430" s="532">
        <v>78</v>
      </c>
      <c r="I430" s="533">
        <f t="shared" si="38"/>
        <v>226.4</v>
      </c>
      <c r="M430" s="27"/>
      <c r="N430" s="27"/>
      <c r="O430" s="27"/>
      <c r="P430" s="27"/>
      <c r="Q430" s="27"/>
      <c r="R430" s="27"/>
    </row>
    <row r="431" spans="1:18" x14ac:dyDescent="0.2">
      <c r="A431" s="530"/>
      <c r="B431" s="531" t="s">
        <v>61</v>
      </c>
      <c r="C431" s="90" t="s">
        <v>22</v>
      </c>
      <c r="D431" s="90" t="s">
        <v>52</v>
      </c>
      <c r="E431" s="90">
        <v>31</v>
      </c>
      <c r="F431" s="90">
        <v>2.35</v>
      </c>
      <c r="G431" s="90" t="s">
        <v>47</v>
      </c>
      <c r="H431" s="532">
        <v>90</v>
      </c>
      <c r="I431" s="533">
        <f t="shared" si="38"/>
        <v>248</v>
      </c>
      <c r="M431" s="27"/>
      <c r="N431" s="27"/>
      <c r="O431" s="27"/>
      <c r="P431" s="27"/>
      <c r="Q431" s="27"/>
      <c r="R431" s="27"/>
    </row>
    <row r="432" spans="1:18" x14ac:dyDescent="0.2">
      <c r="A432" s="530"/>
      <c r="B432" s="531" t="s">
        <v>61</v>
      </c>
      <c r="C432" s="90" t="s">
        <v>22</v>
      </c>
      <c r="D432" s="90" t="s">
        <v>56</v>
      </c>
      <c r="E432" s="90">
        <v>34.450000000000003</v>
      </c>
      <c r="F432" s="90">
        <v>3.0990000000000002</v>
      </c>
      <c r="G432" s="90" t="s">
        <v>47</v>
      </c>
      <c r="H432" s="532">
        <v>90</v>
      </c>
      <c r="I432" s="533">
        <f t="shared" si="38"/>
        <v>275.60000000000002</v>
      </c>
      <c r="M432" s="27"/>
      <c r="N432" s="27"/>
      <c r="O432" s="27"/>
      <c r="P432" s="27"/>
      <c r="Q432" s="27"/>
      <c r="R432" s="27"/>
    </row>
    <row r="433" spans="1:18" x14ac:dyDescent="0.2">
      <c r="A433" s="530"/>
      <c r="B433" s="531" t="s">
        <v>61</v>
      </c>
      <c r="C433" s="90" t="s">
        <v>22</v>
      </c>
      <c r="D433" s="90" t="s">
        <v>60</v>
      </c>
      <c r="E433" s="90">
        <v>37.700000000000003</v>
      </c>
      <c r="F433" s="90">
        <v>3.6869999999999998</v>
      </c>
      <c r="G433" s="90" t="s">
        <v>47</v>
      </c>
      <c r="H433" s="532">
        <v>103</v>
      </c>
      <c r="I433" s="533">
        <f t="shared" si="38"/>
        <v>301.60000000000002</v>
      </c>
      <c r="L433" s="124"/>
      <c r="M433" s="125"/>
      <c r="N433" s="125"/>
    </row>
    <row r="434" spans="1:18" ht="12" customHeight="1" x14ac:dyDescent="0.3">
      <c r="A434" s="530"/>
      <c r="B434" s="531" t="s">
        <v>61</v>
      </c>
      <c r="C434" s="90" t="s">
        <v>22</v>
      </c>
      <c r="D434" s="90" t="s">
        <v>64</v>
      </c>
      <c r="E434" s="90">
        <v>42.1</v>
      </c>
      <c r="F434" s="90">
        <v>4.8499999999999996</v>
      </c>
      <c r="G434" s="90" t="s">
        <v>47</v>
      </c>
      <c r="H434" s="532">
        <v>120</v>
      </c>
      <c r="I434" s="533">
        <f t="shared" si="38"/>
        <v>336.8</v>
      </c>
      <c r="L434" s="2"/>
    </row>
    <row r="435" spans="1:18" ht="12.75" thickBot="1" x14ac:dyDescent="0.25">
      <c r="A435" s="530"/>
      <c r="B435" s="535" t="s">
        <v>61</v>
      </c>
      <c r="C435" s="169" t="s">
        <v>22</v>
      </c>
      <c r="D435" s="169" t="s">
        <v>68</v>
      </c>
      <c r="E435" s="169">
        <v>46.65</v>
      </c>
      <c r="F435" s="169">
        <v>5.9980000000000002</v>
      </c>
      <c r="G435" s="169" t="s">
        <v>47</v>
      </c>
      <c r="H435" s="536">
        <v>120</v>
      </c>
      <c r="I435" s="537">
        <f t="shared" si="38"/>
        <v>373.2</v>
      </c>
      <c r="O435" s="534"/>
      <c r="P435" s="534"/>
      <c r="Q435" s="534"/>
    </row>
    <row r="436" spans="1:18" x14ac:dyDescent="0.2">
      <c r="A436" s="544" t="s">
        <v>136</v>
      </c>
      <c r="B436" s="545" t="s">
        <v>73</v>
      </c>
      <c r="C436" s="322" t="s">
        <v>22</v>
      </c>
      <c r="D436" s="322" t="s">
        <v>36</v>
      </c>
      <c r="E436" s="322">
        <v>5.4</v>
      </c>
      <c r="F436" s="322">
        <v>6.6000000000000003E-2</v>
      </c>
      <c r="G436" s="322" t="s">
        <v>24</v>
      </c>
      <c r="H436" s="546" t="s">
        <v>77</v>
      </c>
      <c r="I436" s="547">
        <f t="shared" si="38"/>
        <v>43.2</v>
      </c>
      <c r="L436" s="426"/>
      <c r="M436" s="427"/>
      <c r="N436" s="427"/>
      <c r="O436" s="427"/>
      <c r="P436" s="427"/>
      <c r="Q436" s="427"/>
      <c r="R436" s="427"/>
    </row>
    <row r="437" spans="1:18" x14ac:dyDescent="0.2">
      <c r="A437" s="548"/>
      <c r="B437" s="549" t="s">
        <v>73</v>
      </c>
      <c r="C437" s="330" t="s">
        <v>22</v>
      </c>
      <c r="D437" s="330" t="s">
        <v>41</v>
      </c>
      <c r="E437" s="330">
        <v>5.8</v>
      </c>
      <c r="F437" s="330">
        <v>7.6999999999999999E-2</v>
      </c>
      <c r="G437" s="330" t="s">
        <v>24</v>
      </c>
      <c r="H437" s="550" t="s">
        <v>77</v>
      </c>
      <c r="I437" s="551">
        <f t="shared" si="38"/>
        <v>46.4</v>
      </c>
      <c r="M437" s="27"/>
      <c r="N437" s="27"/>
      <c r="O437" s="27"/>
      <c r="P437" s="27"/>
      <c r="Q437" s="27"/>
      <c r="R437" s="27"/>
    </row>
    <row r="438" spans="1:18" x14ac:dyDescent="0.2">
      <c r="A438" s="548"/>
      <c r="B438" s="549" t="s">
        <v>73</v>
      </c>
      <c r="C438" s="330" t="s">
        <v>22</v>
      </c>
      <c r="D438" s="330" t="s">
        <v>46</v>
      </c>
      <c r="E438" s="330">
        <v>6.3</v>
      </c>
      <c r="F438" s="330">
        <v>7.3999999999999996E-2</v>
      </c>
      <c r="G438" s="330" t="s">
        <v>24</v>
      </c>
      <c r="H438" s="550" t="s">
        <v>77</v>
      </c>
      <c r="I438" s="551">
        <f t="shared" si="38"/>
        <v>50.4</v>
      </c>
      <c r="M438" s="27"/>
      <c r="N438" s="27"/>
      <c r="O438" s="27"/>
      <c r="P438" s="27"/>
      <c r="Q438" s="27"/>
      <c r="R438" s="27"/>
    </row>
    <row r="439" spans="1:18" x14ac:dyDescent="0.2">
      <c r="A439" s="548"/>
      <c r="B439" s="549" t="s">
        <v>73</v>
      </c>
      <c r="C439" s="330" t="s">
        <v>22</v>
      </c>
      <c r="D439" s="330" t="s">
        <v>51</v>
      </c>
      <c r="E439" s="330">
        <v>6.8</v>
      </c>
      <c r="F439" s="330">
        <v>9.5000000000000001E-2</v>
      </c>
      <c r="G439" s="330" t="s">
        <v>24</v>
      </c>
      <c r="H439" s="550" t="s">
        <v>77</v>
      </c>
      <c r="I439" s="551">
        <f t="shared" si="38"/>
        <v>54.4</v>
      </c>
      <c r="M439" s="27"/>
      <c r="N439" s="27"/>
      <c r="O439" s="27"/>
      <c r="P439" s="27"/>
      <c r="Q439" s="27"/>
      <c r="R439" s="27"/>
    </row>
    <row r="440" spans="1:18" x14ac:dyDescent="0.2">
      <c r="A440" s="548"/>
      <c r="B440" s="549" t="s">
        <v>73</v>
      </c>
      <c r="C440" s="330" t="s">
        <v>22</v>
      </c>
      <c r="D440" s="330" t="s">
        <v>55</v>
      </c>
      <c r="E440" s="330">
        <v>7.9</v>
      </c>
      <c r="F440" s="330">
        <v>0.13800000000000001</v>
      </c>
      <c r="G440" s="330" t="s">
        <v>24</v>
      </c>
      <c r="H440" s="550" t="s">
        <v>77</v>
      </c>
      <c r="I440" s="551">
        <f t="shared" si="38"/>
        <v>63.2</v>
      </c>
      <c r="M440" s="27"/>
      <c r="N440" s="27"/>
      <c r="O440" s="27"/>
      <c r="P440" s="27"/>
      <c r="Q440" s="27"/>
      <c r="R440" s="27"/>
    </row>
    <row r="441" spans="1:18" x14ac:dyDescent="0.2">
      <c r="A441" s="548"/>
      <c r="B441" s="549" t="s">
        <v>73</v>
      </c>
      <c r="C441" s="330" t="s">
        <v>22</v>
      </c>
      <c r="D441" s="330" t="s">
        <v>59</v>
      </c>
      <c r="E441" s="330">
        <v>9.1</v>
      </c>
      <c r="F441" s="330">
        <v>0.19900000000000001</v>
      </c>
      <c r="G441" s="330" t="s">
        <v>24</v>
      </c>
      <c r="H441" s="550" t="s">
        <v>77</v>
      </c>
      <c r="I441" s="551">
        <f t="shared" si="38"/>
        <v>72.8</v>
      </c>
      <c r="M441" s="27"/>
      <c r="N441" s="27"/>
      <c r="O441" s="27"/>
      <c r="P441" s="27"/>
      <c r="Q441" s="27"/>
      <c r="R441" s="27"/>
    </row>
    <row r="442" spans="1:18" x14ac:dyDescent="0.2">
      <c r="A442" s="548"/>
      <c r="B442" s="549" t="s">
        <v>73</v>
      </c>
      <c r="C442" s="330" t="s">
        <v>22</v>
      </c>
      <c r="D442" s="330" t="s">
        <v>63</v>
      </c>
      <c r="E442" s="330">
        <v>10.8</v>
      </c>
      <c r="F442" s="330">
        <v>0.28799999999999998</v>
      </c>
      <c r="G442" s="330" t="s">
        <v>24</v>
      </c>
      <c r="H442" s="550" t="s">
        <v>77</v>
      </c>
      <c r="I442" s="551">
        <f t="shared" si="38"/>
        <v>86.4</v>
      </c>
      <c r="M442" s="27"/>
      <c r="N442" s="27"/>
      <c r="O442" s="27"/>
      <c r="P442" s="27"/>
      <c r="Q442" s="27"/>
      <c r="R442" s="27"/>
    </row>
    <row r="443" spans="1:18" x14ac:dyDescent="0.2">
      <c r="A443" s="548"/>
      <c r="B443" s="549" t="s">
        <v>73</v>
      </c>
      <c r="C443" s="330" t="s">
        <v>22</v>
      </c>
      <c r="D443" s="330" t="s">
        <v>67</v>
      </c>
      <c r="E443" s="330">
        <v>11.7</v>
      </c>
      <c r="F443" s="330">
        <v>0.38100000000000001</v>
      </c>
      <c r="G443" s="330" t="s">
        <v>24</v>
      </c>
      <c r="H443" s="550" t="s">
        <v>77</v>
      </c>
      <c r="I443" s="551">
        <f t="shared" si="38"/>
        <v>93.6</v>
      </c>
      <c r="M443" s="27"/>
      <c r="N443" s="27"/>
      <c r="O443" s="27"/>
      <c r="P443" s="27"/>
      <c r="Q443" s="27"/>
      <c r="R443" s="27"/>
    </row>
    <row r="444" spans="1:18" x14ac:dyDescent="0.2">
      <c r="A444" s="548"/>
      <c r="B444" s="549" t="s">
        <v>73</v>
      </c>
      <c r="C444" s="330" t="s">
        <v>22</v>
      </c>
      <c r="D444" s="330" t="s">
        <v>23</v>
      </c>
      <c r="E444" s="330">
        <v>13.7</v>
      </c>
      <c r="F444" s="330">
        <v>0.52600000000000002</v>
      </c>
      <c r="G444" s="330" t="s">
        <v>24</v>
      </c>
      <c r="H444" s="550" t="s">
        <v>77</v>
      </c>
      <c r="I444" s="551">
        <f t="shared" si="38"/>
        <v>109.6</v>
      </c>
      <c r="M444" s="27"/>
      <c r="N444" s="27"/>
      <c r="O444" s="27"/>
      <c r="P444" s="27"/>
      <c r="Q444" s="27"/>
      <c r="R444" s="27"/>
    </row>
    <row r="445" spans="1:18" x14ac:dyDescent="0.2">
      <c r="A445" s="548"/>
      <c r="B445" s="549" t="s">
        <v>73</v>
      </c>
      <c r="C445" s="330" t="s">
        <v>22</v>
      </c>
      <c r="D445" s="330" t="s">
        <v>34</v>
      </c>
      <c r="E445" s="330">
        <v>15.8</v>
      </c>
      <c r="F445" s="330">
        <v>0.72</v>
      </c>
      <c r="G445" s="330" t="s">
        <v>24</v>
      </c>
      <c r="H445" s="550" t="s">
        <v>77</v>
      </c>
      <c r="I445" s="551">
        <f t="shared" si="38"/>
        <v>126.4</v>
      </c>
      <c r="M445" s="27"/>
      <c r="N445" s="27"/>
      <c r="O445" s="27"/>
      <c r="P445" s="27"/>
      <c r="Q445" s="27"/>
      <c r="R445" s="27"/>
    </row>
    <row r="446" spans="1:18" x14ac:dyDescent="0.2">
      <c r="A446" s="548"/>
      <c r="B446" s="549" t="s">
        <v>73</v>
      </c>
      <c r="C446" s="330" t="s">
        <v>22</v>
      </c>
      <c r="D446" s="330" t="s">
        <v>37</v>
      </c>
      <c r="E446" s="330">
        <v>17.3</v>
      </c>
      <c r="F446" s="330">
        <v>0.94099999999999995</v>
      </c>
      <c r="G446" s="330" t="s">
        <v>24</v>
      </c>
      <c r="H446" s="550" t="s">
        <v>77</v>
      </c>
      <c r="I446" s="551">
        <f t="shared" si="38"/>
        <v>138.4</v>
      </c>
      <c r="M446" s="27"/>
      <c r="N446" s="27"/>
      <c r="O446" s="27"/>
      <c r="P446" s="27"/>
      <c r="Q446" s="27"/>
      <c r="R446" s="27"/>
    </row>
    <row r="447" spans="1:18" x14ac:dyDescent="0.2">
      <c r="A447" s="548"/>
      <c r="B447" s="549" t="s">
        <v>73</v>
      </c>
      <c r="C447" s="330" t="s">
        <v>22</v>
      </c>
      <c r="D447" s="330" t="s">
        <v>44</v>
      </c>
      <c r="E447" s="330">
        <v>19</v>
      </c>
      <c r="F447" s="330">
        <v>1.1830000000000001</v>
      </c>
      <c r="G447" s="330" t="s">
        <v>24</v>
      </c>
      <c r="H447" s="550" t="s">
        <v>77</v>
      </c>
      <c r="I447" s="551">
        <f t="shared" si="38"/>
        <v>152</v>
      </c>
    </row>
    <row r="448" spans="1:18" x14ac:dyDescent="0.2">
      <c r="A448" s="548"/>
      <c r="B448" s="549" t="s">
        <v>73</v>
      </c>
      <c r="C448" s="330" t="s">
        <v>22</v>
      </c>
      <c r="D448" s="330" t="s">
        <v>48</v>
      </c>
      <c r="E448" s="330">
        <v>21.4</v>
      </c>
      <c r="F448" s="330">
        <v>1.456</v>
      </c>
      <c r="G448" s="330" t="s">
        <v>24</v>
      </c>
      <c r="H448" s="550" t="s">
        <v>77</v>
      </c>
      <c r="I448" s="551">
        <f t="shared" si="38"/>
        <v>171.2</v>
      </c>
    </row>
    <row r="449" spans="1:9" x14ac:dyDescent="0.2">
      <c r="A449" s="548"/>
      <c r="B449" s="549" t="s">
        <v>73</v>
      </c>
      <c r="C449" s="330" t="s">
        <v>22</v>
      </c>
      <c r="D449" s="330" t="s">
        <v>52</v>
      </c>
      <c r="E449" s="330">
        <v>24.2</v>
      </c>
      <c r="F449" s="330">
        <v>1.8069999999999999</v>
      </c>
      <c r="G449" s="330" t="s">
        <v>24</v>
      </c>
      <c r="H449" s="550" t="s">
        <v>77</v>
      </c>
      <c r="I449" s="551">
        <f t="shared" si="38"/>
        <v>193.6</v>
      </c>
    </row>
    <row r="450" spans="1:9" x14ac:dyDescent="0.2">
      <c r="A450" s="548"/>
      <c r="B450" s="549" t="s">
        <v>73</v>
      </c>
      <c r="C450" s="330" t="s">
        <v>22</v>
      </c>
      <c r="D450" s="330" t="s">
        <v>56</v>
      </c>
      <c r="E450" s="330">
        <v>26.4</v>
      </c>
      <c r="F450" s="330">
        <v>2.2949999999999999</v>
      </c>
      <c r="G450" s="330" t="s">
        <v>24</v>
      </c>
      <c r="H450" s="550" t="s">
        <v>77</v>
      </c>
      <c r="I450" s="551">
        <f t="shared" si="38"/>
        <v>211.2</v>
      </c>
    </row>
    <row r="451" spans="1:9" x14ac:dyDescent="0.2">
      <c r="A451" s="548"/>
      <c r="B451" s="549" t="s">
        <v>73</v>
      </c>
      <c r="C451" s="330" t="s">
        <v>22</v>
      </c>
      <c r="D451" s="330" t="s">
        <v>60</v>
      </c>
      <c r="E451" s="330">
        <v>29.7</v>
      </c>
      <c r="F451" s="330">
        <v>2.8460000000000001</v>
      </c>
      <c r="G451" s="330" t="s">
        <v>24</v>
      </c>
      <c r="H451" s="550" t="s">
        <v>77</v>
      </c>
      <c r="I451" s="551">
        <f t="shared" si="38"/>
        <v>237.6</v>
      </c>
    </row>
    <row r="452" spans="1:9" x14ac:dyDescent="0.2">
      <c r="A452" s="548"/>
      <c r="B452" s="549" t="s">
        <v>73</v>
      </c>
      <c r="C452" s="330" t="s">
        <v>22</v>
      </c>
      <c r="D452" s="330" t="s">
        <v>64</v>
      </c>
      <c r="E452" s="330">
        <v>33.4</v>
      </c>
      <c r="F452" s="330">
        <v>3.681</v>
      </c>
      <c r="G452" s="330" t="s">
        <v>24</v>
      </c>
      <c r="H452" s="550">
        <v>60</v>
      </c>
      <c r="I452" s="551">
        <f t="shared" si="38"/>
        <v>267.2</v>
      </c>
    </row>
    <row r="453" spans="1:9" x14ac:dyDescent="0.2">
      <c r="A453" s="548"/>
      <c r="B453" s="549" t="s">
        <v>73</v>
      </c>
      <c r="C453" s="330" t="s">
        <v>22</v>
      </c>
      <c r="D453" s="330" t="s">
        <v>68</v>
      </c>
      <c r="E453" s="330">
        <v>37.299999999999997</v>
      </c>
      <c r="F453" s="330">
        <v>4.72</v>
      </c>
      <c r="G453" s="330" t="s">
        <v>24</v>
      </c>
      <c r="H453" s="550">
        <v>60</v>
      </c>
      <c r="I453" s="551">
        <f t="shared" si="38"/>
        <v>298.39999999999998</v>
      </c>
    </row>
    <row r="454" spans="1:9" ht="12.75" thickBot="1" x14ac:dyDescent="0.25">
      <c r="A454" s="548"/>
      <c r="B454" s="552" t="s">
        <v>73</v>
      </c>
      <c r="C454" s="553" t="s">
        <v>22</v>
      </c>
      <c r="D454" s="553" t="s">
        <v>72</v>
      </c>
      <c r="E454" s="553">
        <v>41.2</v>
      </c>
      <c r="F454" s="553">
        <v>6.1760000000000002</v>
      </c>
      <c r="G454" s="553" t="s">
        <v>24</v>
      </c>
      <c r="H454" s="554">
        <v>60</v>
      </c>
      <c r="I454" s="555">
        <f t="shared" si="38"/>
        <v>329.6</v>
      </c>
    </row>
    <row r="455" spans="1:9" x14ac:dyDescent="0.2">
      <c r="A455" s="548"/>
      <c r="B455" s="556" t="s">
        <v>73</v>
      </c>
      <c r="C455" s="346" t="s">
        <v>40</v>
      </c>
      <c r="D455" s="346" t="s">
        <v>36</v>
      </c>
      <c r="E455" s="346">
        <v>10</v>
      </c>
      <c r="F455" s="346">
        <v>0.14699999999999999</v>
      </c>
      <c r="G455" s="346" t="s">
        <v>24</v>
      </c>
      <c r="H455" s="557" t="s">
        <v>77</v>
      </c>
      <c r="I455" s="558">
        <f t="shared" si="38"/>
        <v>80</v>
      </c>
    </row>
    <row r="456" spans="1:9" x14ac:dyDescent="0.2">
      <c r="A456" s="548"/>
      <c r="B456" s="559" t="s">
        <v>73</v>
      </c>
      <c r="C456" s="234" t="s">
        <v>40</v>
      </c>
      <c r="D456" s="234" t="s">
        <v>41</v>
      </c>
      <c r="E456" s="234">
        <v>10.8</v>
      </c>
      <c r="F456" s="234">
        <v>0.17899999999999999</v>
      </c>
      <c r="G456" s="234" t="s">
        <v>24</v>
      </c>
      <c r="H456" s="560" t="s">
        <v>77</v>
      </c>
      <c r="I456" s="561">
        <f t="shared" si="38"/>
        <v>86.4</v>
      </c>
    </row>
    <row r="457" spans="1:9" x14ac:dyDescent="0.2">
      <c r="A457" s="548"/>
      <c r="B457" s="559" t="s">
        <v>73</v>
      </c>
      <c r="C457" s="234" t="s">
        <v>40</v>
      </c>
      <c r="D457" s="234" t="s">
        <v>46</v>
      </c>
      <c r="E457" s="234">
        <v>11.8</v>
      </c>
      <c r="F457" s="234">
        <v>0.22600000000000001</v>
      </c>
      <c r="G457" s="234" t="s">
        <v>24</v>
      </c>
      <c r="H457" s="560" t="s">
        <v>77</v>
      </c>
      <c r="I457" s="561">
        <f t="shared" si="38"/>
        <v>94.4</v>
      </c>
    </row>
    <row r="458" spans="1:9" x14ac:dyDescent="0.2">
      <c r="A458" s="548"/>
      <c r="B458" s="559" t="s">
        <v>73</v>
      </c>
      <c r="C458" s="234" t="s">
        <v>40</v>
      </c>
      <c r="D458" s="234" t="s">
        <v>51</v>
      </c>
      <c r="E458" s="234">
        <v>12.8</v>
      </c>
      <c r="F458" s="234">
        <v>0.28100000000000003</v>
      </c>
      <c r="G458" s="234" t="s">
        <v>24</v>
      </c>
      <c r="H458" s="560" t="s">
        <v>77</v>
      </c>
      <c r="I458" s="561">
        <f t="shared" si="38"/>
        <v>102.4</v>
      </c>
    </row>
    <row r="459" spans="1:9" x14ac:dyDescent="0.2">
      <c r="A459" s="548"/>
      <c r="B459" s="559" t="s">
        <v>73</v>
      </c>
      <c r="C459" s="234" t="s">
        <v>40</v>
      </c>
      <c r="D459" s="234" t="s">
        <v>55</v>
      </c>
      <c r="E459" s="234">
        <v>15.2</v>
      </c>
      <c r="F459" s="234">
        <v>0.41199999999999998</v>
      </c>
      <c r="G459" s="234" t="s">
        <v>24</v>
      </c>
      <c r="H459" s="560" t="s">
        <v>77</v>
      </c>
      <c r="I459" s="561">
        <f t="shared" si="38"/>
        <v>121.6</v>
      </c>
    </row>
    <row r="460" spans="1:9" x14ac:dyDescent="0.2">
      <c r="A460" s="548"/>
      <c r="B460" s="559" t="s">
        <v>73</v>
      </c>
      <c r="C460" s="234" t="s">
        <v>40</v>
      </c>
      <c r="D460" s="234" t="s">
        <v>59</v>
      </c>
      <c r="E460" s="234">
        <v>17.5</v>
      </c>
      <c r="F460" s="234">
        <v>0.57699999999999996</v>
      </c>
      <c r="G460" s="234" t="s">
        <v>24</v>
      </c>
      <c r="H460" s="560" t="s">
        <v>77</v>
      </c>
      <c r="I460" s="561">
        <f t="shared" si="38"/>
        <v>140</v>
      </c>
    </row>
    <row r="461" spans="1:9" x14ac:dyDescent="0.2">
      <c r="A461" s="548"/>
      <c r="B461" s="559" t="s">
        <v>73</v>
      </c>
      <c r="C461" s="234" t="s">
        <v>40</v>
      </c>
      <c r="D461" s="234" t="s">
        <v>63</v>
      </c>
      <c r="E461" s="234">
        <v>21.4</v>
      </c>
      <c r="F461" s="234">
        <v>0.85799999999999998</v>
      </c>
      <c r="G461" s="234" t="s">
        <v>24</v>
      </c>
      <c r="H461" s="560" t="s">
        <v>77</v>
      </c>
      <c r="I461" s="561">
        <f t="shared" si="38"/>
        <v>171.2</v>
      </c>
    </row>
    <row r="462" spans="1:9" x14ac:dyDescent="0.2">
      <c r="A462" s="548"/>
      <c r="B462" s="559" t="s">
        <v>73</v>
      </c>
      <c r="C462" s="234" t="s">
        <v>40</v>
      </c>
      <c r="D462" s="234" t="s">
        <v>67</v>
      </c>
      <c r="E462" s="234">
        <v>23.2</v>
      </c>
      <c r="F462" s="234">
        <v>1.0920000000000001</v>
      </c>
      <c r="G462" s="234" t="s">
        <v>24</v>
      </c>
      <c r="H462" s="560" t="s">
        <v>77</v>
      </c>
      <c r="I462" s="561">
        <f t="shared" si="38"/>
        <v>185.6</v>
      </c>
    </row>
    <row r="463" spans="1:9" x14ac:dyDescent="0.2">
      <c r="A463" s="548"/>
      <c r="B463" s="559" t="s">
        <v>73</v>
      </c>
      <c r="C463" s="234" t="s">
        <v>40</v>
      </c>
      <c r="D463" s="234" t="s">
        <v>23</v>
      </c>
      <c r="E463" s="234">
        <v>27.1</v>
      </c>
      <c r="F463" s="234">
        <v>1.5029999999999999</v>
      </c>
      <c r="G463" s="234" t="s">
        <v>24</v>
      </c>
      <c r="H463" s="560" t="s">
        <v>77</v>
      </c>
      <c r="I463" s="561">
        <f t="shared" si="38"/>
        <v>216.8</v>
      </c>
    </row>
    <row r="464" spans="1:9" x14ac:dyDescent="0.2">
      <c r="A464" s="548"/>
      <c r="B464" s="559" t="s">
        <v>73</v>
      </c>
      <c r="C464" s="234" t="s">
        <v>40</v>
      </c>
      <c r="D464" s="234" t="s">
        <v>34</v>
      </c>
      <c r="E464" s="234">
        <v>31.6</v>
      </c>
      <c r="F464" s="234">
        <v>2.0449999999999999</v>
      </c>
      <c r="G464" s="234" t="s">
        <v>24</v>
      </c>
      <c r="H464" s="560">
        <v>60</v>
      </c>
      <c r="I464" s="561">
        <f t="shared" ref="I464:I520" si="39">E464*8</f>
        <v>252.8</v>
      </c>
    </row>
    <row r="465" spans="1:9" x14ac:dyDescent="0.2">
      <c r="A465" s="548"/>
      <c r="B465" s="559" t="s">
        <v>73</v>
      </c>
      <c r="C465" s="234" t="s">
        <v>40</v>
      </c>
      <c r="D465" s="234" t="s">
        <v>37</v>
      </c>
      <c r="E465" s="234">
        <v>34.799999999999997</v>
      </c>
      <c r="F465" s="234">
        <v>2.6429999999999998</v>
      </c>
      <c r="G465" s="234" t="s">
        <v>24</v>
      </c>
      <c r="H465" s="560">
        <v>60</v>
      </c>
      <c r="I465" s="561">
        <f t="shared" si="39"/>
        <v>278.39999999999998</v>
      </c>
    </row>
    <row r="466" spans="1:9" x14ac:dyDescent="0.2">
      <c r="A466" s="548"/>
      <c r="B466" s="559" t="s">
        <v>73</v>
      </c>
      <c r="C466" s="234" t="s">
        <v>40</v>
      </c>
      <c r="D466" s="234" t="s">
        <v>44</v>
      </c>
      <c r="E466" s="234">
        <v>38.6</v>
      </c>
      <c r="F466" s="234">
        <v>3.3180000000000001</v>
      </c>
      <c r="G466" s="234" t="s">
        <v>24</v>
      </c>
      <c r="H466" s="560">
        <v>60</v>
      </c>
      <c r="I466" s="561">
        <f t="shared" si="39"/>
        <v>308.8</v>
      </c>
    </row>
    <row r="467" spans="1:9" x14ac:dyDescent="0.2">
      <c r="A467" s="548"/>
      <c r="B467" s="559" t="s">
        <v>73</v>
      </c>
      <c r="C467" s="234" t="s">
        <v>40</v>
      </c>
      <c r="D467" s="234" t="s">
        <v>48</v>
      </c>
      <c r="E467" s="234">
        <v>43.7</v>
      </c>
      <c r="F467" s="234">
        <v>4.1459999999999999</v>
      </c>
      <c r="G467" s="234" t="s">
        <v>24</v>
      </c>
      <c r="H467" s="560">
        <v>63</v>
      </c>
      <c r="I467" s="561">
        <f t="shared" si="39"/>
        <v>349.6</v>
      </c>
    </row>
    <row r="468" spans="1:9" x14ac:dyDescent="0.2">
      <c r="A468" s="548"/>
      <c r="B468" s="559" t="s">
        <v>73</v>
      </c>
      <c r="C468" s="234" t="s">
        <v>40</v>
      </c>
      <c r="D468" s="234" t="s">
        <v>52</v>
      </c>
      <c r="E468" s="234">
        <v>49.8</v>
      </c>
      <c r="F468" s="234">
        <v>5.2149999999999999</v>
      </c>
      <c r="G468" s="234" t="s">
        <v>24</v>
      </c>
      <c r="H468" s="560">
        <v>63</v>
      </c>
      <c r="I468" s="561">
        <f t="shared" si="39"/>
        <v>398.4</v>
      </c>
    </row>
    <row r="469" spans="1:9" x14ac:dyDescent="0.2">
      <c r="A469" s="548"/>
      <c r="B469" s="559" t="s">
        <v>73</v>
      </c>
      <c r="C469" s="234" t="s">
        <v>40</v>
      </c>
      <c r="D469" s="234" t="s">
        <v>56</v>
      </c>
      <c r="E469" s="234">
        <v>54.2</v>
      </c>
      <c r="F469" s="234">
        <v>6.4909999999999997</v>
      </c>
      <c r="G469" s="234" t="s">
        <v>24</v>
      </c>
      <c r="H469" s="560">
        <v>72</v>
      </c>
      <c r="I469" s="561">
        <f t="shared" si="39"/>
        <v>433.6</v>
      </c>
    </row>
    <row r="470" spans="1:9" x14ac:dyDescent="0.2">
      <c r="A470" s="548"/>
      <c r="B470" s="559" t="s">
        <v>73</v>
      </c>
      <c r="C470" s="234" t="s">
        <v>40</v>
      </c>
      <c r="D470" s="234" t="s">
        <v>60</v>
      </c>
      <c r="E470" s="234">
        <v>60.8</v>
      </c>
      <c r="F470" s="234">
        <v>8.0790000000000006</v>
      </c>
      <c r="G470" s="234" t="s">
        <v>24</v>
      </c>
      <c r="H470" s="560">
        <v>72</v>
      </c>
      <c r="I470" s="561">
        <f t="shared" si="39"/>
        <v>486.4</v>
      </c>
    </row>
    <row r="471" spans="1:9" ht="12.75" thickBot="1" x14ac:dyDescent="0.25">
      <c r="A471" s="548"/>
      <c r="B471" s="562" t="s">
        <v>73</v>
      </c>
      <c r="C471" s="563" t="s">
        <v>40</v>
      </c>
      <c r="D471" s="563" t="s">
        <v>64</v>
      </c>
      <c r="E471" s="563">
        <v>67.599999999999994</v>
      </c>
      <c r="F471" s="563">
        <v>10.39</v>
      </c>
      <c r="G471" s="563" t="s">
        <v>24</v>
      </c>
      <c r="H471" s="564">
        <v>85</v>
      </c>
      <c r="I471" s="565">
        <f t="shared" si="39"/>
        <v>540.79999999999995</v>
      </c>
    </row>
    <row r="472" spans="1:9" x14ac:dyDescent="0.2">
      <c r="A472" s="548"/>
      <c r="B472" s="566" t="s">
        <v>73</v>
      </c>
      <c r="C472" s="567" t="s">
        <v>45</v>
      </c>
      <c r="D472" s="567" t="s">
        <v>36</v>
      </c>
      <c r="E472" s="567">
        <v>10.5</v>
      </c>
      <c r="F472" s="567">
        <v>0.16500000000000001</v>
      </c>
      <c r="G472" s="567" t="s">
        <v>24</v>
      </c>
      <c r="H472" s="568" t="s">
        <v>77</v>
      </c>
      <c r="I472" s="569">
        <f t="shared" si="39"/>
        <v>84</v>
      </c>
    </row>
    <row r="473" spans="1:9" x14ac:dyDescent="0.2">
      <c r="A473" s="548"/>
      <c r="B473" s="570" t="s">
        <v>73</v>
      </c>
      <c r="C473" s="571" t="s">
        <v>45</v>
      </c>
      <c r="D473" s="571" t="s">
        <v>41</v>
      </c>
      <c r="E473" s="571">
        <v>11.3</v>
      </c>
      <c r="F473" s="571">
        <v>0.20599999999999999</v>
      </c>
      <c r="G473" s="571" t="s">
        <v>24</v>
      </c>
      <c r="H473" s="572" t="s">
        <v>77</v>
      </c>
      <c r="I473" s="573">
        <f t="shared" si="39"/>
        <v>90.4</v>
      </c>
    </row>
    <row r="474" spans="1:9" x14ac:dyDescent="0.2">
      <c r="A474" s="548"/>
      <c r="B474" s="570" t="s">
        <v>73</v>
      </c>
      <c r="C474" s="571" t="s">
        <v>45</v>
      </c>
      <c r="D474" s="571" t="s">
        <v>46</v>
      </c>
      <c r="E474" s="571">
        <v>12.4</v>
      </c>
      <c r="F474" s="571">
        <v>0.26600000000000001</v>
      </c>
      <c r="G474" s="571" t="s">
        <v>24</v>
      </c>
      <c r="H474" s="572" t="s">
        <v>77</v>
      </c>
      <c r="I474" s="573">
        <f t="shared" si="39"/>
        <v>99.2</v>
      </c>
    </row>
    <row r="475" spans="1:9" x14ac:dyDescent="0.2">
      <c r="A475" s="548"/>
      <c r="B475" s="570" t="s">
        <v>73</v>
      </c>
      <c r="C475" s="571" t="s">
        <v>45</v>
      </c>
      <c r="D475" s="571" t="s">
        <v>51</v>
      </c>
      <c r="E475" s="571">
        <v>13.5</v>
      </c>
      <c r="F475" s="571">
        <v>0.33700000000000002</v>
      </c>
      <c r="G475" s="571" t="s">
        <v>24</v>
      </c>
      <c r="H475" s="572" t="s">
        <v>77</v>
      </c>
      <c r="I475" s="573">
        <f t="shared" si="39"/>
        <v>108</v>
      </c>
    </row>
    <row r="476" spans="1:9" x14ac:dyDescent="0.2">
      <c r="A476" s="548"/>
      <c r="B476" s="570" t="s">
        <v>73</v>
      </c>
      <c r="C476" s="571" t="s">
        <v>45</v>
      </c>
      <c r="D476" s="571" t="s">
        <v>55</v>
      </c>
      <c r="E476" s="571">
        <v>16.100000000000001</v>
      </c>
      <c r="F476" s="571">
        <v>0.503</v>
      </c>
      <c r="G476" s="571" t="s">
        <v>24</v>
      </c>
      <c r="H476" s="572" t="s">
        <v>77</v>
      </c>
      <c r="I476" s="573">
        <f t="shared" si="39"/>
        <v>128.80000000000001</v>
      </c>
    </row>
    <row r="477" spans="1:9" x14ac:dyDescent="0.2">
      <c r="A477" s="548"/>
      <c r="B477" s="570" t="s">
        <v>73</v>
      </c>
      <c r="C477" s="571" t="s">
        <v>45</v>
      </c>
      <c r="D477" s="571" t="s">
        <v>59</v>
      </c>
      <c r="E477" s="571">
        <v>18.600000000000001</v>
      </c>
      <c r="F477" s="571">
        <v>0.71799999999999997</v>
      </c>
      <c r="G477" s="571" t="s">
        <v>24</v>
      </c>
      <c r="H477" s="572" t="s">
        <v>77</v>
      </c>
      <c r="I477" s="573">
        <f t="shared" si="39"/>
        <v>148.80000000000001</v>
      </c>
    </row>
    <row r="478" spans="1:9" x14ac:dyDescent="0.2">
      <c r="A478" s="548"/>
      <c r="B478" s="570" t="s">
        <v>73</v>
      </c>
      <c r="C478" s="571" t="s">
        <v>45</v>
      </c>
      <c r="D478" s="571" t="s">
        <v>63</v>
      </c>
      <c r="E478" s="571">
        <v>22.7</v>
      </c>
      <c r="F478" s="571">
        <v>1.071</v>
      </c>
      <c r="G478" s="571" t="s">
        <v>24</v>
      </c>
      <c r="H478" s="572" t="s">
        <v>77</v>
      </c>
      <c r="I478" s="573">
        <f t="shared" si="39"/>
        <v>181.6</v>
      </c>
    </row>
    <row r="479" spans="1:9" x14ac:dyDescent="0.2">
      <c r="A479" s="548"/>
      <c r="B479" s="570" t="s">
        <v>73</v>
      </c>
      <c r="C479" s="571" t="s">
        <v>45</v>
      </c>
      <c r="D479" s="571" t="s">
        <v>67</v>
      </c>
      <c r="E479" s="571">
        <v>24.7</v>
      </c>
      <c r="F479" s="571">
        <v>1.3879999999999999</v>
      </c>
      <c r="G479" s="571" t="s">
        <v>24</v>
      </c>
      <c r="H479" s="572" t="s">
        <v>77</v>
      </c>
      <c r="I479" s="573">
        <f t="shared" si="39"/>
        <v>197.6</v>
      </c>
    </row>
    <row r="480" spans="1:9" x14ac:dyDescent="0.2">
      <c r="A480" s="548"/>
      <c r="B480" s="570" t="s">
        <v>73</v>
      </c>
      <c r="C480" s="571" t="s">
        <v>45</v>
      </c>
      <c r="D480" s="571" t="s">
        <v>23</v>
      </c>
      <c r="E480" s="571">
        <v>29.1</v>
      </c>
      <c r="F480" s="571">
        <v>1.919</v>
      </c>
      <c r="G480" s="571" t="s">
        <v>24</v>
      </c>
      <c r="H480" s="572" t="s">
        <v>77</v>
      </c>
      <c r="I480" s="573">
        <f t="shared" si="39"/>
        <v>232.8</v>
      </c>
    </row>
    <row r="481" spans="1:9" x14ac:dyDescent="0.2">
      <c r="A481" s="548"/>
      <c r="B481" s="570" t="s">
        <v>73</v>
      </c>
      <c r="C481" s="571" t="s">
        <v>45</v>
      </c>
      <c r="D481" s="571" t="s">
        <v>34</v>
      </c>
      <c r="E481" s="571">
        <v>34</v>
      </c>
      <c r="F481" s="571">
        <v>2.6030000000000002</v>
      </c>
      <c r="G481" s="571" t="s">
        <v>24</v>
      </c>
      <c r="H481" s="572">
        <v>60</v>
      </c>
      <c r="I481" s="573">
        <f t="shared" si="39"/>
        <v>272</v>
      </c>
    </row>
    <row r="482" spans="1:9" x14ac:dyDescent="0.2">
      <c r="A482" s="548"/>
      <c r="B482" s="570" t="s">
        <v>73</v>
      </c>
      <c r="C482" s="571" t="s">
        <v>45</v>
      </c>
      <c r="D482" s="571" t="s">
        <v>37</v>
      </c>
      <c r="E482" s="571">
        <v>37.200000000000003</v>
      </c>
      <c r="F482" s="571">
        <v>3.423</v>
      </c>
      <c r="G482" s="571" t="s">
        <v>24</v>
      </c>
      <c r="H482" s="572">
        <v>60</v>
      </c>
      <c r="I482" s="573">
        <f t="shared" si="39"/>
        <v>297.60000000000002</v>
      </c>
    </row>
    <row r="483" spans="1:9" x14ac:dyDescent="0.2">
      <c r="A483" s="548"/>
      <c r="B483" s="570" t="s">
        <v>73</v>
      </c>
      <c r="C483" s="571" t="s">
        <v>45</v>
      </c>
      <c r="D483" s="571" t="s">
        <v>44</v>
      </c>
      <c r="E483" s="571">
        <v>41.2</v>
      </c>
      <c r="F483" s="571">
        <v>4.3159999999999998</v>
      </c>
      <c r="G483" s="571" t="s">
        <v>24</v>
      </c>
      <c r="H483" s="572">
        <v>60</v>
      </c>
      <c r="I483" s="573">
        <f t="shared" si="39"/>
        <v>329.6</v>
      </c>
    </row>
    <row r="484" spans="1:9" x14ac:dyDescent="0.2">
      <c r="A484" s="548"/>
      <c r="B484" s="570" t="s">
        <v>73</v>
      </c>
      <c r="C484" s="571" t="s">
        <v>45</v>
      </c>
      <c r="D484" s="571" t="s">
        <v>48</v>
      </c>
      <c r="E484" s="571">
        <v>46.9</v>
      </c>
      <c r="F484" s="571">
        <v>5.3970000000000002</v>
      </c>
      <c r="G484" s="571" t="s">
        <v>24</v>
      </c>
      <c r="H484" s="572">
        <v>63</v>
      </c>
      <c r="I484" s="573">
        <f t="shared" si="39"/>
        <v>375.2</v>
      </c>
    </row>
    <row r="485" spans="1:9" x14ac:dyDescent="0.2">
      <c r="A485" s="548"/>
      <c r="B485" s="570" t="s">
        <v>73</v>
      </c>
      <c r="C485" s="571" t="s">
        <v>45</v>
      </c>
      <c r="D485" s="571" t="s">
        <v>52</v>
      </c>
      <c r="E485" s="571">
        <v>53.4</v>
      </c>
      <c r="F485" s="571">
        <v>6.7610000000000001</v>
      </c>
      <c r="G485" s="571" t="s">
        <v>24</v>
      </c>
      <c r="H485" s="572">
        <v>72</v>
      </c>
      <c r="I485" s="573">
        <f t="shared" si="39"/>
        <v>427.2</v>
      </c>
    </row>
    <row r="486" spans="1:9" x14ac:dyDescent="0.2">
      <c r="A486" s="548"/>
      <c r="B486" s="570" t="s">
        <v>73</v>
      </c>
      <c r="C486" s="571" t="s">
        <v>45</v>
      </c>
      <c r="D486" s="571" t="s">
        <v>56</v>
      </c>
      <c r="E486" s="571">
        <v>57.9</v>
      </c>
      <c r="F486" s="571">
        <v>8.4830000000000005</v>
      </c>
      <c r="G486" s="571" t="s">
        <v>24</v>
      </c>
      <c r="H486" s="572">
        <v>72</v>
      </c>
      <c r="I486" s="573">
        <f t="shared" si="39"/>
        <v>463.2</v>
      </c>
    </row>
    <row r="487" spans="1:9" x14ac:dyDescent="0.2">
      <c r="A487" s="548"/>
      <c r="B487" s="570" t="s">
        <v>73</v>
      </c>
      <c r="C487" s="571" t="s">
        <v>45</v>
      </c>
      <c r="D487" s="571" t="s">
        <v>60</v>
      </c>
      <c r="E487" s="571">
        <v>65.3</v>
      </c>
      <c r="F487" s="571">
        <v>10.583</v>
      </c>
      <c r="G487" s="571" t="s">
        <v>24</v>
      </c>
      <c r="H487" s="572">
        <v>85</v>
      </c>
      <c r="I487" s="573">
        <f t="shared" si="39"/>
        <v>522.4</v>
      </c>
    </row>
    <row r="488" spans="1:9" ht="12.75" thickBot="1" x14ac:dyDescent="0.25">
      <c r="A488" s="548"/>
      <c r="B488" s="574" t="s">
        <v>73</v>
      </c>
      <c r="C488" s="360" t="s">
        <v>45</v>
      </c>
      <c r="D488" s="360" t="s">
        <v>64</v>
      </c>
      <c r="E488" s="360">
        <v>73.2</v>
      </c>
      <c r="F488" s="360">
        <v>13.670999999999999</v>
      </c>
      <c r="G488" s="360" t="s">
        <v>24</v>
      </c>
      <c r="H488" s="575">
        <v>85</v>
      </c>
      <c r="I488" s="576">
        <f t="shared" si="39"/>
        <v>585.6</v>
      </c>
    </row>
    <row r="489" spans="1:9" x14ac:dyDescent="0.2">
      <c r="A489" s="548"/>
      <c r="B489" s="577" t="s">
        <v>73</v>
      </c>
      <c r="C489" s="274" t="s">
        <v>50</v>
      </c>
      <c r="D489" s="274" t="s">
        <v>36</v>
      </c>
      <c r="E489" s="274">
        <v>11.3</v>
      </c>
      <c r="F489" s="274">
        <v>0.193</v>
      </c>
      <c r="G489" s="274" t="s">
        <v>24</v>
      </c>
      <c r="H489" s="578" t="s">
        <v>77</v>
      </c>
      <c r="I489" s="579">
        <f t="shared" si="39"/>
        <v>90.4</v>
      </c>
    </row>
    <row r="490" spans="1:9" x14ac:dyDescent="0.2">
      <c r="A490" s="548"/>
      <c r="B490" s="580" t="s">
        <v>73</v>
      </c>
      <c r="C490" s="282" t="s">
        <v>50</v>
      </c>
      <c r="D490" s="282" t="s">
        <v>41</v>
      </c>
      <c r="E490" s="282">
        <v>12.2</v>
      </c>
      <c r="F490" s="282">
        <v>0.24299999999999999</v>
      </c>
      <c r="G490" s="282" t="s">
        <v>24</v>
      </c>
      <c r="H490" s="581" t="s">
        <v>77</v>
      </c>
      <c r="I490" s="582">
        <f t="shared" si="39"/>
        <v>97.6</v>
      </c>
    </row>
    <row r="491" spans="1:9" x14ac:dyDescent="0.2">
      <c r="A491" s="548"/>
      <c r="B491" s="580" t="s">
        <v>73</v>
      </c>
      <c r="C491" s="282" t="s">
        <v>50</v>
      </c>
      <c r="D491" s="282" t="s">
        <v>46</v>
      </c>
      <c r="E491" s="282">
        <v>13.4</v>
      </c>
      <c r="F491" s="282">
        <v>0.32</v>
      </c>
      <c r="G491" s="282" t="s">
        <v>24</v>
      </c>
      <c r="H491" s="581" t="s">
        <v>77</v>
      </c>
      <c r="I491" s="582">
        <f t="shared" si="39"/>
        <v>107.2</v>
      </c>
    </row>
    <row r="492" spans="1:9" x14ac:dyDescent="0.2">
      <c r="A492" s="548"/>
      <c r="B492" s="580" t="s">
        <v>73</v>
      </c>
      <c r="C492" s="282" t="s">
        <v>50</v>
      </c>
      <c r="D492" s="282" t="s">
        <v>51</v>
      </c>
      <c r="E492" s="282">
        <v>14.6</v>
      </c>
      <c r="F492" s="282">
        <v>0.41099999999999998</v>
      </c>
      <c r="G492" s="282" t="s">
        <v>24</v>
      </c>
      <c r="H492" s="581" t="s">
        <v>77</v>
      </c>
      <c r="I492" s="582">
        <f t="shared" si="39"/>
        <v>116.8</v>
      </c>
    </row>
    <row r="493" spans="1:9" x14ac:dyDescent="0.2">
      <c r="A493" s="548"/>
      <c r="B493" s="580" t="s">
        <v>73</v>
      </c>
      <c r="C493" s="282" t="s">
        <v>50</v>
      </c>
      <c r="D493" s="282" t="s">
        <v>55</v>
      </c>
      <c r="E493" s="282">
        <v>17.5</v>
      </c>
      <c r="F493" s="282">
        <v>0.62</v>
      </c>
      <c r="G493" s="282" t="s">
        <v>24</v>
      </c>
      <c r="H493" s="581" t="s">
        <v>77</v>
      </c>
      <c r="I493" s="582">
        <f t="shared" si="39"/>
        <v>140</v>
      </c>
    </row>
    <row r="494" spans="1:9" x14ac:dyDescent="0.2">
      <c r="A494" s="548"/>
      <c r="B494" s="580" t="s">
        <v>73</v>
      </c>
      <c r="C494" s="282" t="s">
        <v>50</v>
      </c>
      <c r="D494" s="282" t="s">
        <v>59</v>
      </c>
      <c r="E494" s="282">
        <v>20.3</v>
      </c>
      <c r="F494" s="282">
        <v>0.89500000000000002</v>
      </c>
      <c r="G494" s="282" t="s">
        <v>24</v>
      </c>
      <c r="H494" s="581" t="s">
        <v>77</v>
      </c>
      <c r="I494" s="582">
        <f t="shared" si="39"/>
        <v>162.4</v>
      </c>
    </row>
    <row r="495" spans="1:9" x14ac:dyDescent="0.2">
      <c r="A495" s="548"/>
      <c r="B495" s="580" t="s">
        <v>73</v>
      </c>
      <c r="C495" s="282" t="s">
        <v>50</v>
      </c>
      <c r="D495" s="282" t="s">
        <v>63</v>
      </c>
      <c r="E495" s="282">
        <v>24.9</v>
      </c>
      <c r="F495" s="282">
        <v>1.34</v>
      </c>
      <c r="G495" s="282" t="s">
        <v>24</v>
      </c>
      <c r="H495" s="581" t="s">
        <v>77</v>
      </c>
      <c r="I495" s="582">
        <f t="shared" si="39"/>
        <v>199.2</v>
      </c>
    </row>
    <row r="496" spans="1:9" x14ac:dyDescent="0.2">
      <c r="A496" s="548"/>
      <c r="B496" s="580" t="s">
        <v>73</v>
      </c>
      <c r="C496" s="282" t="s">
        <v>50</v>
      </c>
      <c r="D496" s="282" t="s">
        <v>67</v>
      </c>
      <c r="E496" s="282">
        <v>27.3</v>
      </c>
      <c r="F496" s="282">
        <v>1.752</v>
      </c>
      <c r="G496" s="282" t="s">
        <v>24</v>
      </c>
      <c r="H496" s="581" t="s">
        <v>77</v>
      </c>
      <c r="I496" s="582">
        <f t="shared" si="39"/>
        <v>218.4</v>
      </c>
    </row>
    <row r="497" spans="1:9" x14ac:dyDescent="0.2">
      <c r="A497" s="548"/>
      <c r="B497" s="580" t="s">
        <v>73</v>
      </c>
      <c r="C497" s="282" t="s">
        <v>50</v>
      </c>
      <c r="D497" s="282" t="s">
        <v>23</v>
      </c>
      <c r="E497" s="282">
        <v>32</v>
      </c>
      <c r="F497" s="282">
        <v>2.4489999999999998</v>
      </c>
      <c r="G497" s="282" t="s">
        <v>24</v>
      </c>
      <c r="H497" s="581">
        <v>60</v>
      </c>
      <c r="I497" s="582">
        <f t="shared" si="39"/>
        <v>256</v>
      </c>
    </row>
    <row r="498" spans="1:9" x14ac:dyDescent="0.2">
      <c r="A498" s="548"/>
      <c r="B498" s="580" t="s">
        <v>73</v>
      </c>
      <c r="C498" s="282" t="s">
        <v>50</v>
      </c>
      <c r="D498" s="282" t="s">
        <v>34</v>
      </c>
      <c r="E498" s="282">
        <v>37.4</v>
      </c>
      <c r="F498" s="282">
        <v>3.379</v>
      </c>
      <c r="G498" s="282" t="s">
        <v>24</v>
      </c>
      <c r="H498" s="581">
        <v>60</v>
      </c>
      <c r="I498" s="582">
        <f t="shared" si="39"/>
        <v>299.2</v>
      </c>
    </row>
    <row r="499" spans="1:9" x14ac:dyDescent="0.2">
      <c r="A499" s="548"/>
      <c r="B499" s="580" t="s">
        <v>73</v>
      </c>
      <c r="C499" s="282" t="s">
        <v>50</v>
      </c>
      <c r="D499" s="282" t="s">
        <v>37</v>
      </c>
      <c r="E499" s="282">
        <v>41.2</v>
      </c>
      <c r="F499" s="282">
        <v>4.3869999999999996</v>
      </c>
      <c r="G499" s="282" t="s">
        <v>24</v>
      </c>
      <c r="H499" s="581">
        <v>60</v>
      </c>
      <c r="I499" s="582">
        <f t="shared" si="39"/>
        <v>329.6</v>
      </c>
    </row>
    <row r="500" spans="1:9" x14ac:dyDescent="0.2">
      <c r="A500" s="548"/>
      <c r="B500" s="580" t="s">
        <v>73</v>
      </c>
      <c r="C500" s="282" t="s">
        <v>50</v>
      </c>
      <c r="D500" s="282" t="s">
        <v>44</v>
      </c>
      <c r="E500" s="282">
        <v>45.9</v>
      </c>
      <c r="F500" s="282">
        <v>5.5609999999999999</v>
      </c>
      <c r="G500" s="282" t="s">
        <v>24</v>
      </c>
      <c r="H500" s="581">
        <v>63</v>
      </c>
      <c r="I500" s="582">
        <f t="shared" si="39"/>
        <v>367.2</v>
      </c>
    </row>
    <row r="501" spans="1:9" x14ac:dyDescent="0.2">
      <c r="A501" s="548"/>
      <c r="B501" s="580" t="s">
        <v>73</v>
      </c>
      <c r="C501" s="282" t="s">
        <v>50</v>
      </c>
      <c r="D501" s="282" t="s">
        <v>48</v>
      </c>
      <c r="E501" s="282">
        <v>51.9</v>
      </c>
      <c r="F501" s="282">
        <v>7.0910000000000002</v>
      </c>
      <c r="G501" s="282" t="s">
        <v>24</v>
      </c>
      <c r="H501" s="581">
        <v>72</v>
      </c>
      <c r="I501" s="582">
        <f t="shared" si="39"/>
        <v>415.2</v>
      </c>
    </row>
    <row r="502" spans="1:9" x14ac:dyDescent="0.2">
      <c r="A502" s="548"/>
      <c r="B502" s="580" t="s">
        <v>73</v>
      </c>
      <c r="C502" s="282" t="s">
        <v>50</v>
      </c>
      <c r="D502" s="282" t="s">
        <v>52</v>
      </c>
      <c r="E502" s="282">
        <v>59.2</v>
      </c>
      <c r="F502" s="282">
        <v>8.6910000000000007</v>
      </c>
      <c r="G502" s="282" t="s">
        <v>24</v>
      </c>
      <c r="H502" s="581">
        <v>79</v>
      </c>
      <c r="I502" s="582">
        <f t="shared" si="39"/>
        <v>473.6</v>
      </c>
    </row>
    <row r="503" spans="1:9" x14ac:dyDescent="0.2">
      <c r="A503" s="548"/>
      <c r="B503" s="580" t="s">
        <v>73</v>
      </c>
      <c r="C503" s="282" t="s">
        <v>50</v>
      </c>
      <c r="D503" s="282" t="s">
        <v>56</v>
      </c>
      <c r="E503" s="282">
        <v>64.400000000000006</v>
      </c>
      <c r="F503" s="282">
        <v>10.919</v>
      </c>
      <c r="G503" s="282" t="s">
        <v>24</v>
      </c>
      <c r="H503" s="581">
        <v>85</v>
      </c>
      <c r="I503" s="582">
        <f t="shared" si="39"/>
        <v>515.20000000000005</v>
      </c>
    </row>
    <row r="504" spans="1:9" x14ac:dyDescent="0.2">
      <c r="A504" s="548"/>
      <c r="B504" s="580" t="s">
        <v>73</v>
      </c>
      <c r="C504" s="282" t="s">
        <v>50</v>
      </c>
      <c r="D504" s="282" t="s">
        <v>60</v>
      </c>
      <c r="E504" s="282">
        <v>72.599999999999994</v>
      </c>
      <c r="F504" s="282">
        <v>13.618</v>
      </c>
      <c r="G504" s="282" t="s">
        <v>24</v>
      </c>
      <c r="H504" s="581">
        <v>96</v>
      </c>
      <c r="I504" s="582">
        <f t="shared" si="39"/>
        <v>580.79999999999995</v>
      </c>
    </row>
    <row r="505" spans="1:9" ht="12.75" thickBot="1" x14ac:dyDescent="0.25">
      <c r="A505" s="548"/>
      <c r="B505" s="583" t="s">
        <v>73</v>
      </c>
      <c r="C505" s="290" t="s">
        <v>50</v>
      </c>
      <c r="D505" s="290" t="s">
        <v>64</v>
      </c>
      <c r="E505" s="290">
        <v>80.8</v>
      </c>
      <c r="F505" s="290">
        <v>17.510999999999999</v>
      </c>
      <c r="G505" s="290" t="s">
        <v>24</v>
      </c>
      <c r="H505" s="584">
        <v>105</v>
      </c>
      <c r="I505" s="585">
        <f t="shared" si="39"/>
        <v>646.4</v>
      </c>
    </row>
    <row r="506" spans="1:9" x14ac:dyDescent="0.2">
      <c r="A506" s="548"/>
      <c r="B506" s="545" t="s">
        <v>73</v>
      </c>
      <c r="C506" s="322" t="s">
        <v>22</v>
      </c>
      <c r="D506" s="322" t="s">
        <v>36</v>
      </c>
      <c r="E506" s="322">
        <v>5.4</v>
      </c>
      <c r="F506" s="322">
        <v>6.6000000000000003E-2</v>
      </c>
      <c r="G506" s="322" t="s">
        <v>43</v>
      </c>
      <c r="H506" s="546" t="s">
        <v>77</v>
      </c>
      <c r="I506" s="547">
        <f t="shared" si="39"/>
        <v>43.2</v>
      </c>
    </row>
    <row r="507" spans="1:9" x14ac:dyDescent="0.2">
      <c r="A507" s="548"/>
      <c r="B507" s="549" t="s">
        <v>73</v>
      </c>
      <c r="C507" s="330" t="s">
        <v>22</v>
      </c>
      <c r="D507" s="330" t="s">
        <v>41</v>
      </c>
      <c r="E507" s="330">
        <v>5.8</v>
      </c>
      <c r="F507" s="330">
        <v>7.6999999999999999E-2</v>
      </c>
      <c r="G507" s="330" t="s">
        <v>43</v>
      </c>
      <c r="H507" s="550" t="s">
        <v>77</v>
      </c>
      <c r="I507" s="551">
        <f t="shared" si="39"/>
        <v>46.4</v>
      </c>
    </row>
    <row r="508" spans="1:9" x14ac:dyDescent="0.2">
      <c r="A508" s="548"/>
      <c r="B508" s="549" t="s">
        <v>73</v>
      </c>
      <c r="C508" s="330" t="s">
        <v>22</v>
      </c>
      <c r="D508" s="330" t="s">
        <v>46</v>
      </c>
      <c r="E508" s="330">
        <v>6.3</v>
      </c>
      <c r="F508" s="330">
        <v>7.3999999999999996E-2</v>
      </c>
      <c r="G508" s="330" t="s">
        <v>43</v>
      </c>
      <c r="H508" s="550" t="s">
        <v>77</v>
      </c>
      <c r="I508" s="551">
        <f t="shared" si="39"/>
        <v>50.4</v>
      </c>
    </row>
    <row r="509" spans="1:9" x14ac:dyDescent="0.2">
      <c r="A509" s="548"/>
      <c r="B509" s="549" t="s">
        <v>73</v>
      </c>
      <c r="C509" s="330" t="s">
        <v>22</v>
      </c>
      <c r="D509" s="330" t="s">
        <v>51</v>
      </c>
      <c r="E509" s="330">
        <v>6.8</v>
      </c>
      <c r="F509" s="330">
        <v>9.5000000000000001E-2</v>
      </c>
      <c r="G509" s="330" t="s">
        <v>43</v>
      </c>
      <c r="H509" s="550" t="s">
        <v>77</v>
      </c>
      <c r="I509" s="551">
        <f t="shared" si="39"/>
        <v>54.4</v>
      </c>
    </row>
    <row r="510" spans="1:9" x14ac:dyDescent="0.2">
      <c r="A510" s="548"/>
      <c r="B510" s="549" t="s">
        <v>73</v>
      </c>
      <c r="C510" s="330" t="s">
        <v>22</v>
      </c>
      <c r="D510" s="330" t="s">
        <v>55</v>
      </c>
      <c r="E510" s="330">
        <v>7.9</v>
      </c>
      <c r="F510" s="330">
        <v>0.13800000000000001</v>
      </c>
      <c r="G510" s="330" t="s">
        <v>43</v>
      </c>
      <c r="H510" s="550" t="s">
        <v>77</v>
      </c>
      <c r="I510" s="551">
        <f t="shared" si="39"/>
        <v>63.2</v>
      </c>
    </row>
    <row r="511" spans="1:9" x14ac:dyDescent="0.2">
      <c r="A511" s="548"/>
      <c r="B511" s="549" t="s">
        <v>73</v>
      </c>
      <c r="C511" s="330" t="s">
        <v>22</v>
      </c>
      <c r="D511" s="330" t="s">
        <v>59</v>
      </c>
      <c r="E511" s="330">
        <v>9.1</v>
      </c>
      <c r="F511" s="330">
        <v>0.19900000000000001</v>
      </c>
      <c r="G511" s="330" t="s">
        <v>43</v>
      </c>
      <c r="H511" s="550" t="s">
        <v>77</v>
      </c>
      <c r="I511" s="551">
        <f t="shared" si="39"/>
        <v>72.8</v>
      </c>
    </row>
    <row r="512" spans="1:9" x14ac:dyDescent="0.2">
      <c r="A512" s="548"/>
      <c r="B512" s="549" t="s">
        <v>73</v>
      </c>
      <c r="C512" s="330" t="s">
        <v>22</v>
      </c>
      <c r="D512" s="330" t="s">
        <v>63</v>
      </c>
      <c r="E512" s="330">
        <v>10.8</v>
      </c>
      <c r="F512" s="330">
        <v>0.28799999999999998</v>
      </c>
      <c r="G512" s="330" t="s">
        <v>43</v>
      </c>
      <c r="H512" s="550" t="s">
        <v>77</v>
      </c>
      <c r="I512" s="551">
        <f t="shared" si="39"/>
        <v>86.4</v>
      </c>
    </row>
    <row r="513" spans="1:9" x14ac:dyDescent="0.2">
      <c r="A513" s="548"/>
      <c r="B513" s="549" t="s">
        <v>73</v>
      </c>
      <c r="C513" s="330" t="s">
        <v>22</v>
      </c>
      <c r="D513" s="330" t="s">
        <v>67</v>
      </c>
      <c r="E513" s="330">
        <v>11.7</v>
      </c>
      <c r="F513" s="330">
        <v>0.38100000000000001</v>
      </c>
      <c r="G513" s="330" t="s">
        <v>43</v>
      </c>
      <c r="H513" s="550" t="s">
        <v>77</v>
      </c>
      <c r="I513" s="551">
        <f t="shared" si="39"/>
        <v>93.6</v>
      </c>
    </row>
    <row r="514" spans="1:9" x14ac:dyDescent="0.2">
      <c r="A514" s="548"/>
      <c r="B514" s="549" t="s">
        <v>73</v>
      </c>
      <c r="C514" s="330" t="s">
        <v>22</v>
      </c>
      <c r="D514" s="330" t="s">
        <v>23</v>
      </c>
      <c r="E514" s="330">
        <v>13.7</v>
      </c>
      <c r="F514" s="330">
        <v>0.52600000000000002</v>
      </c>
      <c r="G514" s="330" t="s">
        <v>43</v>
      </c>
      <c r="H514" s="550" t="s">
        <v>77</v>
      </c>
      <c r="I514" s="551">
        <f t="shared" si="39"/>
        <v>109.6</v>
      </c>
    </row>
    <row r="515" spans="1:9" x14ac:dyDescent="0.2">
      <c r="A515" s="548"/>
      <c r="B515" s="549" t="s">
        <v>73</v>
      </c>
      <c r="C515" s="330" t="s">
        <v>22</v>
      </c>
      <c r="D515" s="330" t="s">
        <v>34</v>
      </c>
      <c r="E515" s="330">
        <v>15.8</v>
      </c>
      <c r="F515" s="330">
        <v>0.72</v>
      </c>
      <c r="G515" s="330" t="s">
        <v>43</v>
      </c>
      <c r="H515" s="550" t="s">
        <v>77</v>
      </c>
      <c r="I515" s="551">
        <f t="shared" si="39"/>
        <v>126.4</v>
      </c>
    </row>
    <row r="516" spans="1:9" x14ac:dyDescent="0.2">
      <c r="A516" s="548"/>
      <c r="B516" s="549" t="s">
        <v>73</v>
      </c>
      <c r="C516" s="330" t="s">
        <v>22</v>
      </c>
      <c r="D516" s="330" t="s">
        <v>37</v>
      </c>
      <c r="E516" s="330">
        <v>17.3</v>
      </c>
      <c r="F516" s="330">
        <v>0.94099999999999995</v>
      </c>
      <c r="G516" s="330" t="s">
        <v>43</v>
      </c>
      <c r="H516" s="550" t="s">
        <v>77</v>
      </c>
      <c r="I516" s="551">
        <f t="shared" si="39"/>
        <v>138.4</v>
      </c>
    </row>
    <row r="517" spans="1:9" x14ac:dyDescent="0.2">
      <c r="A517" s="548"/>
      <c r="B517" s="549" t="s">
        <v>73</v>
      </c>
      <c r="C517" s="330" t="s">
        <v>22</v>
      </c>
      <c r="D517" s="330" t="s">
        <v>44</v>
      </c>
      <c r="E517" s="330">
        <v>19</v>
      </c>
      <c r="F517" s="330">
        <v>1.1830000000000001</v>
      </c>
      <c r="G517" s="330" t="s">
        <v>43</v>
      </c>
      <c r="H517" s="550">
        <v>60</v>
      </c>
      <c r="I517" s="551">
        <f t="shared" si="39"/>
        <v>152</v>
      </c>
    </row>
    <row r="518" spans="1:9" x14ac:dyDescent="0.2">
      <c r="A518" s="548"/>
      <c r="B518" s="549" t="s">
        <v>73</v>
      </c>
      <c r="C518" s="330" t="s">
        <v>22</v>
      </c>
      <c r="D518" s="330" t="s">
        <v>48</v>
      </c>
      <c r="E518" s="330">
        <v>21.4</v>
      </c>
      <c r="F518" s="330">
        <v>1.456</v>
      </c>
      <c r="G518" s="330" t="s">
        <v>43</v>
      </c>
      <c r="H518" s="550">
        <v>60</v>
      </c>
      <c r="I518" s="551">
        <f t="shared" si="39"/>
        <v>171.2</v>
      </c>
    </row>
    <row r="519" spans="1:9" x14ac:dyDescent="0.2">
      <c r="A519" s="548"/>
      <c r="B519" s="549" t="s">
        <v>73</v>
      </c>
      <c r="C519" s="330" t="s">
        <v>22</v>
      </c>
      <c r="D519" s="330" t="s">
        <v>52</v>
      </c>
      <c r="E519" s="330">
        <v>24.2</v>
      </c>
      <c r="F519" s="330">
        <v>1.8069999999999999</v>
      </c>
      <c r="G519" s="330" t="s">
        <v>43</v>
      </c>
      <c r="H519" s="550">
        <v>63</v>
      </c>
      <c r="I519" s="551">
        <f t="shared" si="39"/>
        <v>193.6</v>
      </c>
    </row>
    <row r="520" spans="1:9" x14ac:dyDescent="0.2">
      <c r="A520" s="548"/>
      <c r="B520" s="549" t="s">
        <v>73</v>
      </c>
      <c r="C520" s="330" t="s">
        <v>22</v>
      </c>
      <c r="D520" s="330" t="s">
        <v>56</v>
      </c>
      <c r="E520" s="330">
        <v>26.4</v>
      </c>
      <c r="F520" s="330">
        <v>2.2949999999999999</v>
      </c>
      <c r="G520" s="330" t="s">
        <v>43</v>
      </c>
      <c r="H520" s="550">
        <v>63</v>
      </c>
      <c r="I520" s="551">
        <f t="shared" si="39"/>
        <v>211.2</v>
      </c>
    </row>
    <row r="521" spans="1:9" x14ac:dyDescent="0.2">
      <c r="A521" s="548"/>
      <c r="B521" s="549" t="s">
        <v>73</v>
      </c>
      <c r="C521" s="330" t="s">
        <v>22</v>
      </c>
      <c r="D521" s="330" t="s">
        <v>60</v>
      </c>
      <c r="E521" s="330">
        <v>29.7</v>
      </c>
      <c r="F521" s="330">
        <v>2.8460000000000001</v>
      </c>
      <c r="G521" s="330" t="s">
        <v>43</v>
      </c>
      <c r="H521" s="550">
        <v>72</v>
      </c>
      <c r="I521" s="551">
        <f>E521*8</f>
        <v>237.6</v>
      </c>
    </row>
    <row r="522" spans="1:9" x14ac:dyDescent="0.2">
      <c r="A522" s="548"/>
      <c r="B522" s="549" t="s">
        <v>73</v>
      </c>
      <c r="C522" s="330" t="s">
        <v>22</v>
      </c>
      <c r="D522" s="330" t="s">
        <v>64</v>
      </c>
      <c r="E522" s="330">
        <v>33.4</v>
      </c>
      <c r="F522" s="330">
        <v>3.681</v>
      </c>
      <c r="G522" s="330" t="s">
        <v>43</v>
      </c>
      <c r="H522" s="550">
        <v>79</v>
      </c>
      <c r="I522" s="551">
        <f>E522*8</f>
        <v>267.2</v>
      </c>
    </row>
    <row r="523" spans="1:9" x14ac:dyDescent="0.2">
      <c r="A523" s="548"/>
      <c r="B523" s="549" t="s">
        <v>73</v>
      </c>
      <c r="C523" s="330" t="s">
        <v>22</v>
      </c>
      <c r="D523" s="330" t="s">
        <v>68</v>
      </c>
      <c r="E523" s="330">
        <v>37.299999999999997</v>
      </c>
      <c r="F523" s="330">
        <v>4.72</v>
      </c>
      <c r="G523" s="330" t="s">
        <v>43</v>
      </c>
      <c r="H523" s="550">
        <v>85</v>
      </c>
      <c r="I523" s="551">
        <f>E523*8</f>
        <v>298.39999999999998</v>
      </c>
    </row>
    <row r="524" spans="1:9" ht="12.75" thickBot="1" x14ac:dyDescent="0.25">
      <c r="A524" s="548"/>
      <c r="B524" s="552" t="s">
        <v>73</v>
      </c>
      <c r="C524" s="553" t="s">
        <v>22</v>
      </c>
      <c r="D524" s="553" t="s">
        <v>72</v>
      </c>
      <c r="E524" s="553">
        <v>41.2</v>
      </c>
      <c r="F524" s="553">
        <v>6.1760000000000002</v>
      </c>
      <c r="G524" s="553" t="s">
        <v>43</v>
      </c>
      <c r="H524" s="554">
        <v>96</v>
      </c>
      <c r="I524" s="555">
        <f>E524*8</f>
        <v>329.6</v>
      </c>
    </row>
    <row r="525" spans="1:9" x14ac:dyDescent="0.2">
      <c r="A525" s="548"/>
      <c r="B525" s="556" t="s">
        <v>73</v>
      </c>
      <c r="C525" s="346" t="s">
        <v>22</v>
      </c>
      <c r="D525" s="346" t="s">
        <v>36</v>
      </c>
      <c r="E525" s="346">
        <v>5.4</v>
      </c>
      <c r="F525" s="346">
        <v>6.6000000000000003E-2</v>
      </c>
      <c r="G525" s="346" t="s">
        <v>47</v>
      </c>
      <c r="H525" s="557" t="s">
        <v>77</v>
      </c>
      <c r="I525" s="558">
        <f t="shared" ref="I525:I539" si="40">E525*8</f>
        <v>43.2</v>
      </c>
    </row>
    <row r="526" spans="1:9" x14ac:dyDescent="0.2">
      <c r="A526" s="548"/>
      <c r="B526" s="559" t="s">
        <v>73</v>
      </c>
      <c r="C526" s="234" t="s">
        <v>22</v>
      </c>
      <c r="D526" s="234" t="s">
        <v>41</v>
      </c>
      <c r="E526" s="234">
        <v>5.8</v>
      </c>
      <c r="F526" s="234">
        <v>7.6999999999999999E-2</v>
      </c>
      <c r="G526" s="234" t="s">
        <v>47</v>
      </c>
      <c r="H526" s="560" t="s">
        <v>77</v>
      </c>
      <c r="I526" s="561">
        <f t="shared" si="40"/>
        <v>46.4</v>
      </c>
    </row>
    <row r="527" spans="1:9" x14ac:dyDescent="0.2">
      <c r="A527" s="548"/>
      <c r="B527" s="559" t="s">
        <v>73</v>
      </c>
      <c r="C527" s="234" t="s">
        <v>22</v>
      </c>
      <c r="D527" s="234" t="s">
        <v>46</v>
      </c>
      <c r="E527" s="234">
        <v>6.3</v>
      </c>
      <c r="F527" s="234">
        <v>7.3999999999999996E-2</v>
      </c>
      <c r="G527" s="234" t="s">
        <v>47</v>
      </c>
      <c r="H527" s="560" t="s">
        <v>77</v>
      </c>
      <c r="I527" s="561">
        <f t="shared" si="40"/>
        <v>50.4</v>
      </c>
    </row>
    <row r="528" spans="1:9" x14ac:dyDescent="0.2">
      <c r="A528" s="548"/>
      <c r="B528" s="559" t="s">
        <v>73</v>
      </c>
      <c r="C528" s="234" t="s">
        <v>22</v>
      </c>
      <c r="D528" s="234" t="s">
        <v>51</v>
      </c>
      <c r="E528" s="234">
        <v>6.8</v>
      </c>
      <c r="F528" s="234">
        <v>9.5000000000000001E-2</v>
      </c>
      <c r="G528" s="234" t="s">
        <v>47</v>
      </c>
      <c r="H528" s="560" t="s">
        <v>77</v>
      </c>
      <c r="I528" s="561">
        <f t="shared" si="40"/>
        <v>54.4</v>
      </c>
    </row>
    <row r="529" spans="1:9" x14ac:dyDescent="0.2">
      <c r="A529" s="548"/>
      <c r="B529" s="559" t="s">
        <v>73</v>
      </c>
      <c r="C529" s="234" t="s">
        <v>22</v>
      </c>
      <c r="D529" s="234" t="s">
        <v>55</v>
      </c>
      <c r="E529" s="234">
        <v>7.9</v>
      </c>
      <c r="F529" s="234">
        <v>0.13800000000000001</v>
      </c>
      <c r="G529" s="234" t="s">
        <v>47</v>
      </c>
      <c r="H529" s="560" t="s">
        <v>77</v>
      </c>
      <c r="I529" s="561">
        <f t="shared" si="40"/>
        <v>63.2</v>
      </c>
    </row>
    <row r="530" spans="1:9" x14ac:dyDescent="0.2">
      <c r="A530" s="548"/>
      <c r="B530" s="559" t="s">
        <v>73</v>
      </c>
      <c r="C530" s="234" t="s">
        <v>22</v>
      </c>
      <c r="D530" s="234" t="s">
        <v>59</v>
      </c>
      <c r="E530" s="234">
        <v>9.1</v>
      </c>
      <c r="F530" s="234">
        <v>0.19900000000000001</v>
      </c>
      <c r="G530" s="234" t="s">
        <v>47</v>
      </c>
      <c r="H530" s="560" t="s">
        <v>77</v>
      </c>
      <c r="I530" s="561">
        <f t="shared" si="40"/>
        <v>72.8</v>
      </c>
    </row>
    <row r="531" spans="1:9" x14ac:dyDescent="0.2">
      <c r="A531" s="548"/>
      <c r="B531" s="559" t="s">
        <v>73</v>
      </c>
      <c r="C531" s="234" t="s">
        <v>22</v>
      </c>
      <c r="D531" s="234" t="s">
        <v>63</v>
      </c>
      <c r="E531" s="234">
        <v>10.8</v>
      </c>
      <c r="F531" s="234">
        <v>0.28799999999999998</v>
      </c>
      <c r="G531" s="234" t="s">
        <v>47</v>
      </c>
      <c r="H531" s="560" t="s">
        <v>77</v>
      </c>
      <c r="I531" s="561">
        <f t="shared" si="40"/>
        <v>86.4</v>
      </c>
    </row>
    <row r="532" spans="1:9" x14ac:dyDescent="0.2">
      <c r="A532" s="548"/>
      <c r="B532" s="559" t="s">
        <v>73</v>
      </c>
      <c r="C532" s="234" t="s">
        <v>22</v>
      </c>
      <c r="D532" s="234" t="s">
        <v>67</v>
      </c>
      <c r="E532" s="234">
        <v>11.7</v>
      </c>
      <c r="F532" s="234">
        <v>0.38100000000000001</v>
      </c>
      <c r="G532" s="234" t="s">
        <v>47</v>
      </c>
      <c r="H532" s="560" t="s">
        <v>77</v>
      </c>
      <c r="I532" s="561">
        <f t="shared" si="40"/>
        <v>93.6</v>
      </c>
    </row>
    <row r="533" spans="1:9" x14ac:dyDescent="0.2">
      <c r="A533" s="548"/>
      <c r="B533" s="559" t="s">
        <v>73</v>
      </c>
      <c r="C533" s="234" t="s">
        <v>22</v>
      </c>
      <c r="D533" s="234" t="s">
        <v>23</v>
      </c>
      <c r="E533" s="234">
        <v>13.7</v>
      </c>
      <c r="F533" s="234">
        <v>0.52600000000000002</v>
      </c>
      <c r="G533" s="234" t="s">
        <v>47</v>
      </c>
      <c r="H533" s="560" t="s">
        <v>77</v>
      </c>
      <c r="I533" s="561">
        <f t="shared" si="40"/>
        <v>109.6</v>
      </c>
    </row>
    <row r="534" spans="1:9" x14ac:dyDescent="0.2">
      <c r="A534" s="548"/>
      <c r="B534" s="559" t="s">
        <v>73</v>
      </c>
      <c r="C534" s="234" t="s">
        <v>22</v>
      </c>
      <c r="D534" s="234" t="s">
        <v>34</v>
      </c>
      <c r="E534" s="234">
        <v>15.8</v>
      </c>
      <c r="F534" s="234">
        <v>0.72</v>
      </c>
      <c r="G534" s="234" t="s">
        <v>47</v>
      </c>
      <c r="H534" s="560" t="s">
        <v>77</v>
      </c>
      <c r="I534" s="561">
        <f t="shared" si="40"/>
        <v>126.4</v>
      </c>
    </row>
    <row r="535" spans="1:9" x14ac:dyDescent="0.2">
      <c r="A535" s="548"/>
      <c r="B535" s="559" t="s">
        <v>73</v>
      </c>
      <c r="C535" s="234" t="s">
        <v>22</v>
      </c>
      <c r="D535" s="234" t="s">
        <v>37</v>
      </c>
      <c r="E535" s="234">
        <v>17.3</v>
      </c>
      <c r="F535" s="234">
        <v>0.94099999999999995</v>
      </c>
      <c r="G535" s="234" t="s">
        <v>47</v>
      </c>
      <c r="H535" s="560" t="s">
        <v>77</v>
      </c>
      <c r="I535" s="561">
        <f t="shared" si="40"/>
        <v>138.4</v>
      </c>
    </row>
    <row r="536" spans="1:9" x14ac:dyDescent="0.2">
      <c r="A536" s="548"/>
      <c r="B536" s="559" t="s">
        <v>73</v>
      </c>
      <c r="C536" s="234" t="s">
        <v>22</v>
      </c>
      <c r="D536" s="234" t="s">
        <v>44</v>
      </c>
      <c r="E536" s="234">
        <v>19</v>
      </c>
      <c r="F536" s="234">
        <v>1.1830000000000001</v>
      </c>
      <c r="G536" s="234" t="s">
        <v>47</v>
      </c>
      <c r="H536" s="560" t="s">
        <v>77</v>
      </c>
      <c r="I536" s="561">
        <f t="shared" si="40"/>
        <v>152</v>
      </c>
    </row>
    <row r="537" spans="1:9" x14ac:dyDescent="0.2">
      <c r="A537" s="548"/>
      <c r="B537" s="559" t="s">
        <v>73</v>
      </c>
      <c r="C537" s="234" t="s">
        <v>22</v>
      </c>
      <c r="D537" s="234" t="s">
        <v>48</v>
      </c>
      <c r="E537" s="234">
        <v>21.4</v>
      </c>
      <c r="F537" s="234">
        <v>1.456</v>
      </c>
      <c r="G537" s="234" t="s">
        <v>47</v>
      </c>
      <c r="H537" s="560" t="s">
        <v>77</v>
      </c>
      <c r="I537" s="561">
        <f t="shared" si="40"/>
        <v>171.2</v>
      </c>
    </row>
    <row r="538" spans="1:9" x14ac:dyDescent="0.2">
      <c r="A538" s="548"/>
      <c r="B538" s="559" t="s">
        <v>73</v>
      </c>
      <c r="C538" s="234" t="s">
        <v>22</v>
      </c>
      <c r="D538" s="234" t="s">
        <v>52</v>
      </c>
      <c r="E538" s="234">
        <v>24.2</v>
      </c>
      <c r="F538" s="234">
        <v>1.8069999999999999</v>
      </c>
      <c r="G538" s="234" t="s">
        <v>47</v>
      </c>
      <c r="H538" s="560">
        <v>68</v>
      </c>
      <c r="I538" s="561">
        <f t="shared" si="40"/>
        <v>193.6</v>
      </c>
    </row>
    <row r="539" spans="1:9" x14ac:dyDescent="0.2">
      <c r="A539" s="548"/>
      <c r="B539" s="559" t="s">
        <v>73</v>
      </c>
      <c r="C539" s="234" t="s">
        <v>22</v>
      </c>
      <c r="D539" s="234" t="s">
        <v>56</v>
      </c>
      <c r="E539" s="234">
        <v>26.4</v>
      </c>
      <c r="F539" s="234">
        <v>2.2949999999999999</v>
      </c>
      <c r="G539" s="234" t="s">
        <v>47</v>
      </c>
      <c r="H539" s="560">
        <v>70</v>
      </c>
      <c r="I539" s="561">
        <f t="shared" si="40"/>
        <v>211.2</v>
      </c>
    </row>
    <row r="540" spans="1:9" x14ac:dyDescent="0.2">
      <c r="A540" s="548"/>
      <c r="B540" s="559" t="s">
        <v>73</v>
      </c>
      <c r="C540" s="234" t="s">
        <v>22</v>
      </c>
      <c r="D540" s="234" t="s">
        <v>60</v>
      </c>
      <c r="E540" s="234">
        <v>29.7</v>
      </c>
      <c r="F540" s="234">
        <v>2.8460000000000001</v>
      </c>
      <c r="G540" s="234" t="s">
        <v>47</v>
      </c>
      <c r="H540" s="560">
        <v>78</v>
      </c>
      <c r="I540" s="561">
        <f>E540*8</f>
        <v>237.6</v>
      </c>
    </row>
    <row r="541" spans="1:9" x14ac:dyDescent="0.2">
      <c r="A541" s="548"/>
      <c r="B541" s="559" t="s">
        <v>73</v>
      </c>
      <c r="C541" s="234" t="s">
        <v>22</v>
      </c>
      <c r="D541" s="234" t="s">
        <v>64</v>
      </c>
      <c r="E541" s="234">
        <v>33.4</v>
      </c>
      <c r="F541" s="234">
        <v>3.681</v>
      </c>
      <c r="G541" s="234" t="s">
        <v>47</v>
      </c>
      <c r="H541" s="560">
        <v>90</v>
      </c>
      <c r="I541" s="561">
        <f>E541*8</f>
        <v>267.2</v>
      </c>
    </row>
    <row r="542" spans="1:9" x14ac:dyDescent="0.2">
      <c r="A542" s="548"/>
      <c r="B542" s="559" t="s">
        <v>73</v>
      </c>
      <c r="C542" s="234" t="s">
        <v>22</v>
      </c>
      <c r="D542" s="234" t="s">
        <v>68</v>
      </c>
      <c r="E542" s="234">
        <v>37.299999999999997</v>
      </c>
      <c r="F542" s="234">
        <v>4.72</v>
      </c>
      <c r="G542" s="234" t="s">
        <v>47</v>
      </c>
      <c r="H542" s="560">
        <v>103</v>
      </c>
      <c r="I542" s="561">
        <f>E542*8</f>
        <v>298.39999999999998</v>
      </c>
    </row>
    <row r="543" spans="1:9" ht="12.75" thickBot="1" x14ac:dyDescent="0.25">
      <c r="A543" s="586"/>
      <c r="B543" s="587" t="s">
        <v>73</v>
      </c>
      <c r="C543" s="242" t="s">
        <v>22</v>
      </c>
      <c r="D543" s="242" t="s">
        <v>72</v>
      </c>
      <c r="E543" s="242">
        <v>41.2</v>
      </c>
      <c r="F543" s="242">
        <v>6.1760000000000002</v>
      </c>
      <c r="G543" s="242" t="s">
        <v>47</v>
      </c>
      <c r="H543" s="588">
        <v>103</v>
      </c>
      <c r="I543" s="589">
        <f>E543*8</f>
        <v>329.6</v>
      </c>
    </row>
  </sheetData>
  <mergeCells count="15">
    <mergeCell ref="A436:A543"/>
    <mergeCell ref="A210:A228"/>
    <mergeCell ref="A229:A267"/>
    <mergeCell ref="A268:A330"/>
    <mergeCell ref="A331:A381"/>
    <mergeCell ref="A382:A435"/>
    <mergeCell ref="O385:Q385"/>
    <mergeCell ref="O410:Q410"/>
    <mergeCell ref="O435:Q435"/>
    <mergeCell ref="O2:S2"/>
    <mergeCell ref="A4:A103"/>
    <mergeCell ref="X34:Z34"/>
    <mergeCell ref="X59:Z59"/>
    <mergeCell ref="X84:Z84"/>
    <mergeCell ref="A104:A20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ACAB9-93B7-4AFC-877B-2CF446E77413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Data</vt:lpstr>
      <vt:lpstr>Sheet1</vt:lpstr>
      <vt:lpstr>Cable_Spec</vt:lpstr>
      <vt:lpstr>CableCore</vt:lpstr>
      <vt:lpstr>CableSize</vt:lpstr>
      <vt:lpstr>Containment</vt:lpstr>
      <vt:lpstr>ContainmentWidth</vt:lpstr>
      <vt:lpstr>Duty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Proctor</dc:creator>
  <cp:lastModifiedBy>James Proctor</cp:lastModifiedBy>
  <dcterms:created xsi:type="dcterms:W3CDTF">2022-08-02T14:45:38Z</dcterms:created>
  <dcterms:modified xsi:type="dcterms:W3CDTF">2022-08-02T14:46:06Z</dcterms:modified>
</cp:coreProperties>
</file>