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corvel-my.sharepoint.com/personal/michael_swinarski_corvel_com/Documents/Desktop/Assessment tools/"/>
    </mc:Choice>
  </mc:AlternateContent>
  <xr:revisionPtr revIDLastSave="0" documentId="8_{6D01A68F-9BE4-4F24-9F73-10C5B5910308}" xr6:coauthVersionLast="47" xr6:coauthVersionMax="47" xr10:uidLastSave="{00000000-0000-0000-0000-000000000000}"/>
  <bookViews>
    <workbookView xWindow="-120" yWindow="-120" windowWidth="29040" windowHeight="15720" activeTab="6" xr2:uid="{00000000-000D-0000-FFFF-FFFF00000000}"/>
  </bookViews>
  <sheets>
    <sheet name="Instructions" sheetId="2" r:id="rId1"/>
    <sheet name="Assessor Information" sheetId="7" r:id="rId2"/>
    <sheet name="Assessment" sheetId="4" r:id="rId3"/>
    <sheet name="Reporting Raw Data" sheetId="5" r:id="rId4"/>
    <sheet name="Reporting Dashboard" sheetId="6" r:id="rId5"/>
    <sheet name="Data Validation" sheetId="3" r:id="rId6"/>
    <sheet name="Version History"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6" l="1"/>
  <c r="A1" i="6"/>
  <c r="F33" i="5" l="1"/>
  <c r="A1" i="5"/>
  <c r="F10" i="5"/>
  <c r="F31" i="5" l="1"/>
  <c r="F30" i="5"/>
  <c r="F29" i="5"/>
  <c r="F28" i="5"/>
  <c r="F27" i="5"/>
  <c r="F26" i="5"/>
  <c r="F25" i="5"/>
  <c r="F24" i="5"/>
  <c r="F23" i="5"/>
  <c r="F22" i="5"/>
  <c r="F21" i="5"/>
  <c r="F20" i="5"/>
  <c r="F19" i="5"/>
  <c r="F18" i="5"/>
  <c r="F17" i="5"/>
  <c r="F16" i="5"/>
  <c r="F15" i="5"/>
  <c r="F14" i="5"/>
  <c r="F13" i="5"/>
  <c r="F12" i="5"/>
  <c r="F11" i="5"/>
  <c r="F9" i="5"/>
  <c r="C31" i="5"/>
  <c r="C30" i="5"/>
  <c r="C29" i="5"/>
  <c r="C28" i="5"/>
  <c r="C27" i="5"/>
  <c r="C26" i="5"/>
  <c r="C25" i="5"/>
  <c r="C24" i="5"/>
  <c r="C23" i="5"/>
  <c r="C22" i="5"/>
  <c r="C21" i="5"/>
  <c r="C20" i="5"/>
  <c r="C19" i="5"/>
  <c r="C18" i="5"/>
  <c r="C17" i="5"/>
  <c r="C16" i="5"/>
  <c r="C15" i="5"/>
  <c r="C14" i="5"/>
  <c r="C13" i="5"/>
  <c r="C12" i="5"/>
  <c r="C11" i="5"/>
  <c r="C10" i="5"/>
  <c r="C9" i="5"/>
  <c r="C7" i="5"/>
  <c r="C6" i="5"/>
  <c r="C5" i="5"/>
  <c r="C4" i="5"/>
  <c r="C3" i="5"/>
  <c r="F7" i="5"/>
  <c r="F6" i="5"/>
  <c r="F5" i="5"/>
  <c r="F4" i="5"/>
  <c r="F3" i="5"/>
  <c r="E31" i="5"/>
  <c r="E30" i="5"/>
  <c r="E29" i="5"/>
  <c r="E28" i="5"/>
  <c r="E27" i="5"/>
  <c r="E26" i="5"/>
  <c r="E25" i="5"/>
  <c r="E24" i="5"/>
  <c r="E23" i="5"/>
  <c r="E22" i="5"/>
  <c r="E21" i="5"/>
  <c r="E20" i="5"/>
  <c r="E19" i="5"/>
  <c r="E18" i="5"/>
  <c r="E17" i="5"/>
  <c r="E16" i="5"/>
  <c r="E15" i="5"/>
  <c r="D31" i="5"/>
  <c r="D30" i="5"/>
  <c r="D29" i="5"/>
  <c r="D28" i="5"/>
  <c r="D27" i="5"/>
  <c r="D26" i="5"/>
  <c r="D25" i="5"/>
  <c r="D24" i="5"/>
  <c r="D23" i="5"/>
  <c r="D22" i="5"/>
  <c r="D21" i="5"/>
  <c r="D20" i="5"/>
  <c r="D19" i="5"/>
  <c r="D18" i="5"/>
  <c r="D17" i="5"/>
  <c r="D16" i="5"/>
  <c r="D15" i="5"/>
  <c r="D7" i="5" l="1"/>
  <c r="D6" i="5"/>
  <c r="D5" i="5"/>
  <c r="D4" i="5"/>
  <c r="D3" i="5"/>
  <c r="E7" i="5"/>
  <c r="E6" i="5"/>
  <c r="E5" i="5"/>
  <c r="E4" i="5"/>
  <c r="E3" i="5"/>
  <c r="E14" i="5"/>
  <c r="E13" i="5"/>
  <c r="E12" i="5"/>
  <c r="E11" i="5"/>
  <c r="E10" i="5"/>
  <c r="E9" i="5"/>
  <c r="D14" i="5"/>
  <c r="D13" i="5"/>
  <c r="D12" i="5"/>
  <c r="D11" i="5"/>
  <c r="D10" i="5"/>
  <c r="D9" i="5"/>
</calcChain>
</file>

<file path=xl/sharedStrings.xml><?xml version="1.0" encoding="utf-8"?>
<sst xmlns="http://schemas.openxmlformats.org/spreadsheetml/2006/main" count="257" uniqueCount="223">
  <si>
    <t>Function</t>
  </si>
  <si>
    <t>Category</t>
  </si>
  <si>
    <t>IDENTIFY (ID)</t>
  </si>
  <si>
    <t>Asset Management (ID.AM)</t>
  </si>
  <si>
    <t>Business Environment (ID.BE)</t>
  </si>
  <si>
    <t>Governance (ID.GV)</t>
  </si>
  <si>
    <t>Risk Assessment (ID.RA)</t>
  </si>
  <si>
    <t>Risk Management Strategy (ID.RM)</t>
  </si>
  <si>
    <t>PROTECT (PR)</t>
  </si>
  <si>
    <t>Awareness and Training (PR.AT)</t>
  </si>
  <si>
    <t>Data Security (PR.DS)</t>
  </si>
  <si>
    <t>Maintenance (PR.MA)</t>
  </si>
  <si>
    <t>Protective Technology (PR.PT)</t>
  </si>
  <si>
    <t>DETECT (DE)</t>
  </si>
  <si>
    <t>Anomalies and Events (DE.AE)</t>
  </si>
  <si>
    <t>Security Continuous Monitoring (DE.CM)</t>
  </si>
  <si>
    <t>Detection Processes (DE.DP)</t>
  </si>
  <si>
    <t>RESPOND (RS)</t>
  </si>
  <si>
    <t>Response Planning (RS.RP)</t>
  </si>
  <si>
    <t>Communications (RS.CO)</t>
  </si>
  <si>
    <t>Analysis (RS.AN)</t>
  </si>
  <si>
    <t>Mitigation (RS.MI)</t>
  </si>
  <si>
    <t>Improvements (RS.IM)</t>
  </si>
  <si>
    <t>RECOVER (RC)</t>
  </si>
  <si>
    <t>Recovery Planning (RC.RP)</t>
  </si>
  <si>
    <t>Improvements (RC.IM)</t>
  </si>
  <si>
    <t>Communications (RC.CO)</t>
  </si>
  <si>
    <t>Implemented</t>
  </si>
  <si>
    <t>Current Maturity</t>
  </si>
  <si>
    <t>Target Maturity</t>
  </si>
  <si>
    <t>Target Maturity Timeframe</t>
  </si>
  <si>
    <t>Maturity Level</t>
  </si>
  <si>
    <t>Maturity</t>
  </si>
  <si>
    <t>Yes</t>
  </si>
  <si>
    <t>No</t>
  </si>
  <si>
    <t>Partial</t>
  </si>
  <si>
    <t>N/A</t>
  </si>
  <si>
    <t>Subcategory</t>
  </si>
  <si>
    <r>
      <t xml:space="preserve">Asset Management (ID.AM): </t>
    </r>
    <r>
      <rPr>
        <sz val="11"/>
        <color theme="1"/>
        <rFont val="Times New Roman"/>
        <family val="1"/>
      </rPr>
      <t>The data, personnel, devices, systems, and facilities that enable the organization to achieve business purposes are identified and managed consistent with their relative importance to organizational objectives and the organization’s risk strategy.</t>
    </r>
  </si>
  <si>
    <t>ID.AM-1: Physical devices and systems within the organization are inventoried</t>
  </si>
  <si>
    <t>ID.AM-2: Software platforms and applications within the organization are inventoried</t>
  </si>
  <si>
    <t>ID.AM-3: Organizational communication and data flows are mapped</t>
  </si>
  <si>
    <t>ID.AM-4: External information systems are catalogued</t>
  </si>
  <si>
    <t xml:space="preserve">ID.AM-5: Resources (e.g., hardware, devices, data, time, personnel, and software) are prioritized based on their classification, criticality, and business value </t>
  </si>
  <si>
    <t>ID.AM-6: Cybersecurity roles and responsibilities for the entire workforce and third-party stakeholders (e.g., suppliers, customers, partners) are established</t>
  </si>
  <si>
    <r>
      <t xml:space="preserve">Business Environment (ID.BE): </t>
    </r>
    <r>
      <rPr>
        <sz val="11"/>
        <color theme="1"/>
        <rFont val="Times New Roman"/>
        <family val="1"/>
      </rPr>
      <t>The organization’s mission, objectives, stakeholders, and activities are understood and prioritized; this information is used to inform cybersecurity roles, responsibilities, and risk management decisions.</t>
    </r>
  </si>
  <si>
    <t>ID.BE-1: The organization’s role in the supply chain is identified and communicated</t>
  </si>
  <si>
    <t>ID.BE-2: The organization’s place in critical infrastructure and its industry sector is identified and communicated</t>
  </si>
  <si>
    <t>ID.BE-3: Priorities for organizational mission, objectives, and activities are established and communicated</t>
  </si>
  <si>
    <t>ID.BE-4: Dependencies and critical functions for delivery of critical services are established</t>
  </si>
  <si>
    <t>ID.BE-5: Resilience requirements to support delivery of critical services are established for all operating states (e.g. under duress/attack, during recovery, normal operations)</t>
  </si>
  <si>
    <r>
      <t xml:space="preserve">Governance (ID.GV): </t>
    </r>
    <r>
      <rPr>
        <sz val="11"/>
        <color theme="1"/>
        <rFont val="Times New Roman"/>
        <family val="1"/>
      </rPr>
      <t>The policies, procedures, and processes to manage and monitor the organization’s regulatory, legal, risk, environmental, and operational requirements are understood and inform the management of cybersecurity risk.</t>
    </r>
  </si>
  <si>
    <t>ID.GV-1: Organizational cybersecurity policy is established and communicated</t>
  </si>
  <si>
    <t>ID.GV-2: Cybersecurity roles and responsibilities are coordinated and aligned with internal roles and external partners</t>
  </si>
  <si>
    <t>ID.GV-3: Legal and regulatory requirements regarding cybersecurity, including privacy and civil liberties obligations, are understood and managed</t>
  </si>
  <si>
    <t>ID.GV-4: Governance and risk management processes address cybersecurity risks</t>
  </si>
  <si>
    <r>
      <t xml:space="preserve">Risk Assessment (ID.RA): </t>
    </r>
    <r>
      <rPr>
        <sz val="11"/>
        <color theme="1"/>
        <rFont val="Times New Roman"/>
        <family val="1"/>
      </rPr>
      <t>The organization understands the cybersecurity risk to organizational operations (including mission, functions, image, or reputation), organizational assets, and individuals.</t>
    </r>
  </si>
  <si>
    <t>ID.RA-1: Asset vulnerabilities are identified and documented</t>
  </si>
  <si>
    <t>ID.RA-2: Cyber threat intelligence is received from information sharing forums and sources</t>
  </si>
  <si>
    <t>ID.RA-3: Threats, both internal and external, are identified and documented</t>
  </si>
  <si>
    <t>ID.RA-4: Potential business impacts and likelihoods are identified</t>
  </si>
  <si>
    <t>ID.RA-5: Threats, vulnerabilities, likelihoods, and impacts are used to determine risk</t>
  </si>
  <si>
    <t>ID.RA-6: Risk responses are identified and prioritized</t>
  </si>
  <si>
    <r>
      <t xml:space="preserve">Risk Management Strategy (ID.RM): </t>
    </r>
    <r>
      <rPr>
        <sz val="11"/>
        <color theme="1"/>
        <rFont val="Times New Roman"/>
        <family val="1"/>
      </rPr>
      <t>The organization’s priorities, constraints, risk tolerances, and assumptions are established and used to support operational risk decisions.</t>
    </r>
  </si>
  <si>
    <t>ID.RM-1: Risk management processes are established, managed, and agreed to by organizational stakeholders</t>
  </si>
  <si>
    <t>ID.RM-2: Organizational risk tolerance is determined and clearly expressed</t>
  </si>
  <si>
    <t>ID.RM-3: The organization’s determination of risk tolerance is informed by its role in critical infrastructure and sector specific risk analysis</t>
  </si>
  <si>
    <r>
      <t xml:space="preserve">Supply Chain Risk Management (ID.SC):
</t>
    </r>
    <r>
      <rPr>
        <sz val="11"/>
        <color theme="1"/>
        <rFont val="Times New Roman"/>
        <family val="1"/>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</si>
  <si>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ID.SC-1: Cyber supply chain risk management processes are identified, established, assessed, managed, and agreed to by organizational stakeholders</t>
  </si>
  <si>
    <t xml:space="preserve">ID.SC-2: Suppliers and third party partners of information systems, components, and services are identified, prioritized, and assessed using a cyber supply chain risk assessment process </t>
  </si>
  <si>
    <t>ID.SC-3: Contracts with suppliers and third-party partners are used to implement appropriate measures designed to meet the objectives of an organization’s cybersecurity program and Cyber Supply Chain Risk Management Plan.</t>
  </si>
  <si>
    <t>ID.SC-4: Suppliers and third-party partners are routinely assessed using audits, test results, or other forms of evaluations to confirm they are meeting their contractual obligations.</t>
  </si>
  <si>
    <t>ID.SC-5: Response and recovery planning and testing are conducted with suppliers and third-party providers</t>
  </si>
  <si>
    <r>
      <t xml:space="preserve">Identity Management, Authentication and Access Control (PR.AC): </t>
    </r>
    <r>
      <rPr>
        <sz val="11"/>
        <color theme="1"/>
        <rFont val="Times New Roman"/>
        <family val="1"/>
      </rPr>
      <t>Access to physical and logical assets and associated facilities is limited to authorized users, processes, and devices, and is managed consistent with the assessed risk of unauthorized access to authorized activities and transactions.</t>
    </r>
  </si>
  <si>
    <t>PR.AC-1: Identities and credentials are issued, managed, verified, revoked, and audited for authorized devices, users and processes</t>
  </si>
  <si>
    <t>PR.AC-2: Physical access to assets is managed and protected</t>
  </si>
  <si>
    <t>PR.AC-3: Remote access is managed</t>
  </si>
  <si>
    <t>PR.AC-4: Access permissions and authorizations are managed, incorporating the principles of least privilege and separation of duties</t>
  </si>
  <si>
    <t>PR.AC-5: Network integrity is protected (e.g., network segregation, network segmentation)</t>
  </si>
  <si>
    <t>PR.AC-6: Identities are proofed and bound to credentials and asserted in interactions</t>
  </si>
  <si>
    <t>PR.AC-7: Users, devices, and other assets are authenticated (e.g., single-factor, multi-factor) commensurate with the risk of the transaction (e.g., individuals’ security and privacy risks and other organizational risks)</t>
  </si>
  <si>
    <r>
      <t xml:space="preserve">Awareness and Training (PR.AT): </t>
    </r>
    <r>
      <rPr>
        <sz val="11"/>
        <color theme="1"/>
        <rFont val="Times New Roman"/>
        <family val="1"/>
      </rPr>
      <t>The organization’s personnel and partners are provided cybersecurity awareness education and are trained to perform their cybersecurity-related duties and responsibilities consistent with related policies, procedures, and agreements.</t>
    </r>
  </si>
  <si>
    <t xml:space="preserve">PR.AT-1: All users are informed and trained </t>
  </si>
  <si>
    <t xml:space="preserve">PR.AT-2: Privileged users understand their roles and responsibilities </t>
  </si>
  <si>
    <t xml:space="preserve">PR.AT-3: Third-party stakeholders (e.g., suppliers, customers, partners) understand their roles and responsibilities </t>
  </si>
  <si>
    <t xml:space="preserve">PR.AT-4: Senior executives understand their roles and responsibilities </t>
  </si>
  <si>
    <t xml:space="preserve">PR.AT-5: Physical and cybersecurity personnel understand their roles and responsibilities </t>
  </si>
  <si>
    <r>
      <t xml:space="preserve">Data Security (PR.DS): </t>
    </r>
    <r>
      <rPr>
        <sz val="11"/>
        <color theme="1"/>
        <rFont val="Times New Roman"/>
        <family val="1"/>
      </rPr>
      <t>Information and records (data) are managed consistent with the organization’s risk strategy to protect the confidentiality, integrity, and availability of information.</t>
    </r>
  </si>
  <si>
    <t>PR.DS-1: Data-at-rest is protected</t>
  </si>
  <si>
    <t>PR.DS-2: Data-in-transit is protected</t>
  </si>
  <si>
    <t>PR.DS-3: Assets are formally managed throughout removal, transfers, and disposition</t>
  </si>
  <si>
    <t>PR.DS-4: Adequate capacity to ensure availability is maintained</t>
  </si>
  <si>
    <t>PR.DS-5: Protections against data leaks are implemented</t>
  </si>
  <si>
    <t>PR.DS-6: Integrity checking mechanisms are used to verify software, firmware, and information integrity</t>
  </si>
  <si>
    <t>PR.DS-7: The development and testing environment(s) are separate from the production environment</t>
  </si>
  <si>
    <t>PR.DS-8: Integrity checking mechanisms are used to verify hardware integrity</t>
  </si>
  <si>
    <r>
      <t xml:space="preserve">Information Protection Processes and Procedures (PR.IP): </t>
    </r>
    <r>
      <rPr>
        <sz val="11"/>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</si>
  <si>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t>PR.IP-1: A baseline configuration of information technology/industrial control systems is created and maintained incorporating security principles (e.g. concept of least functionality)</t>
  </si>
  <si>
    <t>PR.IP-2: A System Development Life Cycle to manage systems is implemented</t>
  </si>
  <si>
    <t>PR.IP-3: Configuration change control processes are in place</t>
  </si>
  <si>
    <t xml:space="preserve">PR.IP-4: Backups of information are conducted, maintained, and tested </t>
  </si>
  <si>
    <t>PR.IP-5: Policy and regulations regarding the physical operating environment for organizational assets are met</t>
  </si>
  <si>
    <t>PR.IP-6: Data is destroyed according to policy</t>
  </si>
  <si>
    <t>PR.IP-7: Protection processes are improved</t>
  </si>
  <si>
    <t xml:space="preserve">PR.IP-8: Effectiveness of protection technologies is shared </t>
  </si>
  <si>
    <t>PR.IP-9: Response plans (Incident Response and Business Continuity) and recovery plans (Incident Recovery and Disaster Recovery) are in place and managed</t>
  </si>
  <si>
    <t>PR.IP-10: Response and recovery plans are tested</t>
  </si>
  <si>
    <t>PR.IP-11: Cybersecurity is included in human resources practices (e.g., deprovisioning, personnel screening)</t>
  </si>
  <si>
    <t>PR.IP-12: A vulnerability management plan is developed and implemented</t>
  </si>
  <si>
    <r>
      <t>Maintenance (PR.MA):</t>
    </r>
    <r>
      <rPr>
        <sz val="11"/>
        <color theme="1"/>
        <rFont val="Times New Roman"/>
        <family val="1"/>
      </rPr>
      <t xml:space="preserve"> Maintenance and repairs of industrial control and information system components are performed consistent with policies and procedures.</t>
    </r>
  </si>
  <si>
    <t>PR.MA-1: Maintenance and repair of organizational assets are performed and logged, with approved and controlled tools</t>
  </si>
  <si>
    <t>PR.MA-2: Remote maintenance of organizational assets is approved, logged, and performed in a manner that prevents unauthorized access</t>
  </si>
  <si>
    <r>
      <t xml:space="preserve">Protective Technology (PR.PT): </t>
    </r>
    <r>
      <rPr>
        <sz val="11"/>
        <color theme="1"/>
        <rFont val="Times New Roman"/>
        <family val="1"/>
      </rPr>
      <t>Technical security solutions are managed to ensure the security and resilience of systems and assets, consistent with related policies, procedures, and agreements.</t>
    </r>
  </si>
  <si>
    <t>PR.PT-1: Audit/log records are determined, documented, implemented, and reviewed in accordance with policy</t>
  </si>
  <si>
    <t>PR.PT-2: Removable media is protected and its use restricted according to policy</t>
  </si>
  <si>
    <t>PR.PT-3: The principle of least functionality is incorporated by configuring systems to provide only essential capabilities</t>
  </si>
  <si>
    <t>PR.PT-4: Communications and control networks are protected</t>
  </si>
  <si>
    <t>PR.PT-5: Mechanisms (e.g., failsafe, load balancing, hot swap) are implemented to achieve resilience requirements in normal and adverse situations</t>
  </si>
  <si>
    <r>
      <t xml:space="preserve">Anomalies and Events (DE.AE): </t>
    </r>
    <r>
      <rPr>
        <sz val="11"/>
        <color theme="1"/>
        <rFont val="Times New Roman"/>
        <family val="1"/>
      </rPr>
      <t>Anomalous activity is detected and the potential impact of events is understood.</t>
    </r>
  </si>
  <si>
    <t>DE.AE-1: A baseline of network operations and expected data flows for users and systems is established and managed</t>
  </si>
  <si>
    <t>DE.AE-2: Detected events are analyzed to understand attack targets and methods</t>
  </si>
  <si>
    <t>DE.AE-3: Event data are collected and correlated from multiple sources and sensors</t>
  </si>
  <si>
    <t>DE.AE-4: Impact of events is determined</t>
  </si>
  <si>
    <t>DE.AE-5: Incident alert thresholds are established</t>
  </si>
  <si>
    <r>
      <t xml:space="preserve">Security Continuous Monitoring (DE.CM): </t>
    </r>
    <r>
      <rPr>
        <sz val="11"/>
        <color theme="1"/>
        <rFont val="Times New Roman"/>
        <family val="1"/>
      </rPr>
      <t>The information system and assets are monitored to identify cybersecurity events and verify the effectiveness of protective measures.</t>
    </r>
  </si>
  <si>
    <t>DE.CM-1: The network is monitored to detect potential cybersecurity events</t>
  </si>
  <si>
    <t>DE.CM-2: The physical environment is monitored to detect potential cybersecurity events</t>
  </si>
  <si>
    <t>DE.CM-3: Personnel activity is monitored to detect potential cybersecurity events</t>
  </si>
  <si>
    <t>DE.CM-4: Malicious code is detected</t>
  </si>
  <si>
    <t>DE.CM-5: Unauthorized mobile code is detected</t>
  </si>
  <si>
    <t>DE.CM-6: External service provider activity is monitored to detect potential cybersecurity events</t>
  </si>
  <si>
    <t>DE.CM-7: Monitoring for unauthorized personnel, connections, devices, and software is performed</t>
  </si>
  <si>
    <t>DE.CM-8: Vulnerability scans are performed</t>
  </si>
  <si>
    <r>
      <t>Detection Processes (DE.DP):</t>
    </r>
    <r>
      <rPr>
        <sz val="11"/>
        <color theme="1"/>
        <rFont val="Times New Roman"/>
        <family val="1"/>
      </rPr>
      <t xml:space="preserve"> Detection processes and procedures are maintained and tested to ensure awareness of anomalous events.</t>
    </r>
  </si>
  <si>
    <t>DE.DP-1: Roles and responsibilities for detection are well defined to ensure accountability</t>
  </si>
  <si>
    <t>DE.DP-2: Detection activities comply with all applicable requirements</t>
  </si>
  <si>
    <t>DE.DP-3: Detection processes are tested</t>
  </si>
  <si>
    <t>DE.DP-4: Event detection information is communicated</t>
  </si>
  <si>
    <t>DE.DP-5: Detection processes are continuously improved</t>
  </si>
  <si>
    <r>
      <t>Response Planning (RS.RP):</t>
    </r>
    <r>
      <rPr>
        <sz val="11"/>
        <color theme="1"/>
        <rFont val="Times New Roman"/>
        <family val="1"/>
      </rPr>
      <t xml:space="preserve"> Response processes and procedures are executed and maintained, to ensure response to detected cybersecurity incidents.</t>
    </r>
  </si>
  <si>
    <t>RS.RP-1: Response plan is executed during or after an incident</t>
  </si>
  <si>
    <r>
      <t xml:space="preserve">Communications (RS.CO): </t>
    </r>
    <r>
      <rPr>
        <sz val="11"/>
        <color theme="1"/>
        <rFont val="Times New Roman"/>
        <family val="1"/>
      </rPr>
      <t>Response activities are coordinated with internal and external stakeholders (e.g. external support from law enforcement agencies).</t>
    </r>
  </si>
  <si>
    <t>RS.CO-1: Personnel know their roles and order of operations when a response is needed</t>
  </si>
  <si>
    <t>RS.CO-2: Incidents are reported consistent with established criteria</t>
  </si>
  <si>
    <t>RS.CO-3: Information is shared consistent with response plans</t>
  </si>
  <si>
    <t>RS.CO-4: Coordination with stakeholders occurs consistent with response plans</t>
  </si>
  <si>
    <t xml:space="preserve">RS.CO-5: Voluntary information sharing occurs with external stakeholders to achieve broader cybersecurity situational awareness </t>
  </si>
  <si>
    <r>
      <t xml:space="preserve">Analysis (RS.AN): </t>
    </r>
    <r>
      <rPr>
        <sz val="11"/>
        <color theme="1"/>
        <rFont val="Times New Roman"/>
        <family val="1"/>
      </rPr>
      <t>Analysis is conducted to ensure effective response and support recovery activities.</t>
    </r>
  </si>
  <si>
    <t>RS.AN-1: Notifications from detection systems are investigated </t>
  </si>
  <si>
    <t>RS.AN-2: The impact of the incident is understood</t>
  </si>
  <si>
    <t>RS.AN-3: Forensics are performed</t>
  </si>
  <si>
    <t>RS.AN-4: Incidents are categorized consistent with response plans</t>
  </si>
  <si>
    <t>RS.AN-5: Processes are established to receive, analyze and respond to vulnerabilities disclosed to the organization from internal and external sources (e.g. internal testing, security bulletins, or security researchers)</t>
  </si>
  <si>
    <r>
      <t xml:space="preserve">Mitigation (RS.MI): </t>
    </r>
    <r>
      <rPr>
        <sz val="11"/>
        <color theme="1"/>
        <rFont val="Times New Roman"/>
        <family val="1"/>
      </rPr>
      <t>Activities are performed to prevent expansion of an event, mitigate its effects, and resolve the incident.</t>
    </r>
  </si>
  <si>
    <t>RS.MI-1: Incidents are contained</t>
  </si>
  <si>
    <t>RS.MI-2: Incidents are mitigated</t>
  </si>
  <si>
    <t>RS.MI-3: Newly identified vulnerabilities are mitigated or documented as accepted risks</t>
  </si>
  <si>
    <r>
      <t xml:space="preserve">Improvements (RS.IM): </t>
    </r>
    <r>
      <rPr>
        <sz val="11"/>
        <color theme="1"/>
        <rFont val="Times New Roman"/>
        <family val="1"/>
      </rPr>
      <t>Organizational response activities are improved by incorporating lessons learned from current and previous detection/response activities.</t>
    </r>
  </si>
  <si>
    <t>RS.IM-1: Response plans incorporate lessons learned</t>
  </si>
  <si>
    <t>RS.IM-2: Response strategies are updated</t>
  </si>
  <si>
    <r>
      <t xml:space="preserve">Recovery Planning (RC.RP): </t>
    </r>
    <r>
      <rPr>
        <sz val="11"/>
        <color theme="1"/>
        <rFont val="Times New Roman"/>
        <family val="1"/>
      </rPr>
      <t>Recovery processes and procedures are executed and maintained to ensure restoration of systems or assets affected by cybersecurity incidents.</t>
    </r>
  </si>
  <si>
    <t xml:space="preserve">RC.RP-1: Recovery plan is executed during or after a cybersecurity incident </t>
  </si>
  <si>
    <r>
      <t xml:space="preserve">Improvements (RC.IM): </t>
    </r>
    <r>
      <rPr>
        <sz val="11"/>
        <color theme="1"/>
        <rFont val="Times New Roman"/>
        <family val="1"/>
      </rPr>
      <t>Recovery planning and processes are improved by incorporating lessons learned into future activities.</t>
    </r>
  </si>
  <si>
    <t>RC.IM-1: Recovery plans incorporate lessons learned</t>
  </si>
  <si>
    <t>RC.IM-2: Recovery strategies are updated</t>
  </si>
  <si>
    <r>
      <t xml:space="preserve">Communications (RC.CO): </t>
    </r>
    <r>
      <rPr>
        <sz val="11"/>
        <color theme="1"/>
        <rFont val="Times New Roman"/>
        <family val="1"/>
      </rPr>
      <t>Restoration activities are coordinated with internal and external parties (e.g.  coordinating centers, Internet Service Providers, owners of attacking systems, victims, other CSIRTs, and vendors).</t>
    </r>
  </si>
  <si>
    <t>RC.CO-1: Public relations are managed</t>
  </si>
  <si>
    <t xml:space="preserve">RC.CO-2: Reputation is repaired after an incident </t>
  </si>
  <si>
    <t>RC.CO-3: Recovery activities are communicated to internal and external stakeholders as well as executive and management teams</t>
  </si>
  <si>
    <t>Michael Swinarski CISSP, CISM</t>
  </si>
  <si>
    <t>Created:</t>
  </si>
  <si>
    <t>Comment:</t>
  </si>
  <si>
    <t>NIST CSF Assessment Tool freely distributed.  No warranty expressed or implied.</t>
  </si>
  <si>
    <t>Created by</t>
  </si>
  <si>
    <t>Date</t>
  </si>
  <si>
    <t>Credits</t>
  </si>
  <si>
    <t>Name of organization being assessed</t>
  </si>
  <si>
    <t>Start date of assessment</t>
  </si>
  <si>
    <t>End date of assessment</t>
  </si>
  <si>
    <t>Primary assessor</t>
  </si>
  <si>
    <t>Control Owners/Subject Matter Experts</t>
  </si>
  <si>
    <t>Subject</t>
  </si>
  <si>
    <t>Collected</t>
  </si>
  <si>
    <t>Assessor Contact (Phone or email)</t>
  </si>
  <si>
    <t>Supply Chain Risk Management (ID.SC)</t>
  </si>
  <si>
    <t>Other Notes</t>
  </si>
  <si>
    <t>Identity Management (PR.AC)</t>
  </si>
  <si>
    <t>Information Protection (PR.IP)</t>
  </si>
  <si>
    <t>Target Maturity Max Timeframe</t>
  </si>
  <si>
    <t>NIST CSF Assessment Tool</t>
  </si>
  <si>
    <t>Assessment last completed</t>
  </si>
  <si>
    <t>Assessor Information Tab</t>
  </si>
  <si>
    <t>Assessment Tab: Implemented</t>
  </si>
  <si>
    <t>Assessment Tab: Target Maturity Timeframe</t>
  </si>
  <si>
    <t>Remaining Reporting Tabs</t>
  </si>
  <si>
    <t>Assessment Tab: Maturity Assessment</t>
  </si>
  <si>
    <t>Version</t>
  </si>
  <si>
    <t>Notes/Comments</t>
  </si>
  <si>
    <t>Initial tool ready for use</t>
  </si>
  <si>
    <t>The fields in this tab are primarily for reference.  The highlighted fields populate a couple of cells in the reporting tabs</t>
  </si>
  <si>
    <t>Implemented Value</t>
  </si>
  <si>
    <t>Assessment Tab</t>
  </si>
  <si>
    <t>Reporting Tabs</t>
  </si>
  <si>
    <t>Description and Guidance</t>
  </si>
  <si>
    <t>There are two reporting tabs that will update as you fill out the assessment.  They are intended to just get you started and you may want to create ones that fit your need.</t>
  </si>
  <si>
    <t>Completed:</t>
  </si>
  <si>
    <t>Tool based on NIST CSF version 1.1</t>
  </si>
  <si>
    <t>This column is in response to the question, "Have  you implemented this control?"  For consistency, this is a drop down list where you can choose of the  following options.</t>
  </si>
  <si>
    <t>Yes!  This control have been implemented in some form or fashion, and we are ready to talk about the level of maturity.</t>
  </si>
  <si>
    <t>No, we have not implemented but agree that we probably should.  Set current Maturity Level to 1.  Be realistic about the Target Maturity level, and the timeline.</t>
  </si>
  <si>
    <t>We are in the middle of implementing the control now.  With this level of implementation, you should still complete the Maturity Level, but it will probably be less then 3 for current.  Be realistic about the Target Maturity level, and the timeline.</t>
  </si>
  <si>
    <t>Not Implemented.  Don't plan to.  Don't think it applies to our organization or program.  If this is your answer, you can leave the Maturity levels blank.</t>
  </si>
  <si>
    <t>Number of years that you estimate it will take you to go from your Current maturity level to your Target.  Round up to whole number.  Example, if it is 2.5 years of work, put in 3.  (it always takes longer then you expect it to.) If your Implemented answer was "N/A", leave this field blank as you did with the maturity scores.</t>
  </si>
  <si>
    <t>Cleaning up, adding instructions, and dashboard</t>
  </si>
  <si>
    <t xml:space="preserve">Level 1
(Partial) </t>
  </si>
  <si>
    <t>Policies/processes often not well-defined or documented. Generally reactive and/or ad-hoc. Execution often inconsistent, highly dependent on the knowledge and motivation of people involved. A detailed audit would likely identify risk management design and execution gaps that need to be addressed.</t>
  </si>
  <si>
    <t>Level 2
(Risk Informed)</t>
  </si>
  <si>
    <t xml:space="preserve">Practices are formally approved and expressed as policy. Execution is consistent and generally process-driven. Governance/risk/compliance teams may play a significant role in driving effective risk management activities, working with business areas. A detailed audit may identify some low/moderate risk execution issues. </t>
  </si>
  <si>
    <t>Practices are approved by management but not by organization-wide policy.  Most important processes in place, but may not be fully documented. Mix of proactive and reactive approaches. Execution may be inconsistent at times, somewhat process-driven but also dependent on the knowledge and motivation of people involved. Governance/risk/compliance teams tend to play a significant role in driving risk management activities. A detailed audit would likely result in recommendations for improvement to risk management design and execution.</t>
  </si>
  <si>
    <t>Practices based on lessons learned and predictive indicators from previous and current activities. Execution is highly consistent and process-driven. Key risk management activities embedded in business operations. Business areas have clear ownership and accountability, and a strong partnership with governance/risk/compliance teams. Periodically monitored for effectiveness, with reporting of results to key leadership. A detailed audit would likely identify strong risk management design and very few execution issues.</t>
  </si>
  <si>
    <t>Level 3
(Repeatable)</t>
  </si>
  <si>
    <t>Level 4
(Adaptive)</t>
  </si>
  <si>
    <t>Current maturity represents the organization's current state for each assessed area. Target maturity represents the vendors desired long-term maturity level for each assessed area.  Ratings can be made in quarter-point increments ranging from 1 - 4 for each assessed area.  Remember, if your answered "No" in Implemented your current maturity is going to be a 1.  If you are "Partial" implemented, current maturity will be  below 3.  If your Implemented answer was "N/A", leave the maturity scores blank.
Try to be as objective as you can. The table below will provide additional guidance on the definiation of each maturity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</si>
</sst>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3" x14ac:knownFonts="1">
    <font>
      <sz val="11"/>
      <color theme="1"/>
      <name val="Calibri"/>
      <family val="2"/>
      <scheme val="minor"/>
    </font>
    <font>
      <sz val="11"/>
      <name val="Calibri"/>
      <family val="2"/>
      <scheme val="minor"/>
    </font>
    <font>
      <sz val="12"/>
      <color theme="1"/>
      <name val="Times New Roman"/>
      <family val="1"/>
    </font>
    <font>
      <b/>
      <sz val="12"/>
      <color rgb="FFFFFFFF"/>
      <name val="Times New Roman"/>
      <family val="1"/>
    </font>
    <font>
      <b/>
      <sz val="11"/>
      <color theme="1"/>
      <name val="Calibri"/>
      <family val="2"/>
      <scheme val="minor"/>
    </font>
    <font>
      <sz val="12"/>
      <color theme="1"/>
      <name val="Calibri"/>
      <family val="2"/>
      <scheme val="minor"/>
    </font>
    <font>
      <b/>
      <sz val="16"/>
      <color rgb="FFFFFFFF"/>
      <name val="Times New Roman"/>
      <family val="1"/>
    </font>
    <font>
      <b/>
      <sz val="11"/>
      <color theme="1"/>
      <name val="Times New Roman"/>
      <family val="1"/>
    </font>
    <font>
      <sz val="11"/>
      <color theme="1"/>
      <name val="Times New Roman"/>
      <family val="1"/>
    </font>
    <font>
      <sz val="11"/>
      <color rgb="FF000000"/>
      <name val="Times New Roman"/>
      <family val="1"/>
    </font>
    <font>
      <b/>
      <sz val="16"/>
      <color theme="1"/>
      <name val="Times New Roman"/>
      <family val="1"/>
    </font>
    <font>
      <u/>
      <sz val="11"/>
      <color theme="10"/>
      <name val="Calibri"/>
      <family val="2"/>
      <scheme val="minor"/>
    </font>
    <font>
      <sz val="10"/>
      <color rgb="FF000000"/>
      <name val="Arial"/>
      <family val="2"/>
    </font>
    <font>
      <sz val="11"/>
      <color rgb="FF000000"/>
      <name val="Calibri"/>
      <family val="2"/>
      <scheme val="minor"/>
    </font>
    <font>
      <sz val="16"/>
      <color theme="0"/>
      <name val="Calibri"/>
      <family val="2"/>
      <scheme val="minor"/>
    </font>
    <font>
      <b/>
      <sz val="10"/>
      <color theme="0"/>
      <name val="Arial"/>
      <family val="2"/>
    </font>
    <font>
      <sz val="14"/>
      <color theme="1"/>
      <name val="Calibri"/>
      <family val="2"/>
      <scheme val="minor"/>
    </font>
    <font>
      <sz val="16"/>
      <color theme="1"/>
      <name val="Calibri"/>
      <family val="2"/>
      <scheme val="minor"/>
    </font>
    <font>
      <sz val="11"/>
      <color theme="1"/>
      <name val="Calibri"/>
      <family val="2"/>
      <scheme val="minor"/>
    </font>
    <font>
      <sz val="11"/>
      <color theme="0"/>
      <name val="Calibri"/>
      <family val="2"/>
      <scheme val="minor"/>
    </font>
    <font>
      <sz val="48"/>
      <color theme="1"/>
      <name val="Calibri"/>
      <family val="2"/>
      <scheme val="minor"/>
    </font>
    <font>
      <sz val="36"/>
      <color theme="0"/>
      <name val="Calibri"/>
      <family val="2"/>
      <scheme val="minor"/>
    </font>
    <font>
      <b/>
      <sz val="16"/>
      <color theme="0"/>
      <name val="Calibri"/>
      <family val="2"/>
      <scheme val="minor"/>
    </font>
  </fonts>
  <fills count="15">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rgb="FF0070C0"/>
        <bgColor indexed="64"/>
      </patternFill>
    </fill>
    <fill>
      <patternFill patternType="solid">
        <fgColor theme="4" tint="0.59999389629810485"/>
        <bgColor indexed="64"/>
      </patternFill>
    </fill>
    <fill>
      <patternFill patternType="solid">
        <fgColor rgb="FF7030A0"/>
        <bgColor indexed="64"/>
      </patternFill>
    </fill>
    <fill>
      <patternFill patternType="solid">
        <fgColor rgb="FFBC8FDD"/>
        <bgColor indexed="64"/>
      </patternFill>
    </fill>
    <fill>
      <patternFill patternType="solid">
        <fgColor rgb="FFFFFF00"/>
        <bgColor indexed="64"/>
      </patternFill>
    </fill>
    <fill>
      <patternFill patternType="solid">
        <fgColor rgb="FFFFFFBD"/>
        <bgColor indexed="64"/>
      </patternFill>
    </fill>
    <fill>
      <patternFill patternType="solid">
        <fgColor rgb="FFFF0000"/>
        <bgColor indexed="64"/>
      </patternFill>
    </fill>
    <fill>
      <patternFill patternType="solid">
        <fgColor rgb="FFFFC9C9"/>
        <bgColor indexed="64"/>
      </patternFill>
    </fill>
    <fill>
      <patternFill patternType="solid">
        <fgColor rgb="FF00B050"/>
        <bgColor indexed="64"/>
      </patternFill>
    </fill>
    <fill>
      <patternFill patternType="solid">
        <fgColor rgb="FFB7FFD8"/>
        <bgColor indexed="64"/>
      </patternFill>
    </fill>
    <fill>
      <patternFill patternType="solid">
        <fgColor theme="8"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rgb="FF7F7F7F"/>
      </left>
      <right style="medium">
        <color rgb="FF7F7F7F"/>
      </right>
      <top style="medium">
        <color rgb="FF7F7F7F"/>
      </top>
      <bottom style="medium">
        <color rgb="FF7F7F7F"/>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0" fontId="11" fillId="0" borderId="0" applyNumberFormat="0" applyFill="0" applyBorder="0" applyAlignment="0" applyProtection="0"/>
    <xf numFmtId="9" fontId="18" fillId="0" borderId="0" applyFont="0" applyFill="0" applyBorder="0" applyAlignment="0" applyProtection="0"/>
  </cellStyleXfs>
  <cellXfs count="213">
    <xf numFmtId="0" fontId="0" fillId="0" borderId="0" xfId="0"/>
    <xf numFmtId="0" fontId="0" fillId="0" borderId="1" xfId="0" applyBorder="1"/>
    <xf numFmtId="0" fontId="0" fillId="0" borderId="0" xfId="0" applyAlignment="1">
      <alignment vertical="top" wrapText="1"/>
    </xf>
    <xf numFmtId="0" fontId="3" fillId="2" borderId="3" xfId="0" applyFont="1" applyFill="1" applyBorder="1" applyAlignment="1">
      <alignment horizontal="center" vertical="center" wrapText="1"/>
    </xf>
    <xf numFmtId="0" fontId="5" fillId="0" borderId="0" xfId="0" applyFont="1"/>
    <xf numFmtId="0" fontId="8" fillId="5" borderId="6" xfId="0" applyFont="1" applyFill="1" applyBorder="1" applyAlignment="1">
      <alignment horizontal="left" vertical="center" wrapText="1"/>
    </xf>
    <xf numFmtId="0" fontId="0" fillId="0" borderId="0" xfId="0" applyAlignment="1">
      <alignment horizontal="left" vertical="center"/>
    </xf>
    <xf numFmtId="0" fontId="8" fillId="5" borderId="1" xfId="0" applyFont="1" applyFill="1" applyBorder="1" applyAlignment="1">
      <alignment horizontal="left" vertical="center" wrapText="1"/>
    </xf>
    <xf numFmtId="0" fontId="8" fillId="5" borderId="12" xfId="0" applyFont="1" applyFill="1" applyBorder="1" applyAlignment="1">
      <alignment horizontal="left" vertical="center" wrapText="1"/>
    </xf>
    <xf numFmtId="0" fontId="9" fillId="5" borderId="1" xfId="0" applyFont="1" applyFill="1" applyBorder="1" applyAlignment="1">
      <alignment horizontal="left" vertical="center" wrapText="1"/>
    </xf>
    <xf numFmtId="0" fontId="9" fillId="5" borderId="12" xfId="0" applyFont="1" applyFill="1" applyBorder="1" applyAlignment="1">
      <alignment horizontal="left" vertical="center" wrapText="1"/>
    </xf>
    <xf numFmtId="0" fontId="8" fillId="7" borderId="6" xfId="0" applyFont="1" applyFill="1" applyBorder="1" applyAlignment="1">
      <alignment horizontal="left" vertical="center" wrapText="1"/>
    </xf>
    <xf numFmtId="0" fontId="9" fillId="7"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2" xfId="0" applyFont="1" applyFill="1" applyBorder="1" applyAlignment="1">
      <alignment horizontal="left" vertical="center" wrapText="1"/>
    </xf>
    <xf numFmtId="0" fontId="8" fillId="7" borderId="12" xfId="0" applyFont="1" applyFill="1" applyBorder="1" applyAlignment="1">
      <alignment horizontal="left" vertical="center" wrapText="1"/>
    </xf>
    <xf numFmtId="0" fontId="8" fillId="9" borderId="6" xfId="0" applyFont="1" applyFill="1" applyBorder="1" applyAlignment="1">
      <alignment horizontal="left" vertical="center" wrapText="1"/>
    </xf>
    <xf numFmtId="0" fontId="8" fillId="9" borderId="1" xfId="0" applyFont="1" applyFill="1" applyBorder="1" applyAlignment="1">
      <alignment horizontal="left" vertical="center" wrapText="1"/>
    </xf>
    <xf numFmtId="0" fontId="9" fillId="9" borderId="1" xfId="0" applyFont="1" applyFill="1" applyBorder="1" applyAlignment="1">
      <alignment horizontal="left" vertical="center" wrapText="1"/>
    </xf>
    <xf numFmtId="0" fontId="8" fillId="9" borderId="12" xfId="0" applyFont="1" applyFill="1" applyBorder="1" applyAlignment="1">
      <alignment horizontal="left" vertical="center" wrapText="1"/>
    </xf>
    <xf numFmtId="0" fontId="9" fillId="9" borderId="12" xfId="0" applyFont="1" applyFill="1" applyBorder="1" applyAlignment="1">
      <alignment horizontal="left" vertical="center" wrapText="1"/>
    </xf>
    <xf numFmtId="0" fontId="7" fillId="11" borderId="15" xfId="0" applyFont="1" applyFill="1" applyBorder="1" applyAlignment="1">
      <alignment horizontal="left" vertical="center" wrapText="1"/>
    </xf>
    <xf numFmtId="0" fontId="8" fillId="11" borderId="16" xfId="0" applyFont="1" applyFill="1" applyBorder="1" applyAlignment="1">
      <alignment horizontal="left" vertical="center" wrapText="1"/>
    </xf>
    <xf numFmtId="0" fontId="8" fillId="11" borderId="6" xfId="0" applyFont="1" applyFill="1" applyBorder="1" applyAlignment="1">
      <alignment horizontal="left" vertical="center" wrapText="1"/>
    </xf>
    <xf numFmtId="0" fontId="8" fillId="11" borderId="1" xfId="0" applyFont="1" applyFill="1" applyBorder="1" applyAlignment="1">
      <alignment horizontal="left" vertical="center" wrapText="1"/>
    </xf>
    <xf numFmtId="0" fontId="8" fillId="11" borderId="12" xfId="0" applyFont="1" applyFill="1" applyBorder="1" applyAlignment="1">
      <alignment horizontal="left" vertical="center" wrapText="1"/>
    </xf>
    <xf numFmtId="0" fontId="9" fillId="11" borderId="1" xfId="0" applyFont="1" applyFill="1" applyBorder="1" applyAlignment="1">
      <alignment horizontal="left" vertical="center" wrapText="1"/>
    </xf>
    <xf numFmtId="0" fontId="9" fillId="11" borderId="12" xfId="0" applyFont="1" applyFill="1" applyBorder="1" applyAlignment="1">
      <alignment horizontal="left" vertical="center" wrapText="1"/>
    </xf>
    <xf numFmtId="0" fontId="9" fillId="11" borderId="6" xfId="0" applyFont="1" applyFill="1" applyBorder="1" applyAlignment="1">
      <alignment horizontal="left" vertical="center" wrapText="1"/>
    </xf>
    <xf numFmtId="0" fontId="7" fillId="13" borderId="15" xfId="0" applyFont="1" applyFill="1" applyBorder="1" applyAlignment="1">
      <alignment horizontal="left" vertical="center" wrapText="1"/>
    </xf>
    <xf numFmtId="0" fontId="8" fillId="13" borderId="16" xfId="0" applyFont="1" applyFill="1" applyBorder="1" applyAlignment="1">
      <alignment horizontal="left" vertical="center" wrapText="1"/>
    </xf>
    <xf numFmtId="0" fontId="9" fillId="13" borderId="6" xfId="0" applyFont="1" applyFill="1" applyBorder="1" applyAlignment="1">
      <alignment horizontal="left" vertical="center" wrapText="1"/>
    </xf>
    <xf numFmtId="0" fontId="8" fillId="13" borderId="12"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9" fillId="13" borderId="12" xfId="0" applyFont="1" applyFill="1" applyBorder="1" applyAlignment="1">
      <alignment horizontal="left" vertical="center" wrapText="1"/>
    </xf>
    <xf numFmtId="0" fontId="2" fillId="0" borderId="0" xfId="0" applyFont="1" applyAlignment="1">
      <alignment vertical="center"/>
    </xf>
    <xf numFmtId="0" fontId="0" fillId="0" borderId="0" xfId="0" applyAlignment="1">
      <alignment vertical="top"/>
    </xf>
    <xf numFmtId="0" fontId="2" fillId="0" borderId="0" xfId="0" applyFont="1" applyAlignment="1">
      <alignment horizontal="right" vertical="center"/>
    </xf>
    <xf numFmtId="0" fontId="4" fillId="0" borderId="0" xfId="0" applyFont="1"/>
    <xf numFmtId="0" fontId="11" fillId="0" borderId="0" xfId="1" applyBorder="1"/>
    <xf numFmtId="0" fontId="12" fillId="0" borderId="2" xfId="0" applyFont="1" applyBorder="1" applyAlignment="1">
      <alignment horizontal="left" vertical="center" wrapText="1" readingOrder="1"/>
    </xf>
    <xf numFmtId="0" fontId="0" fillId="5" borderId="6" xfId="0" applyFill="1" applyBorder="1" applyAlignment="1" applyProtection="1">
      <alignment horizontal="center" vertical="center"/>
      <protection locked="0"/>
    </xf>
    <xf numFmtId="0" fontId="0" fillId="5" borderId="7" xfId="0" applyFill="1" applyBorder="1" applyAlignment="1" applyProtection="1">
      <alignment horizontal="center" vertical="center"/>
      <protection locked="0"/>
    </xf>
    <xf numFmtId="0" fontId="0" fillId="5" borderId="1" xfId="0" applyFill="1" applyBorder="1" applyAlignment="1" applyProtection="1">
      <alignment horizontal="center" vertical="center"/>
      <protection locked="0"/>
    </xf>
    <xf numFmtId="0" fontId="0" fillId="5" borderId="10"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7" borderId="6" xfId="0" applyFill="1"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7" borderId="1" xfId="0" applyFill="1" applyBorder="1" applyAlignment="1" applyProtection="1">
      <alignment horizontal="center" vertical="center"/>
      <protection locked="0"/>
    </xf>
    <xf numFmtId="0" fontId="0" fillId="7" borderId="10"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9" borderId="6" xfId="0" applyFill="1" applyBorder="1" applyAlignment="1" applyProtection="1">
      <alignment horizontal="center" vertical="center"/>
      <protection locked="0"/>
    </xf>
    <xf numFmtId="0" fontId="0" fillId="9" borderId="7"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0" fillId="9" borderId="10" xfId="0" applyFill="1" applyBorder="1" applyAlignment="1" applyProtection="1">
      <alignment horizontal="center" vertical="center"/>
      <protection locked="0"/>
    </xf>
    <xf numFmtId="0" fontId="0" fillId="9" borderId="12" xfId="0" applyFill="1" applyBorder="1" applyAlignment="1" applyProtection="1">
      <alignment horizontal="center" vertical="center"/>
      <protection locked="0"/>
    </xf>
    <xf numFmtId="0" fontId="0" fillId="9" borderId="13" xfId="0" applyFill="1" applyBorder="1" applyAlignment="1" applyProtection="1">
      <alignment horizontal="center" vertical="center"/>
      <protection locked="0"/>
    </xf>
    <xf numFmtId="0" fontId="0" fillId="11" borderId="16" xfId="0" applyFill="1" applyBorder="1" applyAlignment="1" applyProtection="1">
      <alignment horizontal="center" vertical="center"/>
      <protection locked="0"/>
    </xf>
    <xf numFmtId="0" fontId="0" fillId="11" borderId="6" xfId="0" applyFill="1" applyBorder="1" applyAlignment="1" applyProtection="1">
      <alignment horizontal="center" vertical="center"/>
      <protection locked="0"/>
    </xf>
    <xf numFmtId="0" fontId="0" fillId="11" borderId="7" xfId="0" applyFill="1" applyBorder="1" applyAlignment="1" applyProtection="1">
      <alignment horizontal="center" vertical="center"/>
      <protection locked="0"/>
    </xf>
    <xf numFmtId="0" fontId="0" fillId="11" borderId="1" xfId="0" applyFill="1" applyBorder="1" applyAlignment="1" applyProtection="1">
      <alignment horizontal="center" vertical="center"/>
      <protection locked="0"/>
    </xf>
    <xf numFmtId="0" fontId="0" fillId="11" borderId="10" xfId="0" applyFill="1" applyBorder="1" applyAlignment="1" applyProtection="1">
      <alignment horizontal="center" vertical="center"/>
      <protection locked="0"/>
    </xf>
    <xf numFmtId="0" fontId="0" fillId="11" borderId="12" xfId="0" applyFill="1" applyBorder="1" applyAlignment="1" applyProtection="1">
      <alignment horizontal="center" vertical="center"/>
      <protection locked="0"/>
    </xf>
    <xf numFmtId="0" fontId="0" fillId="11" borderId="13" xfId="0" applyFill="1" applyBorder="1" applyAlignment="1" applyProtection="1">
      <alignment horizontal="center" vertical="center"/>
      <protection locked="0"/>
    </xf>
    <xf numFmtId="0" fontId="0" fillId="13" borderId="16" xfId="0" applyFill="1" applyBorder="1" applyAlignment="1" applyProtection="1">
      <alignment horizontal="center" vertical="center"/>
      <protection locked="0"/>
    </xf>
    <xf numFmtId="0" fontId="0" fillId="13" borderId="17" xfId="0" applyFill="1" applyBorder="1" applyAlignment="1" applyProtection="1">
      <alignment horizontal="center" vertical="center"/>
      <protection locked="0"/>
    </xf>
    <xf numFmtId="0" fontId="0" fillId="13" borderId="6" xfId="0" applyFill="1" applyBorder="1" applyAlignment="1" applyProtection="1">
      <alignment horizontal="center" vertical="center"/>
      <protection locked="0"/>
    </xf>
    <xf numFmtId="0" fontId="0" fillId="13" borderId="7" xfId="0" applyFill="1" applyBorder="1" applyAlignment="1" applyProtection="1">
      <alignment horizontal="center" vertical="center"/>
      <protection locked="0"/>
    </xf>
    <xf numFmtId="0" fontId="0" fillId="13" borderId="12" xfId="0" applyFill="1" applyBorder="1" applyAlignment="1" applyProtection="1">
      <alignment horizontal="center" vertical="center"/>
      <protection locked="0"/>
    </xf>
    <xf numFmtId="0" fontId="0" fillId="13" borderId="13" xfId="0" applyFill="1" applyBorder="1" applyAlignment="1" applyProtection="1">
      <alignment horizontal="center" vertical="center"/>
      <protection locked="0"/>
    </xf>
    <xf numFmtId="0" fontId="0" fillId="13" borderId="1" xfId="0" applyFill="1" applyBorder="1" applyAlignment="1" applyProtection="1">
      <alignment horizontal="center" vertical="center"/>
      <protection locked="0"/>
    </xf>
    <xf numFmtId="0" fontId="0" fillId="13" borderId="10" xfId="0" applyFill="1" applyBorder="1" applyAlignment="1" applyProtection="1">
      <alignment horizontal="center" vertical="center"/>
      <protection locked="0"/>
    </xf>
    <xf numFmtId="0" fontId="13" fillId="0" borderId="0" xfId="0" applyFont="1" applyAlignment="1">
      <alignment vertical="center"/>
    </xf>
    <xf numFmtId="0" fontId="4" fillId="0" borderId="0" xfId="0" applyFont="1" applyAlignment="1">
      <alignment horizontal="right"/>
    </xf>
    <xf numFmtId="0" fontId="0" fillId="0" borderId="0" xfId="0" applyProtection="1">
      <protection locked="0"/>
    </xf>
    <xf numFmtId="2" fontId="0" fillId="0" borderId="0" xfId="0" applyNumberFormat="1"/>
    <xf numFmtId="0" fontId="0" fillId="2" borderId="0" xfId="0" applyFill="1"/>
    <xf numFmtId="0" fontId="16" fillId="0" borderId="0" xfId="0" applyFont="1"/>
    <xf numFmtId="2" fontId="16" fillId="0" borderId="0" xfId="0" applyNumberFormat="1" applyFont="1"/>
    <xf numFmtId="0" fontId="16" fillId="0" borderId="19" xfId="0" applyFont="1" applyBorder="1" applyAlignment="1">
      <alignment vertical="center"/>
    </xf>
    <xf numFmtId="9" fontId="16" fillId="0" borderId="19" xfId="2" applyFont="1" applyFill="1" applyBorder="1" applyAlignment="1">
      <alignment vertical="center"/>
    </xf>
    <xf numFmtId="2" fontId="16" fillId="0" borderId="19" xfId="0" applyNumberFormat="1" applyFont="1" applyBorder="1" applyAlignment="1">
      <alignment vertical="center"/>
    </xf>
    <xf numFmtId="0" fontId="16" fillId="0" borderId="20" xfId="0" applyFont="1" applyBorder="1" applyAlignment="1">
      <alignment vertical="center"/>
    </xf>
    <xf numFmtId="0" fontId="16" fillId="0" borderId="0" xfId="0" applyFont="1" applyAlignment="1">
      <alignment vertical="center"/>
    </xf>
    <xf numFmtId="9" fontId="16" fillId="0" borderId="0" xfId="2" applyFont="1" applyFill="1" applyBorder="1" applyAlignment="1">
      <alignment vertical="center"/>
    </xf>
    <xf numFmtId="2" fontId="16" fillId="0" borderId="0" xfId="0" applyNumberFormat="1" applyFont="1" applyAlignment="1">
      <alignment vertical="center"/>
    </xf>
    <xf numFmtId="0" fontId="16" fillId="0" borderId="22" xfId="0" applyFont="1" applyBorder="1" applyAlignment="1">
      <alignment vertical="center"/>
    </xf>
    <xf numFmtId="0" fontId="16" fillId="0" borderId="24" xfId="0" applyFont="1" applyBorder="1" applyAlignment="1">
      <alignment vertical="center"/>
    </xf>
    <xf numFmtId="9" fontId="16" fillId="0" borderId="24" xfId="2" applyFont="1" applyFill="1" applyBorder="1" applyAlignment="1">
      <alignment vertical="center"/>
    </xf>
    <xf numFmtId="2" fontId="16" fillId="0" borderId="24" xfId="0" applyNumberFormat="1" applyFont="1" applyBorder="1" applyAlignment="1">
      <alignment vertical="center"/>
    </xf>
    <xf numFmtId="0" fontId="16" fillId="0" borderId="25" xfId="0" applyFont="1" applyBorder="1" applyAlignment="1">
      <alignment vertical="center"/>
    </xf>
    <xf numFmtId="0" fontId="16" fillId="0" borderId="19" xfId="0" applyFont="1" applyBorder="1" applyAlignment="1">
      <alignment horizontal="right" vertical="center"/>
    </xf>
    <xf numFmtId="9" fontId="16" fillId="0" borderId="19" xfId="2" applyFont="1" applyBorder="1" applyAlignment="1">
      <alignment vertical="center"/>
    </xf>
    <xf numFmtId="0" fontId="16" fillId="0" borderId="0" xfId="0" applyFont="1" applyAlignment="1">
      <alignment horizontal="right" vertical="center"/>
    </xf>
    <xf numFmtId="9" fontId="16" fillId="0" borderId="0" xfId="2" applyFont="1" applyBorder="1" applyAlignment="1">
      <alignment vertical="center"/>
    </xf>
    <xf numFmtId="0" fontId="16" fillId="0" borderId="24" xfId="0" applyFont="1" applyBorder="1" applyAlignment="1">
      <alignment horizontal="right" vertical="center"/>
    </xf>
    <xf numFmtId="9" fontId="16" fillId="0" borderId="24" xfId="2" applyFont="1" applyBorder="1" applyAlignment="1">
      <alignment vertical="center"/>
    </xf>
    <xf numFmtId="0" fontId="17" fillId="0" borderId="20" xfId="0" applyFont="1" applyBorder="1"/>
    <xf numFmtId="0" fontId="17" fillId="0" borderId="22" xfId="0" applyFont="1" applyBorder="1"/>
    <xf numFmtId="0" fontId="17" fillId="0" borderId="25" xfId="0" applyFont="1" applyBorder="1"/>
    <xf numFmtId="0" fontId="16" fillId="0" borderId="19" xfId="0" applyFont="1" applyBorder="1" applyAlignment="1">
      <alignment horizontal="right"/>
    </xf>
    <xf numFmtId="9" fontId="16" fillId="0" borderId="19" xfId="2" applyFont="1" applyBorder="1" applyAlignment="1"/>
    <xf numFmtId="2" fontId="16" fillId="0" borderId="19" xfId="0" applyNumberFormat="1" applyFont="1" applyBorder="1"/>
    <xf numFmtId="0" fontId="16" fillId="0" borderId="20" xfId="0" applyFont="1" applyBorder="1"/>
    <xf numFmtId="0" fontId="16" fillId="0" borderId="0" xfId="0" applyFont="1" applyAlignment="1">
      <alignment horizontal="right"/>
    </xf>
    <xf numFmtId="9" fontId="16" fillId="0" borderId="0" xfId="2" applyFont="1" applyBorder="1" applyAlignment="1"/>
    <xf numFmtId="0" fontId="16" fillId="0" borderId="22" xfId="0" applyFont="1" applyBorder="1"/>
    <xf numFmtId="0" fontId="16" fillId="0" borderId="24" xfId="0" applyFont="1" applyBorder="1" applyAlignment="1">
      <alignment horizontal="right"/>
    </xf>
    <xf numFmtId="9" fontId="16" fillId="0" borderId="24" xfId="2" applyFont="1" applyBorder="1" applyAlignment="1"/>
    <xf numFmtId="2" fontId="16" fillId="0" borderId="24" xfId="0" applyNumberFormat="1" applyFont="1" applyBorder="1"/>
    <xf numFmtId="0" fontId="16" fillId="0" borderId="25" xfId="0" applyFont="1" applyBorder="1"/>
    <xf numFmtId="0" fontId="0" fillId="5" borderId="26" xfId="0" applyFill="1" applyBorder="1" applyAlignment="1" applyProtection="1">
      <alignment horizontal="center" vertical="center"/>
      <protection locked="0"/>
    </xf>
    <xf numFmtId="0" fontId="8" fillId="5" borderId="26" xfId="0" applyFont="1" applyFill="1" applyBorder="1" applyAlignment="1">
      <alignment horizontal="left" vertical="center" wrapText="1"/>
    </xf>
    <xf numFmtId="0" fontId="0" fillId="0" borderId="0" xfId="0" applyAlignment="1">
      <alignment horizontal="right"/>
    </xf>
    <xf numFmtId="0" fontId="0" fillId="8" borderId="0" xfId="0" applyFill="1" applyProtection="1">
      <protection locked="0"/>
    </xf>
    <xf numFmtId="0" fontId="19" fillId="14" borderId="0" xfId="0" applyFont="1" applyFill="1"/>
    <xf numFmtId="0" fontId="0" fillId="0" borderId="0" xfId="0" applyAlignment="1">
      <alignment horizontal="left" vertical="top" wrapText="1"/>
    </xf>
    <xf numFmtId="0" fontId="0" fillId="0" borderId="0" xfId="0" applyAlignment="1">
      <alignment horizontal="center" vertical="center" textRotation="90" wrapText="1"/>
    </xf>
    <xf numFmtId="0" fontId="0" fillId="0" borderId="0" xfId="0" applyAlignment="1">
      <alignment horizontal="center" vertical="center" textRotation="90"/>
    </xf>
    <xf numFmtId="0" fontId="0" fillId="0" borderId="19" xfId="0" applyBorder="1"/>
    <xf numFmtId="0" fontId="0" fillId="0" borderId="20" xfId="0" applyBorder="1"/>
    <xf numFmtId="0" fontId="0" fillId="0" borderId="22" xfId="0" applyBorder="1"/>
    <xf numFmtId="0" fontId="0" fillId="0" borderId="24" xfId="0" applyBorder="1"/>
    <xf numFmtId="0" fontId="0" fillId="0" borderId="25" xfId="0" applyBorder="1"/>
    <xf numFmtId="0" fontId="11" fillId="0" borderId="0" xfId="1"/>
    <xf numFmtId="0" fontId="15" fillId="3" borderId="1" xfId="0" applyFont="1" applyFill="1" applyBorder="1" applyAlignment="1">
      <alignment horizontal="left" vertical="center" wrapText="1" readingOrder="1"/>
    </xf>
    <xf numFmtId="0" fontId="4" fillId="0" borderId="0" xfId="0" applyFont="1" applyAlignment="1">
      <alignment vertical="top" wrapText="1"/>
    </xf>
    <xf numFmtId="0" fontId="12" fillId="0" borderId="1" xfId="0" applyFont="1" applyBorder="1" applyAlignment="1">
      <alignment horizontal="center" vertical="center" wrapText="1" readingOrder="1"/>
    </xf>
    <xf numFmtId="0" fontId="4" fillId="0" borderId="0" xfId="0" applyFont="1" applyAlignment="1">
      <alignment wrapText="1"/>
    </xf>
    <xf numFmtId="164" fontId="0" fillId="0" borderId="0" xfId="0" applyNumberFormat="1"/>
    <xf numFmtId="0" fontId="0" fillId="0" borderId="0" xfId="0" applyAlignment="1">
      <alignment horizontal="center"/>
    </xf>
    <xf numFmtId="164" fontId="0" fillId="0" borderId="0" xfId="0" applyNumberFormat="1" applyAlignment="1">
      <alignment horizontal="center"/>
    </xf>
    <xf numFmtId="16" fontId="0" fillId="0" borderId="0" xfId="0" applyNumberFormat="1" applyProtection="1">
      <protection locked="0"/>
    </xf>
    <xf numFmtId="17" fontId="0" fillId="5" borderId="7" xfId="0" applyNumberFormat="1" applyFill="1" applyBorder="1" applyAlignment="1" applyProtection="1">
      <alignment horizontal="center" vertical="center"/>
      <protection locked="0"/>
    </xf>
    <xf numFmtId="17" fontId="0" fillId="5" borderId="10" xfId="0" applyNumberFormat="1" applyFill="1" applyBorder="1" applyAlignment="1" applyProtection="1">
      <alignment horizontal="center" vertical="center"/>
      <protection locked="0"/>
    </xf>
    <xf numFmtId="17" fontId="0" fillId="5" borderId="13" xfId="0" applyNumberFormat="1" applyFill="1" applyBorder="1" applyAlignment="1" applyProtection="1">
      <alignment horizontal="center" vertical="center"/>
      <protection locked="0"/>
    </xf>
    <xf numFmtId="17" fontId="0" fillId="7" borderId="10" xfId="0" applyNumberFormat="1" applyFill="1" applyBorder="1" applyAlignment="1" applyProtection="1">
      <alignment horizontal="center" vertical="center"/>
      <protection locked="0"/>
    </xf>
    <xf numFmtId="17" fontId="0" fillId="7" borderId="13" xfId="0" applyNumberFormat="1" applyFill="1" applyBorder="1" applyAlignment="1" applyProtection="1">
      <alignment horizontal="center" vertical="center"/>
      <protection locked="0"/>
    </xf>
    <xf numFmtId="17" fontId="0" fillId="7" borderId="7" xfId="0" applyNumberFormat="1" applyFill="1" applyBorder="1" applyAlignment="1" applyProtection="1">
      <alignment horizontal="center" vertical="center"/>
      <protection locked="0"/>
    </xf>
    <xf numFmtId="17" fontId="0" fillId="9" borderId="10" xfId="0" applyNumberFormat="1" applyFill="1" applyBorder="1" applyAlignment="1" applyProtection="1">
      <alignment horizontal="center" vertical="center"/>
      <protection locked="0"/>
    </xf>
    <xf numFmtId="17" fontId="0" fillId="11" borderId="17" xfId="0" applyNumberFormat="1" applyFill="1" applyBorder="1" applyAlignment="1" applyProtection="1">
      <alignment horizontal="center" vertical="center"/>
      <protection locked="0"/>
    </xf>
    <xf numFmtId="17" fontId="0" fillId="11" borderId="10" xfId="0" applyNumberFormat="1" applyFill="1" applyBorder="1" applyAlignment="1" applyProtection="1">
      <alignment horizontal="center" vertical="center"/>
      <protection locked="0"/>
    </xf>
    <xf numFmtId="16" fontId="0" fillId="8" borderId="0" xfId="0" applyNumberFormat="1" applyFill="1" applyProtection="1">
      <protection locked="0"/>
    </xf>
    <xf numFmtId="0" fontId="22" fillId="2" borderId="0" xfId="0" applyFont="1" applyFill="1" applyAlignment="1">
      <alignment horizontal="center"/>
    </xf>
    <xf numFmtId="0" fontId="21" fillId="2" borderId="0" xfId="0" applyFont="1" applyFill="1" applyAlignment="1">
      <alignment horizontal="center" vertical="center"/>
    </xf>
    <xf numFmtId="0" fontId="14" fillId="2" borderId="0" xfId="0" applyFont="1" applyFill="1" applyAlignment="1">
      <alignment horizontal="center"/>
    </xf>
    <xf numFmtId="0" fontId="4" fillId="0" borderId="0" xfId="0" applyFont="1" applyAlignment="1">
      <alignment vertical="top"/>
    </xf>
    <xf numFmtId="0" fontId="0" fillId="0" borderId="0" xfId="0" applyAlignment="1">
      <alignment vertical="top"/>
    </xf>
    <xf numFmtId="0" fontId="0" fillId="0" borderId="0" xfId="0" applyAlignment="1" applyProtection="1">
      <alignment vertical="top"/>
      <protection locked="0"/>
    </xf>
    <xf numFmtId="0" fontId="6" fillId="12" borderId="4" xfId="0" applyFont="1" applyFill="1" applyBorder="1" applyAlignment="1">
      <alignment horizontal="center" vertical="center" textRotation="90" wrapText="1"/>
    </xf>
    <xf numFmtId="0" fontId="6" fillId="12" borderId="8" xfId="0" applyFont="1" applyFill="1" applyBorder="1" applyAlignment="1">
      <alignment horizontal="center" vertical="center" textRotation="90" wrapText="1"/>
    </xf>
    <xf numFmtId="0" fontId="6" fillId="12" borderId="14" xfId="0" applyFont="1" applyFill="1" applyBorder="1" applyAlignment="1">
      <alignment horizontal="center" vertical="center" textRotation="90" wrapText="1"/>
    </xf>
    <xf numFmtId="0" fontId="7" fillId="13" borderId="5" xfId="0" applyFont="1" applyFill="1" applyBorder="1" applyAlignment="1">
      <alignment horizontal="left" vertical="center" wrapText="1"/>
    </xf>
    <xf numFmtId="0" fontId="7" fillId="13" borderId="11" xfId="0" applyFont="1" applyFill="1" applyBorder="1" applyAlignment="1">
      <alignment horizontal="left" vertical="center" wrapText="1"/>
    </xf>
    <xf numFmtId="0" fontId="7" fillId="13" borderId="9" xfId="0" applyFont="1" applyFill="1" applyBorder="1" applyAlignment="1">
      <alignment horizontal="left" vertical="center" wrapText="1"/>
    </xf>
    <xf numFmtId="0" fontId="10" fillId="8" borderId="4" xfId="0" applyFont="1" applyFill="1" applyBorder="1" applyAlignment="1">
      <alignment horizontal="center" vertical="center" textRotation="90" wrapText="1"/>
    </xf>
    <xf numFmtId="0" fontId="10" fillId="8" borderId="8" xfId="0" applyFont="1" applyFill="1" applyBorder="1" applyAlignment="1">
      <alignment horizontal="center" vertical="center" textRotation="90" wrapText="1"/>
    </xf>
    <xf numFmtId="0" fontId="10" fillId="8" borderId="14" xfId="0" applyFont="1" applyFill="1" applyBorder="1" applyAlignment="1">
      <alignment horizontal="center" vertical="center" textRotation="90" wrapText="1"/>
    </xf>
    <xf numFmtId="0" fontId="7" fillId="9" borderId="5" xfId="0" applyFont="1" applyFill="1" applyBorder="1" applyAlignment="1">
      <alignment horizontal="left" vertical="center" wrapText="1"/>
    </xf>
    <xf numFmtId="0" fontId="7" fillId="9" borderId="9" xfId="0" applyFont="1" applyFill="1" applyBorder="1" applyAlignment="1">
      <alignment horizontal="left" vertical="center" wrapText="1"/>
    </xf>
    <xf numFmtId="0" fontId="7" fillId="9" borderId="11" xfId="0" applyFont="1" applyFill="1" applyBorder="1" applyAlignment="1">
      <alignment horizontal="left" vertical="center" wrapText="1"/>
    </xf>
    <xf numFmtId="0" fontId="6" fillId="10" borderId="4" xfId="0" applyFont="1" applyFill="1" applyBorder="1" applyAlignment="1">
      <alignment horizontal="center" vertical="center" textRotation="90" wrapText="1"/>
    </xf>
    <xf numFmtId="0" fontId="6" fillId="10" borderId="8" xfId="0" applyFont="1" applyFill="1" applyBorder="1" applyAlignment="1">
      <alignment horizontal="center" vertical="center" textRotation="90" wrapText="1"/>
    </xf>
    <xf numFmtId="0" fontId="6" fillId="10" borderId="14" xfId="0" applyFont="1" applyFill="1" applyBorder="1" applyAlignment="1">
      <alignment horizontal="center" vertical="center" textRotation="90" wrapText="1"/>
    </xf>
    <xf numFmtId="0" fontId="7" fillId="11" borderId="5" xfId="0" applyFont="1" applyFill="1" applyBorder="1" applyAlignment="1">
      <alignment horizontal="left" vertical="center" wrapText="1"/>
    </xf>
    <xf numFmtId="0" fontId="7" fillId="11" borderId="9" xfId="0" applyFont="1" applyFill="1" applyBorder="1" applyAlignment="1">
      <alignment horizontal="left" vertical="center" wrapText="1"/>
    </xf>
    <xf numFmtId="0" fontId="7" fillId="11" borderId="11" xfId="0" applyFont="1" applyFill="1" applyBorder="1" applyAlignment="1">
      <alignment horizontal="left" vertical="center" wrapText="1"/>
    </xf>
    <xf numFmtId="0" fontId="6" fillId="6" borderId="4" xfId="0" applyFont="1" applyFill="1" applyBorder="1" applyAlignment="1">
      <alignment horizontal="center" vertical="center" textRotation="90" wrapText="1"/>
    </xf>
    <xf numFmtId="0" fontId="6" fillId="6" borderId="8" xfId="0" applyFont="1" applyFill="1" applyBorder="1" applyAlignment="1">
      <alignment horizontal="center" vertical="center" textRotation="90" wrapText="1"/>
    </xf>
    <xf numFmtId="0" fontId="6" fillId="6" borderId="14" xfId="0" applyFont="1" applyFill="1" applyBorder="1" applyAlignment="1">
      <alignment horizontal="center" vertical="center" textRotation="90" wrapText="1"/>
    </xf>
    <xf numFmtId="0" fontId="7" fillId="7" borderId="5" xfId="0" applyFont="1" applyFill="1" applyBorder="1" applyAlignment="1">
      <alignment horizontal="left" vertical="center" wrapText="1"/>
    </xf>
    <xf numFmtId="0" fontId="7" fillId="7" borderId="9" xfId="0" applyFont="1" applyFill="1" applyBorder="1" applyAlignment="1">
      <alignment horizontal="left" vertical="center" wrapText="1"/>
    </xf>
    <xf numFmtId="0" fontId="7" fillId="7" borderId="11" xfId="0" applyFont="1" applyFill="1" applyBorder="1" applyAlignment="1">
      <alignment horizontal="left" vertical="center" wrapText="1"/>
    </xf>
    <xf numFmtId="0" fontId="6" fillId="4" borderId="4" xfId="0" applyFont="1" applyFill="1" applyBorder="1" applyAlignment="1">
      <alignment horizontal="center" vertical="center" textRotation="90" wrapText="1"/>
    </xf>
    <xf numFmtId="0" fontId="6" fillId="4" borderId="8" xfId="0" applyFont="1" applyFill="1" applyBorder="1" applyAlignment="1">
      <alignment horizontal="center" vertical="center" textRotation="90" wrapText="1"/>
    </xf>
    <xf numFmtId="0" fontId="6" fillId="4" borderId="14" xfId="0" applyFont="1" applyFill="1" applyBorder="1" applyAlignment="1">
      <alignment horizontal="center" vertical="center" textRotation="90" wrapText="1"/>
    </xf>
    <xf numFmtId="0" fontId="7" fillId="5" borderId="5" xfId="0" applyFont="1" applyFill="1" applyBorder="1" applyAlignment="1">
      <alignment horizontal="left" vertical="center" wrapText="1"/>
    </xf>
    <xf numFmtId="0" fontId="7" fillId="5" borderId="9" xfId="0" applyFont="1" applyFill="1" applyBorder="1" applyAlignment="1">
      <alignment horizontal="left" vertical="center" wrapText="1"/>
    </xf>
    <xf numFmtId="0" fontId="7" fillId="5" borderId="11" xfId="0" applyFont="1" applyFill="1" applyBorder="1" applyAlignment="1">
      <alignment horizontal="left" vertical="center" wrapText="1"/>
    </xf>
    <xf numFmtId="0" fontId="7" fillId="5" borderId="27" xfId="0" applyFont="1" applyFill="1" applyBorder="1" applyAlignment="1">
      <alignment horizontal="left" vertical="center" wrapText="1"/>
    </xf>
    <xf numFmtId="0" fontId="19" fillId="12" borderId="18" xfId="0" applyFont="1" applyFill="1" applyBorder="1" applyAlignment="1">
      <alignment horizontal="center" vertical="center" textRotation="90"/>
    </xf>
    <xf numFmtId="0" fontId="19" fillId="12" borderId="21" xfId="0" applyFont="1" applyFill="1" applyBorder="1" applyAlignment="1">
      <alignment horizontal="center" vertical="center" textRotation="90"/>
    </xf>
    <xf numFmtId="0" fontId="19" fillId="12" borderId="23" xfId="0" applyFont="1" applyFill="1" applyBorder="1" applyAlignment="1">
      <alignment horizontal="center" vertical="center" textRotation="90"/>
    </xf>
    <xf numFmtId="0" fontId="20" fillId="0" borderId="0" xfId="0" applyFont="1" applyAlignment="1">
      <alignment horizontal="center" vertical="center"/>
    </xf>
    <xf numFmtId="0" fontId="0" fillId="0" borderId="0" xfId="0" applyAlignment="1">
      <alignment horizontal="right"/>
    </xf>
    <xf numFmtId="0" fontId="19" fillId="2" borderId="18" xfId="0" applyFont="1" applyFill="1" applyBorder="1" applyAlignment="1">
      <alignment horizontal="center" vertical="center" textRotation="90"/>
    </xf>
    <xf numFmtId="0" fontId="19" fillId="2" borderId="21" xfId="0" applyFont="1" applyFill="1" applyBorder="1" applyAlignment="1">
      <alignment horizontal="center" vertical="center" textRotation="90"/>
    </xf>
    <xf numFmtId="0" fontId="19" fillId="2" borderId="23" xfId="0" applyFont="1" applyFill="1" applyBorder="1" applyAlignment="1">
      <alignment horizontal="center" vertical="center" textRotation="90"/>
    </xf>
    <xf numFmtId="0" fontId="19" fillId="4" borderId="18" xfId="0" applyFont="1" applyFill="1" applyBorder="1" applyAlignment="1">
      <alignment horizontal="center" vertical="center" textRotation="90"/>
    </xf>
    <xf numFmtId="0" fontId="19" fillId="4" borderId="21" xfId="0" applyFont="1" applyFill="1" applyBorder="1" applyAlignment="1">
      <alignment horizontal="center" vertical="center" textRotation="90"/>
    </xf>
    <xf numFmtId="0" fontId="19" fillId="4" borderId="23" xfId="0" applyFont="1" applyFill="1" applyBorder="1" applyAlignment="1">
      <alignment horizontal="center" vertical="center" textRotation="90"/>
    </xf>
    <xf numFmtId="0" fontId="19" fillId="6" borderId="18" xfId="0" applyFont="1" applyFill="1" applyBorder="1" applyAlignment="1">
      <alignment horizontal="center" vertical="center" textRotation="90"/>
    </xf>
    <xf numFmtId="0" fontId="19" fillId="6" borderId="21" xfId="0" applyFont="1" applyFill="1" applyBorder="1" applyAlignment="1">
      <alignment horizontal="center" vertical="center" textRotation="90"/>
    </xf>
    <xf numFmtId="0" fontId="19" fillId="6" borderId="23" xfId="0" applyFont="1" applyFill="1" applyBorder="1" applyAlignment="1">
      <alignment horizontal="center" vertical="center" textRotation="90"/>
    </xf>
    <xf numFmtId="0" fontId="0" fillId="8" borderId="18" xfId="0" applyFill="1" applyBorder="1" applyAlignment="1">
      <alignment horizontal="center" vertical="center" textRotation="90"/>
    </xf>
    <xf numFmtId="0" fontId="0" fillId="8" borderId="21" xfId="0" applyFill="1" applyBorder="1" applyAlignment="1">
      <alignment horizontal="center" vertical="center" textRotation="90"/>
    </xf>
    <xf numFmtId="0" fontId="0" fillId="8" borderId="23" xfId="0" applyFill="1" applyBorder="1" applyAlignment="1">
      <alignment horizontal="center" vertical="center" textRotation="90"/>
    </xf>
    <xf numFmtId="0" fontId="19" fillId="10" borderId="18" xfId="0" applyFont="1" applyFill="1" applyBorder="1" applyAlignment="1">
      <alignment horizontal="center" vertical="center" textRotation="90"/>
    </xf>
    <xf numFmtId="0" fontId="19" fillId="10" borderId="21" xfId="0" applyFont="1" applyFill="1" applyBorder="1" applyAlignment="1">
      <alignment horizontal="center" vertical="center" textRotation="90"/>
    </xf>
    <xf numFmtId="0" fontId="19" fillId="10" borderId="23" xfId="0" applyFont="1" applyFill="1" applyBorder="1" applyAlignment="1">
      <alignment horizontal="center" vertical="center" textRotation="90"/>
    </xf>
    <xf numFmtId="0" fontId="20" fillId="0" borderId="0" xfId="0" applyFont="1" applyAlignment="1">
      <alignment horizontal="center"/>
    </xf>
    <xf numFmtId="0" fontId="0" fillId="0" borderId="0" xfId="0"/>
    <xf numFmtId="0" fontId="19" fillId="2" borderId="18" xfId="0" applyFont="1" applyFill="1" applyBorder="1" applyAlignment="1">
      <alignment horizontal="left" vertical="center" textRotation="90"/>
    </xf>
    <xf numFmtId="0" fontId="19" fillId="2" borderId="21" xfId="0" applyFont="1" applyFill="1" applyBorder="1" applyAlignment="1">
      <alignment horizontal="left" vertical="center" textRotation="90"/>
    </xf>
    <xf numFmtId="0" fontId="19" fillId="2" borderId="23" xfId="0" applyFont="1" applyFill="1" applyBorder="1" applyAlignment="1">
      <alignment horizontal="left" vertical="center" textRotation="90"/>
    </xf>
    <xf numFmtId="0" fontId="19" fillId="4" borderId="18" xfId="0" applyFont="1" applyFill="1" applyBorder="1" applyAlignment="1">
      <alignment horizontal="center" vertical="center" textRotation="90" wrapText="1"/>
    </xf>
    <xf numFmtId="0" fontId="19" fillId="4" borderId="21" xfId="0" applyFont="1" applyFill="1" applyBorder="1" applyAlignment="1">
      <alignment horizontal="center" vertical="center" textRotation="90" wrapText="1"/>
    </xf>
    <xf numFmtId="0" fontId="19" fillId="4" borderId="23" xfId="0" applyFont="1" applyFill="1" applyBorder="1" applyAlignment="1">
      <alignment horizontal="center" vertical="center" textRotation="90" wrapText="1"/>
    </xf>
    <xf numFmtId="0" fontId="1" fillId="8" borderId="18" xfId="0" applyFont="1" applyFill="1" applyBorder="1" applyAlignment="1">
      <alignment horizontal="center" vertical="center" textRotation="90"/>
    </xf>
    <xf numFmtId="0" fontId="1" fillId="8" borderId="21" xfId="0" applyFont="1" applyFill="1" applyBorder="1"/>
    <xf numFmtId="0" fontId="1" fillId="8" borderId="23" xfId="0" applyFont="1" applyFill="1" applyBorder="1"/>
    <xf numFmtId="0" fontId="14" fillId="2" borderId="0" xfId="0" applyFont="1" applyFill="1" applyAlignment="1">
      <alignment horizontal="center"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7FFC6"/>
      <color rgb="FF61FFA8"/>
      <color rgb="FFFF8585"/>
      <color rgb="FFC198E0"/>
      <color rgb="FFA86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Implemented</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'Reporting Raw Data'!$B$9:$B$14</c:f>
              <c:strCache>
                <c:ptCount val="6"/>
                <c:pt idx="0">
                  <c:v>Asset Management (ID.AM)</c:v>
                </c:pt>
                <c:pt idx="1">
                  <c:v>Business Environment (ID.BE)</c:v>
                </c:pt>
                <c:pt idx="2">
                  <c:v>Governance (ID.GV)</c:v>
                </c:pt>
                <c:pt idx="3">
                  <c:v>Risk Assessment (ID.RA)</c:v>
                </c:pt>
                <c:pt idx="4">
                  <c:v>Risk Management Strategy (ID.RM)</c:v>
                </c:pt>
                <c:pt idx="5">
                  <c:v>Supply Chain Risk Management (ID.SC)</c:v>
                </c:pt>
              </c:strCache>
            </c:strRef>
          </c:cat>
          <c:val>
            <c:numRef>
              <c:f>'Reporting Raw Data'!$C$9:$C$14</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404-46E1-8644-73FCCD82A75F}"/>
            </c:ext>
          </c:extLst>
        </c:ser>
        <c:dLbls>
          <c:showLegendKey val="0"/>
          <c:showVal val="0"/>
          <c:showCatName val="0"/>
          <c:showSerName val="0"/>
          <c:showPercent val="0"/>
          <c:showBubbleSize val="0"/>
        </c:dLbls>
        <c:gapWidth val="182"/>
        <c:axId val="548359656"/>
        <c:axId val="548358016"/>
      </c:barChart>
      <c:catAx>
        <c:axId val="548359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58016"/>
        <c:crosses val="autoZero"/>
        <c:auto val="1"/>
        <c:lblAlgn val="ctr"/>
        <c:lblOffset val="100"/>
        <c:noMultiLvlLbl val="0"/>
      </c:catAx>
      <c:valAx>
        <c:axId val="548358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59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Implemented</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'Reporting Raw Data'!$B$24:$B$28</c:f>
              <c:strCache>
                <c:ptCount val="5"/>
                <c:pt idx="0">
                  <c:v>Response Planning (RS.RP)</c:v>
                </c:pt>
                <c:pt idx="1">
                  <c:v>Communications (RS.CO)</c:v>
                </c:pt>
                <c:pt idx="2">
                  <c:v>Analysis (RS.AN)</c:v>
                </c:pt>
                <c:pt idx="3">
                  <c:v>Mitigation (RS.MI)</c:v>
                </c:pt>
                <c:pt idx="4">
                  <c:v>Improvements (RS.IM)</c:v>
                </c:pt>
              </c:strCache>
            </c:strRef>
          </c:cat>
          <c:val>
            <c:numRef>
              <c:f>'Reporting Raw Data'!$C$24:$C$28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1787-466B-BEF0-F26E8BD1CBE8}"/>
            </c:ext>
          </c:extLst>
        </c:ser>
        <c:dLbls>
          <c:showLegendKey val="0"/>
          <c:showVal val="0"/>
          <c:showCatName val="0"/>
          <c:showSerName val="0"/>
          <c:showPercent val="0"/>
          <c:showBubbleSize val="0"/>
        </c:dLbls>
        <c:gapWidth val="182"/>
        <c:axId val="340997664"/>
        <c:axId val="340998320"/>
      </c:barChart>
      <c:catAx>
        <c:axId val="34099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98320"/>
        <c:crosses val="autoZero"/>
        <c:auto val="1"/>
        <c:lblAlgn val="ctr"/>
        <c:lblOffset val="100"/>
        <c:noMultiLvlLbl val="0"/>
      </c:catAx>
      <c:valAx>
        <c:axId val="3409983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9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Maturity Assessment</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Assessment!$E$1</c:f>
              <c:strCache>
                <c:ptCount val="1"/>
                <c:pt idx="0">
                  <c:v>Current Maturity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'Reporting Raw Data'!$B$24:$B$28</c:f>
              <c:strCache>
                <c:ptCount val="5"/>
                <c:pt idx="0">
                  <c:v>Response Planning (RS.RP)</c:v>
                </c:pt>
                <c:pt idx="1">
                  <c:v>Communications (RS.CO)</c:v>
                </c:pt>
                <c:pt idx="2">
                  <c:v>Analysis (RS.AN)</c:v>
                </c:pt>
                <c:pt idx="3">
                  <c:v>Mitigation (RS.MI)</c:v>
                </c:pt>
                <c:pt idx="4">
                  <c:v>Improvements (RS.IM)</c:v>
                </c:pt>
              </c:strCache>
            </c:strRef>
          </c:cat>
          <c:val>
            <c:numRef>
              <c:f>'Reporting Raw Data'!$D$24:$D$28</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4988-452F-9391-C3F11EF53B1D}"/>
            </c:ext>
          </c:extLst>
        </c:ser>
        <c:ser>
          <c:idx val="1"/>
          <c:order val="1"/>
          <c:tx>
            <c:strRef>
              <c:f>Assessment!$F$1</c:f>
              <c:strCache>
                <c:ptCount val="1"/>
                <c:pt idx="0">
                  <c:v>Target Maturity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'Reporting Raw Data'!$B$24:$B$28</c:f>
              <c:strCache>
                <c:ptCount val="5"/>
                <c:pt idx="0">
                  <c:v>Response Planning (RS.RP)</c:v>
                </c:pt>
                <c:pt idx="1">
                  <c:v>Communications (RS.CO)</c:v>
                </c:pt>
                <c:pt idx="2">
                  <c:v>Analysis (RS.AN)</c:v>
                </c:pt>
                <c:pt idx="3">
                  <c:v>Mitigation (RS.MI)</c:v>
                </c:pt>
                <c:pt idx="4">
                  <c:v>Improvements (RS.IM)</c:v>
                </c:pt>
              </c:strCache>
            </c:strRef>
          </c:cat>
          <c:val>
            <c:numRef>
              <c:f>'Reporting Raw Data'!$E$24:$E$28</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1-4988-452F-9391-C3F11EF53B1D}"/>
            </c:ext>
          </c:extLst>
        </c:ser>
        <c:dLbls>
          <c:showLegendKey val="0"/>
          <c:showVal val="0"/>
          <c:showCatName val="0"/>
          <c:showSerName val="0"/>
          <c:showPercent val="0"/>
          <c:showBubbleSize val="0"/>
        </c:dLbls>
        <c:axId val="556008384"/>
        <c:axId val="556006744"/>
      </c:radarChart>
      <c:catAx>
        <c:axId val="55600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06744"/>
        <c:crosses val="autoZero"/>
        <c:auto val="1"/>
        <c:lblAlgn val="ctr"/>
        <c:lblOffset val="100"/>
        <c:noMultiLvlLbl val="0"/>
      </c:catAx>
      <c:valAx>
        <c:axId val="556006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08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Target Maturity Max Timeframe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'Reporting Raw Data'!$B$24:$B$28</c:f>
              <c:strCache>
                <c:ptCount val="5"/>
                <c:pt idx="0">
                  <c:v>Response Planning (RS.RP)</c:v>
                </c:pt>
                <c:pt idx="1">
                  <c:v>Communications (RS.CO)</c:v>
                </c:pt>
                <c:pt idx="2">
                  <c:v>Analysis (RS.AN)</c:v>
                </c:pt>
                <c:pt idx="3">
                  <c:v>Mitigation (RS.MI)</c:v>
                </c:pt>
                <c:pt idx="4">
                  <c:v>Improvements (RS.IM)</c:v>
                </c:pt>
              </c:strCache>
            </c:strRef>
          </c:cat>
          <c:val>
            <c:numRef>
              <c:f>'Reporting Raw Data'!$F$24:$F$28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70A-4F91-B955-35A0358B71AD}"/>
            </c:ext>
          </c:extLst>
        </c:ser>
        <c:dLbls>
          <c:showLegendKey val="0"/>
          <c:showVal val="0"/>
          <c:showCatName val="0"/>
          <c:showSerName val="0"/>
          <c:showPercent val="0"/>
          <c:showBubbleSize val="0"/>
        </c:dLbls>
        <c:gapWidth val="219"/>
        <c:overlap val="-27"/>
        <c:axId val="456043112"/>
        <c:axId val="456042456"/>
      </c:barChart>
      <c:catAx>
        <c:axId val="45604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42456"/>
        <c:crosses val="autoZero"/>
        <c:auto val="1"/>
        <c:lblAlgn val="ctr"/>
        <c:lblOffset val="100"/>
        <c:noMultiLvlLbl val="0"/>
      </c:catAx>
      <c:valAx>
        <c:axId val="45604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43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Implemented</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'Reporting Raw Data'!$B$29:$B$31</c:f>
              <c:strCache>
                <c:ptCount val="3"/>
                <c:pt idx="0">
                  <c:v>Recovery Planning (RC.RP)</c:v>
                </c:pt>
                <c:pt idx="1">
                  <c:v>Improvements (RC.IM)</c:v>
                </c:pt>
                <c:pt idx="2">
                  <c:v>Communications (RC.CO)</c:v>
                </c:pt>
              </c:strCache>
            </c:strRef>
          </c:cat>
          <c:val>
            <c:numRef>
              <c:f>'Reporting Raw Data'!$C$29:$C$31</c:f>
              <c:numCache>
                <c:formatCode>0%</c:formatCode>
                <c:ptCount val="3"/>
                <c:pt idx="0">
                  <c:v>0</c:v>
                </c:pt>
                <c:pt idx="1">
                  <c:v>0</c:v>
                </c:pt>
                <c:pt idx="2">
                  <c:v>0</c:v>
                </c:pt>
              </c:numCache>
            </c:numRef>
          </c:val>
          <c:extLst>
            <c:ext xmlns:c16="http://schemas.microsoft.com/office/drawing/2014/chart" uri="{C3380CC4-5D6E-409C-BE32-E72D297353CC}">
              <c16:uniqueId val="{00000000-8D35-4D43-B28F-E4436C9B4B30}"/>
            </c:ext>
          </c:extLst>
        </c:ser>
        <c:dLbls>
          <c:showLegendKey val="0"/>
          <c:showVal val="0"/>
          <c:showCatName val="0"/>
          <c:showSerName val="0"/>
          <c:showPercent val="0"/>
          <c:showBubbleSize val="0"/>
        </c:dLbls>
        <c:gapWidth val="182"/>
        <c:axId val="549173136"/>
        <c:axId val="549173464"/>
      </c:barChart>
      <c:catAx>
        <c:axId val="54917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73464"/>
        <c:crosses val="autoZero"/>
        <c:auto val="1"/>
        <c:lblAlgn val="ctr"/>
        <c:lblOffset val="100"/>
        <c:noMultiLvlLbl val="0"/>
      </c:catAx>
      <c:valAx>
        <c:axId val="549173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7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Maturity Assessment</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Assessment!$E$1</c:f>
              <c:strCache>
                <c:ptCount val="1"/>
                <c:pt idx="0">
                  <c:v>Current Maturity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'Reporting Raw Data'!$B$29:$B$31</c:f>
              <c:strCache>
                <c:ptCount val="3"/>
                <c:pt idx="0">
                  <c:v>Recovery Planning (RC.RP)</c:v>
                </c:pt>
                <c:pt idx="1">
                  <c:v>Improvements (RC.IM)</c:v>
                </c:pt>
                <c:pt idx="2">
                  <c:v>Communications (RC.CO)</c:v>
                </c:pt>
              </c:strCache>
            </c:strRef>
          </c:cat>
          <c:val>
            <c:numRef>
              <c:f>'Reporting Raw Data'!$D$29:$D$31</c:f>
              <c:numCache>
                <c:formatCode>0.00</c:formatCode>
                <c:ptCount val="3"/>
                <c:pt idx="0">
                  <c:v>0</c:v>
                </c:pt>
                <c:pt idx="1">
                  <c:v>0</c:v>
                </c:pt>
                <c:pt idx="2">
                  <c:v>0</c:v>
                </c:pt>
              </c:numCache>
            </c:numRef>
          </c:val>
          <c:extLst>
            <c:ext xmlns:c16="http://schemas.microsoft.com/office/drawing/2014/chart" uri="{C3380CC4-5D6E-409C-BE32-E72D297353CC}">
              <c16:uniqueId val="{00000000-82D1-4898-9DE1-F94AC02B1D68}"/>
            </c:ext>
          </c:extLst>
        </c:ser>
        <c:ser>
          <c:idx val="1"/>
          <c:order val="1"/>
          <c:tx>
            <c:strRef>
              <c:f>Assessment!$F$1</c:f>
              <c:strCache>
                <c:ptCount val="1"/>
                <c:pt idx="0">
                  <c:v>Target Maturity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'Reporting Raw Data'!$B$29:$B$31</c:f>
              <c:strCache>
                <c:ptCount val="3"/>
                <c:pt idx="0">
                  <c:v>Recovery Planning (RC.RP)</c:v>
                </c:pt>
                <c:pt idx="1">
                  <c:v>Improvements (RC.IM)</c:v>
                </c:pt>
                <c:pt idx="2">
                  <c:v>Communications (RC.CO)</c:v>
                </c:pt>
              </c:strCache>
            </c:strRef>
          </c:cat>
          <c:val>
            <c:numRef>
              <c:f>'Reporting Raw Data'!$E$29:$E$31</c:f>
              <c:numCache>
                <c:formatCode>0.00</c:formatCode>
                <c:ptCount val="3"/>
                <c:pt idx="0">
                  <c:v>0</c:v>
                </c:pt>
                <c:pt idx="1">
                  <c:v>0</c:v>
                </c:pt>
                <c:pt idx="2">
                  <c:v>0</c:v>
                </c:pt>
              </c:numCache>
            </c:numRef>
          </c:val>
          <c:extLst>
            <c:ext xmlns:c16="http://schemas.microsoft.com/office/drawing/2014/chart" uri="{C3380CC4-5D6E-409C-BE32-E72D297353CC}">
              <c16:uniqueId val="{00000001-82D1-4898-9DE1-F94AC02B1D68}"/>
            </c:ext>
          </c:extLst>
        </c:ser>
        <c:dLbls>
          <c:showLegendKey val="0"/>
          <c:showVal val="0"/>
          <c:showCatName val="0"/>
          <c:showSerName val="0"/>
          <c:showPercent val="0"/>
          <c:showBubbleSize val="0"/>
        </c:dLbls>
        <c:axId val="548428992"/>
        <c:axId val="548429648"/>
      </c:radarChart>
      <c:catAx>
        <c:axId val="54842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9648"/>
        <c:crosses val="autoZero"/>
        <c:auto val="1"/>
        <c:lblAlgn val="ctr"/>
        <c:lblOffset val="100"/>
        <c:noMultiLvlLbl val="0"/>
      </c:catAx>
      <c:valAx>
        <c:axId val="548429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89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Target Maturity Max Timeframe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'Reporting Raw Data'!$B$29:$B$31</c:f>
              <c:strCache>
                <c:ptCount val="3"/>
                <c:pt idx="0">
                  <c:v>Recovery Planning (RC.RP)</c:v>
                </c:pt>
                <c:pt idx="1">
                  <c:v>Improvements (RC.IM)</c:v>
                </c:pt>
                <c:pt idx="2">
                  <c:v>Communications (RC.CO)</c:v>
                </c:pt>
              </c:strCache>
            </c:strRef>
          </c:cat>
          <c:val>
            <c:numRef>
              <c:f>'Reporting Raw Data'!$F$29:$F$31</c:f>
              <c:numCache>
                <c:formatCode>General</c:formatCode>
                <c:ptCount val="3"/>
                <c:pt idx="0">
                  <c:v>0</c:v>
                </c:pt>
                <c:pt idx="1">
                  <c:v>0</c:v>
                </c:pt>
                <c:pt idx="2">
                  <c:v>0</c:v>
                </c:pt>
              </c:numCache>
            </c:numRef>
          </c:val>
          <c:extLst>
            <c:ext xmlns:c16="http://schemas.microsoft.com/office/drawing/2014/chart" uri="{C3380CC4-5D6E-409C-BE32-E72D297353CC}">
              <c16:uniqueId val="{00000000-F950-45CE-9D57-C082EA5907E3}"/>
            </c:ext>
          </c:extLst>
        </c:ser>
        <c:dLbls>
          <c:showLegendKey val="0"/>
          <c:showVal val="0"/>
          <c:showCatName val="0"/>
          <c:showSerName val="0"/>
          <c:showPercent val="0"/>
          <c:showBubbleSize val="0"/>
        </c:dLbls>
        <c:gapWidth val="219"/>
        <c:overlap val="-27"/>
        <c:axId val="554397056"/>
        <c:axId val="554392464"/>
      </c:barChart>
      <c:catAx>
        <c:axId val="55439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92464"/>
        <c:crosses val="autoZero"/>
        <c:auto val="1"/>
        <c:lblAlgn val="ctr"/>
        <c:lblOffset val="100"/>
        <c:noMultiLvlLbl val="0"/>
      </c:catAx>
      <c:valAx>
        <c:axId val="55439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9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Implemented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Assessment!$D$1</c:f>
              <c:strCache>
                <c:ptCount val="1"/>
                <c:pt idx="0">
                  <c:v>Implemented</c:v>
                </c:pt>
              </c:strCache>
            </c:strRef>
          </c:tx>
          <c:spPr>
            <a:solidFill>
              <a:schemeClr val="accent1"/>
            </a:solidFill>
            <a:ln>
              <a:noFill/>
            </a:ln>
            <a:effectLst/>
          </c:spPr>
          <c:invertIfNegative val="0"/>
          <c:cat>
            <c:strRef>
              <c:f>'Reporting Raw Data'!$B$3:$B$7</c:f>
              <c:strCache>
                <c:ptCount val="5"/>
                <c:pt idx="0">
                  <c:v>IDENTIFY (ID)</c:v>
                </c:pt>
                <c:pt idx="1">
                  <c:v>PROTECT (PR)</c:v>
                </c:pt>
                <c:pt idx="2">
                  <c:v>DETECT (DE)</c:v>
                </c:pt>
                <c:pt idx="3">
                  <c:v>RESPOND (RS)</c:v>
                </c:pt>
                <c:pt idx="4">
                  <c:v>RECOVER (RC)</c:v>
                </c:pt>
              </c:strCache>
            </c:strRef>
          </c:cat>
          <c:val>
            <c:numRef>
              <c:f>'Reporting Raw Data'!$C$3:$C$7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E737-4D76-9F97-B0EAC64E2B6D}"/>
            </c:ext>
          </c:extLst>
        </c:ser>
        <c:dLbls>
          <c:showLegendKey val="0"/>
          <c:showVal val="0"/>
          <c:showCatName val="0"/>
          <c:showSerName val="0"/>
          <c:showPercent val="0"/>
          <c:showBubbleSize val="0"/>
        </c:dLbls>
        <c:gapWidth val="182"/>
        <c:axId val="358494648"/>
        <c:axId val="449715952"/>
      </c:barChart>
      <c:catAx>
        <c:axId val="358494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15952"/>
        <c:crosses val="autoZero"/>
        <c:auto val="1"/>
        <c:lblAlgn val="ctr"/>
        <c:lblOffset val="100"/>
        <c:noMultiLvlLbl val="0"/>
      </c:catAx>
      <c:valAx>
        <c:axId val="4497159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4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Maturity Assessment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Assessment!$E$1</c:f>
              <c:strCache>
                <c:ptCount val="1"/>
                <c:pt idx="0">
                  <c:v>Current Maturity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'Reporting Raw Data'!$B$3:$B$7</c:f>
              <c:strCache>
                <c:ptCount val="5"/>
                <c:pt idx="0">
                  <c:v>IDENTIFY (ID)</c:v>
                </c:pt>
                <c:pt idx="1">
                  <c:v>PROTECT (PR)</c:v>
                </c:pt>
                <c:pt idx="2">
                  <c:v>DETECT (DE)</c:v>
                </c:pt>
                <c:pt idx="3">
                  <c:v>RESPOND (RS)</c:v>
                </c:pt>
                <c:pt idx="4">
                  <c:v>RECOVER (RC)</c:v>
                </c:pt>
              </c:strCache>
            </c:strRef>
          </c:cat>
          <c:val>
            <c:numRef>
              <c:f>'Reporting Raw Data'!$D$3:$D$7</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45F2-497F-BFBF-75DF07059207}"/>
            </c:ext>
          </c:extLst>
        </c:ser>
        <c:ser>
          <c:idx val="1"/>
          <c:order val="1"/>
          <c:tx>
            <c:strRef>
              <c:f>Assessment!$F$1</c:f>
              <c:strCache>
                <c:ptCount val="1"/>
                <c:pt idx="0">
                  <c:v>Target Maturity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'Reporting Raw Data'!$B$3:$B$7</c:f>
              <c:strCache>
                <c:ptCount val="5"/>
                <c:pt idx="0">
                  <c:v>IDENTIFY (ID)</c:v>
                </c:pt>
                <c:pt idx="1">
                  <c:v>PROTECT (PR)</c:v>
                </c:pt>
                <c:pt idx="2">
                  <c:v>DETECT (DE)</c:v>
                </c:pt>
                <c:pt idx="3">
                  <c:v>RESPOND (RS)</c:v>
                </c:pt>
                <c:pt idx="4">
                  <c:v>RECOVER (RC)</c:v>
                </c:pt>
              </c:strCache>
            </c:strRef>
          </c:cat>
          <c:val>
            <c:numRef>
              <c:f>'Reporting Raw Data'!$E$3:$E$7</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1-45F2-497F-BFBF-75DF07059207}"/>
            </c:ext>
          </c:extLst>
        </c:ser>
        <c:dLbls>
          <c:showLegendKey val="0"/>
          <c:showVal val="0"/>
          <c:showCatName val="0"/>
          <c:showSerName val="0"/>
          <c:showPercent val="0"/>
          <c:showBubbleSize val="0"/>
        </c:dLbls>
        <c:axId val="460574416"/>
        <c:axId val="449003968"/>
      </c:radarChart>
      <c:catAx>
        <c:axId val="46057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03968"/>
        <c:crosses val="autoZero"/>
        <c:auto val="1"/>
        <c:lblAlgn val="ctr"/>
        <c:lblOffset val="100"/>
        <c:noMultiLvlLbl val="0"/>
      </c:catAx>
      <c:valAx>
        <c:axId val="449003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74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Maturity Max Timeframe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Assessment!$G$1</c:f>
              <c:strCache>
                <c:ptCount val="1"/>
                <c:pt idx="0">
                  <c:v>Target Maturity Timeframe</c:v>
                </c:pt>
              </c:strCache>
            </c:strRef>
          </c:tx>
          <c:spPr>
            <a:solidFill>
              <a:schemeClr val="accent1"/>
            </a:solidFill>
            <a:ln>
              <a:noFill/>
            </a:ln>
            <a:effectLst/>
          </c:spPr>
          <c:invertIfNegative val="0"/>
          <c:cat>
            <c:strRef>
              <c:f>'Reporting Raw Data'!$B$3:$B$7</c:f>
              <c:strCache>
                <c:ptCount val="5"/>
                <c:pt idx="0">
                  <c:v>IDENTIFY (ID)</c:v>
                </c:pt>
                <c:pt idx="1">
                  <c:v>PROTECT (PR)</c:v>
                </c:pt>
                <c:pt idx="2">
                  <c:v>DETECT (DE)</c:v>
                </c:pt>
                <c:pt idx="3">
                  <c:v>RESPOND (RS)</c:v>
                </c:pt>
                <c:pt idx="4">
                  <c:v>RECOVER (RC)</c:v>
                </c:pt>
              </c:strCache>
            </c:strRef>
          </c:cat>
          <c:val>
            <c:numRef>
              <c:f>'Reporting Raw Data'!$F$3:$F$7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4989-4F3E-BFD9-8FF31BCFE3A1}"/>
            </c:ext>
          </c:extLst>
        </c:ser>
        <c:dLbls>
          <c:showLegendKey val="0"/>
          <c:showVal val="0"/>
          <c:showCatName val="0"/>
          <c:showSerName val="0"/>
          <c:showPercent val="0"/>
          <c:showBubbleSize val="0"/>
        </c:dLbls>
        <c:gapWidth val="219"/>
        <c:overlap val="-27"/>
        <c:axId val="358496616"/>
        <c:axId val="358495304"/>
      </c:barChart>
      <c:catAx>
        <c:axId val="35849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5304"/>
        <c:crosses val="autoZero"/>
        <c:auto val="1"/>
        <c:lblAlgn val="ctr"/>
        <c:lblOffset val="100"/>
        <c:noMultiLvlLbl val="0"/>
      </c:catAx>
      <c:valAx>
        <c:axId val="35849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Maturity Assessment</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radarChart>
        <c:radarStyle val="marker"/>
        <c:varyColors val="0"/>
        <c:ser>
          <c:idx val="0"/>
          <c:order val="0"/>
          <c:tx>
            <c:strRef>
              <c:f>Assessment!$E$1</c:f>
              <c:strCache>
                <c:ptCount val="1"/>
                <c:pt idx="0">
                  <c:v>Current Maturity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'Reporting Raw Data'!$B$9:$B$14</c:f>
              <c:strCache>
                <c:ptCount val="6"/>
                <c:pt idx="0">
                  <c:v>Asset Management (ID.AM)</c:v>
                </c:pt>
                <c:pt idx="1">
                  <c:v>Business Environment (ID.BE)</c:v>
                </c:pt>
                <c:pt idx="2">
                  <c:v>Governance (ID.GV)</c:v>
                </c:pt>
                <c:pt idx="3">
                  <c:v>Risk Assessment (ID.RA)</c:v>
                </c:pt>
                <c:pt idx="4">
                  <c:v>Risk Management Strategy (ID.RM)</c:v>
                </c:pt>
                <c:pt idx="5">
                  <c:v>Supply Chain Risk Management (ID.SC)</c:v>
                </c:pt>
              </c:strCache>
            </c:strRef>
          </c:cat>
          <c:val>
            <c:numRef>
              <c:f>'Reporting Raw Data'!$D$9:$D$14</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C22-4F26-9FB1-653705B728C2}"/>
            </c:ext>
          </c:extLst>
        </c:ser>
        <c:ser>
          <c:idx val="1"/>
          <c:order val="1"/>
          <c:tx>
            <c:strRef>
              <c:f>Assessment!$F$1</c:f>
              <c:strCache>
                <c:ptCount val="1"/>
                <c:pt idx="0">
                  <c:v>Target Maturity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'Reporting Raw Data'!$B$9:$B$14</c:f>
              <c:strCache>
                <c:ptCount val="6"/>
                <c:pt idx="0">
                  <c:v>Asset Management (ID.AM)</c:v>
                </c:pt>
                <c:pt idx="1">
                  <c:v>Business Environment (ID.BE)</c:v>
                </c:pt>
                <c:pt idx="2">
                  <c:v>Governance (ID.GV)</c:v>
                </c:pt>
                <c:pt idx="3">
                  <c:v>Risk Assessment (ID.RA)</c:v>
                </c:pt>
                <c:pt idx="4">
                  <c:v>Risk Management Strategy (ID.RM)</c:v>
                </c:pt>
                <c:pt idx="5">
                  <c:v>Supply Chain Risk Management (ID.SC)</c:v>
                </c:pt>
              </c:strCache>
            </c:strRef>
          </c:cat>
          <c:val>
            <c:numRef>
              <c:f>'Reporting Raw Data'!$E$9:$E$14</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C22-4F26-9FB1-653705B728C2}"/>
            </c:ext>
          </c:extLst>
        </c:ser>
        <c:dLbls>
          <c:showLegendKey val="0"/>
          <c:showVal val="0"/>
          <c:showCatName val="0"/>
          <c:showSerName val="0"/>
          <c:showPercent val="0"/>
          <c:showBubbleSize val="0"/>
        </c:dLbls>
        <c:axId val="456576760"/>
        <c:axId val="456577088"/>
      </c:radarChart>
      <c:catAx>
        <c:axId val="45657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77088"/>
        <c:crosses val="autoZero"/>
        <c:auto val="1"/>
        <c:lblAlgn val="ctr"/>
        <c:lblOffset val="100"/>
        <c:noMultiLvlLbl val="0"/>
      </c:catAx>
      <c:valAx>
        <c:axId val="456577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76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Target Maturity Max Timeframe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'Reporting Raw Data'!$B$9:$B$14</c:f>
              <c:strCache>
                <c:ptCount val="6"/>
                <c:pt idx="0">
                  <c:v>Asset Management (ID.AM)</c:v>
                </c:pt>
                <c:pt idx="1">
                  <c:v>Business Environment (ID.BE)</c:v>
                </c:pt>
                <c:pt idx="2">
                  <c:v>Governance (ID.GV)</c:v>
                </c:pt>
                <c:pt idx="3">
                  <c:v>Risk Assessment (ID.RA)</c:v>
                </c:pt>
                <c:pt idx="4">
                  <c:v>Risk Management Strategy (ID.RM)</c:v>
                </c:pt>
                <c:pt idx="5">
                  <c:v>Supply Chain Risk Management (ID.SC)</c:v>
                </c:pt>
              </c:strCache>
            </c:strRef>
          </c:cat>
          <c:val>
            <c:numRef>
              <c:f>'Reporting Raw Data'!$F$9:$F$14</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8A3-4477-8B9A-5EE1F421560A}"/>
            </c:ext>
          </c:extLst>
        </c:ser>
        <c:dLbls>
          <c:showLegendKey val="0"/>
          <c:showVal val="0"/>
          <c:showCatName val="0"/>
          <c:showSerName val="0"/>
          <c:showPercent val="0"/>
          <c:showBubbleSize val="0"/>
        </c:dLbls>
        <c:gapWidth val="219"/>
        <c:overlap val="-27"/>
        <c:axId val="466119040"/>
        <c:axId val="466118056"/>
      </c:barChart>
      <c:catAx>
        <c:axId val="46611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18056"/>
        <c:crosses val="autoZero"/>
        <c:auto val="1"/>
        <c:lblAlgn val="ctr"/>
        <c:lblOffset val="100"/>
        <c:noMultiLvlLbl val="0"/>
      </c:catAx>
      <c:valAx>
        <c:axId val="46611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19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Implemented</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'Reporting Raw Data'!$B$15:$B$20</c:f>
              <c:strCache>
                <c:ptCount val="6"/>
                <c:pt idx="0">
                  <c:v>Identity Management (PR.AC)</c:v>
                </c:pt>
                <c:pt idx="1">
                  <c:v>Awareness and Training (PR.AT)</c:v>
                </c:pt>
                <c:pt idx="2">
                  <c:v>Data Security (PR.DS)</c:v>
                </c:pt>
                <c:pt idx="3">
                  <c:v>Information Protection (PR.IP)</c:v>
                </c:pt>
                <c:pt idx="4">
                  <c:v>Maintenance (PR.MA)</c:v>
                </c:pt>
                <c:pt idx="5">
                  <c:v>Protective Technology (PR.PT)</c:v>
                </c:pt>
              </c:strCache>
            </c:strRef>
          </c:cat>
          <c:val>
            <c:numRef>
              <c:f>'Reporting Raw Data'!$C$15:$C$20</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FD3-436A-A26B-1EC58E34EA63}"/>
            </c:ext>
          </c:extLst>
        </c:ser>
        <c:dLbls>
          <c:showLegendKey val="0"/>
          <c:showVal val="0"/>
          <c:showCatName val="0"/>
          <c:showSerName val="0"/>
          <c:showPercent val="0"/>
          <c:showBubbleSize val="0"/>
        </c:dLbls>
        <c:gapWidth val="182"/>
        <c:axId val="553177896"/>
        <c:axId val="553179208"/>
      </c:barChart>
      <c:catAx>
        <c:axId val="553177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9208"/>
        <c:crosses val="autoZero"/>
        <c:auto val="1"/>
        <c:lblAlgn val="ctr"/>
        <c:lblOffset val="100"/>
        <c:noMultiLvlLbl val="0"/>
      </c:catAx>
      <c:valAx>
        <c:axId val="5531792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7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Maturity Assessment</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Assessment!$E$1</c:f>
              <c:strCache>
                <c:ptCount val="1"/>
                <c:pt idx="0">
                  <c:v>Current Maturity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'Reporting Raw Data'!$B$15:$B$20</c:f>
              <c:strCache>
                <c:ptCount val="6"/>
                <c:pt idx="0">
                  <c:v>Identity Management (PR.AC)</c:v>
                </c:pt>
                <c:pt idx="1">
                  <c:v>Awareness and Training (PR.AT)</c:v>
                </c:pt>
                <c:pt idx="2">
                  <c:v>Data Security (PR.DS)</c:v>
                </c:pt>
                <c:pt idx="3">
                  <c:v>Information Protection (PR.IP)</c:v>
                </c:pt>
                <c:pt idx="4">
                  <c:v>Maintenance (PR.MA)</c:v>
                </c:pt>
                <c:pt idx="5">
                  <c:v>Protective Technology (PR.PT)</c:v>
                </c:pt>
              </c:strCache>
            </c:strRef>
          </c:cat>
          <c:val>
            <c:numRef>
              <c:f>'Reporting Raw Data'!$D$15:$D$20</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9864-45A3-8B58-96376D468193}"/>
            </c:ext>
          </c:extLst>
        </c:ser>
        <c:ser>
          <c:idx val="1"/>
          <c:order val="1"/>
          <c:tx>
            <c:strRef>
              <c:f>Assessment!$F$1</c:f>
              <c:strCache>
                <c:ptCount val="1"/>
                <c:pt idx="0">
                  <c:v>Target Maturity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'Reporting Raw Data'!$B$15:$B$20</c:f>
              <c:strCache>
                <c:ptCount val="6"/>
                <c:pt idx="0">
                  <c:v>Identity Management (PR.AC)</c:v>
                </c:pt>
                <c:pt idx="1">
                  <c:v>Awareness and Training (PR.AT)</c:v>
                </c:pt>
                <c:pt idx="2">
                  <c:v>Data Security (PR.DS)</c:v>
                </c:pt>
                <c:pt idx="3">
                  <c:v>Information Protection (PR.IP)</c:v>
                </c:pt>
                <c:pt idx="4">
                  <c:v>Maintenance (PR.MA)</c:v>
                </c:pt>
                <c:pt idx="5">
                  <c:v>Protective Technology (PR.PT)</c:v>
                </c:pt>
              </c:strCache>
            </c:strRef>
          </c:cat>
          <c:val>
            <c:numRef>
              <c:f>'Reporting Raw Data'!$E$15:$E$20</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9864-45A3-8B58-96376D468193}"/>
            </c:ext>
          </c:extLst>
        </c:ser>
        <c:dLbls>
          <c:showLegendKey val="0"/>
          <c:showVal val="0"/>
          <c:showCatName val="0"/>
          <c:showSerName val="0"/>
          <c:showPercent val="0"/>
          <c:showBubbleSize val="0"/>
        </c:dLbls>
        <c:axId val="453698960"/>
        <c:axId val="453693056"/>
      </c:radarChart>
      <c:catAx>
        <c:axId val="4536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93056"/>
        <c:crosses val="autoZero"/>
        <c:auto val="1"/>
        <c:lblAlgn val="ctr"/>
        <c:lblOffset val="100"/>
        <c:noMultiLvlLbl val="0"/>
      </c:catAx>
      <c:valAx>
        <c:axId val="453693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9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Target Maturity Max Timeframe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'Reporting Raw Data'!$B$15:$B$20</c:f>
              <c:strCache>
                <c:ptCount val="6"/>
                <c:pt idx="0">
                  <c:v>Identity Management (PR.AC)</c:v>
                </c:pt>
                <c:pt idx="1">
                  <c:v>Awareness and Training (PR.AT)</c:v>
                </c:pt>
                <c:pt idx="2">
                  <c:v>Data Security (PR.DS)</c:v>
                </c:pt>
                <c:pt idx="3">
                  <c:v>Information Protection (PR.IP)</c:v>
                </c:pt>
                <c:pt idx="4">
                  <c:v>Maintenance (PR.MA)</c:v>
                </c:pt>
                <c:pt idx="5">
                  <c:v>Protective Technology (PR.PT)</c:v>
                </c:pt>
              </c:strCache>
            </c:strRef>
          </c:cat>
          <c:val>
            <c:numRef>
              <c:f>'Reporting Raw Data'!$F$15:$F$20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21B-4FF5-813C-F98A13235961}"/>
            </c:ext>
          </c:extLst>
        </c:ser>
        <c:dLbls>
          <c:showLegendKey val="0"/>
          <c:showVal val="0"/>
          <c:showCatName val="0"/>
          <c:showSerName val="0"/>
          <c:showPercent val="0"/>
          <c:showBubbleSize val="0"/>
        </c:dLbls>
        <c:gapWidth val="219"/>
        <c:overlap val="-27"/>
        <c:axId val="458270912"/>
        <c:axId val="457987008"/>
      </c:barChart>
      <c:catAx>
        <c:axId val="4582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87008"/>
        <c:crosses val="autoZero"/>
        <c:auto val="1"/>
        <c:lblAlgn val="ctr"/>
        <c:lblOffset val="100"/>
        <c:noMultiLvlLbl val="0"/>
      </c:catAx>
      <c:valAx>
        <c:axId val="45798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70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Implemented</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'Reporting Raw Data'!$B$21:$B$23</c:f>
              <c:strCache>
                <c:ptCount val="3"/>
                <c:pt idx="0">
                  <c:v>Anomalies and Events (DE.AE)</c:v>
                </c:pt>
                <c:pt idx="1">
                  <c:v>Security Continuous Monitoring (DE.CM)</c:v>
                </c:pt>
                <c:pt idx="2">
                  <c:v>Detection Processes (DE.DP)</c:v>
                </c:pt>
              </c:strCache>
            </c:strRef>
          </c:cat>
          <c:val>
            <c:numRef>
              <c:f>'Reporting Raw Data'!$C$21:$C$23</c:f>
              <c:numCache>
                <c:formatCode>0%</c:formatCode>
                <c:ptCount val="3"/>
                <c:pt idx="0">
                  <c:v>0</c:v>
                </c:pt>
                <c:pt idx="1">
                  <c:v>0</c:v>
                </c:pt>
                <c:pt idx="2">
                  <c:v>0</c:v>
                </c:pt>
              </c:numCache>
            </c:numRef>
          </c:val>
          <c:extLst>
            <c:ext xmlns:c16="http://schemas.microsoft.com/office/drawing/2014/chart" uri="{C3380CC4-5D6E-409C-BE32-E72D297353CC}">
              <c16:uniqueId val="{00000000-B497-446D-9A74-086E285727F8}"/>
            </c:ext>
          </c:extLst>
        </c:ser>
        <c:dLbls>
          <c:showLegendKey val="0"/>
          <c:showVal val="0"/>
          <c:showCatName val="0"/>
          <c:showSerName val="0"/>
          <c:showPercent val="0"/>
          <c:showBubbleSize val="0"/>
        </c:dLbls>
        <c:gapWidth val="182"/>
        <c:axId val="458975256"/>
        <c:axId val="458967712"/>
      </c:barChart>
      <c:catAx>
        <c:axId val="458975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67712"/>
        <c:crosses val="autoZero"/>
        <c:auto val="1"/>
        <c:lblAlgn val="ctr"/>
        <c:lblOffset val="100"/>
        <c:noMultiLvlLbl val="0"/>
      </c:catAx>
      <c:valAx>
        <c:axId val="458967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75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Maturity Assessment</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Assessment!$E$1</c:f>
              <c:strCache>
                <c:ptCount val="1"/>
                <c:pt idx="0">
                  <c:v>Current Maturity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'Reporting Raw Data'!$B$21:$B$23</c:f>
              <c:strCache>
                <c:ptCount val="3"/>
                <c:pt idx="0">
                  <c:v>Anomalies and Events (DE.AE)</c:v>
                </c:pt>
                <c:pt idx="1">
                  <c:v>Security Continuous Monitoring (DE.CM)</c:v>
                </c:pt>
                <c:pt idx="2">
                  <c:v>Detection Processes (DE.DP)</c:v>
                </c:pt>
              </c:strCache>
            </c:strRef>
          </c:cat>
          <c:val>
            <c:numRef>
              <c:f>'Reporting Raw Data'!$D$21:$D$23</c:f>
              <c:numCache>
                <c:formatCode>0.00</c:formatCode>
                <c:ptCount val="3"/>
                <c:pt idx="0">
                  <c:v>0</c:v>
                </c:pt>
                <c:pt idx="1">
                  <c:v>0</c:v>
                </c:pt>
                <c:pt idx="2">
                  <c:v>0</c:v>
                </c:pt>
              </c:numCache>
            </c:numRef>
          </c:val>
          <c:extLst>
            <c:ext xmlns:c16="http://schemas.microsoft.com/office/drawing/2014/chart" uri="{C3380CC4-5D6E-409C-BE32-E72D297353CC}">
              <c16:uniqueId val="{00000000-C891-4CB6-8858-C163F1C943BD}"/>
            </c:ext>
          </c:extLst>
        </c:ser>
        <c:ser>
          <c:idx val="1"/>
          <c:order val="1"/>
          <c:tx>
            <c:strRef>
              <c:f>Assessment!$F$1</c:f>
              <c:strCache>
                <c:ptCount val="1"/>
                <c:pt idx="0">
                  <c:v>Target Maturity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'Reporting Raw Data'!$B$21:$B$23</c:f>
              <c:strCache>
                <c:ptCount val="3"/>
                <c:pt idx="0">
                  <c:v>Anomalies and Events (DE.AE)</c:v>
                </c:pt>
                <c:pt idx="1">
                  <c:v>Security Continuous Monitoring (DE.CM)</c:v>
                </c:pt>
                <c:pt idx="2">
                  <c:v>Detection Processes (DE.DP)</c:v>
                </c:pt>
              </c:strCache>
            </c:strRef>
          </c:cat>
          <c:val>
            <c:numRef>
              <c:f>'Reporting Raw Data'!$E$21:$E$23</c:f>
              <c:numCache>
                <c:formatCode>0.00</c:formatCode>
                <c:ptCount val="3"/>
                <c:pt idx="0">
                  <c:v>0</c:v>
                </c:pt>
                <c:pt idx="1">
                  <c:v>0</c:v>
                </c:pt>
                <c:pt idx="2">
                  <c:v>0</c:v>
                </c:pt>
              </c:numCache>
            </c:numRef>
          </c:val>
          <c:extLst>
            <c:ext xmlns:c16="http://schemas.microsoft.com/office/drawing/2014/chart" uri="{C3380CC4-5D6E-409C-BE32-E72D297353CC}">
              <c16:uniqueId val="{00000001-C891-4CB6-8858-C163F1C943BD}"/>
            </c:ext>
          </c:extLst>
        </c:ser>
        <c:dLbls>
          <c:showLegendKey val="0"/>
          <c:showVal val="0"/>
          <c:showCatName val="0"/>
          <c:showSerName val="0"/>
          <c:showPercent val="0"/>
          <c:showBubbleSize val="0"/>
        </c:dLbls>
        <c:axId val="546945640"/>
        <c:axId val="546945968"/>
      </c:radarChart>
      <c:catAx>
        <c:axId val="546945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45968"/>
        <c:crosses val="autoZero"/>
        <c:auto val="1"/>
        <c:lblAlgn val="ctr"/>
        <c:lblOffset val="100"/>
        <c:noMultiLvlLbl val="0"/>
      </c:catAx>
      <c:valAx>
        <c:axId val="546945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45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Target Maturity Max Timeframe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'Reporting Raw Data'!$B$21:$B$23</c:f>
              <c:strCache>
                <c:ptCount val="3"/>
                <c:pt idx="0">
                  <c:v>Anomalies and Events (DE.AE)</c:v>
                </c:pt>
                <c:pt idx="1">
                  <c:v>Security Continuous Monitoring (DE.CM)</c:v>
                </c:pt>
                <c:pt idx="2">
                  <c:v>Detection Processes (DE.DP)</c:v>
                </c:pt>
              </c:strCache>
            </c:strRef>
          </c:cat>
          <c:val>
            <c:numRef>
              <c:f>'Reporting Raw Data'!$F$21:$F$23</c:f>
              <c:numCache>
                <c:formatCode>General</c:formatCode>
                <c:ptCount val="3"/>
                <c:pt idx="0">
                  <c:v>0</c:v>
                </c:pt>
                <c:pt idx="1">
                  <c:v>0</c:v>
                </c:pt>
                <c:pt idx="2">
                  <c:v>0</c:v>
                </c:pt>
              </c:numCache>
            </c:numRef>
          </c:val>
          <c:extLst>
            <c:ext xmlns:c16="http://schemas.microsoft.com/office/drawing/2014/chart" uri="{C3380CC4-5D6E-409C-BE32-E72D297353CC}">
              <c16:uniqueId val="{00000000-4596-4226-8F9A-7290F5B791C0}"/>
            </c:ext>
          </c:extLst>
        </c:ser>
        <c:dLbls>
          <c:showLegendKey val="0"/>
          <c:showVal val="0"/>
          <c:showCatName val="0"/>
          <c:showSerName val="0"/>
          <c:showPercent val="0"/>
          <c:showBubbleSize val="0"/>
        </c:dLbls>
        <c:gapWidth val="219"/>
        <c:overlap val="-27"/>
        <c:axId val="557737952"/>
        <c:axId val="557739592"/>
      </c:barChart>
      <c:catAx>
        <c:axId val="55773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39592"/>
        <c:crosses val="autoZero"/>
        <c:auto val="1"/>
        <c:lblAlgn val="ctr"/>
        <c:lblOffset val="100"/>
        <c:noMultiLvlLbl val="0"/>
      </c:catAx>
      <c:valAx>
        <c:axId val="55773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3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9082545</xdr:colOff>
      <xdr:row>0</xdr:row>
      <xdr:rowOff>0</xdr:rowOff>
    </xdr:from>
    <xdr:to>
      <xdr:col>2</xdr:col>
      <xdr:colOff>126988</xdr:colOff>
      <xdr:row>8</xdr:row>
      <xdr:rowOff>142875</xdr:rowOff>
    </xdr:to>
    <xdr:pic>
      <xdr:nvPicPr>
        <xdr:cNvPr id="2" name="Picture 1" descr="NIST Releases Version 1.1 of its Popular Cybersecurity Framework | NIST">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82720" y="0"/>
          <a:ext cx="2512543" cy="235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21</xdr:row>
      <xdr:rowOff>0</xdr:rowOff>
    </xdr:from>
    <xdr:to>
      <xdr:col>8</xdr:col>
      <xdr:colOff>597408</xdr:colOff>
      <xdr:row>35</xdr:row>
      <xdr:rowOff>185928</xdr:rowOff>
    </xdr:to>
    <xdr:graphicFrame macro="">
      <xdr:nvGraphicFramePr>
        <xdr:cNvPr id="22" name="Chart 2">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21</xdr:row>
      <xdr:rowOff>0</xdr:rowOff>
    </xdr:from>
    <xdr:to>
      <xdr:col>16</xdr:col>
      <xdr:colOff>597408</xdr:colOff>
      <xdr:row>35</xdr:row>
      <xdr:rowOff>185928</xdr:rowOff>
    </xdr:to>
    <xdr:graphicFrame macro="">
      <xdr:nvGraphicFramePr>
        <xdr:cNvPr id="23" name="Chart 1">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21</xdr:row>
      <xdr:rowOff>0</xdr:rowOff>
    </xdr:from>
    <xdr:to>
      <xdr:col>24</xdr:col>
      <xdr:colOff>597408</xdr:colOff>
      <xdr:row>35</xdr:row>
      <xdr:rowOff>185928</xdr:rowOff>
    </xdr:to>
    <xdr:graphicFrame macro="">
      <xdr:nvGraphicFramePr>
        <xdr:cNvPr id="24" name="Chart 3">
          <a:extLst>
            <a:ext uri="{FF2B5EF4-FFF2-40B4-BE49-F238E27FC236}">
              <a16:creationId xmlns:a16="http://schemas.microsoft.com/office/drawing/2014/main" id="{00000000-0008-0000-04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37</xdr:row>
      <xdr:rowOff>0</xdr:rowOff>
    </xdr:from>
    <xdr:to>
      <xdr:col>8</xdr:col>
      <xdr:colOff>597408</xdr:colOff>
      <xdr:row>51</xdr:row>
      <xdr:rowOff>185928</xdr:rowOff>
    </xdr:to>
    <xdr:graphicFrame macro="">
      <xdr:nvGraphicFramePr>
        <xdr:cNvPr id="25" name="Chart 4">
          <a:extLst>
            <a:ext uri="{FF2B5EF4-FFF2-40B4-BE49-F238E27FC236}">
              <a16:creationId xmlns:a16="http://schemas.microsoft.com/office/drawing/2014/main" id="{00000000-0008-0000-04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37</xdr:row>
      <xdr:rowOff>0</xdr:rowOff>
    </xdr:from>
    <xdr:to>
      <xdr:col>16</xdr:col>
      <xdr:colOff>597408</xdr:colOff>
      <xdr:row>51</xdr:row>
      <xdr:rowOff>185928</xdr:rowOff>
    </xdr:to>
    <xdr:graphicFrame macro="">
      <xdr:nvGraphicFramePr>
        <xdr:cNvPr id="26" name="Chart 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37</xdr:row>
      <xdr:rowOff>0</xdr:rowOff>
    </xdr:from>
    <xdr:to>
      <xdr:col>24</xdr:col>
      <xdr:colOff>597408</xdr:colOff>
      <xdr:row>51</xdr:row>
      <xdr:rowOff>185928</xdr:rowOff>
    </xdr:to>
    <xdr:graphicFrame macro="">
      <xdr:nvGraphicFramePr>
        <xdr:cNvPr id="27" name="Chart 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53</xdr:row>
      <xdr:rowOff>0</xdr:rowOff>
    </xdr:from>
    <xdr:to>
      <xdr:col>8</xdr:col>
      <xdr:colOff>597408</xdr:colOff>
      <xdr:row>67</xdr:row>
      <xdr:rowOff>185928</xdr:rowOff>
    </xdr:to>
    <xdr:graphicFrame macro="">
      <xdr:nvGraphicFramePr>
        <xdr:cNvPr id="28" name="Chart 7">
          <a:extLst>
            <a:ext uri="{FF2B5EF4-FFF2-40B4-BE49-F238E27FC236}">
              <a16:creationId xmlns:a16="http://schemas.microsoft.com/office/drawing/2014/main" id="{00000000-0008-0000-04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53</xdr:row>
      <xdr:rowOff>0</xdr:rowOff>
    </xdr:from>
    <xdr:to>
      <xdr:col>16</xdr:col>
      <xdr:colOff>597408</xdr:colOff>
      <xdr:row>67</xdr:row>
      <xdr:rowOff>185928</xdr:rowOff>
    </xdr:to>
    <xdr:graphicFrame macro="">
      <xdr:nvGraphicFramePr>
        <xdr:cNvPr id="29" name="Chart 8">
          <a:extLst>
            <a:ext uri="{FF2B5EF4-FFF2-40B4-BE49-F238E27FC236}">
              <a16:creationId xmlns:a16="http://schemas.microsoft.com/office/drawing/2014/main" id="{00000000-0008-0000-04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53</xdr:row>
      <xdr:rowOff>0</xdr:rowOff>
    </xdr:from>
    <xdr:to>
      <xdr:col>24</xdr:col>
      <xdr:colOff>597408</xdr:colOff>
      <xdr:row>67</xdr:row>
      <xdr:rowOff>185928</xdr:rowOff>
    </xdr:to>
    <xdr:graphicFrame macro="">
      <xdr:nvGraphicFramePr>
        <xdr:cNvPr id="30" name="Chart 9">
          <a:extLst>
            <a:ext uri="{FF2B5EF4-FFF2-40B4-BE49-F238E27FC236}">
              <a16:creationId xmlns:a16="http://schemas.microsoft.com/office/drawing/2014/main" id="{00000000-0008-0000-04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69</xdr:row>
      <xdr:rowOff>0</xdr:rowOff>
    </xdr:from>
    <xdr:to>
      <xdr:col>8</xdr:col>
      <xdr:colOff>597408</xdr:colOff>
      <xdr:row>83</xdr:row>
      <xdr:rowOff>185928</xdr:rowOff>
    </xdr:to>
    <xdr:graphicFrame macro="">
      <xdr:nvGraphicFramePr>
        <xdr:cNvPr id="31" name="Chart 10">
          <a:extLst>
            <a:ext uri="{FF2B5EF4-FFF2-40B4-BE49-F238E27FC236}">
              <a16:creationId xmlns:a16="http://schemas.microsoft.com/office/drawing/2014/main" id="{00000000-0008-0000-04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0</xdr:colOff>
      <xdr:row>69</xdr:row>
      <xdr:rowOff>0</xdr:rowOff>
    </xdr:from>
    <xdr:to>
      <xdr:col>16</xdr:col>
      <xdr:colOff>597408</xdr:colOff>
      <xdr:row>83</xdr:row>
      <xdr:rowOff>185928</xdr:rowOff>
    </xdr:to>
    <xdr:graphicFrame macro="">
      <xdr:nvGraphicFramePr>
        <xdr:cNvPr id="32" name="Chart 11">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69</xdr:row>
      <xdr:rowOff>0</xdr:rowOff>
    </xdr:from>
    <xdr:to>
      <xdr:col>24</xdr:col>
      <xdr:colOff>597408</xdr:colOff>
      <xdr:row>83</xdr:row>
      <xdr:rowOff>185928</xdr:rowOff>
    </xdr:to>
    <xdr:graphicFrame macro="">
      <xdr:nvGraphicFramePr>
        <xdr:cNvPr id="33" name="Chart 32">
          <a:extLst>
            <a:ext uri="{FF2B5EF4-FFF2-40B4-BE49-F238E27FC236}">
              <a16:creationId xmlns:a16="http://schemas.microsoft.com/office/drawing/2014/main" id="{00000000-0008-0000-04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85</xdr:row>
      <xdr:rowOff>0</xdr:rowOff>
    </xdr:from>
    <xdr:to>
      <xdr:col>8</xdr:col>
      <xdr:colOff>597408</xdr:colOff>
      <xdr:row>99</xdr:row>
      <xdr:rowOff>185928</xdr:rowOff>
    </xdr:to>
    <xdr:graphicFrame macro="">
      <xdr:nvGraphicFramePr>
        <xdr:cNvPr id="34" name="Chart 33">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0</xdr:colOff>
      <xdr:row>85</xdr:row>
      <xdr:rowOff>0</xdr:rowOff>
    </xdr:from>
    <xdr:to>
      <xdr:col>16</xdr:col>
      <xdr:colOff>597408</xdr:colOff>
      <xdr:row>99</xdr:row>
      <xdr:rowOff>185928</xdr:rowOff>
    </xdr:to>
    <xdr:graphicFrame macro="">
      <xdr:nvGraphicFramePr>
        <xdr:cNvPr id="35" name="Chart 34">
          <a:extLst>
            <a:ext uri="{FF2B5EF4-FFF2-40B4-BE49-F238E27FC236}">
              <a16:creationId xmlns:a16="http://schemas.microsoft.com/office/drawing/2014/main" id="{00000000-0008-0000-04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85</xdr:row>
      <xdr:rowOff>0</xdr:rowOff>
    </xdr:from>
    <xdr:to>
      <xdr:col>24</xdr:col>
      <xdr:colOff>597408</xdr:colOff>
      <xdr:row>99</xdr:row>
      <xdr:rowOff>185928</xdr:rowOff>
    </xdr:to>
    <xdr:graphicFrame macro="">
      <xdr:nvGraphicFramePr>
        <xdr:cNvPr id="36" name="Chart 35">
          <a:extLst>
            <a:ext uri="{FF2B5EF4-FFF2-40B4-BE49-F238E27FC236}">
              <a16:creationId xmlns:a16="http://schemas.microsoft.com/office/drawing/2014/main" id="{00000000-0008-0000-04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2</xdr:row>
      <xdr:rowOff>0</xdr:rowOff>
    </xdr:from>
    <xdr:to>
      <xdr:col>9</xdr:col>
      <xdr:colOff>600456</xdr:colOff>
      <xdr:row>19</xdr:row>
      <xdr:rowOff>0</xdr:rowOff>
    </xdr:to>
    <xdr:graphicFrame macro="">
      <xdr:nvGraphicFramePr>
        <xdr:cNvPr id="37" name="Chart 3">
          <a:extLst>
            <a:ext uri="{FF2B5EF4-FFF2-40B4-BE49-F238E27FC236}">
              <a16:creationId xmlns:a16="http://schemas.microsoft.com/office/drawing/2014/main" id="{00000000-0008-0000-04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0</xdr:colOff>
      <xdr:row>2</xdr:row>
      <xdr:rowOff>0</xdr:rowOff>
    </xdr:from>
    <xdr:to>
      <xdr:col>18</xdr:col>
      <xdr:colOff>600456</xdr:colOff>
      <xdr:row>18</xdr:row>
      <xdr:rowOff>188976</xdr:rowOff>
    </xdr:to>
    <xdr:graphicFrame macro="">
      <xdr:nvGraphicFramePr>
        <xdr:cNvPr id="38" name="Chart 2">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0</xdr:colOff>
      <xdr:row>2</xdr:row>
      <xdr:rowOff>0</xdr:rowOff>
    </xdr:from>
    <xdr:to>
      <xdr:col>27</xdr:col>
      <xdr:colOff>600456</xdr:colOff>
      <xdr:row>18</xdr:row>
      <xdr:rowOff>188976</xdr:rowOff>
    </xdr:to>
    <xdr:graphicFrame macro="">
      <xdr:nvGraphicFramePr>
        <xdr:cNvPr id="40" name="Chart 4">
          <a:extLst>
            <a:ext uri="{FF2B5EF4-FFF2-40B4-BE49-F238E27FC236}">
              <a16:creationId xmlns:a16="http://schemas.microsoft.com/office/drawing/2014/main" id="{00000000-0008-0000-04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inkedin.com/in/mswinarski/" TargetMode="External"/><Relationship Id="rId1" Type="http://schemas.openxmlformats.org/officeDocument/2006/relationships/hyperlink" Target="https://www.nist.gov/cyberframework/framewor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inkedin.com/in/mswinarsk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zoomScale="90" zoomScaleNormal="90" workbookViewId="0">
      <selection activeCell="B3" sqref="B3"/>
    </sheetView>
  </sheetViews>
  <sheetFormatPr defaultRowHeight="15" x14ac:dyDescent="0.25"/>
  <cols>
    <col min="1" max="1" width="21" customWidth="1"/>
    <col min="2" max="2" width="172" customWidth="1"/>
  </cols>
  <sheetData>
    <row r="1" spans="1:2" ht="50.1" customHeight="1" x14ac:dyDescent="0.25">
      <c r="A1" s="145" t="s">
        <v>189</v>
      </c>
      <c r="B1" s="145"/>
    </row>
    <row r="2" spans="1:2" hidden="1" x14ac:dyDescent="0.25">
      <c r="A2" s="38" t="s">
        <v>173</v>
      </c>
      <c r="B2" s="125" t="s">
        <v>169</v>
      </c>
    </row>
    <row r="3" spans="1:2" x14ac:dyDescent="0.25">
      <c r="A3" s="38" t="s">
        <v>175</v>
      </c>
      <c r="B3" s="125" t="s">
        <v>206</v>
      </c>
    </row>
    <row r="4" spans="1:2" x14ac:dyDescent="0.25">
      <c r="A4" s="38"/>
    </row>
    <row r="5" spans="1:2" x14ac:dyDescent="0.25">
      <c r="A5" s="38"/>
    </row>
    <row r="7" spans="1:2" ht="21" x14ac:dyDescent="0.35">
      <c r="A7" s="144" t="s">
        <v>191</v>
      </c>
      <c r="B7" s="144"/>
    </row>
    <row r="8" spans="1:2" ht="43.5" customHeight="1" x14ac:dyDescent="0.25">
      <c r="A8" s="127" t="s">
        <v>191</v>
      </c>
      <c r="B8" s="2" t="s">
        <v>199</v>
      </c>
    </row>
    <row r="9" spans="1:2" ht="21" x14ac:dyDescent="0.35">
      <c r="A9" s="144" t="s">
        <v>201</v>
      </c>
      <c r="B9" s="144"/>
    </row>
    <row r="10" spans="1:2" ht="30" x14ac:dyDescent="0.25">
      <c r="A10" s="127" t="s">
        <v>192</v>
      </c>
      <c r="B10" s="2" t="s">
        <v>207</v>
      </c>
    </row>
    <row r="11" spans="1:2" ht="15.75" thickBot="1" x14ac:dyDescent="0.3">
      <c r="A11" s="126" t="s">
        <v>200</v>
      </c>
      <c r="B11" s="126" t="s">
        <v>203</v>
      </c>
    </row>
    <row r="12" spans="1:2" ht="15.75" thickBot="1" x14ac:dyDescent="0.3">
      <c r="A12" s="128" t="s">
        <v>33</v>
      </c>
      <c r="B12" s="40" t="s">
        <v>208</v>
      </c>
    </row>
    <row r="13" spans="1:2" ht="15.75" thickBot="1" x14ac:dyDescent="0.3">
      <c r="A13" s="128" t="s">
        <v>34</v>
      </c>
      <c r="B13" s="40" t="s">
        <v>209</v>
      </c>
    </row>
    <row r="14" spans="1:2" ht="26.25" thickBot="1" x14ac:dyDescent="0.3">
      <c r="A14" s="128" t="s">
        <v>35</v>
      </c>
      <c r="B14" s="40" t="s">
        <v>210</v>
      </c>
    </row>
    <row r="15" spans="1:2" ht="15.75" thickBot="1" x14ac:dyDescent="0.3">
      <c r="A15" s="128" t="s">
        <v>36</v>
      </c>
      <c r="B15" s="40" t="s">
        <v>211</v>
      </c>
    </row>
    <row r="16" spans="1:2" ht="15" customHeight="1" x14ac:dyDescent="0.25">
      <c r="A16" s="2"/>
      <c r="B16" s="2"/>
    </row>
    <row r="17" spans="1:2" ht="75" x14ac:dyDescent="0.25">
      <c r="A17" s="127" t="s">
        <v>195</v>
      </c>
      <c r="B17" s="2" t="s">
        <v>222</v>
      </c>
    </row>
    <row r="18" spans="1:2" ht="15.75" thickBot="1" x14ac:dyDescent="0.3">
      <c r="A18" s="126" t="s">
        <v>31</v>
      </c>
      <c r="B18" s="126" t="s">
        <v>203</v>
      </c>
    </row>
    <row r="19" spans="1:2" ht="31.5" customHeight="1" thickBot="1" x14ac:dyDescent="0.3">
      <c r="A19" s="128" t="s">
        <v>214</v>
      </c>
      <c r="B19" s="40" t="s">
        <v>215</v>
      </c>
    </row>
    <row r="20" spans="1:2" ht="51.95" customHeight="1" thickBot="1" x14ac:dyDescent="0.3">
      <c r="A20" s="128" t="s">
        <v>216</v>
      </c>
      <c r="B20" s="40" t="s">
        <v>218</v>
      </c>
    </row>
    <row r="21" spans="1:2" ht="39.950000000000003" customHeight="1" thickBot="1" x14ac:dyDescent="0.3">
      <c r="A21" s="128" t="s">
        <v>220</v>
      </c>
      <c r="B21" s="40" t="s">
        <v>217</v>
      </c>
    </row>
    <row r="22" spans="1:2" ht="59.1" customHeight="1" thickBot="1" x14ac:dyDescent="0.3">
      <c r="A22" s="128" t="s">
        <v>221</v>
      </c>
      <c r="B22" s="40" t="s">
        <v>219</v>
      </c>
    </row>
    <row r="23" spans="1:2" ht="18" customHeight="1" x14ac:dyDescent="0.25"/>
    <row r="24" spans="1:2" ht="45" x14ac:dyDescent="0.25">
      <c r="A24" s="129" t="s">
        <v>193</v>
      </c>
      <c r="B24" s="117" t="s">
        <v>212</v>
      </c>
    </row>
    <row r="26" spans="1:2" ht="21" hidden="1" x14ac:dyDescent="0.35">
      <c r="A26" s="146" t="s">
        <v>202</v>
      </c>
      <c r="B26" s="146"/>
    </row>
    <row r="27" spans="1:2" ht="30" hidden="1" x14ac:dyDescent="0.25">
      <c r="A27" s="127" t="s">
        <v>194</v>
      </c>
      <c r="B27" s="2" t="s">
        <v>204</v>
      </c>
    </row>
    <row r="28" spans="1:2" hidden="1" x14ac:dyDescent="0.25"/>
  </sheetData>
  <sheetProtection algorithmName="SHA-512" hashValue="8nEuRzImPYcezG9bFZ/uwW1sKGtm8c+4BFq/Q/RrRVWFPYsymTQpdv6DzosJGsPwxxKdLhPgQJsV8r/nEeri+A==" saltValue="ks36SlDN41KWAG65qHrsVg==" spinCount="100000" sheet="1" objects="1" scenarios="1"/>
  <mergeCells count="4">
    <mergeCell ref="A9:B9"/>
    <mergeCell ref="A7:B7"/>
    <mergeCell ref="A1:B1"/>
    <mergeCell ref="A26:B26"/>
  </mergeCells>
  <hyperlinks>
    <hyperlink ref="B3" r:id="rId1" display="Tool based on NIST CSF verssion 1.1" xr:uid="{00000000-0004-0000-0000-000000000000}"/>
    <hyperlink ref="B2" r:id="rId2" xr:uid="{00000000-0004-0000-0000-000001000000}"/>
  </hyperlinks>
  <pageMargins left="0.7" right="0.7" top="0.75" bottom="0.75" header="0.3" footer="0.3"/>
  <pageSetup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workbookViewId="0">
      <selection activeCell="B13" sqref="B13:B28"/>
    </sheetView>
  </sheetViews>
  <sheetFormatPr defaultRowHeight="15" x14ac:dyDescent="0.25"/>
  <cols>
    <col min="1" max="1" width="39.5703125" customWidth="1"/>
    <col min="2" max="2" width="106.5703125" customWidth="1"/>
  </cols>
  <sheetData>
    <row r="1" spans="1:2" ht="50.1" customHeight="1" x14ac:dyDescent="0.25">
      <c r="A1" s="3" t="s">
        <v>181</v>
      </c>
      <c r="B1" s="3" t="s">
        <v>182</v>
      </c>
    </row>
    <row r="2" spans="1:2" x14ac:dyDescent="0.25">
      <c r="A2" s="38" t="s">
        <v>176</v>
      </c>
      <c r="B2" s="115"/>
    </row>
    <row r="3" spans="1:2" x14ac:dyDescent="0.25">
      <c r="A3" s="38" t="s">
        <v>177</v>
      </c>
      <c r="B3" s="133"/>
    </row>
    <row r="4" spans="1:2" x14ac:dyDescent="0.25">
      <c r="A4" s="38" t="s">
        <v>178</v>
      </c>
      <c r="B4" s="143"/>
    </row>
    <row r="5" spans="1:2" x14ac:dyDescent="0.25">
      <c r="A5" s="38" t="s">
        <v>179</v>
      </c>
      <c r="B5" s="75"/>
    </row>
    <row r="6" spans="1:2" x14ac:dyDescent="0.25">
      <c r="A6" s="38" t="s">
        <v>183</v>
      </c>
      <c r="B6" s="75"/>
    </row>
    <row r="7" spans="1:2" x14ac:dyDescent="0.25">
      <c r="A7" s="38" t="s">
        <v>180</v>
      </c>
      <c r="B7" s="75"/>
    </row>
    <row r="8" spans="1:2" x14ac:dyDescent="0.25">
      <c r="A8" s="74" t="s">
        <v>2</v>
      </c>
      <c r="B8" s="75"/>
    </row>
    <row r="9" spans="1:2" x14ac:dyDescent="0.25">
      <c r="A9" s="74" t="s">
        <v>8</v>
      </c>
      <c r="B9" s="75"/>
    </row>
    <row r="10" spans="1:2" x14ac:dyDescent="0.25">
      <c r="A10" s="74" t="s">
        <v>13</v>
      </c>
      <c r="B10" s="75"/>
    </row>
    <row r="11" spans="1:2" x14ac:dyDescent="0.25">
      <c r="A11" s="74" t="s">
        <v>17</v>
      </c>
      <c r="B11" s="75"/>
    </row>
    <row r="12" spans="1:2" x14ac:dyDescent="0.25">
      <c r="A12" s="74" t="s">
        <v>23</v>
      </c>
      <c r="B12" s="75"/>
    </row>
    <row r="13" spans="1:2" x14ac:dyDescent="0.25">
      <c r="A13" s="147" t="s">
        <v>185</v>
      </c>
      <c r="B13" s="149"/>
    </row>
    <row r="14" spans="1:2" x14ac:dyDescent="0.25">
      <c r="A14" s="148"/>
      <c r="B14" s="149"/>
    </row>
    <row r="15" spans="1:2" x14ac:dyDescent="0.25">
      <c r="A15" s="148"/>
      <c r="B15" s="149"/>
    </row>
    <row r="16" spans="1:2" x14ac:dyDescent="0.25">
      <c r="A16" s="148"/>
      <c r="B16" s="149"/>
    </row>
    <row r="17" spans="1:2" x14ac:dyDescent="0.25">
      <c r="A17" s="148"/>
      <c r="B17" s="149"/>
    </row>
    <row r="18" spans="1:2" x14ac:dyDescent="0.25">
      <c r="A18" s="148"/>
      <c r="B18" s="149"/>
    </row>
    <row r="19" spans="1:2" x14ac:dyDescent="0.25">
      <c r="A19" s="148"/>
      <c r="B19" s="149"/>
    </row>
    <row r="20" spans="1:2" x14ac:dyDescent="0.25">
      <c r="A20" s="148"/>
      <c r="B20" s="149"/>
    </row>
    <row r="21" spans="1:2" x14ac:dyDescent="0.25">
      <c r="A21" s="148"/>
      <c r="B21" s="149"/>
    </row>
    <row r="22" spans="1:2" x14ac:dyDescent="0.25">
      <c r="A22" s="148"/>
      <c r="B22" s="149"/>
    </row>
    <row r="23" spans="1:2" x14ac:dyDescent="0.25">
      <c r="A23" s="148"/>
      <c r="B23" s="149"/>
    </row>
    <row r="24" spans="1:2" x14ac:dyDescent="0.25">
      <c r="A24" s="148"/>
      <c r="B24" s="149"/>
    </row>
    <row r="25" spans="1:2" x14ac:dyDescent="0.25">
      <c r="A25" s="148"/>
      <c r="B25" s="149"/>
    </row>
    <row r="26" spans="1:2" x14ac:dyDescent="0.25">
      <c r="A26" s="148"/>
      <c r="B26" s="149"/>
    </row>
    <row r="27" spans="1:2" x14ac:dyDescent="0.25">
      <c r="A27" s="148"/>
      <c r="B27" s="149"/>
    </row>
    <row r="28" spans="1:2" x14ac:dyDescent="0.25">
      <c r="A28" s="148"/>
      <c r="B28" s="149"/>
    </row>
    <row r="29" spans="1:2" x14ac:dyDescent="0.25">
      <c r="B29" s="75"/>
    </row>
    <row r="30" spans="1:2" x14ac:dyDescent="0.25">
      <c r="B30" s="75"/>
    </row>
    <row r="31" spans="1:2" x14ac:dyDescent="0.25">
      <c r="B31" s="75"/>
    </row>
    <row r="32" spans="1:2" x14ac:dyDescent="0.25">
      <c r="B32" s="75"/>
    </row>
    <row r="33" spans="2:2" x14ac:dyDescent="0.25">
      <c r="B33" s="75"/>
    </row>
    <row r="34" spans="2:2" x14ac:dyDescent="0.25">
      <c r="B34" s="75"/>
    </row>
    <row r="35" spans="2:2" x14ac:dyDescent="0.25">
      <c r="B35" s="75"/>
    </row>
  </sheetData>
  <sheetProtection algorithmName="SHA-512" hashValue="BL01/fWl2SXEIBpFX+3J5iIaD9zhjl6WgN5MZoqAuIqOoC1X1rx5NeCm/yLcNqXnZpoqPnbCbk6bA8ZS6uzlkA==" saltValue="oNSx6OZfpT4eNyS5yg6gOQ==" spinCount="100000" sheet="1" objects="1" scenarios="1"/>
  <mergeCells count="2">
    <mergeCell ref="A13:A28"/>
    <mergeCell ref="B13:B28"/>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1"/>
  <sheetViews>
    <sheetView topLeftCell="A88" zoomScale="80" zoomScaleNormal="80" workbookViewId="0">
      <pane xSplit="3" topLeftCell="D1" activePane="topRight" state="frozen"/>
      <selection pane="topRight" activeCell="C12" sqref="C12"/>
    </sheetView>
  </sheetViews>
  <sheetFormatPr defaultRowHeight="15" x14ac:dyDescent="0.25"/>
  <cols>
    <col min="1" max="1" width="9.7109375" customWidth="1"/>
    <col min="2" max="2" width="78.42578125" customWidth="1"/>
    <col min="3" max="3" width="108.5703125" style="36" customWidth="1"/>
    <col min="4" max="7" width="14.7109375" customWidth="1"/>
  </cols>
  <sheetData>
    <row r="1" spans="1:8" s="4" customFormat="1" ht="50.1" customHeight="1" thickBot="1" x14ac:dyDescent="0.3">
      <c r="A1" s="3" t="s">
        <v>0</v>
      </c>
      <c r="B1" s="3" t="s">
        <v>1</v>
      </c>
      <c r="C1" s="3" t="s">
        <v>37</v>
      </c>
      <c r="D1" s="3" t="s">
        <v>27</v>
      </c>
      <c r="E1" s="3" t="s">
        <v>28</v>
      </c>
      <c r="F1" s="3" t="s">
        <v>29</v>
      </c>
      <c r="G1" s="3" t="s">
        <v>30</v>
      </c>
    </row>
    <row r="2" spans="1:8" ht="30" customHeight="1" x14ac:dyDescent="0.25">
      <c r="A2" s="174" t="s">
        <v>2</v>
      </c>
      <c r="B2" s="177" t="s">
        <v>38</v>
      </c>
      <c r="C2" s="5" t="s">
        <v>39</v>
      </c>
      <c r="D2" s="41"/>
      <c r="E2" s="41"/>
      <c r="F2" s="41"/>
      <c r="G2" s="134"/>
      <c r="H2" s="6"/>
    </row>
    <row r="3" spans="1:8" ht="30" customHeight="1" x14ac:dyDescent="0.25">
      <c r="A3" s="175"/>
      <c r="B3" s="178"/>
      <c r="C3" s="7" t="s">
        <v>40</v>
      </c>
      <c r="D3" s="43"/>
      <c r="E3" s="43"/>
      <c r="F3" s="43"/>
      <c r="G3" s="135"/>
      <c r="H3" s="6"/>
    </row>
    <row r="4" spans="1:8" ht="30" customHeight="1" x14ac:dyDescent="0.25">
      <c r="A4" s="175"/>
      <c r="B4" s="178"/>
      <c r="C4" s="7" t="s">
        <v>41</v>
      </c>
      <c r="D4" s="43"/>
      <c r="E4" s="43"/>
      <c r="F4" s="43"/>
      <c r="G4" s="135"/>
      <c r="H4" s="6"/>
    </row>
    <row r="5" spans="1:8" ht="30" customHeight="1" x14ac:dyDescent="0.25">
      <c r="A5" s="175"/>
      <c r="B5" s="178"/>
      <c r="C5" s="7" t="s">
        <v>42</v>
      </c>
      <c r="D5" s="43"/>
      <c r="E5" s="43"/>
      <c r="F5" s="43"/>
      <c r="G5" s="135"/>
      <c r="H5" s="6"/>
    </row>
    <row r="6" spans="1:8" ht="30" customHeight="1" x14ac:dyDescent="0.25">
      <c r="A6" s="175"/>
      <c r="B6" s="178"/>
      <c r="C6" s="7" t="s">
        <v>43</v>
      </c>
      <c r="D6" s="43"/>
      <c r="E6" s="43"/>
      <c r="F6" s="43"/>
      <c r="G6" s="135"/>
      <c r="H6" s="6"/>
    </row>
    <row r="7" spans="1:8" ht="30" customHeight="1" thickBot="1" x14ac:dyDescent="0.3">
      <c r="A7" s="175"/>
      <c r="B7" s="179"/>
      <c r="C7" s="8" t="s">
        <v>44</v>
      </c>
      <c r="D7" s="45"/>
      <c r="E7" s="43"/>
      <c r="F7" s="43"/>
      <c r="G7" s="135"/>
      <c r="H7" s="6"/>
    </row>
    <row r="8" spans="1:8" ht="30" customHeight="1" x14ac:dyDescent="0.25">
      <c r="A8" s="175"/>
      <c r="B8" s="180" t="s">
        <v>45</v>
      </c>
      <c r="C8" s="113" t="s">
        <v>46</v>
      </c>
      <c r="D8" s="112"/>
      <c r="E8" s="41"/>
      <c r="F8" s="41"/>
      <c r="G8" s="134"/>
      <c r="H8" s="6"/>
    </row>
    <row r="9" spans="1:8" ht="30" customHeight="1" x14ac:dyDescent="0.25">
      <c r="A9" s="175"/>
      <c r="B9" s="178"/>
      <c r="C9" s="9" t="s">
        <v>47</v>
      </c>
      <c r="D9" s="43"/>
      <c r="E9" s="43"/>
      <c r="F9" s="43"/>
      <c r="G9" s="135"/>
      <c r="H9" s="6"/>
    </row>
    <row r="10" spans="1:8" ht="30" customHeight="1" x14ac:dyDescent="0.25">
      <c r="A10" s="175"/>
      <c r="B10" s="178"/>
      <c r="C10" s="7" t="s">
        <v>48</v>
      </c>
      <c r="D10" s="43"/>
      <c r="E10" s="43"/>
      <c r="F10" s="43"/>
      <c r="G10" s="135"/>
      <c r="H10" s="6"/>
    </row>
    <row r="11" spans="1:8" ht="30" customHeight="1" x14ac:dyDescent="0.25">
      <c r="A11" s="175"/>
      <c r="B11" s="178"/>
      <c r="C11" s="9" t="s">
        <v>49</v>
      </c>
      <c r="D11" s="43"/>
      <c r="E11" s="43"/>
      <c r="F11" s="43"/>
      <c r="G11" s="135"/>
      <c r="H11" s="6"/>
    </row>
    <row r="12" spans="1:8" ht="30" customHeight="1" thickBot="1" x14ac:dyDescent="0.3">
      <c r="A12" s="175"/>
      <c r="B12" s="179"/>
      <c r="C12" s="10" t="s">
        <v>50</v>
      </c>
      <c r="D12" s="45"/>
      <c r="E12" s="43"/>
      <c r="F12" s="43"/>
      <c r="G12" s="135"/>
      <c r="H12" s="6"/>
    </row>
    <row r="13" spans="1:8" ht="30" customHeight="1" x14ac:dyDescent="0.25">
      <c r="A13" s="175"/>
      <c r="B13" s="177" t="s">
        <v>51</v>
      </c>
      <c r="C13" s="5" t="s">
        <v>52</v>
      </c>
      <c r="D13" s="41"/>
      <c r="E13" s="41"/>
      <c r="F13" s="41"/>
      <c r="G13" s="134"/>
      <c r="H13" s="6"/>
    </row>
    <row r="14" spans="1:8" ht="30" customHeight="1" x14ac:dyDescent="0.25">
      <c r="A14" s="175"/>
      <c r="B14" s="178"/>
      <c r="C14" s="9" t="s">
        <v>53</v>
      </c>
      <c r="D14" s="43"/>
      <c r="E14" s="43"/>
      <c r="F14" s="43"/>
      <c r="G14" s="135"/>
      <c r="H14" s="6"/>
    </row>
    <row r="15" spans="1:8" ht="30" customHeight="1" x14ac:dyDescent="0.25">
      <c r="A15" s="175"/>
      <c r="B15" s="178"/>
      <c r="C15" s="7" t="s">
        <v>54</v>
      </c>
      <c r="D15" s="43"/>
      <c r="E15" s="43"/>
      <c r="F15" s="43"/>
      <c r="G15" s="44"/>
      <c r="H15" s="6"/>
    </row>
    <row r="16" spans="1:8" ht="30" customHeight="1" thickBot="1" x14ac:dyDescent="0.3">
      <c r="A16" s="175"/>
      <c r="B16" s="179"/>
      <c r="C16" s="10" t="s">
        <v>55</v>
      </c>
      <c r="D16" s="45"/>
      <c r="E16" s="43"/>
      <c r="F16" s="43"/>
      <c r="G16" s="44"/>
      <c r="H16" s="6"/>
    </row>
    <row r="17" spans="1:8" ht="30" customHeight="1" x14ac:dyDescent="0.25">
      <c r="A17" s="175"/>
      <c r="B17" s="177" t="s">
        <v>56</v>
      </c>
      <c r="C17" s="5" t="s">
        <v>57</v>
      </c>
      <c r="D17" s="41"/>
      <c r="E17" s="41"/>
      <c r="F17" s="41"/>
      <c r="G17" s="134"/>
      <c r="H17" s="6"/>
    </row>
    <row r="18" spans="1:8" ht="30" customHeight="1" x14ac:dyDescent="0.25">
      <c r="A18" s="175"/>
      <c r="B18" s="178"/>
      <c r="C18" s="9" t="s">
        <v>58</v>
      </c>
      <c r="D18" s="43"/>
      <c r="E18" s="43"/>
      <c r="F18" s="43"/>
      <c r="G18" s="135"/>
      <c r="H18" s="6"/>
    </row>
    <row r="19" spans="1:8" ht="30" customHeight="1" x14ac:dyDescent="0.25">
      <c r="A19" s="175"/>
      <c r="B19" s="178"/>
      <c r="C19" s="7" t="s">
        <v>59</v>
      </c>
      <c r="D19" s="43"/>
      <c r="E19" s="43"/>
      <c r="F19" s="43"/>
      <c r="G19" s="135"/>
      <c r="H19" s="6"/>
    </row>
    <row r="20" spans="1:8" ht="30" customHeight="1" x14ac:dyDescent="0.25">
      <c r="A20" s="175"/>
      <c r="B20" s="178"/>
      <c r="C20" s="9" t="s">
        <v>60</v>
      </c>
      <c r="D20" s="43"/>
      <c r="E20" s="43"/>
      <c r="F20" s="43"/>
      <c r="G20" s="135"/>
      <c r="H20" s="6"/>
    </row>
    <row r="21" spans="1:8" ht="30" customHeight="1" x14ac:dyDescent="0.25">
      <c r="A21" s="175"/>
      <c r="B21" s="178"/>
      <c r="C21" s="7" t="s">
        <v>61</v>
      </c>
      <c r="D21" s="43"/>
      <c r="E21" s="43"/>
      <c r="F21" s="43"/>
      <c r="G21" s="135"/>
      <c r="H21" s="6"/>
    </row>
    <row r="22" spans="1:8" ht="30" customHeight="1" thickBot="1" x14ac:dyDescent="0.3">
      <c r="A22" s="175"/>
      <c r="B22" s="179"/>
      <c r="C22" s="8" t="s">
        <v>62</v>
      </c>
      <c r="D22" s="45"/>
      <c r="E22" s="45"/>
      <c r="F22" s="45"/>
      <c r="G22" s="136"/>
      <c r="H22" s="6"/>
    </row>
    <row r="23" spans="1:8" ht="30" customHeight="1" x14ac:dyDescent="0.25">
      <c r="A23" s="175"/>
      <c r="B23" s="177" t="s">
        <v>63</v>
      </c>
      <c r="C23" s="5" t="s">
        <v>64</v>
      </c>
      <c r="D23" s="41"/>
      <c r="E23" s="41"/>
      <c r="F23" s="41"/>
      <c r="G23" s="42"/>
      <c r="H23" s="6"/>
    </row>
    <row r="24" spans="1:8" ht="30" customHeight="1" x14ac:dyDescent="0.25">
      <c r="A24" s="175"/>
      <c r="B24" s="178"/>
      <c r="C24" s="9" t="s">
        <v>65</v>
      </c>
      <c r="D24" s="43"/>
      <c r="E24" s="43"/>
      <c r="F24" s="43"/>
      <c r="G24" s="44"/>
      <c r="H24" s="6"/>
    </row>
    <row r="25" spans="1:8" ht="30" customHeight="1" thickBot="1" x14ac:dyDescent="0.3">
      <c r="A25" s="175"/>
      <c r="B25" s="179"/>
      <c r="C25" s="8" t="s">
        <v>66</v>
      </c>
      <c r="D25" s="45"/>
      <c r="E25" s="43"/>
      <c r="F25" s="43"/>
      <c r="G25" s="44"/>
      <c r="H25" s="6"/>
    </row>
    <row r="26" spans="1:8" ht="30" customHeight="1" x14ac:dyDescent="0.25">
      <c r="A26" s="175"/>
      <c r="B26" s="177" t="s">
        <v>67</v>
      </c>
      <c r="C26" s="5" t="s">
        <v>68</v>
      </c>
      <c r="D26" s="41"/>
      <c r="E26" s="41"/>
      <c r="F26" s="41"/>
      <c r="G26" s="134"/>
      <c r="H26" s="6"/>
    </row>
    <row r="27" spans="1:8" ht="30" customHeight="1" x14ac:dyDescent="0.25">
      <c r="A27" s="175"/>
      <c r="B27" s="178"/>
      <c r="C27" s="7" t="s">
        <v>69</v>
      </c>
      <c r="D27" s="43"/>
      <c r="E27" s="43"/>
      <c r="F27" s="43"/>
      <c r="G27" s="135"/>
      <c r="H27" s="6"/>
    </row>
    <row r="28" spans="1:8" ht="30" customHeight="1" x14ac:dyDescent="0.25">
      <c r="A28" s="175"/>
      <c r="B28" s="178"/>
      <c r="C28" s="7" t="s">
        <v>70</v>
      </c>
      <c r="D28" s="43"/>
      <c r="E28" s="43"/>
      <c r="F28" s="43"/>
      <c r="G28" s="135"/>
      <c r="H28" s="6"/>
    </row>
    <row r="29" spans="1:8" ht="30" customHeight="1" x14ac:dyDescent="0.25">
      <c r="A29" s="175"/>
      <c r="B29" s="178"/>
      <c r="C29" s="7" t="s">
        <v>71</v>
      </c>
      <c r="D29" s="43"/>
      <c r="E29" s="43"/>
      <c r="F29" s="43"/>
      <c r="G29" s="135"/>
      <c r="H29" s="6"/>
    </row>
    <row r="30" spans="1:8" ht="30" customHeight="1" thickBot="1" x14ac:dyDescent="0.3">
      <c r="A30" s="176"/>
      <c r="B30" s="179"/>
      <c r="C30" s="8" t="s">
        <v>72</v>
      </c>
      <c r="D30" s="45"/>
      <c r="E30" s="43"/>
      <c r="F30" s="43"/>
      <c r="G30" s="135"/>
      <c r="H30" s="6"/>
    </row>
    <row r="31" spans="1:8" ht="30" customHeight="1" x14ac:dyDescent="0.25">
      <c r="A31" s="168" t="s">
        <v>8</v>
      </c>
      <c r="B31" s="171" t="s">
        <v>73</v>
      </c>
      <c r="C31" s="11" t="s">
        <v>74</v>
      </c>
      <c r="D31" s="46"/>
      <c r="E31" s="46"/>
      <c r="F31" s="46"/>
      <c r="G31" s="47"/>
      <c r="H31" s="6"/>
    </row>
    <row r="32" spans="1:8" ht="30" customHeight="1" x14ac:dyDescent="0.25">
      <c r="A32" s="169"/>
      <c r="B32" s="172"/>
      <c r="C32" s="12" t="s">
        <v>75</v>
      </c>
      <c r="D32" s="48"/>
      <c r="E32" s="48"/>
      <c r="F32" s="48"/>
      <c r="G32" s="49"/>
      <c r="H32" s="6"/>
    </row>
    <row r="33" spans="1:8" ht="30" customHeight="1" x14ac:dyDescent="0.25">
      <c r="A33" s="169"/>
      <c r="B33" s="172"/>
      <c r="C33" s="13" t="s">
        <v>76</v>
      </c>
      <c r="D33" s="48"/>
      <c r="E33" s="48"/>
      <c r="F33" s="48"/>
      <c r="G33" s="49"/>
      <c r="H33" s="6"/>
    </row>
    <row r="34" spans="1:8" ht="30" customHeight="1" x14ac:dyDescent="0.25">
      <c r="A34" s="169"/>
      <c r="B34" s="172"/>
      <c r="C34" s="13" t="s">
        <v>77</v>
      </c>
      <c r="D34" s="48"/>
      <c r="E34" s="48"/>
      <c r="F34" s="48"/>
      <c r="G34" s="49"/>
      <c r="H34" s="6"/>
    </row>
    <row r="35" spans="1:8" ht="30" customHeight="1" x14ac:dyDescent="0.25">
      <c r="A35" s="169"/>
      <c r="B35" s="172"/>
      <c r="C35" s="12" t="s">
        <v>78</v>
      </c>
      <c r="D35" s="48"/>
      <c r="E35" s="48"/>
      <c r="F35" s="48"/>
      <c r="G35" s="49"/>
      <c r="H35" s="6"/>
    </row>
    <row r="36" spans="1:8" ht="30" customHeight="1" x14ac:dyDescent="0.25">
      <c r="A36" s="169"/>
      <c r="B36" s="172"/>
      <c r="C36" s="13" t="s">
        <v>79</v>
      </c>
      <c r="D36" s="48"/>
      <c r="E36" s="48"/>
      <c r="F36" s="48"/>
      <c r="G36" s="49"/>
      <c r="H36" s="6"/>
    </row>
    <row r="37" spans="1:8" ht="30" customHeight="1" thickBot="1" x14ac:dyDescent="0.3">
      <c r="A37" s="169"/>
      <c r="B37" s="173"/>
      <c r="C37" s="14" t="s">
        <v>80</v>
      </c>
      <c r="D37" s="50"/>
      <c r="E37" s="50"/>
      <c r="F37" s="50"/>
      <c r="G37" s="51"/>
      <c r="H37" s="6"/>
    </row>
    <row r="38" spans="1:8" ht="30" customHeight="1" x14ac:dyDescent="0.25">
      <c r="A38" s="169"/>
      <c r="B38" s="171" t="s">
        <v>81</v>
      </c>
      <c r="C38" s="11" t="s">
        <v>82</v>
      </c>
      <c r="D38" s="46"/>
      <c r="E38" s="46"/>
      <c r="F38" s="46"/>
      <c r="G38" s="47"/>
      <c r="H38" s="6"/>
    </row>
    <row r="39" spans="1:8" ht="30" customHeight="1" x14ac:dyDescent="0.25">
      <c r="A39" s="169"/>
      <c r="B39" s="172"/>
      <c r="C39" s="12" t="s">
        <v>83</v>
      </c>
      <c r="D39" s="48"/>
      <c r="E39" s="48"/>
      <c r="F39" s="48"/>
      <c r="G39" s="49"/>
      <c r="H39" s="6"/>
    </row>
    <row r="40" spans="1:8" ht="30" customHeight="1" x14ac:dyDescent="0.25">
      <c r="A40" s="169"/>
      <c r="B40" s="172"/>
      <c r="C40" s="13" t="s">
        <v>84</v>
      </c>
      <c r="D40" s="48"/>
      <c r="E40" s="48"/>
      <c r="F40" s="48"/>
      <c r="G40" s="49"/>
      <c r="H40" s="6"/>
    </row>
    <row r="41" spans="1:8" ht="30" customHeight="1" x14ac:dyDescent="0.25">
      <c r="A41" s="169"/>
      <c r="B41" s="172"/>
      <c r="C41" s="12" t="s">
        <v>85</v>
      </c>
      <c r="D41" s="48"/>
      <c r="E41" s="48"/>
      <c r="F41" s="48"/>
      <c r="G41" s="49"/>
      <c r="H41" s="6"/>
    </row>
    <row r="42" spans="1:8" ht="30" customHeight="1" thickBot="1" x14ac:dyDescent="0.3">
      <c r="A42" s="169"/>
      <c r="B42" s="173"/>
      <c r="C42" s="15" t="s">
        <v>86</v>
      </c>
      <c r="D42" s="50"/>
      <c r="E42" s="50"/>
      <c r="F42" s="50"/>
      <c r="G42" s="51"/>
      <c r="H42" s="6"/>
    </row>
    <row r="43" spans="1:8" ht="30" customHeight="1" x14ac:dyDescent="0.25">
      <c r="A43" s="169"/>
      <c r="B43" s="171" t="s">
        <v>87</v>
      </c>
      <c r="C43" s="11" t="s">
        <v>88</v>
      </c>
      <c r="D43" s="46"/>
      <c r="E43" s="46"/>
      <c r="F43" s="46"/>
      <c r="G43" s="47"/>
      <c r="H43" s="6"/>
    </row>
    <row r="44" spans="1:8" ht="30" customHeight="1" x14ac:dyDescent="0.25">
      <c r="A44" s="169"/>
      <c r="B44" s="172"/>
      <c r="C44" s="12" t="s">
        <v>89</v>
      </c>
      <c r="D44" s="48"/>
      <c r="E44" s="48"/>
      <c r="F44" s="48"/>
      <c r="G44" s="49"/>
      <c r="H44" s="6"/>
    </row>
    <row r="45" spans="1:8" ht="30" customHeight="1" x14ac:dyDescent="0.25">
      <c r="A45" s="169"/>
      <c r="B45" s="172"/>
      <c r="C45" s="12" t="s">
        <v>90</v>
      </c>
      <c r="D45" s="48"/>
      <c r="E45" s="48"/>
      <c r="F45" s="48"/>
      <c r="G45" s="49"/>
      <c r="H45" s="6"/>
    </row>
    <row r="46" spans="1:8" ht="30" customHeight="1" x14ac:dyDescent="0.25">
      <c r="A46" s="169"/>
      <c r="B46" s="172"/>
      <c r="C46" s="12" t="s">
        <v>91</v>
      </c>
      <c r="D46" s="48"/>
      <c r="E46" s="48"/>
      <c r="F46" s="48"/>
      <c r="G46" s="49"/>
      <c r="H46" s="6"/>
    </row>
    <row r="47" spans="1:8" ht="30" customHeight="1" x14ac:dyDescent="0.25">
      <c r="A47" s="169"/>
      <c r="B47" s="172"/>
      <c r="C47" s="12" t="s">
        <v>92</v>
      </c>
      <c r="D47" s="48"/>
      <c r="E47" s="48"/>
      <c r="F47" s="48"/>
      <c r="G47" s="137"/>
      <c r="H47" s="6"/>
    </row>
    <row r="48" spans="1:8" ht="30" customHeight="1" x14ac:dyDescent="0.25">
      <c r="A48" s="169"/>
      <c r="B48" s="172"/>
      <c r="C48" s="13" t="s">
        <v>93</v>
      </c>
      <c r="D48" s="48"/>
      <c r="E48" s="48"/>
      <c r="F48" s="48"/>
      <c r="G48" s="137"/>
      <c r="H48" s="6"/>
    </row>
    <row r="49" spans="1:8" ht="30" customHeight="1" x14ac:dyDescent="0.25">
      <c r="A49" s="169"/>
      <c r="B49" s="172"/>
      <c r="C49" s="12" t="s">
        <v>94</v>
      </c>
      <c r="D49" s="48"/>
      <c r="E49" s="48"/>
      <c r="F49" s="48"/>
      <c r="G49" s="49"/>
      <c r="H49" s="6"/>
    </row>
    <row r="50" spans="1:8" ht="30" customHeight="1" thickBot="1" x14ac:dyDescent="0.3">
      <c r="A50" s="169"/>
      <c r="B50" s="173"/>
      <c r="C50" s="14" t="s">
        <v>95</v>
      </c>
      <c r="D50" s="50"/>
      <c r="E50" s="50"/>
      <c r="F50" s="50"/>
      <c r="G50" s="138"/>
      <c r="H50" s="6"/>
    </row>
    <row r="51" spans="1:8" ht="30" customHeight="1" x14ac:dyDescent="0.25">
      <c r="A51" s="169"/>
      <c r="B51" s="171" t="s">
        <v>96</v>
      </c>
      <c r="C51" s="11" t="s">
        <v>97</v>
      </c>
      <c r="D51" s="46"/>
      <c r="E51" s="46"/>
      <c r="F51" s="46"/>
      <c r="G51" s="139"/>
      <c r="H51" s="6"/>
    </row>
    <row r="52" spans="1:8" ht="30" customHeight="1" x14ac:dyDescent="0.25">
      <c r="A52" s="169"/>
      <c r="B52" s="172"/>
      <c r="C52" s="12" t="s">
        <v>98</v>
      </c>
      <c r="D52" s="48"/>
      <c r="E52" s="48"/>
      <c r="F52" s="48"/>
      <c r="G52" s="137"/>
      <c r="H52" s="6"/>
    </row>
    <row r="53" spans="1:8" ht="30" customHeight="1" x14ac:dyDescent="0.25">
      <c r="A53" s="169"/>
      <c r="B53" s="172"/>
      <c r="C53" s="13" t="s">
        <v>99</v>
      </c>
      <c r="D53" s="48"/>
      <c r="E53" s="48"/>
      <c r="F53" s="48"/>
      <c r="G53" s="49"/>
      <c r="H53" s="6"/>
    </row>
    <row r="54" spans="1:8" ht="30" customHeight="1" x14ac:dyDescent="0.25">
      <c r="A54" s="169"/>
      <c r="B54" s="172"/>
      <c r="C54" s="13" t="s">
        <v>100</v>
      </c>
      <c r="D54" s="48"/>
      <c r="E54" s="48"/>
      <c r="F54" s="48"/>
      <c r="G54" s="137"/>
      <c r="H54" s="6"/>
    </row>
    <row r="55" spans="1:8" ht="30" customHeight="1" x14ac:dyDescent="0.25">
      <c r="A55" s="169"/>
      <c r="B55" s="172"/>
      <c r="C55" s="12" t="s">
        <v>101</v>
      </c>
      <c r="D55" s="48"/>
      <c r="E55" s="48"/>
      <c r="F55" s="48"/>
      <c r="G55" s="137"/>
      <c r="H55" s="6"/>
    </row>
    <row r="56" spans="1:8" ht="30" customHeight="1" x14ac:dyDescent="0.25">
      <c r="A56" s="169"/>
      <c r="B56" s="172"/>
      <c r="C56" s="13" t="s">
        <v>102</v>
      </c>
      <c r="D56" s="48"/>
      <c r="E56" s="48"/>
      <c r="F56" s="48"/>
      <c r="G56" s="49"/>
      <c r="H56" s="6"/>
    </row>
    <row r="57" spans="1:8" ht="30" customHeight="1" x14ac:dyDescent="0.25">
      <c r="A57" s="169"/>
      <c r="B57" s="172"/>
      <c r="C57" s="13" t="s">
        <v>103</v>
      </c>
      <c r="D57" s="48"/>
      <c r="E57" s="48"/>
      <c r="F57" s="48"/>
      <c r="G57" s="137"/>
      <c r="H57" s="6"/>
    </row>
    <row r="58" spans="1:8" ht="30" customHeight="1" x14ac:dyDescent="0.25">
      <c r="A58" s="169"/>
      <c r="B58" s="172"/>
      <c r="C58" s="12" t="s">
        <v>104</v>
      </c>
      <c r="D58" s="48"/>
      <c r="E58" s="48"/>
      <c r="F58" s="48"/>
      <c r="G58" s="137"/>
      <c r="H58" s="6"/>
    </row>
    <row r="59" spans="1:8" ht="30" customHeight="1" x14ac:dyDescent="0.25">
      <c r="A59" s="169"/>
      <c r="B59" s="172"/>
      <c r="C59" s="13" t="s">
        <v>105</v>
      </c>
      <c r="D59" s="48"/>
      <c r="E59" s="48"/>
      <c r="F59" s="48"/>
      <c r="G59" s="137"/>
      <c r="H59" s="6"/>
    </row>
    <row r="60" spans="1:8" ht="30" customHeight="1" x14ac:dyDescent="0.25">
      <c r="A60" s="169"/>
      <c r="B60" s="172"/>
      <c r="C60" s="12" t="s">
        <v>106</v>
      </c>
      <c r="D60" s="48"/>
      <c r="E60" s="48"/>
      <c r="F60" s="48"/>
      <c r="G60" s="137"/>
      <c r="H60" s="6"/>
    </row>
    <row r="61" spans="1:8" ht="30" customHeight="1" x14ac:dyDescent="0.25">
      <c r="A61" s="169"/>
      <c r="B61" s="172"/>
      <c r="C61" s="12" t="s">
        <v>107</v>
      </c>
      <c r="D61" s="48"/>
      <c r="E61" s="48"/>
      <c r="F61" s="48"/>
      <c r="G61" s="49"/>
      <c r="H61" s="6"/>
    </row>
    <row r="62" spans="1:8" ht="30" customHeight="1" thickBot="1" x14ac:dyDescent="0.3">
      <c r="A62" s="169"/>
      <c r="B62" s="173"/>
      <c r="C62" s="15" t="s">
        <v>108</v>
      </c>
      <c r="D62" s="50"/>
      <c r="E62" s="50"/>
      <c r="F62" s="50"/>
      <c r="G62" s="51"/>
      <c r="H62" s="6"/>
    </row>
    <row r="63" spans="1:8" ht="30" customHeight="1" x14ac:dyDescent="0.25">
      <c r="A63" s="169"/>
      <c r="B63" s="171" t="s">
        <v>109</v>
      </c>
      <c r="C63" s="11" t="s">
        <v>110</v>
      </c>
      <c r="D63" s="46"/>
      <c r="E63" s="46"/>
      <c r="F63" s="46"/>
      <c r="G63" s="139"/>
      <c r="H63" s="6"/>
    </row>
    <row r="64" spans="1:8" ht="30" customHeight="1" thickBot="1" x14ac:dyDescent="0.3">
      <c r="A64" s="169"/>
      <c r="B64" s="173"/>
      <c r="C64" s="15" t="s">
        <v>111</v>
      </c>
      <c r="D64" s="50"/>
      <c r="E64" s="50"/>
      <c r="F64" s="50"/>
      <c r="G64" s="138"/>
      <c r="H64" s="6"/>
    </row>
    <row r="65" spans="1:8" ht="30" customHeight="1" x14ac:dyDescent="0.25">
      <c r="A65" s="169"/>
      <c r="B65" s="171" t="s">
        <v>112</v>
      </c>
      <c r="C65" s="11" t="s">
        <v>113</v>
      </c>
      <c r="D65" s="46"/>
      <c r="E65" s="46"/>
      <c r="F65" s="46"/>
      <c r="G65" s="47"/>
      <c r="H65" s="6"/>
    </row>
    <row r="66" spans="1:8" ht="30" customHeight="1" x14ac:dyDescent="0.25">
      <c r="A66" s="169"/>
      <c r="B66" s="172"/>
      <c r="C66" s="12" t="s">
        <v>114</v>
      </c>
      <c r="D66" s="48"/>
      <c r="E66" s="48"/>
      <c r="F66" s="48"/>
      <c r="G66" s="49"/>
      <c r="H66" s="6"/>
    </row>
    <row r="67" spans="1:8" ht="30" customHeight="1" x14ac:dyDescent="0.25">
      <c r="A67" s="169"/>
      <c r="B67" s="172"/>
      <c r="C67" s="13" t="s">
        <v>115</v>
      </c>
      <c r="D67" s="48"/>
      <c r="E67" s="48"/>
      <c r="F67" s="48"/>
      <c r="G67" s="49"/>
      <c r="H67" s="6"/>
    </row>
    <row r="68" spans="1:8" ht="30" customHeight="1" x14ac:dyDescent="0.25">
      <c r="A68" s="169"/>
      <c r="B68" s="172"/>
      <c r="C68" s="13" t="s">
        <v>116</v>
      </c>
      <c r="D68" s="48"/>
      <c r="E68" s="48"/>
      <c r="F68" s="48"/>
      <c r="G68" s="49"/>
      <c r="H68" s="6"/>
    </row>
    <row r="69" spans="1:8" ht="30" customHeight="1" thickBot="1" x14ac:dyDescent="0.3">
      <c r="A69" s="170"/>
      <c r="B69" s="173"/>
      <c r="C69" s="14" t="s">
        <v>117</v>
      </c>
      <c r="D69" s="50"/>
      <c r="E69" s="50"/>
      <c r="F69" s="50"/>
      <c r="G69" s="51"/>
      <c r="H69" s="6"/>
    </row>
    <row r="70" spans="1:8" ht="30" customHeight="1" x14ac:dyDescent="0.25">
      <c r="A70" s="156" t="s">
        <v>13</v>
      </c>
      <c r="B70" s="159" t="s">
        <v>118</v>
      </c>
      <c r="C70" s="16" t="s">
        <v>119</v>
      </c>
      <c r="D70" s="52"/>
      <c r="E70" s="52"/>
      <c r="F70" s="52"/>
      <c r="G70" s="53"/>
      <c r="H70" s="6"/>
    </row>
    <row r="71" spans="1:8" ht="30" customHeight="1" x14ac:dyDescent="0.25">
      <c r="A71" s="157"/>
      <c r="B71" s="160"/>
      <c r="C71" s="17" t="s">
        <v>120</v>
      </c>
      <c r="D71" s="54"/>
      <c r="E71" s="54"/>
      <c r="F71" s="54"/>
      <c r="G71" s="55"/>
      <c r="H71" s="6"/>
    </row>
    <row r="72" spans="1:8" ht="30" customHeight="1" x14ac:dyDescent="0.25">
      <c r="A72" s="157"/>
      <c r="B72" s="160"/>
      <c r="C72" s="17" t="s">
        <v>121</v>
      </c>
      <c r="D72" s="54"/>
      <c r="E72" s="54"/>
      <c r="F72" s="54"/>
      <c r="G72" s="55"/>
      <c r="H72" s="6"/>
    </row>
    <row r="73" spans="1:8" ht="30" customHeight="1" x14ac:dyDescent="0.25">
      <c r="A73" s="157"/>
      <c r="B73" s="160"/>
      <c r="C73" s="18" t="s">
        <v>122</v>
      </c>
      <c r="D73" s="54"/>
      <c r="E73" s="54"/>
      <c r="F73" s="54"/>
      <c r="G73" s="55"/>
      <c r="H73" s="6"/>
    </row>
    <row r="74" spans="1:8" ht="30" customHeight="1" thickBot="1" x14ac:dyDescent="0.3">
      <c r="A74" s="157"/>
      <c r="B74" s="161"/>
      <c r="C74" s="19" t="s">
        <v>123</v>
      </c>
      <c r="D74" s="56"/>
      <c r="E74" s="56"/>
      <c r="F74" s="56"/>
      <c r="G74" s="57"/>
      <c r="H74" s="6"/>
    </row>
    <row r="75" spans="1:8" ht="30" customHeight="1" x14ac:dyDescent="0.25">
      <c r="A75" s="157"/>
      <c r="B75" s="159" t="s">
        <v>124</v>
      </c>
      <c r="C75" s="16" t="s">
        <v>125</v>
      </c>
      <c r="D75" s="52"/>
      <c r="E75" s="52"/>
      <c r="F75" s="52"/>
      <c r="G75" s="53"/>
      <c r="H75" s="6"/>
    </row>
    <row r="76" spans="1:8" ht="30" customHeight="1" x14ac:dyDescent="0.25">
      <c r="A76" s="157"/>
      <c r="B76" s="160"/>
      <c r="C76" s="17" t="s">
        <v>126</v>
      </c>
      <c r="D76" s="54"/>
      <c r="E76" s="54"/>
      <c r="F76" s="54"/>
      <c r="G76" s="55"/>
      <c r="H76" s="6"/>
    </row>
    <row r="77" spans="1:8" ht="30" customHeight="1" x14ac:dyDescent="0.25">
      <c r="A77" s="157"/>
      <c r="B77" s="160"/>
      <c r="C77" s="17" t="s">
        <v>127</v>
      </c>
      <c r="D77" s="54"/>
      <c r="E77" s="54"/>
      <c r="F77" s="54"/>
      <c r="G77" s="140"/>
      <c r="H77" s="6"/>
    </row>
    <row r="78" spans="1:8" ht="30" customHeight="1" x14ac:dyDescent="0.25">
      <c r="A78" s="157"/>
      <c r="B78" s="160"/>
      <c r="C78" s="17" t="s">
        <v>128</v>
      </c>
      <c r="D78" s="54"/>
      <c r="E78" s="54"/>
      <c r="F78" s="54"/>
      <c r="G78" s="55"/>
      <c r="H78" s="6"/>
    </row>
    <row r="79" spans="1:8" ht="30" customHeight="1" x14ac:dyDescent="0.25">
      <c r="A79" s="157"/>
      <c r="B79" s="160"/>
      <c r="C79" s="17" t="s">
        <v>129</v>
      </c>
      <c r="D79" s="54"/>
      <c r="E79" s="54"/>
      <c r="F79" s="54"/>
      <c r="G79" s="55"/>
      <c r="H79" s="6"/>
    </row>
    <row r="80" spans="1:8" ht="30" customHeight="1" x14ac:dyDescent="0.25">
      <c r="A80" s="157"/>
      <c r="B80" s="160"/>
      <c r="C80" s="17" t="s">
        <v>130</v>
      </c>
      <c r="D80" s="54"/>
      <c r="E80" s="54"/>
      <c r="F80" s="54"/>
      <c r="G80" s="55"/>
      <c r="H80" s="6"/>
    </row>
    <row r="81" spans="1:8" ht="30" customHeight="1" x14ac:dyDescent="0.25">
      <c r="A81" s="157"/>
      <c r="B81" s="160"/>
      <c r="C81" s="17" t="s">
        <v>131</v>
      </c>
      <c r="D81" s="54"/>
      <c r="E81" s="54"/>
      <c r="F81" s="54"/>
      <c r="G81" s="55"/>
      <c r="H81" s="6"/>
    </row>
    <row r="82" spans="1:8" ht="30" customHeight="1" thickBot="1" x14ac:dyDescent="0.3">
      <c r="A82" s="157"/>
      <c r="B82" s="161"/>
      <c r="C82" s="19" t="s">
        <v>132</v>
      </c>
      <c r="D82" s="56"/>
      <c r="E82" s="56"/>
      <c r="F82" s="56"/>
      <c r="G82" s="57"/>
      <c r="H82" s="6"/>
    </row>
    <row r="83" spans="1:8" ht="30" customHeight="1" x14ac:dyDescent="0.25">
      <c r="A83" s="157"/>
      <c r="B83" s="159" t="s">
        <v>133</v>
      </c>
      <c r="C83" s="16" t="s">
        <v>134</v>
      </c>
      <c r="D83" s="52"/>
      <c r="E83" s="52"/>
      <c r="F83" s="52"/>
      <c r="G83" s="53"/>
      <c r="H83" s="6"/>
    </row>
    <row r="84" spans="1:8" ht="30" customHeight="1" x14ac:dyDescent="0.25">
      <c r="A84" s="157"/>
      <c r="B84" s="160"/>
      <c r="C84" s="17" t="s">
        <v>135</v>
      </c>
      <c r="D84" s="54"/>
      <c r="E84" s="54"/>
      <c r="F84" s="54"/>
      <c r="G84" s="55"/>
      <c r="H84" s="6"/>
    </row>
    <row r="85" spans="1:8" ht="30" customHeight="1" x14ac:dyDescent="0.25">
      <c r="A85" s="157"/>
      <c r="B85" s="160"/>
      <c r="C85" s="17" t="s">
        <v>136</v>
      </c>
      <c r="D85" s="54"/>
      <c r="E85" s="54"/>
      <c r="F85" s="54"/>
      <c r="G85" s="55"/>
      <c r="H85" s="6"/>
    </row>
    <row r="86" spans="1:8" ht="30" customHeight="1" x14ac:dyDescent="0.25">
      <c r="A86" s="157"/>
      <c r="B86" s="160"/>
      <c r="C86" s="18" t="s">
        <v>137</v>
      </c>
      <c r="D86" s="54"/>
      <c r="E86" s="54"/>
      <c r="F86" s="54"/>
      <c r="G86" s="55"/>
      <c r="H86" s="6"/>
    </row>
    <row r="87" spans="1:8" ht="30" customHeight="1" thickBot="1" x14ac:dyDescent="0.3">
      <c r="A87" s="158"/>
      <c r="B87" s="161"/>
      <c r="C87" s="20" t="s">
        <v>138</v>
      </c>
      <c r="D87" s="56"/>
      <c r="E87" s="56"/>
      <c r="F87" s="56"/>
      <c r="G87" s="57"/>
      <c r="H87" s="6"/>
    </row>
    <row r="88" spans="1:8" ht="30" customHeight="1" thickBot="1" x14ac:dyDescent="0.3">
      <c r="A88" s="162" t="s">
        <v>17</v>
      </c>
      <c r="B88" s="21" t="s">
        <v>139</v>
      </c>
      <c r="C88" s="22" t="s">
        <v>140</v>
      </c>
      <c r="D88" s="58"/>
      <c r="E88" s="58"/>
      <c r="F88" s="58"/>
      <c r="G88" s="141"/>
      <c r="H88" s="6"/>
    </row>
    <row r="89" spans="1:8" ht="30" customHeight="1" x14ac:dyDescent="0.25">
      <c r="A89" s="163"/>
      <c r="B89" s="165" t="s">
        <v>141</v>
      </c>
      <c r="C89" s="23" t="s">
        <v>142</v>
      </c>
      <c r="D89" s="59"/>
      <c r="E89" s="59"/>
      <c r="F89" s="59"/>
      <c r="G89" s="60"/>
      <c r="H89" s="6"/>
    </row>
    <row r="90" spans="1:8" ht="30" customHeight="1" x14ac:dyDescent="0.25">
      <c r="A90" s="163"/>
      <c r="B90" s="166"/>
      <c r="C90" s="24" t="s">
        <v>143</v>
      </c>
      <c r="D90" s="61"/>
      <c r="E90" s="61"/>
      <c r="F90" s="61"/>
      <c r="G90" s="62"/>
      <c r="H90" s="6"/>
    </row>
    <row r="91" spans="1:8" ht="30" customHeight="1" x14ac:dyDescent="0.25">
      <c r="A91" s="163"/>
      <c r="B91" s="166"/>
      <c r="C91" s="24" t="s">
        <v>144</v>
      </c>
      <c r="D91" s="61"/>
      <c r="E91" s="61"/>
      <c r="F91" s="61"/>
      <c r="G91" s="62"/>
      <c r="H91" s="6"/>
    </row>
    <row r="92" spans="1:8" ht="30" customHeight="1" x14ac:dyDescent="0.25">
      <c r="A92" s="163"/>
      <c r="B92" s="166"/>
      <c r="C92" s="24" t="s">
        <v>145</v>
      </c>
      <c r="D92" s="61"/>
      <c r="E92" s="61"/>
      <c r="F92" s="61"/>
      <c r="G92" s="62"/>
      <c r="H92" s="6"/>
    </row>
    <row r="93" spans="1:8" ht="30" customHeight="1" thickBot="1" x14ac:dyDescent="0.3">
      <c r="A93" s="163"/>
      <c r="B93" s="167"/>
      <c r="C93" s="25" t="s">
        <v>146</v>
      </c>
      <c r="D93" s="63"/>
      <c r="E93" s="63"/>
      <c r="F93" s="63"/>
      <c r="G93" s="64"/>
      <c r="H93" s="6"/>
    </row>
    <row r="94" spans="1:8" ht="30" customHeight="1" x14ac:dyDescent="0.25">
      <c r="A94" s="163"/>
      <c r="B94" s="165" t="s">
        <v>147</v>
      </c>
      <c r="C94" s="23" t="s">
        <v>148</v>
      </c>
      <c r="D94" s="59"/>
      <c r="E94" s="59"/>
      <c r="F94" s="59"/>
      <c r="G94" s="60"/>
      <c r="H94" s="6"/>
    </row>
    <row r="95" spans="1:8" ht="30" customHeight="1" x14ac:dyDescent="0.25">
      <c r="A95" s="163"/>
      <c r="B95" s="166"/>
      <c r="C95" s="26" t="s">
        <v>149</v>
      </c>
      <c r="D95" s="61"/>
      <c r="E95" s="61"/>
      <c r="F95" s="61"/>
      <c r="G95" s="62"/>
      <c r="H95" s="6"/>
    </row>
    <row r="96" spans="1:8" ht="30" customHeight="1" x14ac:dyDescent="0.25">
      <c r="A96" s="163"/>
      <c r="B96" s="166"/>
      <c r="C96" s="26" t="s">
        <v>150</v>
      </c>
      <c r="D96" s="61"/>
      <c r="E96" s="61"/>
      <c r="F96" s="61"/>
      <c r="G96" s="142"/>
      <c r="H96" s="6"/>
    </row>
    <row r="97" spans="1:8" ht="30" customHeight="1" x14ac:dyDescent="0.25">
      <c r="A97" s="163"/>
      <c r="B97" s="166"/>
      <c r="C97" s="26" t="s">
        <v>151</v>
      </c>
      <c r="D97" s="61"/>
      <c r="E97" s="61"/>
      <c r="F97" s="61"/>
      <c r="G97" s="62"/>
      <c r="H97" s="6"/>
    </row>
    <row r="98" spans="1:8" ht="30" customHeight="1" thickBot="1" x14ac:dyDescent="0.3">
      <c r="A98" s="163"/>
      <c r="B98" s="167"/>
      <c r="C98" s="27" t="s">
        <v>152</v>
      </c>
      <c r="D98" s="63"/>
      <c r="E98" s="63"/>
      <c r="F98" s="63"/>
      <c r="G98" s="64"/>
      <c r="H98" s="6"/>
    </row>
    <row r="99" spans="1:8" ht="30" customHeight="1" x14ac:dyDescent="0.25">
      <c r="A99" s="163"/>
      <c r="B99" s="165" t="s">
        <v>153</v>
      </c>
      <c r="C99" s="23" t="s">
        <v>154</v>
      </c>
      <c r="D99" s="59"/>
      <c r="E99" s="59"/>
      <c r="F99" s="59"/>
      <c r="G99" s="60"/>
      <c r="H99" s="6"/>
    </row>
    <row r="100" spans="1:8" ht="30" customHeight="1" x14ac:dyDescent="0.25">
      <c r="A100" s="163"/>
      <c r="B100" s="166"/>
      <c r="C100" s="24" t="s">
        <v>155</v>
      </c>
      <c r="D100" s="61"/>
      <c r="E100" s="61"/>
      <c r="F100" s="61"/>
      <c r="G100" s="62"/>
      <c r="H100" s="6"/>
    </row>
    <row r="101" spans="1:8" ht="30" customHeight="1" thickBot="1" x14ac:dyDescent="0.3">
      <c r="A101" s="163"/>
      <c r="B101" s="167"/>
      <c r="C101" s="25" t="s">
        <v>156</v>
      </c>
      <c r="D101" s="63"/>
      <c r="E101" s="63"/>
      <c r="F101" s="63"/>
      <c r="G101" s="64"/>
      <c r="H101" s="6"/>
    </row>
    <row r="102" spans="1:8" ht="30" customHeight="1" x14ac:dyDescent="0.25">
      <c r="A102" s="163"/>
      <c r="B102" s="165" t="s">
        <v>157</v>
      </c>
      <c r="C102" s="28" t="s">
        <v>158</v>
      </c>
      <c r="D102" s="59"/>
      <c r="E102" s="59"/>
      <c r="F102" s="59"/>
      <c r="G102" s="60"/>
      <c r="H102" s="6"/>
    </row>
    <row r="103" spans="1:8" ht="30" customHeight="1" thickBot="1" x14ac:dyDescent="0.3">
      <c r="A103" s="164"/>
      <c r="B103" s="167"/>
      <c r="C103" s="25" t="s">
        <v>159</v>
      </c>
      <c r="D103" s="63"/>
      <c r="E103" s="63"/>
      <c r="F103" s="63"/>
      <c r="G103" s="64"/>
      <c r="H103" s="6"/>
    </row>
    <row r="104" spans="1:8" ht="30" customHeight="1" thickBot="1" x14ac:dyDescent="0.3">
      <c r="A104" s="150" t="s">
        <v>23</v>
      </c>
      <c r="B104" s="29" t="s">
        <v>160</v>
      </c>
      <c r="C104" s="30" t="s">
        <v>161</v>
      </c>
      <c r="D104" s="65"/>
      <c r="E104" s="65"/>
      <c r="F104" s="65"/>
      <c r="G104" s="66"/>
      <c r="H104" s="6"/>
    </row>
    <row r="105" spans="1:8" ht="30" customHeight="1" x14ac:dyDescent="0.25">
      <c r="A105" s="151"/>
      <c r="B105" s="153" t="s">
        <v>162</v>
      </c>
      <c r="C105" s="31" t="s">
        <v>163</v>
      </c>
      <c r="D105" s="67"/>
      <c r="E105" s="67"/>
      <c r="F105" s="67"/>
      <c r="G105" s="68"/>
      <c r="H105" s="6"/>
    </row>
    <row r="106" spans="1:8" ht="30" customHeight="1" thickBot="1" x14ac:dyDescent="0.3">
      <c r="A106" s="151"/>
      <c r="B106" s="154"/>
      <c r="C106" s="32" t="s">
        <v>164</v>
      </c>
      <c r="D106" s="69"/>
      <c r="E106" s="69"/>
      <c r="F106" s="69"/>
      <c r="G106" s="70"/>
      <c r="H106" s="6"/>
    </row>
    <row r="107" spans="1:8" ht="30" customHeight="1" x14ac:dyDescent="0.25">
      <c r="A107" s="151"/>
      <c r="B107" s="153" t="s">
        <v>165</v>
      </c>
      <c r="C107" s="31" t="s">
        <v>166</v>
      </c>
      <c r="D107" s="67"/>
      <c r="E107" s="67"/>
      <c r="F107" s="67"/>
      <c r="G107" s="68"/>
      <c r="H107" s="6"/>
    </row>
    <row r="108" spans="1:8" ht="30" customHeight="1" x14ac:dyDescent="0.25">
      <c r="A108" s="151"/>
      <c r="B108" s="155"/>
      <c r="C108" s="33" t="s">
        <v>167</v>
      </c>
      <c r="D108" s="71"/>
      <c r="E108" s="71"/>
      <c r="F108" s="71"/>
      <c r="G108" s="72"/>
      <c r="H108" s="6"/>
    </row>
    <row r="109" spans="1:8" ht="30" customHeight="1" thickBot="1" x14ac:dyDescent="0.3">
      <c r="A109" s="152"/>
      <c r="B109" s="154"/>
      <c r="C109" s="34" t="s">
        <v>168</v>
      </c>
      <c r="D109" s="69"/>
      <c r="E109" s="69"/>
      <c r="F109" s="69"/>
      <c r="G109" s="70"/>
      <c r="H109" s="6"/>
    </row>
    <row r="110" spans="1:8" ht="30" customHeight="1" x14ac:dyDescent="0.25">
      <c r="B110" s="6"/>
      <c r="C110" s="6"/>
      <c r="D110" s="6"/>
      <c r="E110" s="6"/>
      <c r="F110" s="6"/>
      <c r="G110" s="6"/>
      <c r="H110" s="6"/>
    </row>
    <row r="111" spans="1:8" ht="30" customHeight="1" x14ac:dyDescent="0.25">
      <c r="A111" s="35"/>
    </row>
    <row r="112" spans="1:8" ht="30" customHeight="1" x14ac:dyDescent="0.25">
      <c r="A112" s="35"/>
    </row>
    <row r="113" spans="1:1" ht="30" customHeight="1" x14ac:dyDescent="0.25">
      <c r="A113" s="35"/>
    </row>
    <row r="114" spans="1:1" ht="30" customHeight="1" x14ac:dyDescent="0.25">
      <c r="A114" s="35"/>
    </row>
    <row r="115" spans="1:1" ht="30" customHeight="1" x14ac:dyDescent="0.25">
      <c r="A115" s="35"/>
    </row>
    <row r="116" spans="1:1" ht="30" customHeight="1" x14ac:dyDescent="0.25">
      <c r="A116" s="35"/>
    </row>
    <row r="117" spans="1:1" ht="30" customHeight="1" x14ac:dyDescent="0.25">
      <c r="A117" s="35"/>
    </row>
    <row r="118" spans="1:1" ht="30" customHeight="1" x14ac:dyDescent="0.25">
      <c r="A118" s="35"/>
    </row>
    <row r="119" spans="1:1" ht="30" customHeight="1" x14ac:dyDescent="0.25">
      <c r="A119" s="35"/>
    </row>
    <row r="120" spans="1:1" ht="30" customHeight="1" x14ac:dyDescent="0.25">
      <c r="A120" s="35"/>
    </row>
    <row r="121" spans="1:1" ht="30" customHeight="1" x14ac:dyDescent="0.25">
      <c r="A121" s="35"/>
    </row>
    <row r="122" spans="1:1" ht="30" customHeight="1" x14ac:dyDescent="0.25">
      <c r="A122" s="35"/>
    </row>
    <row r="123" spans="1:1" ht="30" customHeight="1" x14ac:dyDescent="0.25">
      <c r="A123" s="35"/>
    </row>
    <row r="124" spans="1:1" ht="30" customHeight="1" x14ac:dyDescent="0.25">
      <c r="A124" s="35"/>
    </row>
    <row r="125" spans="1:1" ht="30" customHeight="1" x14ac:dyDescent="0.25">
      <c r="A125" s="35"/>
    </row>
    <row r="126" spans="1:1" ht="30" customHeight="1" x14ac:dyDescent="0.25">
      <c r="A126" s="35"/>
    </row>
    <row r="127" spans="1:1" ht="30" customHeight="1" x14ac:dyDescent="0.25">
      <c r="A127" s="35"/>
    </row>
    <row r="128" spans="1:1" ht="30" customHeight="1" x14ac:dyDescent="0.25">
      <c r="A128" s="35"/>
    </row>
    <row r="129" spans="1:1" ht="30" customHeight="1" x14ac:dyDescent="0.25">
      <c r="A129" s="35"/>
    </row>
    <row r="130" spans="1:1" ht="30" customHeight="1" x14ac:dyDescent="0.25">
      <c r="A130" s="35"/>
    </row>
    <row r="131" spans="1:1" ht="30" customHeight="1" x14ac:dyDescent="0.25">
      <c r="A131" s="35"/>
    </row>
    <row r="132" spans="1:1" ht="30" customHeight="1" x14ac:dyDescent="0.25">
      <c r="A132" s="35"/>
    </row>
    <row r="133" spans="1:1" ht="30" customHeight="1" x14ac:dyDescent="0.25">
      <c r="A133" s="35"/>
    </row>
    <row r="134" spans="1:1" ht="30" customHeight="1" x14ac:dyDescent="0.25">
      <c r="A134" s="35"/>
    </row>
    <row r="135" spans="1:1" ht="30" customHeight="1" x14ac:dyDescent="0.25">
      <c r="A135" s="35"/>
    </row>
    <row r="136" spans="1:1" ht="30" customHeight="1" x14ac:dyDescent="0.25">
      <c r="A136" s="35"/>
    </row>
    <row r="137" spans="1:1" ht="30" customHeight="1" x14ac:dyDescent="0.25">
      <c r="A137" s="35"/>
    </row>
    <row r="138" spans="1:1" ht="30" customHeight="1" x14ac:dyDescent="0.25">
      <c r="A138" s="35"/>
    </row>
    <row r="139" spans="1:1" ht="30" customHeight="1" x14ac:dyDescent="0.25">
      <c r="A139" s="35"/>
    </row>
    <row r="140" spans="1:1" ht="30" customHeight="1" x14ac:dyDescent="0.25">
      <c r="A140" s="35"/>
    </row>
    <row r="141" spans="1:1" ht="30" customHeight="1" x14ac:dyDescent="0.25">
      <c r="A141" s="37"/>
    </row>
    <row r="300" spans="1:2" hidden="1" x14ac:dyDescent="0.25">
      <c r="A300" s="38" t="s">
        <v>170</v>
      </c>
      <c r="B300" s="39" t="s">
        <v>169</v>
      </c>
    </row>
    <row r="301" spans="1:2" hidden="1" x14ac:dyDescent="0.25">
      <c r="A301" s="38" t="s">
        <v>171</v>
      </c>
      <c r="B301" s="73" t="s">
        <v>172</v>
      </c>
    </row>
  </sheetData>
  <sheetProtection algorithmName="SHA-512" hashValue="HcT5eVSs2SzKpNRXFaXmtH/9WtbhlPWt9dMIlMGi7NuAjj7mjOxw73BD+GF1o9kO4TjGOzgoUACOo4lvAOSDFQ==" saltValue="ibc3jGqyaiiCvdiL4eL67Q==" spinCount="100000" sheet="1" objects="1" scenarios="1"/>
  <mergeCells count="26">
    <mergeCell ref="A2:A30"/>
    <mergeCell ref="B2:B7"/>
    <mergeCell ref="B8:B12"/>
    <mergeCell ref="B13:B16"/>
    <mergeCell ref="B17:B22"/>
    <mergeCell ref="B23:B25"/>
    <mergeCell ref="B26:B30"/>
    <mergeCell ref="A31:A69"/>
    <mergeCell ref="B31:B37"/>
    <mergeCell ref="B38:B42"/>
    <mergeCell ref="B43:B50"/>
    <mergeCell ref="B51:B62"/>
    <mergeCell ref="B63:B64"/>
    <mergeCell ref="B65:B69"/>
    <mergeCell ref="A104:A109"/>
    <mergeCell ref="B105:B106"/>
    <mergeCell ref="B107:B109"/>
    <mergeCell ref="A70:A87"/>
    <mergeCell ref="B70:B74"/>
    <mergeCell ref="B75:B82"/>
    <mergeCell ref="B83:B87"/>
    <mergeCell ref="A88:A103"/>
    <mergeCell ref="B89:B93"/>
    <mergeCell ref="B94:B98"/>
    <mergeCell ref="B99:B101"/>
    <mergeCell ref="B102:B103"/>
  </mergeCells>
  <hyperlinks>
    <hyperlink ref="B300" r:id="rId1" xr:uid="{00000000-0004-0000-0200-000000000000}"/>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'Data Validation'!$A$2:$A$5</xm:f>
          </x14:formula1>
          <xm:sqref>D2:D109</xm:sqref>
        </x14:dataValidation>
        <x14:dataValidation type="list" allowBlank="1" showInputMessage="1" showErrorMessage="1" xr:uid="{00000000-0002-0000-0200-000001000000}">
          <x14:formula1>
            <xm:f>'Data Validation'!$B$2:$B$14</xm:f>
          </x14:formula1>
          <xm:sqref>E2:F109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2"/>
  <sheetViews>
    <sheetView workbookViewId="0">
      <selection activeCell="A300" sqref="A300"/>
    </sheetView>
  </sheetViews>
  <sheetFormatPr defaultRowHeight="15" x14ac:dyDescent="0.25"/>
  <cols>
    <col min="1" max="1" width="3.5703125" customWidth="1"/>
    <col min="2" max="2" width="47.42578125" customWidth="1"/>
    <col min="3" max="3" width="15.42578125" customWidth="1"/>
    <col min="4" max="4" width="17.7109375" customWidth="1"/>
    <col min="5" max="5" width="13.5703125" customWidth="1"/>
    <col min="6" max="6" width="13.140625" customWidth="1"/>
  </cols>
  <sheetData>
    <row r="1" spans="1:6" ht="55.5" customHeight="1" x14ac:dyDescent="0.25">
      <c r="A1" s="184">
        <f>'Assessor Information'!B2</f>
        <v>0</v>
      </c>
      <c r="B1" s="184"/>
      <c r="C1" s="184"/>
      <c r="D1" s="184"/>
      <c r="E1" s="184"/>
      <c r="F1" s="184"/>
    </row>
    <row r="2" spans="1:6" ht="63.75" thickBot="1" x14ac:dyDescent="0.3">
      <c r="A2" s="77"/>
      <c r="B2" s="77"/>
      <c r="C2" s="3" t="s">
        <v>27</v>
      </c>
      <c r="D2" s="3" t="s">
        <v>28</v>
      </c>
      <c r="E2" s="3" t="s">
        <v>29</v>
      </c>
      <c r="F2" s="3" t="s">
        <v>188</v>
      </c>
    </row>
    <row r="3" spans="1:6" ht="18.75" x14ac:dyDescent="0.25">
      <c r="A3" s="186" t="s">
        <v>1</v>
      </c>
      <c r="B3" s="80" t="s">
        <v>2</v>
      </c>
      <c r="C3" s="81">
        <f>(COUNTIFS(Assessment!D2:D110, "Yes", Assessment!C2:C110, "ID*"))/(COUNTIF(Assessment!C2:C110, "ID*"))</f>
        <v>0</v>
      </c>
      <c r="D3" s="82" t="e">
        <f>AVERAGEIFS(Assessment!E2:E110, Assessment!C2:C110, "ID*")</f>
        <v>#DIV/0!</v>
      </c>
      <c r="E3" s="82" t="e">
        <f>AVERAGEIFS(Assessment!F2:F110, Assessment!C2:C110, "ID*")</f>
        <v>#DIV/0!</v>
      </c>
      <c r="F3" s="83">
        <f>MAX(Assessment!G2:G30)</f>
        <v>0</v>
      </c>
    </row>
    <row r="4" spans="1:6" ht="18.75" x14ac:dyDescent="0.25">
      <c r="A4" s="187"/>
      <c r="B4" s="84" t="s">
        <v>8</v>
      </c>
      <c r="C4" s="85">
        <f>(COUNTIFS(Assessment!D2:D110, "Yes", Assessment!C2:C110, "PR*"))/(COUNTIF(Assessment!C2:C110, "PR*"))</f>
        <v>0</v>
      </c>
      <c r="D4" s="86" t="e">
        <f>AVERAGEIFS(Assessment!E2:E110, Assessment!C2:C110, "PR*")</f>
        <v>#DIV/0!</v>
      </c>
      <c r="E4" s="86" t="e">
        <f>AVERAGEIFS(Assessment!F2:F110, Assessment!C2:C110, "PR*")</f>
        <v>#DIV/0!</v>
      </c>
      <c r="F4" s="87">
        <f>MAX(Assessment!G31:G69)</f>
        <v>0</v>
      </c>
    </row>
    <row r="5" spans="1:6" ht="18.75" x14ac:dyDescent="0.25">
      <c r="A5" s="187"/>
      <c r="B5" s="84" t="s">
        <v>13</v>
      </c>
      <c r="C5" s="85">
        <f>(COUNTIFS(Assessment!D2:D110, "Yes", Assessment!C2:C110, "DE*"))/(COUNTIF(Assessment!C2:C110, "DE*"))</f>
        <v>0</v>
      </c>
      <c r="D5" s="86" t="e">
        <f>AVERAGEIFS(Assessment!E2:E110, Assessment!C2:C110, "DE*")</f>
        <v>#DIV/0!</v>
      </c>
      <c r="E5" s="86" t="e">
        <f>AVERAGEIFS(Assessment!F2:F110, Assessment!C2:C110, "DE*")</f>
        <v>#DIV/0!</v>
      </c>
      <c r="F5" s="87">
        <f>MAX(Assessment!G70:G87)</f>
        <v>0</v>
      </c>
    </row>
    <row r="6" spans="1:6" ht="18.75" x14ac:dyDescent="0.25">
      <c r="A6" s="187"/>
      <c r="B6" s="84" t="s">
        <v>17</v>
      </c>
      <c r="C6" s="85">
        <f>(COUNTIFS(Assessment!D2:D110, "Yes", Assessment!C2:C110, "RS*"))/(COUNTIF(Assessment!C2:C110, "RS*"))</f>
        <v>0</v>
      </c>
      <c r="D6" s="86" t="e">
        <f>AVERAGEIFS(Assessment!E2:E110, Assessment!C2:C110, "RS*")</f>
        <v>#DIV/0!</v>
      </c>
      <c r="E6" s="86" t="e">
        <f>AVERAGEIFS(Assessment!F2:F110, Assessment!C2:C110, "RS*")</f>
        <v>#DIV/0!</v>
      </c>
      <c r="F6" s="87">
        <f>MAX(Assessment!G88:G103)</f>
        <v>0</v>
      </c>
    </row>
    <row r="7" spans="1:6" ht="19.5" thickBot="1" x14ac:dyDescent="0.3">
      <c r="A7" s="188"/>
      <c r="B7" s="88" t="s">
        <v>23</v>
      </c>
      <c r="C7" s="89">
        <f>(COUNTIFS(Assessment!D2:D110, "Yes", Assessment!C2:C110, "RC*"))/(COUNTIF(Assessment!C2:C110, "RC*"))</f>
        <v>0</v>
      </c>
      <c r="D7" s="90" t="e">
        <f>AVERAGEIFS(Assessment!E2:E110, Assessment!C2:C110, "RC*")</f>
        <v>#DIV/0!</v>
      </c>
      <c r="E7" s="90" t="e">
        <f>AVERAGEIFS(Assessment!F2:F110, Assessment!C2:C110, "RC*")</f>
        <v>#DIV/0!</v>
      </c>
      <c r="F7" s="91">
        <f>MAX(Assessment!G104:G109)</f>
        <v>0</v>
      </c>
    </row>
    <row r="8" spans="1:6" ht="15.75" thickBot="1" x14ac:dyDescent="0.3"/>
    <row r="9" spans="1:6" ht="24.95" customHeight="1" x14ac:dyDescent="0.25">
      <c r="A9" s="189" t="s">
        <v>2</v>
      </c>
      <c r="B9" s="92" t="s">
        <v>3</v>
      </c>
      <c r="C9" s="93">
        <f>(COUNTIFS(Assessment!D2:D110, "Yes", Assessment!C2:C110, "ID.AM*"))/(COUNTIF(Assessment!C2:C110, "ID.AM*"))</f>
        <v>0</v>
      </c>
      <c r="D9" s="82" t="e">
        <f>AVERAGEIFS(Assessment!E2:E110, Assessment!C2:C110, "ID.AM*")</f>
        <v>#DIV/0!</v>
      </c>
      <c r="E9" s="82" t="e">
        <f>AVERAGEIFS(Assessment!F2:F110, Assessment!C2:C110, "ID.AM*")</f>
        <v>#DIV/0!</v>
      </c>
      <c r="F9" s="83">
        <f>MAX(Assessment!G2:G7)</f>
        <v>0</v>
      </c>
    </row>
    <row r="10" spans="1:6" ht="24.95" customHeight="1" x14ac:dyDescent="0.25">
      <c r="A10" s="190"/>
      <c r="B10" s="94" t="s">
        <v>4</v>
      </c>
      <c r="C10" s="95">
        <f>(COUNTIFS(Assessment!D2:D110, "Yes", Assessment!C2:C110, "ID.BE*"))/(COUNTIF(Assessment!C2:C110, "ID.BE*"))</f>
        <v>0</v>
      </c>
      <c r="D10" s="86" t="e">
        <f>AVERAGEIFS(Assessment!E2:E110, Assessment!C2:C110, "ID.BE*")</f>
        <v>#DIV/0!</v>
      </c>
      <c r="E10" s="86" t="e">
        <f>AVERAGEIFS(Assessment!F2:F110, Assessment!C2:C110, "ID.BE*")</f>
        <v>#DIV/0!</v>
      </c>
      <c r="F10" s="87">
        <f>MAX(Assessment!G8:G12)</f>
        <v>0</v>
      </c>
    </row>
    <row r="11" spans="1:6" ht="24.95" customHeight="1" x14ac:dyDescent="0.25">
      <c r="A11" s="190"/>
      <c r="B11" s="94" t="s">
        <v>5</v>
      </c>
      <c r="C11" s="95">
        <f>(COUNTIFS(Assessment!D2:D110, "Yes", Assessment!C2:C110, "ID.GV*"))/(COUNTIF(Assessment!C2:C110, "ID.GV*"))</f>
        <v>0</v>
      </c>
      <c r="D11" s="86" t="e">
        <f>AVERAGEIFS(Assessment!E2:E110, Assessment!C2:C110, "ID.GV*")</f>
        <v>#DIV/0!</v>
      </c>
      <c r="E11" s="86" t="e">
        <f>AVERAGEIFS(Assessment!F2:F110, Assessment!C2:C110, "ID.GV*")</f>
        <v>#DIV/0!</v>
      </c>
      <c r="F11" s="87">
        <f>MAX(Assessment!G13:G16)</f>
        <v>0</v>
      </c>
    </row>
    <row r="12" spans="1:6" ht="24.95" customHeight="1" x14ac:dyDescent="0.25">
      <c r="A12" s="190"/>
      <c r="B12" s="94" t="s">
        <v>6</v>
      </c>
      <c r="C12" s="95">
        <f>(COUNTIFS(Assessment!D2:D110, "Yes", Assessment!C2:C110, "ID.RA*"))/(COUNTIF(Assessment!C2:C110, "ID.RA*"))</f>
        <v>0</v>
      </c>
      <c r="D12" s="86" t="e">
        <f>AVERAGEIFS(Assessment!E2:E110, Assessment!C2:C110, "ID.RA*")</f>
        <v>#DIV/0!</v>
      </c>
      <c r="E12" s="86" t="e">
        <f>AVERAGEIFS(Assessment!F2:F110, Assessment!C2:C110, "ID.RA*")</f>
        <v>#DIV/0!</v>
      </c>
      <c r="F12" s="87">
        <f>MAX(Assessment!G17:G22)</f>
        <v>0</v>
      </c>
    </row>
    <row r="13" spans="1:6" ht="24.95" customHeight="1" x14ac:dyDescent="0.25">
      <c r="A13" s="190"/>
      <c r="B13" s="94" t="s">
        <v>7</v>
      </c>
      <c r="C13" s="95">
        <f>(COUNTIFS(Assessment!D2:D110, "Yes", Assessment!C2:C110, "ID.RM*"))/(COUNTIF(Assessment!C2:C110, "ID.RM*"))</f>
        <v>0</v>
      </c>
      <c r="D13" s="86" t="e">
        <f>AVERAGEIFS(Assessment!E2:E110, Assessment!C2:C110, "ID.RM*")</f>
        <v>#DIV/0!</v>
      </c>
      <c r="E13" s="86" t="e">
        <f>AVERAGEIFS(Assessment!F2:F110, Assessment!C2:C110, "ID.RM*")</f>
        <v>#DIV/0!</v>
      </c>
      <c r="F13" s="87">
        <f>MAX(Assessment!G23:G25)</f>
        <v>0</v>
      </c>
    </row>
    <row r="14" spans="1:6" ht="24.95" customHeight="1" thickBot="1" x14ac:dyDescent="0.3">
      <c r="A14" s="191"/>
      <c r="B14" s="96" t="s">
        <v>184</v>
      </c>
      <c r="C14" s="97">
        <f>(COUNTIFS(Assessment!D2:D110, "Yes", Assessment!C2:C110, "ID.SC*"))/(COUNTIF(Assessment!C2:C110, "ID.SC*"))</f>
        <v>0</v>
      </c>
      <c r="D14" s="90" t="e">
        <f>AVERAGEIFS(Assessment!E2:E110, Assessment!C2:C110, "ID.SC*")</f>
        <v>#DIV/0!</v>
      </c>
      <c r="E14" s="90" t="e">
        <f>AVERAGEIFS(Assessment!F2:F110, Assessment!C2:C110, "ID.SC*")</f>
        <v>#DIV/0!</v>
      </c>
      <c r="F14" s="91">
        <f>MAX(Assessment!G26:G30)</f>
        <v>0</v>
      </c>
    </row>
    <row r="15" spans="1:6" ht="24.95" customHeight="1" x14ac:dyDescent="0.25">
      <c r="A15" s="192" t="s">
        <v>8</v>
      </c>
      <c r="B15" s="92" t="s">
        <v>186</v>
      </c>
      <c r="C15" s="81">
        <f>(COUNTIFS(Assessment!D2:D110, "Yes", Assessment!C2:C110, "PR.AC*"))/(COUNTIF(Assessment!C2:C110, "PR.AC*"))</f>
        <v>0</v>
      </c>
      <c r="D15" s="82" t="e">
        <f>AVERAGEIFS(Assessment!E2:E110, Assessment!C2:C110, "PR.AC*")</f>
        <v>#DIV/0!</v>
      </c>
      <c r="E15" s="82" t="e">
        <f>AVERAGEIFS(Assessment!F2:F110, Assessment!C2:C110, "PR.AC*")</f>
        <v>#DIV/0!</v>
      </c>
      <c r="F15" s="83">
        <f>MAX(Assessment!G31:G37)</f>
        <v>0</v>
      </c>
    </row>
    <row r="16" spans="1:6" ht="24.95" customHeight="1" x14ac:dyDescent="0.25">
      <c r="A16" s="193"/>
      <c r="B16" s="94" t="s">
        <v>9</v>
      </c>
      <c r="C16" s="85">
        <f>(COUNTIFS(Assessment!D2:D110, "Yes", Assessment!C2:C110, "PR.AT*"))/(COUNTIF(Assessment!C2:C110, "PR.AT*"))</f>
        <v>0</v>
      </c>
      <c r="D16" s="86" t="e">
        <f>AVERAGEIFS(Assessment!E2:E110, Assessment!C2:C110, "PR.AT*")</f>
        <v>#DIV/0!</v>
      </c>
      <c r="E16" s="86" t="e">
        <f>AVERAGEIFS(Assessment!F2:F110, Assessment!C2:C110, "PR.AT*")</f>
        <v>#DIV/0!</v>
      </c>
      <c r="F16" s="87">
        <f>MAX(Assessment!G38:G42)</f>
        <v>0</v>
      </c>
    </row>
    <row r="17" spans="1:6" ht="24.95" customHeight="1" x14ac:dyDescent="0.25">
      <c r="A17" s="193"/>
      <c r="B17" s="94" t="s">
        <v>10</v>
      </c>
      <c r="C17" s="85">
        <f>(COUNTIFS(Assessment!D2:D110, "Yes", Assessment!C2:C110, "PR.DS*"))/(COUNTIF(Assessment!C2:C110, "PR.DS*"))</f>
        <v>0</v>
      </c>
      <c r="D17" s="86" t="e">
        <f>AVERAGEIFS(Assessment!E2:E110, Assessment!C2:C110, "PR.DS*")</f>
        <v>#DIV/0!</v>
      </c>
      <c r="E17" s="86" t="e">
        <f>AVERAGEIFS(Assessment!F2:F110, Assessment!C2:C110, "PR.DS*")</f>
        <v>#DIV/0!</v>
      </c>
      <c r="F17" s="87">
        <f>MAX(Assessment!G43:G50)</f>
        <v>0</v>
      </c>
    </row>
    <row r="18" spans="1:6" ht="24.95" customHeight="1" x14ac:dyDescent="0.25">
      <c r="A18" s="193"/>
      <c r="B18" s="94" t="s">
        <v>187</v>
      </c>
      <c r="C18" s="85">
        <f>(COUNTIFS(Assessment!D2:D110, "Yes", Assessment!C2:C110, "PR.IP*"))/(COUNTIF(Assessment!C2:C110, "PR.IP*"))</f>
        <v>0</v>
      </c>
      <c r="D18" s="86" t="e">
        <f>AVERAGEIFS(Assessment!E2:E110, Assessment!C2:C110, "PR.IP*")</f>
        <v>#DIV/0!</v>
      </c>
      <c r="E18" s="86" t="e">
        <f>AVERAGEIFS(Assessment!F2:F110, Assessment!C2:C110, "PR.IP*")</f>
        <v>#DIV/0!</v>
      </c>
      <c r="F18" s="87">
        <f>MAX(Assessment!G51:G62)</f>
        <v>0</v>
      </c>
    </row>
    <row r="19" spans="1:6" ht="24.95" customHeight="1" x14ac:dyDescent="0.25">
      <c r="A19" s="193"/>
      <c r="B19" s="94" t="s">
        <v>11</v>
      </c>
      <c r="C19" s="85">
        <f>(COUNTIFS(Assessment!D2:D110, "Yes", Assessment!C2:C110, "PR.MA*"))/(COUNTIF(Assessment!C2:C110, "PR.MA*"))</f>
        <v>0</v>
      </c>
      <c r="D19" s="86" t="e">
        <f>AVERAGEIFS(Assessment!E2:E110, Assessment!C2:C110, "PR.MA*")</f>
        <v>#DIV/0!</v>
      </c>
      <c r="E19" s="86" t="e">
        <f>AVERAGEIFS(Assessment!F2:F110, Assessment!C2:C110, "PR.MA*")</f>
        <v>#DIV/0!</v>
      </c>
      <c r="F19" s="87">
        <f>MAX(Assessment!G63:G64)</f>
        <v>0</v>
      </c>
    </row>
    <row r="20" spans="1:6" ht="24.95" customHeight="1" thickBot="1" x14ac:dyDescent="0.3">
      <c r="A20" s="194"/>
      <c r="B20" s="96" t="s">
        <v>12</v>
      </c>
      <c r="C20" s="89">
        <f>(COUNTIFS(Assessment!D2:D110, "Yes", Assessment!C2:C110, "PR.PT*"))/(COUNTIF(Assessment!C2:C110, "PR.PT*"))</f>
        <v>0</v>
      </c>
      <c r="D20" s="90" t="e">
        <f>AVERAGEIFS(Assessment!E2:E110, Assessment!C2:C110, "PR.PT*")</f>
        <v>#DIV/0!</v>
      </c>
      <c r="E20" s="90" t="e">
        <f>AVERAGEIFS(Assessment!F2:F110, Assessment!C2:C110, "PR.PT*")</f>
        <v>#DIV/0!</v>
      </c>
      <c r="F20" s="91">
        <f>MAX(Assessment!G65:G69)</f>
        <v>0</v>
      </c>
    </row>
    <row r="21" spans="1:6" ht="24.95" customHeight="1" x14ac:dyDescent="0.35">
      <c r="A21" s="195" t="s">
        <v>13</v>
      </c>
      <c r="B21" s="92" t="s">
        <v>14</v>
      </c>
      <c r="C21" s="81">
        <f>(COUNTIFS(Assessment!D2:D110, "Yes", Assessment!C2:C110, "DE.AE*"))/(COUNTIF(Assessment!C2:C110, "DE.AE*"))</f>
        <v>0</v>
      </c>
      <c r="D21" s="82" t="e">
        <f>AVERAGEIFS(Assessment!E2:E110, Assessment!C2:C110, "DE.AE*")</f>
        <v>#DIV/0!</v>
      </c>
      <c r="E21" s="82" t="e">
        <f>AVERAGEIFS(Assessment!F2:F110, Assessment!C2:C110, "DE.AE*")</f>
        <v>#DIV/0!</v>
      </c>
      <c r="F21" s="98">
        <f>MAX(Assessment!G70:G74)</f>
        <v>0</v>
      </c>
    </row>
    <row r="22" spans="1:6" ht="24.95" customHeight="1" x14ac:dyDescent="0.35">
      <c r="A22" s="196"/>
      <c r="B22" s="94" t="s">
        <v>15</v>
      </c>
      <c r="C22" s="85">
        <f>(COUNTIFS(Assessment!D2:D110, "Yes", Assessment!C2:C110, "DE.CM*"))/(COUNTIF(Assessment!C2:C110, "DE.CM*"))</f>
        <v>0</v>
      </c>
      <c r="D22" s="86" t="e">
        <f>AVERAGEIFS(Assessment!E2:E110, Assessment!C2:C110, "DE.CM*")</f>
        <v>#DIV/0!</v>
      </c>
      <c r="E22" s="86" t="e">
        <f>AVERAGEIFS(Assessment!F2:F110, Assessment!C2:C110, "DE.CM*")</f>
        <v>#DIV/0!</v>
      </c>
      <c r="F22" s="99">
        <f>MAX(Assessment!G75:G82)</f>
        <v>0</v>
      </c>
    </row>
    <row r="23" spans="1:6" ht="24.95" customHeight="1" thickBot="1" x14ac:dyDescent="0.4">
      <c r="A23" s="197"/>
      <c r="B23" s="96" t="s">
        <v>16</v>
      </c>
      <c r="C23" s="89">
        <f>(COUNTIFS(Assessment!D2:D110, "Yes", Assessment!C2:C110, "DE.DP*"))/(COUNTIF(Assessment!C2:C110, "DE.DP*"))</f>
        <v>0</v>
      </c>
      <c r="D23" s="90" t="e">
        <f>AVERAGEIFS(Assessment!E2:E110, Assessment!C2:C110, "DE.DP*")</f>
        <v>#DIV/0!</v>
      </c>
      <c r="E23" s="90" t="e">
        <f>AVERAGEIFS(Assessment!F2:F110, Assessment!C2:C110, "DE.DP*")</f>
        <v>#DIV/0!</v>
      </c>
      <c r="F23" s="100">
        <f>MAX(Assessment!G83:G87)</f>
        <v>0</v>
      </c>
    </row>
    <row r="24" spans="1:6" ht="24.95" customHeight="1" x14ac:dyDescent="0.25">
      <c r="A24" s="198" t="s">
        <v>17</v>
      </c>
      <c r="B24" s="92" t="s">
        <v>18</v>
      </c>
      <c r="C24" s="81">
        <f>(COUNTIFS(Assessment!D2:D110, "Yes", Assessment!C2:C110, "RS.RP*"))/(COUNTIF(Assessment!C2:C110, "RS.RP*"))</f>
        <v>0</v>
      </c>
      <c r="D24" s="82" t="e">
        <f>AVERAGEIFS(Assessment!E2:E110, Assessment!C2:C110, "RS.RP*")</f>
        <v>#DIV/0!</v>
      </c>
      <c r="E24" s="82" t="e">
        <f>AVERAGEIFS(Assessment!F2:F110, Assessment!C2:C110, "RS.RP*")</f>
        <v>#DIV/0!</v>
      </c>
      <c r="F24" s="83">
        <f>MAX(Assessment!G88)</f>
        <v>0</v>
      </c>
    </row>
    <row r="25" spans="1:6" ht="24.95" customHeight="1" x14ac:dyDescent="0.25">
      <c r="A25" s="199"/>
      <c r="B25" s="94" t="s">
        <v>19</v>
      </c>
      <c r="C25" s="85">
        <f>(COUNTIFS(Assessment!D2:D110, "Yes", Assessment!C2:C110, "RS.CO*"))/(COUNTIF(Assessment!C2:C110, "RS.CO*"))</f>
        <v>0</v>
      </c>
      <c r="D25" s="86" t="e">
        <f>AVERAGEIFS(Assessment!E2:E110, Assessment!C2:C110, "RS.CO*")</f>
        <v>#DIV/0!</v>
      </c>
      <c r="E25" s="86" t="e">
        <f>AVERAGEIFS(Assessment!F2:F110, Assessment!C2:C110, "RS.CO*")</f>
        <v>#DIV/0!</v>
      </c>
      <c r="F25" s="87">
        <f>MAX(Assessment!G89:G93)</f>
        <v>0</v>
      </c>
    </row>
    <row r="26" spans="1:6" ht="24.95" customHeight="1" x14ac:dyDescent="0.25">
      <c r="A26" s="199"/>
      <c r="B26" s="94" t="s">
        <v>20</v>
      </c>
      <c r="C26" s="85">
        <f>(COUNTIFS(Assessment!D2:D110, "Yes", Assessment!C2:C110, "RS.AN*"))/(COUNTIF(Assessment!C2:C110, "RS.AN*"))</f>
        <v>0</v>
      </c>
      <c r="D26" s="86" t="e">
        <f>AVERAGEIFS(Assessment!E2:E110, Assessment!C2:C110, "RS.AN*")</f>
        <v>#DIV/0!</v>
      </c>
      <c r="E26" s="86" t="e">
        <f>AVERAGEIFS(Assessment!F2:F110, Assessment!C2:C110, "RS.AN*")</f>
        <v>#DIV/0!</v>
      </c>
      <c r="F26" s="87">
        <f>MAX(Assessment!G94:G98)</f>
        <v>0</v>
      </c>
    </row>
    <row r="27" spans="1:6" ht="24.95" customHeight="1" x14ac:dyDescent="0.25">
      <c r="A27" s="199"/>
      <c r="B27" s="94" t="s">
        <v>21</v>
      </c>
      <c r="C27" s="85">
        <f>(COUNTIFS(Assessment!D2:D110, "Yes", Assessment!C2:C110, "RS.MI*"))/(COUNTIF(Assessment!C2:C110, "RS.MI*"))</f>
        <v>0</v>
      </c>
      <c r="D27" s="86" t="e">
        <f>AVERAGEIFS(Assessment!E2:E110, Assessment!C2:C110, "RS.MI*")</f>
        <v>#DIV/0!</v>
      </c>
      <c r="E27" s="86" t="e">
        <f>AVERAGEIFS(Assessment!F2:F110, Assessment!C2:C110, "RS.MI*")</f>
        <v>#DIV/0!</v>
      </c>
      <c r="F27" s="87">
        <f>MAX(Assessment!G99:G101)</f>
        <v>0</v>
      </c>
    </row>
    <row r="28" spans="1:6" ht="24.95" customHeight="1" thickBot="1" x14ac:dyDescent="0.3">
      <c r="A28" s="200"/>
      <c r="B28" s="96" t="s">
        <v>22</v>
      </c>
      <c r="C28" s="89">
        <f>(COUNTIFS(Assessment!D2:D110, "Yes", Assessment!C2:C110, "RS.IM*"))/(COUNTIF(Assessment!C2:C110, "RS.IM*"))</f>
        <v>0</v>
      </c>
      <c r="D28" s="90" t="e">
        <f>AVERAGEIFS(Assessment!E2:E110, Assessment!C2:C110, "RS.IM*")</f>
        <v>#DIV/0!</v>
      </c>
      <c r="E28" s="90" t="e">
        <f>AVERAGEIFS(Assessment!F2:F110, Assessment!C2:C110, "RS.IM*")</f>
        <v>#DIV/0!</v>
      </c>
      <c r="F28" s="91">
        <f>MAX(Assessment!G102:G103)</f>
        <v>0</v>
      </c>
    </row>
    <row r="29" spans="1:6" ht="24.95" customHeight="1" x14ac:dyDescent="0.3">
      <c r="A29" s="181" t="s">
        <v>23</v>
      </c>
      <c r="B29" s="101" t="s">
        <v>24</v>
      </c>
      <c r="C29" s="102">
        <f>(COUNTIFS(Assessment!D2:D110, "Yes", Assessment!C2:C110, "RC.RP*"))/(COUNTIF(Assessment!C2:C110, "RC.RP*"))</f>
        <v>0</v>
      </c>
      <c r="D29" s="103" t="e">
        <f>AVERAGEIFS(Assessment!E2:E110, Assessment!C2:C110, "RC.RP*")</f>
        <v>#DIV/0!</v>
      </c>
      <c r="E29" s="103" t="e">
        <f>AVERAGEIFS(Assessment!F2:F110, Assessment!C2:C110, "RC.RP*")</f>
        <v>#DIV/0!</v>
      </c>
      <c r="F29" s="104">
        <f>MAX(Assessment!G104)</f>
        <v>0</v>
      </c>
    </row>
    <row r="30" spans="1:6" ht="24.95" customHeight="1" x14ac:dyDescent="0.3">
      <c r="A30" s="182"/>
      <c r="B30" s="105" t="s">
        <v>25</v>
      </c>
      <c r="C30" s="106">
        <f>(COUNTIFS(Assessment!D2:D110, "Yes", Assessment!C2:C110, "RC.IM*"))/(COUNTIF(Assessment!C2:C110, "RC.IM*"))</f>
        <v>0</v>
      </c>
      <c r="D30" s="79" t="e">
        <f>AVERAGEIFS(Assessment!E2:E110, Assessment!C2:C110, "RC.IM*")</f>
        <v>#DIV/0!</v>
      </c>
      <c r="E30" s="79" t="e">
        <f>AVERAGEIFS(Assessment!F2:F110, Assessment!C2:C110, "RC.IM*")</f>
        <v>#DIV/0!</v>
      </c>
      <c r="F30" s="107">
        <f>MAX(Assessment!G105:G106)</f>
        <v>0</v>
      </c>
    </row>
    <row r="31" spans="1:6" ht="24.95" customHeight="1" thickBot="1" x14ac:dyDescent="0.35">
      <c r="A31" s="183"/>
      <c r="B31" s="108" t="s">
        <v>26</v>
      </c>
      <c r="C31" s="109">
        <f>(COUNTIFS(Assessment!D2:D111, "Yes", Assessment!C2:C111, "RC.CO*"))/(COUNTIF(Assessment!C2:C110, "RC.CO*"))</f>
        <v>0</v>
      </c>
      <c r="D31" s="110" t="e">
        <f>AVERAGEIFS(Assessment!E2:E110, Assessment!C2:C110, "RC.CO*")</f>
        <v>#DIV/0!</v>
      </c>
      <c r="E31" s="110" t="e">
        <f>AVERAGEIFS(Assessment!F2:F110, Assessment!C2:C110, "RC.CO*")</f>
        <v>#DIV/0!</v>
      </c>
      <c r="F31" s="111">
        <f>MAX(Assessment!G107:G109)</f>
        <v>0</v>
      </c>
    </row>
    <row r="32" spans="1:6" ht="18.75" x14ac:dyDescent="0.3">
      <c r="B32" s="78"/>
      <c r="C32" s="78"/>
      <c r="D32" s="79"/>
      <c r="E32" s="79"/>
      <c r="F32" s="78"/>
    </row>
    <row r="33" spans="1:6" ht="18.75" x14ac:dyDescent="0.3">
      <c r="A33" s="185" t="s">
        <v>190</v>
      </c>
      <c r="B33" s="185"/>
      <c r="C33" s="185"/>
      <c r="D33" s="185"/>
      <c r="E33" s="185"/>
      <c r="F33" s="78">
        <f>'Assessor Information'!B4</f>
        <v>0</v>
      </c>
    </row>
    <row r="34" spans="1:6" x14ac:dyDescent="0.25">
      <c r="D34" s="76"/>
      <c r="E34" s="76"/>
    </row>
    <row r="35" spans="1:6" x14ac:dyDescent="0.25">
      <c r="D35" s="76"/>
      <c r="E35" s="76"/>
    </row>
    <row r="36" spans="1:6" x14ac:dyDescent="0.25">
      <c r="D36" s="76"/>
      <c r="E36" s="76"/>
    </row>
    <row r="37" spans="1:6" x14ac:dyDescent="0.25">
      <c r="D37" s="76"/>
      <c r="E37" s="76"/>
    </row>
    <row r="38" spans="1:6" x14ac:dyDescent="0.25">
      <c r="D38" s="76"/>
      <c r="E38" s="76"/>
    </row>
    <row r="39" spans="1:6" x14ac:dyDescent="0.25">
      <c r="D39" s="76"/>
      <c r="E39" s="76"/>
    </row>
    <row r="40" spans="1:6" x14ac:dyDescent="0.25">
      <c r="D40" s="76"/>
      <c r="E40" s="76"/>
    </row>
    <row r="41" spans="1:6" x14ac:dyDescent="0.25">
      <c r="D41" s="76"/>
      <c r="E41" s="76"/>
    </row>
    <row r="42" spans="1:6" x14ac:dyDescent="0.25">
      <c r="D42" s="76"/>
      <c r="E42" s="76"/>
    </row>
  </sheetData>
  <sheetProtection algorithmName="SHA-512" hashValue="X5Bx2fyOfNZLnNlunrRfPm/ZuXZOzssJUa1qPhze4sCy8Dmj05WrslZCG7KbZ7+JMOj+3QSkaILnMY0Zd0zH1g==" saltValue="QiDhl8q/I3lmsz18zv5abg==" spinCount="100000" sheet="1" objects="1" scenarios="1"/>
  <mergeCells count="8">
    <mergeCell ref="A29:A31"/>
    <mergeCell ref="A1:F1"/>
    <mergeCell ref="A33:E33"/>
    <mergeCell ref="A3:A7"/>
    <mergeCell ref="A9:A14"/>
    <mergeCell ref="A15:A20"/>
    <mergeCell ref="A21:A23"/>
    <mergeCell ref="A24:A28"/>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
  <sheetViews>
    <sheetView workbookViewId="0">
      <selection sqref="A1:AB1"/>
    </sheetView>
  </sheetViews>
  <sheetFormatPr defaultRowHeight="15" x14ac:dyDescent="0.25"/>
  <cols>
    <col min="1" max="1" width="5.140625" customWidth="1"/>
  </cols>
  <sheetData>
    <row r="1" spans="1:28" ht="61.5" x14ac:dyDescent="0.9">
      <c r="A1" s="201">
        <f>'Assessor Information'!B2</f>
        <v>0</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A1" s="201"/>
      <c r="AB1" s="201"/>
    </row>
    <row r="2" spans="1:28" ht="15.75" thickBot="1" x14ac:dyDescent="0.3">
      <c r="Z2" s="114" t="s">
        <v>205</v>
      </c>
      <c r="AA2" s="202">
        <f>'Assessor Information'!B4</f>
        <v>0</v>
      </c>
      <c r="AB2" s="202"/>
    </row>
    <row r="3" spans="1:28" x14ac:dyDescent="0.25">
      <c r="A3" s="203" t="s">
        <v>1</v>
      </c>
      <c r="B3" s="120"/>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1"/>
    </row>
    <row r="4" spans="1:28" x14ac:dyDescent="0.25">
      <c r="A4" s="204"/>
      <c r="AB4" s="122"/>
    </row>
    <row r="5" spans="1:28" x14ac:dyDescent="0.25">
      <c r="A5" s="204"/>
      <c r="AB5" s="122"/>
    </row>
    <row r="6" spans="1:28" x14ac:dyDescent="0.25">
      <c r="A6" s="204"/>
      <c r="AB6" s="122"/>
    </row>
    <row r="7" spans="1:28" x14ac:dyDescent="0.25">
      <c r="A7" s="204"/>
      <c r="AB7" s="122"/>
    </row>
    <row r="8" spans="1:28" x14ac:dyDescent="0.25">
      <c r="A8" s="204"/>
      <c r="AB8" s="122"/>
    </row>
    <row r="9" spans="1:28" x14ac:dyDescent="0.25">
      <c r="A9" s="204"/>
      <c r="AB9" s="122"/>
    </row>
    <row r="10" spans="1:28" x14ac:dyDescent="0.25">
      <c r="A10" s="204"/>
      <c r="AB10" s="122"/>
    </row>
    <row r="11" spans="1:28" x14ac:dyDescent="0.25">
      <c r="A11" s="204"/>
      <c r="AB11" s="122"/>
    </row>
    <row r="12" spans="1:28" x14ac:dyDescent="0.25">
      <c r="A12" s="204"/>
      <c r="AB12" s="122"/>
    </row>
    <row r="13" spans="1:28" x14ac:dyDescent="0.25">
      <c r="A13" s="204"/>
      <c r="AB13" s="122"/>
    </row>
    <row r="14" spans="1:28" x14ac:dyDescent="0.25">
      <c r="A14" s="204"/>
      <c r="AB14" s="122"/>
    </row>
    <row r="15" spans="1:28" x14ac:dyDescent="0.25">
      <c r="A15" s="204"/>
      <c r="AB15" s="122"/>
    </row>
    <row r="16" spans="1:28" x14ac:dyDescent="0.25">
      <c r="A16" s="204"/>
      <c r="AB16" s="122"/>
    </row>
    <row r="17" spans="1:28" x14ac:dyDescent="0.25">
      <c r="A17" s="204"/>
      <c r="AB17" s="122"/>
    </row>
    <row r="18" spans="1:28" x14ac:dyDescent="0.25">
      <c r="A18" s="204"/>
      <c r="AB18" s="122"/>
    </row>
    <row r="19" spans="1:28" ht="15.75" thickBot="1" x14ac:dyDescent="0.3">
      <c r="A19" s="205"/>
      <c r="B19" s="123"/>
      <c r="C19" s="123"/>
      <c r="D19" s="123"/>
      <c r="E19" s="123"/>
      <c r="F19" s="123"/>
      <c r="G19" s="123"/>
      <c r="H19" s="123"/>
      <c r="I19" s="123"/>
      <c r="J19" s="123"/>
      <c r="K19" s="123"/>
      <c r="L19" s="123"/>
      <c r="M19" s="123"/>
      <c r="N19" s="123"/>
      <c r="O19" s="123"/>
      <c r="P19" s="123"/>
      <c r="Q19" s="123"/>
      <c r="R19" s="123"/>
      <c r="S19" s="123"/>
      <c r="T19" s="123"/>
      <c r="U19" s="123"/>
      <c r="V19" s="123"/>
      <c r="W19" s="123"/>
      <c r="X19" s="123"/>
      <c r="Y19" s="123"/>
      <c r="Z19" s="123"/>
      <c r="AA19" s="123"/>
      <c r="AB19" s="124"/>
    </row>
    <row r="21" spans="1:28" ht="15.75" thickBot="1" x14ac:dyDescent="0.3"/>
    <row r="22" spans="1:28" x14ac:dyDescent="0.25">
      <c r="A22" s="206" t="s">
        <v>2</v>
      </c>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1"/>
    </row>
    <row r="23" spans="1:28" x14ac:dyDescent="0.25">
      <c r="A23" s="207"/>
      <c r="Y23" s="122"/>
    </row>
    <row r="24" spans="1:28" x14ac:dyDescent="0.25">
      <c r="A24" s="207"/>
      <c r="Y24" s="122"/>
    </row>
    <row r="25" spans="1:28" x14ac:dyDescent="0.25">
      <c r="A25" s="207"/>
      <c r="Y25" s="122"/>
    </row>
    <row r="26" spans="1:28" x14ac:dyDescent="0.25">
      <c r="A26" s="207"/>
      <c r="Y26" s="122"/>
    </row>
    <row r="27" spans="1:28" x14ac:dyDescent="0.25">
      <c r="A27" s="207"/>
      <c r="Y27" s="122"/>
    </row>
    <row r="28" spans="1:28" x14ac:dyDescent="0.25">
      <c r="A28" s="207"/>
      <c r="Y28" s="122"/>
    </row>
    <row r="29" spans="1:28" x14ac:dyDescent="0.25">
      <c r="A29" s="207"/>
      <c r="Y29" s="122"/>
    </row>
    <row r="30" spans="1:28" x14ac:dyDescent="0.25">
      <c r="A30" s="207"/>
      <c r="Y30" s="122"/>
    </row>
    <row r="31" spans="1:28" x14ac:dyDescent="0.25">
      <c r="A31" s="207"/>
      <c r="Y31" s="122"/>
    </row>
    <row r="32" spans="1:28" x14ac:dyDescent="0.25">
      <c r="A32" s="207"/>
      <c r="Y32" s="122"/>
    </row>
    <row r="33" spans="1:25" x14ac:dyDescent="0.25">
      <c r="A33" s="207"/>
      <c r="Y33" s="122"/>
    </row>
    <row r="34" spans="1:25" x14ac:dyDescent="0.25">
      <c r="A34" s="207"/>
      <c r="Y34" s="122"/>
    </row>
    <row r="35" spans="1:25" x14ac:dyDescent="0.25">
      <c r="A35" s="207"/>
      <c r="Y35" s="122"/>
    </row>
    <row r="36" spans="1:25" ht="15.75" thickBot="1" x14ac:dyDescent="0.3">
      <c r="A36" s="208"/>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4"/>
    </row>
    <row r="37" spans="1:25" ht="15.75" thickBot="1" x14ac:dyDescent="0.3">
      <c r="A37" s="118"/>
    </row>
    <row r="38" spans="1:25" x14ac:dyDescent="0.25">
      <c r="A38" s="192" t="s">
        <v>8</v>
      </c>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1"/>
    </row>
    <row r="39" spans="1:25" x14ac:dyDescent="0.25">
      <c r="A39" s="193"/>
      <c r="Y39" s="122"/>
    </row>
    <row r="40" spans="1:25" x14ac:dyDescent="0.25">
      <c r="A40" s="193"/>
      <c r="Y40" s="122"/>
    </row>
    <row r="41" spans="1:25" x14ac:dyDescent="0.25">
      <c r="A41" s="193"/>
      <c r="Y41" s="122"/>
    </row>
    <row r="42" spans="1:25" x14ac:dyDescent="0.25">
      <c r="A42" s="193"/>
      <c r="Y42" s="122"/>
    </row>
    <row r="43" spans="1:25" x14ac:dyDescent="0.25">
      <c r="A43" s="193"/>
      <c r="Y43" s="122"/>
    </row>
    <row r="44" spans="1:25" x14ac:dyDescent="0.25">
      <c r="A44" s="193"/>
      <c r="Y44" s="122"/>
    </row>
    <row r="45" spans="1:25" x14ac:dyDescent="0.25">
      <c r="A45" s="193"/>
      <c r="Y45" s="122"/>
    </row>
    <row r="46" spans="1:25" x14ac:dyDescent="0.25">
      <c r="A46" s="193"/>
      <c r="Y46" s="122"/>
    </row>
    <row r="47" spans="1:25" x14ac:dyDescent="0.25">
      <c r="A47" s="193"/>
      <c r="Y47" s="122"/>
    </row>
    <row r="48" spans="1:25" x14ac:dyDescent="0.25">
      <c r="A48" s="193"/>
      <c r="Y48" s="122"/>
    </row>
    <row r="49" spans="1:25" x14ac:dyDescent="0.25">
      <c r="A49" s="193"/>
      <c r="Y49" s="122"/>
    </row>
    <row r="50" spans="1:25" x14ac:dyDescent="0.25">
      <c r="A50" s="193"/>
      <c r="Y50" s="122"/>
    </row>
    <row r="51" spans="1:25" x14ac:dyDescent="0.25">
      <c r="A51" s="193"/>
      <c r="Y51" s="122"/>
    </row>
    <row r="52" spans="1:25" ht="15.75" thickBot="1" x14ac:dyDescent="0.3">
      <c r="A52" s="194"/>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4"/>
    </row>
    <row r="53" spans="1:25" ht="15.75" thickBot="1" x14ac:dyDescent="0.3">
      <c r="A53" s="119"/>
    </row>
    <row r="54" spans="1:25" x14ac:dyDescent="0.25">
      <c r="A54" s="209" t="s">
        <v>13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1"/>
    </row>
    <row r="55" spans="1:25" x14ac:dyDescent="0.25">
      <c r="A55" s="210"/>
      <c r="Y55" s="122"/>
    </row>
    <row r="56" spans="1:25" x14ac:dyDescent="0.25">
      <c r="A56" s="210"/>
      <c r="Y56" s="122"/>
    </row>
    <row r="57" spans="1:25" x14ac:dyDescent="0.25">
      <c r="A57" s="210"/>
      <c r="Y57" s="122"/>
    </row>
    <row r="58" spans="1:25" x14ac:dyDescent="0.25">
      <c r="A58" s="210"/>
      <c r="Y58" s="122"/>
    </row>
    <row r="59" spans="1:25" x14ac:dyDescent="0.25">
      <c r="A59" s="210"/>
      <c r="Y59" s="122"/>
    </row>
    <row r="60" spans="1:25" x14ac:dyDescent="0.25">
      <c r="A60" s="210"/>
      <c r="Y60" s="122"/>
    </row>
    <row r="61" spans="1:25" x14ac:dyDescent="0.25">
      <c r="A61" s="210"/>
      <c r="Y61" s="122"/>
    </row>
    <row r="62" spans="1:25" x14ac:dyDescent="0.25">
      <c r="A62" s="210"/>
      <c r="Y62" s="122"/>
    </row>
    <row r="63" spans="1:25" x14ac:dyDescent="0.25">
      <c r="A63" s="210"/>
      <c r="Y63" s="122"/>
    </row>
    <row r="64" spans="1:25" x14ac:dyDescent="0.25">
      <c r="A64" s="210"/>
      <c r="Y64" s="122"/>
    </row>
    <row r="65" spans="1:25" x14ac:dyDescent="0.25">
      <c r="A65" s="210"/>
      <c r="Y65" s="122"/>
    </row>
    <row r="66" spans="1:25" x14ac:dyDescent="0.25">
      <c r="A66" s="210"/>
      <c r="Y66" s="122"/>
    </row>
    <row r="67" spans="1:25" x14ac:dyDescent="0.25">
      <c r="A67" s="210"/>
      <c r="Y67" s="122"/>
    </row>
    <row r="68" spans="1:25" ht="15.75" thickBot="1" x14ac:dyDescent="0.3">
      <c r="A68" s="211"/>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4"/>
    </row>
    <row r="69" spans="1:25" ht="15.75" thickBot="1" x14ac:dyDescent="0.3"/>
    <row r="70" spans="1:25" x14ac:dyDescent="0.25">
      <c r="A70" s="198" t="s">
        <v>17</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1"/>
    </row>
    <row r="71" spans="1:25" x14ac:dyDescent="0.25">
      <c r="A71" s="199"/>
      <c r="Y71" s="122"/>
    </row>
    <row r="72" spans="1:25" x14ac:dyDescent="0.25">
      <c r="A72" s="199"/>
      <c r="Y72" s="122"/>
    </row>
    <row r="73" spans="1:25" x14ac:dyDescent="0.25">
      <c r="A73" s="199"/>
      <c r="Y73" s="122"/>
    </row>
    <row r="74" spans="1:25" x14ac:dyDescent="0.25">
      <c r="A74" s="199"/>
      <c r="Y74" s="122"/>
    </row>
    <row r="75" spans="1:25" x14ac:dyDescent="0.25">
      <c r="A75" s="199"/>
      <c r="Y75" s="122"/>
    </row>
    <row r="76" spans="1:25" x14ac:dyDescent="0.25">
      <c r="A76" s="199"/>
      <c r="Y76" s="122"/>
    </row>
    <row r="77" spans="1:25" x14ac:dyDescent="0.25">
      <c r="A77" s="199"/>
      <c r="Y77" s="122"/>
    </row>
    <row r="78" spans="1:25" x14ac:dyDescent="0.25">
      <c r="A78" s="199"/>
      <c r="Y78" s="122"/>
    </row>
    <row r="79" spans="1:25" x14ac:dyDescent="0.25">
      <c r="A79" s="199"/>
      <c r="Y79" s="122"/>
    </row>
    <row r="80" spans="1:25" x14ac:dyDescent="0.25">
      <c r="A80" s="199"/>
      <c r="Y80" s="122"/>
    </row>
    <row r="81" spans="1:25" x14ac:dyDescent="0.25">
      <c r="A81" s="199"/>
      <c r="Y81" s="122"/>
    </row>
    <row r="82" spans="1:25" x14ac:dyDescent="0.25">
      <c r="A82" s="199"/>
      <c r="Y82" s="122"/>
    </row>
    <row r="83" spans="1:25" x14ac:dyDescent="0.25">
      <c r="A83" s="199"/>
      <c r="Y83" s="122"/>
    </row>
    <row r="84" spans="1:25" ht="15.75" thickBot="1" x14ac:dyDescent="0.3">
      <c r="A84" s="200"/>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4"/>
    </row>
    <row r="85" spans="1:25" ht="15.75" thickBot="1" x14ac:dyDescent="0.3"/>
    <row r="86" spans="1:25" x14ac:dyDescent="0.25">
      <c r="A86" s="181" t="s">
        <v>23</v>
      </c>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1"/>
    </row>
    <row r="87" spans="1:25" x14ac:dyDescent="0.25">
      <c r="A87" s="182"/>
      <c r="Y87" s="122"/>
    </row>
    <row r="88" spans="1:25" x14ac:dyDescent="0.25">
      <c r="A88" s="182"/>
      <c r="Y88" s="122"/>
    </row>
    <row r="89" spans="1:25" x14ac:dyDescent="0.25">
      <c r="A89" s="182"/>
      <c r="Y89" s="122"/>
    </row>
    <row r="90" spans="1:25" x14ac:dyDescent="0.25">
      <c r="A90" s="182"/>
      <c r="Y90" s="122"/>
    </row>
    <row r="91" spans="1:25" x14ac:dyDescent="0.25">
      <c r="A91" s="182"/>
      <c r="Y91" s="122"/>
    </row>
    <row r="92" spans="1:25" x14ac:dyDescent="0.25">
      <c r="A92" s="182"/>
      <c r="Y92" s="122"/>
    </row>
    <row r="93" spans="1:25" x14ac:dyDescent="0.25">
      <c r="A93" s="182"/>
      <c r="Y93" s="122"/>
    </row>
    <row r="94" spans="1:25" x14ac:dyDescent="0.25">
      <c r="A94" s="182"/>
      <c r="Y94" s="122"/>
    </row>
    <row r="95" spans="1:25" x14ac:dyDescent="0.25">
      <c r="A95" s="182"/>
      <c r="Y95" s="122"/>
    </row>
    <row r="96" spans="1:25" x14ac:dyDescent="0.25">
      <c r="A96" s="182"/>
      <c r="Y96" s="122"/>
    </row>
    <row r="97" spans="1:25" x14ac:dyDescent="0.25">
      <c r="A97" s="182"/>
      <c r="Y97" s="122"/>
    </row>
    <row r="98" spans="1:25" x14ac:dyDescent="0.25">
      <c r="A98" s="182"/>
      <c r="Y98" s="122"/>
    </row>
    <row r="99" spans="1:25" x14ac:dyDescent="0.25">
      <c r="A99" s="182"/>
      <c r="Y99" s="122"/>
    </row>
    <row r="100" spans="1:25" ht="15.75" thickBot="1" x14ac:dyDescent="0.3">
      <c r="A100" s="18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4"/>
    </row>
  </sheetData>
  <sheetProtection algorithmName="SHA-512" hashValue="DC0bWP098IQ4Jy07Qnp1njsfjkMYY2X1U0aMFB2g/0GVxdc1cEF9od4kJF8/Do3m5eQTvfDoAiu5ZzrEJZ1vfA==" saltValue="sjZrOOdMtzWnrozq+EJRdw==" spinCount="100000" sheet="1" objects="1" scenarios="1"/>
  <mergeCells count="8">
    <mergeCell ref="A70:A84"/>
    <mergeCell ref="A86:A100"/>
    <mergeCell ref="A1:AB1"/>
    <mergeCell ref="AA2:AB2"/>
    <mergeCell ref="A3:A19"/>
    <mergeCell ref="A22:A36"/>
    <mergeCell ref="A38:A52"/>
    <mergeCell ref="A54:A68"/>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
  <sheetViews>
    <sheetView workbookViewId="0">
      <selection activeCell="A2" sqref="A2"/>
    </sheetView>
  </sheetViews>
  <sheetFormatPr defaultRowHeight="15" x14ac:dyDescent="0.25"/>
  <cols>
    <col min="1" max="1" width="21.5703125" customWidth="1"/>
    <col min="2" max="2" width="17.7109375" customWidth="1"/>
  </cols>
  <sheetData>
    <row r="1" spans="1:2" x14ac:dyDescent="0.25">
      <c r="A1" s="1" t="s">
        <v>27</v>
      </c>
      <c r="B1" s="1" t="s">
        <v>32</v>
      </c>
    </row>
    <row r="2" spans="1:2" x14ac:dyDescent="0.25">
      <c r="A2" t="s">
        <v>33</v>
      </c>
      <c r="B2">
        <v>1</v>
      </c>
    </row>
    <row r="3" spans="1:2" x14ac:dyDescent="0.25">
      <c r="A3" t="s">
        <v>34</v>
      </c>
      <c r="B3">
        <v>1.25</v>
      </c>
    </row>
    <row r="4" spans="1:2" x14ac:dyDescent="0.25">
      <c r="A4" t="s">
        <v>35</v>
      </c>
      <c r="B4">
        <v>1.5</v>
      </c>
    </row>
    <row r="5" spans="1:2" x14ac:dyDescent="0.25">
      <c r="A5" t="s">
        <v>36</v>
      </c>
      <c r="B5">
        <v>1.75</v>
      </c>
    </row>
    <row r="6" spans="1:2" x14ac:dyDescent="0.25">
      <c r="B6">
        <v>2</v>
      </c>
    </row>
    <row r="7" spans="1:2" x14ac:dyDescent="0.25">
      <c r="B7">
        <v>2.25</v>
      </c>
    </row>
    <row r="8" spans="1:2" x14ac:dyDescent="0.25">
      <c r="B8">
        <v>2.5</v>
      </c>
    </row>
    <row r="9" spans="1:2" x14ac:dyDescent="0.25">
      <c r="B9">
        <v>2.75</v>
      </c>
    </row>
    <row r="10" spans="1:2" x14ac:dyDescent="0.25">
      <c r="B10">
        <v>3</v>
      </c>
    </row>
    <row r="11" spans="1:2" x14ac:dyDescent="0.25">
      <c r="B11">
        <v>3.25</v>
      </c>
    </row>
    <row r="12" spans="1:2" x14ac:dyDescent="0.25">
      <c r="B12">
        <v>3.5</v>
      </c>
    </row>
    <row r="13" spans="1:2" x14ac:dyDescent="0.25">
      <c r="B13">
        <v>3.75</v>
      </c>
    </row>
    <row r="14" spans="1:2" x14ac:dyDescent="0.25">
      <c r="B14">
        <v>4</v>
      </c>
    </row>
  </sheetData>
  <sheetProtection algorithmName="SHA-512" hashValue="7lqHukyGbvWejlpgxd2uDoOiJC3eHuN+NovSM2SoYs25ipUVM3b3Ddt8MBWTaotsPVcnQ+EHTwveOZfn+snUZg==" saltValue="+RFdy8i+qwTx0MYfMVPcKw=="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4"/>
  <sheetViews>
    <sheetView tabSelected="1" workbookViewId="0">
      <selection activeCell="C28" sqref="C28"/>
    </sheetView>
  </sheetViews>
  <sheetFormatPr defaultRowHeight="15" x14ac:dyDescent="0.25"/>
  <cols>
    <col min="2" max="2" width="13.7109375" customWidth="1"/>
    <col min="3" max="3" width="228.7109375" customWidth="1"/>
  </cols>
  <sheetData>
    <row r="1" spans="1:3" ht="50.1" customHeight="1" x14ac:dyDescent="0.25">
      <c r="A1" s="212" t="s">
        <v>189</v>
      </c>
      <c r="B1" s="212"/>
      <c r="C1" s="202"/>
    </row>
    <row r="4" spans="1:3" x14ac:dyDescent="0.25">
      <c r="A4" s="116" t="s">
        <v>196</v>
      </c>
      <c r="B4" s="116" t="s">
        <v>174</v>
      </c>
      <c r="C4" s="116" t="s">
        <v>197</v>
      </c>
    </row>
    <row r="5" spans="1:3" x14ac:dyDescent="0.25">
      <c r="A5" s="131">
        <v>1</v>
      </c>
      <c r="B5" s="132">
        <v>44597</v>
      </c>
      <c r="C5" t="s">
        <v>198</v>
      </c>
    </row>
    <row r="6" spans="1:3" x14ac:dyDescent="0.25">
      <c r="A6" s="131">
        <v>1.2</v>
      </c>
      <c r="B6" s="132">
        <v>44635</v>
      </c>
      <c r="C6" t="s">
        <v>213</v>
      </c>
    </row>
    <row r="7" spans="1:3" x14ac:dyDescent="0.25">
      <c r="A7" s="131"/>
      <c r="B7" s="132"/>
    </row>
    <row r="8" spans="1:3" x14ac:dyDescent="0.25">
      <c r="A8" s="131"/>
      <c r="B8" s="132"/>
    </row>
    <row r="9" spans="1:3" x14ac:dyDescent="0.25">
      <c r="A9" s="131"/>
      <c r="B9" s="132"/>
    </row>
    <row r="10" spans="1:3" x14ac:dyDescent="0.25">
      <c r="A10" s="131"/>
      <c r="B10" s="132"/>
    </row>
    <row r="11" spans="1:3" x14ac:dyDescent="0.25">
      <c r="A11" s="131"/>
      <c r="B11" s="132"/>
    </row>
    <row r="12" spans="1:3" x14ac:dyDescent="0.25">
      <c r="A12" s="131"/>
      <c r="B12" s="132"/>
    </row>
    <row r="13" spans="1:3" x14ac:dyDescent="0.25">
      <c r="A13" s="131"/>
      <c r="B13" s="132"/>
    </row>
    <row r="14" spans="1:3" x14ac:dyDescent="0.25">
      <c r="A14" s="131"/>
      <c r="B14" s="132"/>
    </row>
    <row r="15" spans="1:3" x14ac:dyDescent="0.25">
      <c r="A15" s="131"/>
      <c r="B15" s="132"/>
    </row>
    <row r="16" spans="1:3" x14ac:dyDescent="0.25">
      <c r="A16" s="131"/>
      <c r="B16" s="132"/>
    </row>
    <row r="17" spans="1:2" x14ac:dyDescent="0.25">
      <c r="A17" s="131"/>
      <c r="B17" s="132"/>
    </row>
    <row r="18" spans="1:2" x14ac:dyDescent="0.25">
      <c r="A18" s="131"/>
      <c r="B18" s="132"/>
    </row>
    <row r="19" spans="1:2" x14ac:dyDescent="0.25">
      <c r="A19" s="131"/>
      <c r="B19" s="132"/>
    </row>
    <row r="20" spans="1:2" x14ac:dyDescent="0.25">
      <c r="A20" s="131"/>
      <c r="B20" s="132"/>
    </row>
    <row r="21" spans="1:2" x14ac:dyDescent="0.25">
      <c r="A21" s="131"/>
      <c r="B21" s="132"/>
    </row>
    <row r="22" spans="1:2" x14ac:dyDescent="0.25">
      <c r="A22" s="131"/>
      <c r="B22" s="132"/>
    </row>
    <row r="23" spans="1:2" x14ac:dyDescent="0.25">
      <c r="A23" s="131"/>
      <c r="B23" s="132"/>
    </row>
    <row r="24" spans="1:2" x14ac:dyDescent="0.25">
      <c r="A24" s="131"/>
      <c r="B24" s="132"/>
    </row>
    <row r="25" spans="1:2" x14ac:dyDescent="0.25">
      <c r="A25" s="131"/>
      <c r="B25" s="132"/>
    </row>
    <row r="26" spans="1:2" x14ac:dyDescent="0.25">
      <c r="A26" s="131"/>
      <c r="B26" s="132"/>
    </row>
    <row r="27" spans="1:2" x14ac:dyDescent="0.25">
      <c r="A27" s="131"/>
      <c r="B27" s="132"/>
    </row>
    <row r="28" spans="1:2" x14ac:dyDescent="0.25">
      <c r="A28" s="131"/>
      <c r="B28" s="132"/>
    </row>
    <row r="29" spans="1:2" x14ac:dyDescent="0.25">
      <c r="A29" s="131"/>
      <c r="B29" s="132"/>
    </row>
    <row r="30" spans="1:2" x14ac:dyDescent="0.25">
      <c r="A30" s="131"/>
      <c r="B30" s="132"/>
    </row>
    <row r="31" spans="1:2" x14ac:dyDescent="0.25">
      <c r="B31" s="130"/>
    </row>
    <row r="32" spans="1:2" x14ac:dyDescent="0.25">
      <c r="B32" s="130"/>
    </row>
    <row r="33" spans="2:2" x14ac:dyDescent="0.25">
      <c r="B33" s="130"/>
    </row>
    <row r="34" spans="2:2" x14ac:dyDescent="0.25">
      <c r="B34" s="130"/>
    </row>
  </sheetData>
  <sheetProtection algorithmName="SHA-512" hashValue="iVbz9x+a1gDPCLOpwo1E8QheTYEZDafxECB3ogA/w6ddP7LxVC1LzdKk1XC8qUTAJXAkwyQtQ7aj5GHNT9Jjzg==" saltValue="j27iqxseZ88LPEmnb2Hdyw==" spinCount="100000" sheet="1" objects="1" scenarios="1"/>
  <mergeCells count="1">
    <mergeCell ref="A1:C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0C6802DD481A40B36C6A1BDB851A04" ma:contentTypeVersion="21" ma:contentTypeDescription="Create a new document." ma:contentTypeScope="" ma:versionID="81d3107985762e0417a877a67ca04870">
  <xsd:schema xmlns:xsd="http://www.w3.org/2001/XMLSchema" xmlns:xs="http://www.w3.org/2001/XMLSchema" xmlns:p="http://schemas.microsoft.com/office/2006/metadata/properties" xmlns:ns2="2df6cacd-b0b2-4123-b15b-2cc70b46f1e0" xmlns:ns3="c2d2adbe-4013-451b-b209-290111814fd1" targetNamespace="http://schemas.microsoft.com/office/2006/metadata/properties" ma:root="true" ma:fieldsID="b489f83231c595d2aaba399ab642affa" ns2:_="" ns3:_="">
    <xsd:import namespace="2df6cacd-b0b2-4123-b15b-2cc70b46f1e0"/>
    <xsd:import namespace="c2d2adbe-4013-451b-b209-290111814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f6cacd-b0b2-4123-b15b-2cc70b46f1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08f8d2e-0aa1-48db-afd2-82c1172e9018"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d2adbe-4013-451b-b209-290111814fd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4e5f8f2-dcd8-4f32-a768-2270f357d282}" ma:internalName="TaxCatchAll" ma:showField="CatchAllData" ma:web="c2d2adbe-4013-451b-b209-290111814fd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df6cacd-b0b2-4123-b15b-2cc70b46f1e0">
      <Terms xmlns="http://schemas.microsoft.com/office/infopath/2007/PartnerControls"/>
    </lcf76f155ced4ddcb4097134ff3c332f>
    <TaxCatchAll xmlns="c2d2adbe-4013-451b-b209-290111814fd1" xsi:nil="true"/>
  </documentManagement>
</p:properties>
</file>

<file path=customXml/itemProps1.xml><?xml version="1.0" encoding="utf-8"?>
<ds:datastoreItem xmlns:ds="http://schemas.openxmlformats.org/officeDocument/2006/customXml" ds:itemID="{AA9442DF-1E3F-4360-82AF-C7101FA2E4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f6cacd-b0b2-4123-b15b-2cc70b46f1e0"/>
    <ds:schemaRef ds:uri="c2d2adbe-4013-451b-b209-290111814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C4FFEB-2080-4F24-BF9D-A8A5AC38EAFA}">
  <ds:schemaRefs>
    <ds:schemaRef ds:uri="http://schemas.microsoft.com/sharepoint/v3/contenttype/forms"/>
  </ds:schemaRefs>
</ds:datastoreItem>
</file>

<file path=customXml/itemProps3.xml><?xml version="1.0" encoding="utf-8"?>
<ds:datastoreItem xmlns:ds="http://schemas.openxmlformats.org/officeDocument/2006/customXml" ds:itemID="{9CFB2EC2-6B52-444A-B346-167FB98C0391}">
  <ds:schemaRefs>
    <ds:schemaRef ds:uri="http://schemas.microsoft.com/office/2006/metadata/properties"/>
    <ds:schemaRef ds:uri="http://schemas.microsoft.com/office/infopath/2007/PartnerControls"/>
    <ds:schemaRef ds:uri="2df6cacd-b0b2-4123-b15b-2cc70b46f1e0"/>
    <ds:schemaRef ds:uri="c2d2adbe-4013-451b-b209-290111814f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Assessor Information</vt:lpstr>
      <vt:lpstr>Assessment</vt:lpstr>
      <vt:lpstr>Reporting Raw Data</vt:lpstr>
      <vt:lpstr>Reporting Dashboard</vt:lpstr>
      <vt:lpstr>Data Validation</vt:lpstr>
      <vt:lpstr>Version History</vt:lpstr>
    </vt:vector>
  </TitlesOfParts>
  <Company>CorVel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Swinarski, Michael</dc:creator>
  <cp:lastModifiedBy>Swinarski, Michael</cp:lastModifiedBy>
  <dcterms:created xsi:type="dcterms:W3CDTF">2022-04-08T15:07:13Z</dcterms:created>
  <dcterms:modified xsi:type="dcterms:W3CDTF">2025-01-24T23:12:12Z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0x010100C80C6802DD481A40B36C6A1BDB851A04</vt:lpwstr>
  </property>
  <property fmtid="{D5CDD505-2E9C-101B-9397-08002B2CF9AE}" pid="3" name="GUID">
    <vt:lpwstr>41aa81f1-4bea-4096-9a62-ed58486b6b8b</vt:lpwstr>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TemplateUrl">
    <vt:lpwstr/>
  </property>
  <property fmtid="{D5CDD505-2E9C-101B-9397-08002B2CF9AE}" pid="9" name="ComplianceAssetId">
    <vt:lpwstr/>
  </property>
</Properties>
</file>