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swa\Documents\Godot\Projects\Roguelike DnDish\Game Files\"/>
    </mc:Choice>
  </mc:AlternateContent>
  <xr:revisionPtr revIDLastSave="0" documentId="13_ncr:1_{2454A9E4-5A5B-4778-B7ED-6F6DE9896ED7}" xr6:coauthVersionLast="47" xr6:coauthVersionMax="47" xr10:uidLastSave="{00000000-0000-0000-0000-000000000000}"/>
  <bookViews>
    <workbookView xWindow="33240" yWindow="2685" windowWidth="21600" windowHeight="11295" xr2:uid="{6B97E4FA-83C8-4540-8556-46C465D5AB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N26" i="1"/>
  <c r="M25" i="1"/>
  <c r="M24" i="1"/>
  <c r="U24" i="1"/>
  <c r="T24" i="1"/>
  <c r="T13" i="1"/>
  <c r="U23" i="1"/>
  <c r="U22" i="1"/>
  <c r="U21" i="1"/>
  <c r="U20" i="1"/>
  <c r="U19" i="1"/>
  <c r="U18" i="1"/>
  <c r="T23" i="1"/>
  <c r="T22" i="1"/>
  <c r="T21" i="1"/>
  <c r="T20" i="1"/>
  <c r="T19" i="1"/>
  <c r="T18" i="1"/>
  <c r="T12" i="1"/>
  <c r="T11" i="1"/>
  <c r="T10" i="1"/>
  <c r="T9" i="1"/>
  <c r="T8" i="1"/>
  <c r="T7" i="1"/>
  <c r="D7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M30" i="1"/>
  <c r="M33" i="1" s="1"/>
  <c r="N30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L10" i="1"/>
  <c r="L11" i="1" s="1"/>
  <c r="M10" i="1"/>
  <c r="M11" i="1" s="1"/>
  <c r="N10" i="1"/>
  <c r="N11" i="1" s="1"/>
  <c r="O10" i="1"/>
  <c r="O11" i="1" s="1"/>
  <c r="P10" i="1"/>
  <c r="P11" i="1" s="1"/>
  <c r="K10" i="1"/>
  <c r="K11" i="1" s="1"/>
  <c r="B4" i="1"/>
  <c r="B5" i="1"/>
  <c r="B6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B43" i="1"/>
  <c r="B44" i="1"/>
  <c r="B45" i="1"/>
  <c r="B46" i="1"/>
  <c r="B47" i="1"/>
  <c r="B48" i="1"/>
  <c r="B49" i="1"/>
  <c r="B50" i="1"/>
  <c r="B51" i="1"/>
  <c r="B52" i="1"/>
  <c r="B42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M35" i="1" l="1"/>
  <c r="M34" i="1"/>
</calcChain>
</file>

<file path=xl/sharedStrings.xml><?xml version="1.0" encoding="utf-8"?>
<sst xmlns="http://schemas.openxmlformats.org/spreadsheetml/2006/main" count="64" uniqueCount="51">
  <si>
    <t>Level</t>
  </si>
  <si>
    <t>XP Quadratic</t>
  </si>
  <si>
    <t>XP Double then 25%</t>
  </si>
  <si>
    <t>Strength</t>
  </si>
  <si>
    <t>Archer</t>
  </si>
  <si>
    <t>Priest</t>
  </si>
  <si>
    <t>Warrior</t>
  </si>
  <si>
    <t>Rogue</t>
  </si>
  <si>
    <t>Mage Apprentice</t>
  </si>
  <si>
    <t>Wanderer</t>
  </si>
  <si>
    <t>STAT NAME</t>
  </si>
  <si>
    <t>TOTAL</t>
  </si>
  <si>
    <t>Constitution</t>
  </si>
  <si>
    <t>Agility</t>
  </si>
  <si>
    <t>Dexterity</t>
  </si>
  <si>
    <t>Intelligence</t>
  </si>
  <si>
    <t>Wisdom</t>
  </si>
  <si>
    <t>Charisma</t>
  </si>
  <si>
    <t>Difference</t>
  </si>
  <si>
    <t>XP Double then quadratic</t>
  </si>
  <si>
    <t>Basic</t>
  </si>
  <si>
    <t>Elite</t>
  </si>
  <si>
    <t>Boss</t>
  </si>
  <si>
    <t>XP Reward</t>
  </si>
  <si>
    <t>Player Level</t>
  </si>
  <si>
    <t>Ratio</t>
  </si>
  <si>
    <t>Player XP Needed</t>
  </si>
  <si>
    <t>Enemy Level</t>
  </si>
  <si>
    <t>Monster Tier</t>
  </si>
  <si>
    <t xml:space="preserve"> </t>
  </si>
  <si>
    <t xml:space="preserve">  </t>
  </si>
  <si>
    <t>Goblin Archer</t>
  </si>
  <si>
    <t>Base</t>
  </si>
  <si>
    <t>Actual</t>
  </si>
  <si>
    <t>Unrounded</t>
  </si>
  <si>
    <t>Level 0 Stats</t>
  </si>
  <si>
    <t>Level 4 Stats (+12)</t>
  </si>
  <si>
    <t>Human</t>
  </si>
  <si>
    <t>Elf</t>
  </si>
  <si>
    <t>Dwarf</t>
  </si>
  <si>
    <t>Halfling</t>
  </si>
  <si>
    <t>Goblin</t>
  </si>
  <si>
    <t>Kobold</t>
  </si>
  <si>
    <t>Examples</t>
  </si>
  <si>
    <t>Door</t>
  </si>
  <si>
    <t>Height</t>
  </si>
  <si>
    <t>Width</t>
  </si>
  <si>
    <t>Character Sprite</t>
  </si>
  <si>
    <t>Object</t>
  </si>
  <si>
    <t>Front Wall(1 Floor)</t>
  </si>
  <si>
    <t>Side Wall(1 Floor)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</si>
</sst>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7" xfId="0" applyBorder="1"/>
    <xf numFmtId="0" fontId="0" fillId="0" borderId="23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24" xfId="0" applyBorder="1" applyAlignment="1">
      <alignment horizontal="center"/>
    </xf>
    <xf numFmtId="165" fontId="0" fillId="3" borderId="20" xfId="0" applyNumberFormat="1" applyFill="1" applyBorder="1" applyAlignment="1">
      <alignment horizontal="center"/>
    </xf>
    <xf numFmtId="165" fontId="0" fillId="9" borderId="21" xfId="0" applyNumberFormat="1" applyFill="1" applyBorder="1" applyAlignment="1">
      <alignment horizontal="center"/>
    </xf>
    <xf numFmtId="165" fontId="0" fillId="14" borderId="22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0" borderId="28" xfId="0" applyBorder="1" applyAlignment="1">
      <alignment horizontal="right"/>
    </xf>
    <xf numFmtId="0" fontId="0" fillId="12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0" fontId="0" fillId="0" borderId="33" xfId="0" applyBorder="1" applyAlignment="1">
      <alignment horizontal="right"/>
    </xf>
    <xf numFmtId="0" fontId="0" fillId="12" borderId="34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16" borderId="6" xfId="0" applyFill="1" applyBorder="1"/>
    <xf numFmtId="0" fontId="0" fillId="16" borderId="18" xfId="0" applyFill="1" applyBorder="1"/>
    <xf numFmtId="0" fontId="0" fillId="16" borderId="9" xfId="0" applyFill="1" applyBorder="1"/>
    <xf numFmtId="0" fontId="0" fillId="16" borderId="10" xfId="0" applyFill="1" applyBorder="1"/>
    <xf numFmtId="0" fontId="0" fillId="16" borderId="11" xfId="0" applyFill="1" applyBorder="1"/>
    <xf numFmtId="0" fontId="0" fillId="16" borderId="8" xfId="0" applyFill="1" applyBorder="1"/>
    <xf numFmtId="0" fontId="0" fillId="16" borderId="19" xfId="0" applyFill="1" applyBorder="1"/>
    <xf numFmtId="0" fontId="0" fillId="16" borderId="0" xfId="0" applyFill="1"/>
    <xf numFmtId="0" fontId="0" fillId="15" borderId="25" xfId="0" applyFill="1" applyBorder="1" applyAlignment="1">
      <alignment horizontal="center"/>
    </xf>
    <xf numFmtId="0" fontId="0" fillId="15" borderId="26" xfId="0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0" fillId="0" borderId="41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6"/>
      </font>
    </dxf>
  </dxfs>
  <tableStyles count="0" defaultTableStyle="TableStyleMedium2" defaultPivotStyle="PivotStyleLight16"/>
  <colors>
    <mruColors>
      <color rgb="FFFFB7B7"/>
      <color rgb="FFFFFF99"/>
      <color rgb="FFFF6969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5FB3-4F24-4A40-A91F-52687A3EE8E7}">
  <dimension ref="A1:W67"/>
  <sheetViews>
    <sheetView tabSelected="1" topLeftCell="D16" workbookViewId="0">
      <selection activeCell="J25" sqref="J25"/>
    </sheetView>
  </sheetViews>
  <sheetFormatPr defaultRowHeight="15" x14ac:dyDescent="0.25"/>
  <cols>
    <col min="2" max="2" width="12.5703125" bestFit="1" customWidth="1"/>
    <col min="3" max="3" width="24.85546875" customWidth="1"/>
    <col min="4" max="4" width="18.5703125" bestFit="1" customWidth="1"/>
    <col min="10" max="10" width="12.140625" customWidth="1"/>
    <col min="11" max="16" width="15.85546875" customWidth="1"/>
    <col min="21" max="21" width="11.42578125" customWidth="1"/>
  </cols>
  <sheetData>
    <row r="1" spans="1:23" ht="15.75" thickBot="1" x14ac:dyDescent="0.3">
      <c r="A1" t="s">
        <v>0</v>
      </c>
      <c r="B1" t="s">
        <v>1</v>
      </c>
      <c r="C1" t="s">
        <v>19</v>
      </c>
      <c r="D1" t="s">
        <v>2</v>
      </c>
    </row>
    <row r="2" spans="1:23" x14ac:dyDescent="0.25">
      <c r="A2">
        <v>0</v>
      </c>
      <c r="B2">
        <v>0</v>
      </c>
      <c r="C2">
        <v>0</v>
      </c>
      <c r="D2">
        <v>0</v>
      </c>
      <c r="J2" s="15" t="s">
        <v>10</v>
      </c>
      <c r="K2" s="33" t="s">
        <v>4</v>
      </c>
      <c r="L2" s="34" t="s">
        <v>5</v>
      </c>
      <c r="M2" s="35" t="s">
        <v>6</v>
      </c>
      <c r="N2" s="36" t="s">
        <v>7</v>
      </c>
      <c r="O2" s="37" t="s">
        <v>8</v>
      </c>
      <c r="P2" s="38" t="s">
        <v>9</v>
      </c>
      <c r="R2" s="53"/>
      <c r="S2" s="67" t="s">
        <v>43</v>
      </c>
      <c r="T2" s="68"/>
      <c r="U2" s="68"/>
      <c r="V2" s="58"/>
    </row>
    <row r="3" spans="1:23" ht="15.75" thickBot="1" x14ac:dyDescent="0.3">
      <c r="A3">
        <v>1</v>
      </c>
      <c r="B3" s="1">
        <v>100</v>
      </c>
      <c r="C3" s="1">
        <v>100</v>
      </c>
      <c r="D3" s="1">
        <v>100</v>
      </c>
      <c r="J3" s="39" t="s">
        <v>3</v>
      </c>
      <c r="K3" s="3">
        <v>3</v>
      </c>
      <c r="L3" s="4">
        <v>2</v>
      </c>
      <c r="M3" s="5">
        <v>8</v>
      </c>
      <c r="N3" s="6">
        <v>2</v>
      </c>
      <c r="O3" s="7">
        <v>1</v>
      </c>
      <c r="P3" s="40">
        <v>4</v>
      </c>
      <c r="R3" s="54"/>
      <c r="S3" s="60"/>
      <c r="T3" s="60"/>
      <c r="U3" s="60"/>
      <c r="V3" s="59"/>
    </row>
    <row r="4" spans="1:23" ht="15.75" thickBot="1" x14ac:dyDescent="0.3">
      <c r="A4">
        <v>2</v>
      </c>
      <c r="B4" s="1">
        <f t="shared" ref="B4:B35" si="0">$B$3*(A4^2)</f>
        <v>400</v>
      </c>
      <c r="C4" s="1">
        <v>200</v>
      </c>
      <c r="D4" s="1">
        <v>200</v>
      </c>
      <c r="J4" s="22" t="s">
        <v>12</v>
      </c>
      <c r="K4" s="3">
        <v>4</v>
      </c>
      <c r="L4" s="4">
        <v>3</v>
      </c>
      <c r="M4" s="5">
        <v>8</v>
      </c>
      <c r="N4" s="6">
        <v>3</v>
      </c>
      <c r="O4" s="7">
        <v>3</v>
      </c>
      <c r="P4" s="40">
        <v>4</v>
      </c>
      <c r="R4" s="54"/>
      <c r="S4" s="61" t="s">
        <v>31</v>
      </c>
      <c r="T4" s="62"/>
      <c r="U4" s="63"/>
      <c r="V4" s="59"/>
      <c r="W4" s="14" t="s">
        <v>29</v>
      </c>
    </row>
    <row r="5" spans="1:23" x14ac:dyDescent="0.25">
      <c r="A5">
        <v>3</v>
      </c>
      <c r="B5" s="1">
        <f t="shared" si="0"/>
        <v>900</v>
      </c>
      <c r="C5" s="1">
        <v>400</v>
      </c>
      <c r="D5" s="1">
        <v>400</v>
      </c>
      <c r="F5" s="1"/>
      <c r="J5" s="22" t="s">
        <v>13</v>
      </c>
      <c r="K5" s="3">
        <v>8</v>
      </c>
      <c r="L5" s="4">
        <v>2</v>
      </c>
      <c r="M5" s="5">
        <v>3</v>
      </c>
      <c r="N5" s="6">
        <v>6</v>
      </c>
      <c r="O5" s="7">
        <v>2</v>
      </c>
      <c r="P5" s="40">
        <v>4</v>
      </c>
      <c r="R5" s="54"/>
      <c r="S5" s="64" t="s">
        <v>35</v>
      </c>
      <c r="T5" s="65"/>
      <c r="U5" s="66"/>
      <c r="V5" s="59"/>
    </row>
    <row r="6" spans="1:23" x14ac:dyDescent="0.25">
      <c r="A6">
        <v>4</v>
      </c>
      <c r="B6" s="1">
        <f t="shared" si="0"/>
        <v>1600</v>
      </c>
      <c r="C6" s="1">
        <v>800</v>
      </c>
      <c r="D6" s="1">
        <v>800</v>
      </c>
      <c r="F6" s="1"/>
      <c r="J6" s="22" t="s">
        <v>14</v>
      </c>
      <c r="K6" s="3">
        <v>6</v>
      </c>
      <c r="L6" s="4">
        <v>2</v>
      </c>
      <c r="M6" s="5">
        <v>4</v>
      </c>
      <c r="N6" s="6">
        <v>8</v>
      </c>
      <c r="O6" s="7">
        <v>2</v>
      </c>
      <c r="P6" s="40">
        <v>4</v>
      </c>
      <c r="R6" s="54"/>
      <c r="S6" s="28" t="s">
        <v>32</v>
      </c>
      <c r="T6" s="14" t="s">
        <v>33</v>
      </c>
      <c r="U6" s="29" t="s">
        <v>34</v>
      </c>
      <c r="V6" s="59"/>
    </row>
    <row r="7" spans="1:23" x14ac:dyDescent="0.25">
      <c r="A7">
        <v>5</v>
      </c>
      <c r="B7" s="1">
        <f t="shared" si="0"/>
        <v>2500</v>
      </c>
      <c r="C7" s="1">
        <f t="shared" ref="C7:C52" si="1">$C$3*($A7^2)</f>
        <v>2500</v>
      </c>
      <c r="D7" s="1">
        <f>D6*1.25</f>
        <v>1000</v>
      </c>
      <c r="J7" s="22" t="s">
        <v>15</v>
      </c>
      <c r="K7" s="3">
        <v>2</v>
      </c>
      <c r="L7" s="4">
        <v>5</v>
      </c>
      <c r="M7" s="5">
        <v>1</v>
      </c>
      <c r="N7" s="6">
        <v>2</v>
      </c>
      <c r="O7" s="7">
        <v>9</v>
      </c>
      <c r="P7" s="40">
        <v>4</v>
      </c>
      <c r="R7" s="54"/>
      <c r="S7" s="28">
        <v>3</v>
      </c>
      <c r="T7" s="14">
        <f>ROUND(S7*0.7,0)</f>
        <v>2</v>
      </c>
      <c r="U7" s="29">
        <v>2.0999999999999996</v>
      </c>
      <c r="V7" s="59"/>
    </row>
    <row r="8" spans="1:23" x14ac:dyDescent="0.25">
      <c r="A8">
        <v>6</v>
      </c>
      <c r="B8" s="1">
        <f t="shared" si="0"/>
        <v>3600</v>
      </c>
      <c r="C8" s="1">
        <f t="shared" si="1"/>
        <v>3600</v>
      </c>
      <c r="D8" s="2">
        <f>D7*1.25</f>
        <v>1250</v>
      </c>
      <c r="J8" s="22" t="s">
        <v>16</v>
      </c>
      <c r="K8" s="3">
        <v>2</v>
      </c>
      <c r="L8" s="4">
        <v>6</v>
      </c>
      <c r="M8" s="5">
        <v>1</v>
      </c>
      <c r="N8" s="6">
        <v>1</v>
      </c>
      <c r="O8" s="7">
        <v>8</v>
      </c>
      <c r="P8" s="40">
        <v>4</v>
      </c>
      <c r="R8" s="54"/>
      <c r="S8" s="28">
        <v>4</v>
      </c>
      <c r="T8" s="14">
        <f>ROUND(S8*0.9,0)</f>
        <v>4</v>
      </c>
      <c r="U8" s="29">
        <v>3.6</v>
      </c>
      <c r="V8" s="59"/>
      <c r="W8" t="s">
        <v>30</v>
      </c>
    </row>
    <row r="9" spans="1:23" x14ac:dyDescent="0.25">
      <c r="A9">
        <v>7</v>
      </c>
      <c r="B9" s="1">
        <f t="shared" si="0"/>
        <v>4900</v>
      </c>
      <c r="C9" s="1">
        <f t="shared" si="1"/>
        <v>4900</v>
      </c>
      <c r="D9" s="2">
        <f t="shared" ref="D9:D52" si="2">D8*1.25</f>
        <v>1562.5</v>
      </c>
      <c r="J9" s="47" t="s">
        <v>17</v>
      </c>
      <c r="K9" s="8">
        <v>3</v>
      </c>
      <c r="L9" s="9">
        <v>8</v>
      </c>
      <c r="M9" s="10">
        <v>3</v>
      </c>
      <c r="N9" s="11">
        <v>6</v>
      </c>
      <c r="O9" s="12">
        <v>3</v>
      </c>
      <c r="P9" s="48">
        <v>4</v>
      </c>
      <c r="R9" s="54"/>
      <c r="S9" s="28">
        <v>8</v>
      </c>
      <c r="T9" s="14">
        <f>ROUND(S9*1.3,0)</f>
        <v>10</v>
      </c>
      <c r="U9" s="29">
        <v>10.4</v>
      </c>
      <c r="V9" s="59"/>
    </row>
    <row r="10" spans="1:23" x14ac:dyDescent="0.25">
      <c r="A10">
        <v>8</v>
      </c>
      <c r="B10" s="1">
        <f t="shared" si="0"/>
        <v>6400</v>
      </c>
      <c r="C10" s="1">
        <f t="shared" si="1"/>
        <v>6400</v>
      </c>
      <c r="D10" s="2">
        <f t="shared" si="2"/>
        <v>1953.125</v>
      </c>
      <c r="J10" s="22" t="s">
        <v>11</v>
      </c>
      <c r="K10" s="13">
        <f>SUM(K3:K9)</f>
        <v>28</v>
      </c>
      <c r="L10" s="13">
        <f t="shared" ref="L10:P10" si="3">SUM(L3:L9)</f>
        <v>28</v>
      </c>
      <c r="M10" s="13">
        <f t="shared" si="3"/>
        <v>28</v>
      </c>
      <c r="N10" s="13">
        <f t="shared" si="3"/>
        <v>28</v>
      </c>
      <c r="O10" s="13">
        <f t="shared" si="3"/>
        <v>28</v>
      </c>
      <c r="P10" s="49">
        <f t="shared" si="3"/>
        <v>28</v>
      </c>
      <c r="R10" s="54"/>
      <c r="S10" s="28">
        <v>6</v>
      </c>
      <c r="T10" s="14">
        <f>ROUND(S10*1.2,0)</f>
        <v>7</v>
      </c>
      <c r="U10" s="29">
        <v>7.1999999999999993</v>
      </c>
      <c r="V10" s="59"/>
    </row>
    <row r="11" spans="1:23" ht="15.75" thickBot="1" x14ac:dyDescent="0.3">
      <c r="A11">
        <v>9</v>
      </c>
      <c r="B11" s="1">
        <f t="shared" si="0"/>
        <v>8100</v>
      </c>
      <c r="C11" s="1">
        <f t="shared" si="1"/>
        <v>8100</v>
      </c>
      <c r="D11" s="2">
        <f t="shared" si="2"/>
        <v>2441.40625</v>
      </c>
      <c r="J11" s="50" t="s">
        <v>18</v>
      </c>
      <c r="K11" s="51">
        <f>28-K10</f>
        <v>0</v>
      </c>
      <c r="L11" s="51">
        <f t="shared" ref="L11:P11" si="4">28-L10</f>
        <v>0</v>
      </c>
      <c r="M11" s="51">
        <f t="shared" si="4"/>
        <v>0</v>
      </c>
      <c r="N11" s="51">
        <f t="shared" si="4"/>
        <v>0</v>
      </c>
      <c r="O11" s="51">
        <f t="shared" si="4"/>
        <v>0</v>
      </c>
      <c r="P11" s="52">
        <f t="shared" si="4"/>
        <v>0</v>
      </c>
      <c r="R11" s="54"/>
      <c r="S11" s="28">
        <v>2</v>
      </c>
      <c r="T11" s="14">
        <f>ROUND(S11*0.7,0)</f>
        <v>1</v>
      </c>
      <c r="U11" s="29">
        <v>1.4</v>
      </c>
      <c r="V11" s="59"/>
    </row>
    <row r="12" spans="1:23" ht="15.75" thickBot="1" x14ac:dyDescent="0.3">
      <c r="A12">
        <v>10</v>
      </c>
      <c r="B12" s="1">
        <f t="shared" si="0"/>
        <v>10000</v>
      </c>
      <c r="C12" s="1">
        <f t="shared" si="1"/>
        <v>10000</v>
      </c>
      <c r="D12" s="2">
        <f t="shared" si="2"/>
        <v>3051.7578125</v>
      </c>
      <c r="R12" s="54"/>
      <c r="S12" s="28">
        <v>2</v>
      </c>
      <c r="T12" s="14">
        <f>ROUND(S12*0.8,0)</f>
        <v>2</v>
      </c>
      <c r="U12" s="29">
        <v>1.6</v>
      </c>
      <c r="V12" s="59"/>
    </row>
    <row r="13" spans="1:23" ht="15.75" thickBot="1" x14ac:dyDescent="0.3">
      <c r="A13">
        <v>11</v>
      </c>
      <c r="B13" s="1">
        <f t="shared" si="0"/>
        <v>12100</v>
      </c>
      <c r="C13" s="1">
        <f t="shared" si="1"/>
        <v>12100</v>
      </c>
      <c r="D13" s="2">
        <f t="shared" si="2"/>
        <v>3814.697265625</v>
      </c>
      <c r="J13" s="15" t="s">
        <v>10</v>
      </c>
      <c r="K13" s="33" t="s">
        <v>37</v>
      </c>
      <c r="L13" s="34" t="s">
        <v>38</v>
      </c>
      <c r="M13" s="35" t="s">
        <v>39</v>
      </c>
      <c r="N13" s="36" t="s">
        <v>40</v>
      </c>
      <c r="O13" s="37" t="s">
        <v>41</v>
      </c>
      <c r="P13" s="38" t="s">
        <v>42</v>
      </c>
      <c r="R13" s="54"/>
      <c r="S13" s="30">
        <v>3</v>
      </c>
      <c r="T13" s="31">
        <f>ROUND(S13*0.4,0)</f>
        <v>1</v>
      </c>
      <c r="U13" s="32">
        <v>1.2</v>
      </c>
      <c r="V13" s="59"/>
    </row>
    <row r="14" spans="1:23" ht="15.75" thickBot="1" x14ac:dyDescent="0.3">
      <c r="A14">
        <v>12</v>
      </c>
      <c r="B14" s="1">
        <f t="shared" si="0"/>
        <v>14400</v>
      </c>
      <c r="C14" s="1">
        <f t="shared" si="1"/>
        <v>14400</v>
      </c>
      <c r="D14" s="2">
        <f t="shared" si="2"/>
        <v>4768.37158203125</v>
      </c>
      <c r="J14" s="39" t="s">
        <v>3</v>
      </c>
      <c r="K14" s="3">
        <v>1</v>
      </c>
      <c r="L14" s="4">
        <v>0.8</v>
      </c>
      <c r="M14" s="5">
        <v>1.3</v>
      </c>
      <c r="N14" s="6">
        <v>0.6</v>
      </c>
      <c r="O14" s="7">
        <v>0.7</v>
      </c>
      <c r="P14" s="40">
        <v>0.7</v>
      </c>
      <c r="R14" s="54"/>
      <c r="S14" s="60"/>
      <c r="T14" s="60"/>
      <c r="U14" s="60"/>
      <c r="V14" s="59"/>
    </row>
    <row r="15" spans="1:23" ht="15.75" thickBot="1" x14ac:dyDescent="0.3">
      <c r="A15">
        <v>13</v>
      </c>
      <c r="B15" s="1">
        <f t="shared" si="0"/>
        <v>16900</v>
      </c>
      <c r="C15" s="1">
        <f t="shared" si="1"/>
        <v>16900</v>
      </c>
      <c r="D15" s="2">
        <f t="shared" si="2"/>
        <v>5960.4644775390625</v>
      </c>
      <c r="J15" s="22" t="s">
        <v>12</v>
      </c>
      <c r="K15" s="3">
        <v>1</v>
      </c>
      <c r="L15" s="4">
        <v>0.9</v>
      </c>
      <c r="M15" s="5">
        <v>1.3</v>
      </c>
      <c r="N15" s="6">
        <v>0.8</v>
      </c>
      <c r="O15" s="7">
        <v>0.9</v>
      </c>
      <c r="P15" s="40">
        <v>0.8</v>
      </c>
      <c r="R15" s="54"/>
      <c r="S15" s="61" t="s">
        <v>29</v>
      </c>
      <c r="T15" s="62"/>
      <c r="U15" s="63"/>
      <c r="V15" s="59"/>
    </row>
    <row r="16" spans="1:23" x14ac:dyDescent="0.25">
      <c r="A16">
        <v>14</v>
      </c>
      <c r="B16" s="1">
        <f t="shared" si="0"/>
        <v>19600</v>
      </c>
      <c r="C16" s="1">
        <f t="shared" si="1"/>
        <v>19600</v>
      </c>
      <c r="D16" s="2">
        <f t="shared" si="2"/>
        <v>7450.5805969238281</v>
      </c>
      <c r="J16" s="22" t="s">
        <v>13</v>
      </c>
      <c r="K16" s="3">
        <v>1</v>
      </c>
      <c r="L16" s="4">
        <v>1.2</v>
      </c>
      <c r="M16" s="5">
        <v>0.8</v>
      </c>
      <c r="N16" s="6">
        <v>1.3</v>
      </c>
      <c r="O16" s="7">
        <v>1.3</v>
      </c>
      <c r="P16" s="40">
        <v>1.2</v>
      </c>
      <c r="R16" s="54"/>
      <c r="S16" s="64" t="s">
        <v>36</v>
      </c>
      <c r="T16" s="65"/>
      <c r="U16" s="66"/>
      <c r="V16" s="59"/>
    </row>
    <row r="17" spans="1:22" x14ac:dyDescent="0.25">
      <c r="A17">
        <v>15</v>
      </c>
      <c r="B17" s="1">
        <f t="shared" si="0"/>
        <v>22500</v>
      </c>
      <c r="C17" s="1">
        <f t="shared" si="1"/>
        <v>22500</v>
      </c>
      <c r="D17" s="2">
        <f t="shared" si="2"/>
        <v>9313.2257461547852</v>
      </c>
      <c r="J17" s="22" t="s">
        <v>14</v>
      </c>
      <c r="K17" s="3">
        <v>1</v>
      </c>
      <c r="L17" s="4">
        <v>1.1000000000000001</v>
      </c>
      <c r="M17" s="5">
        <v>1</v>
      </c>
      <c r="N17" s="6">
        <v>1.2</v>
      </c>
      <c r="O17" s="7">
        <v>1.2</v>
      </c>
      <c r="P17" s="40">
        <v>1.3</v>
      </c>
      <c r="R17" s="54"/>
      <c r="S17" s="28" t="s">
        <v>32</v>
      </c>
      <c r="T17" s="14" t="s">
        <v>33</v>
      </c>
      <c r="U17" s="29" t="s">
        <v>34</v>
      </c>
      <c r="V17" s="59"/>
    </row>
    <row r="18" spans="1:22" x14ac:dyDescent="0.25">
      <c r="A18">
        <v>16</v>
      </c>
      <c r="B18" s="1">
        <f t="shared" si="0"/>
        <v>25600</v>
      </c>
      <c r="C18" s="1">
        <f t="shared" si="1"/>
        <v>25600</v>
      </c>
      <c r="D18" s="2">
        <f t="shared" si="2"/>
        <v>11641.532182693481</v>
      </c>
      <c r="I18" t="s">
        <v>29</v>
      </c>
      <c r="J18" s="22" t="s">
        <v>15</v>
      </c>
      <c r="K18" s="3">
        <v>1</v>
      </c>
      <c r="L18" s="4">
        <v>1.25</v>
      </c>
      <c r="M18" s="5">
        <v>0.8</v>
      </c>
      <c r="N18" s="6">
        <v>1</v>
      </c>
      <c r="O18" s="7">
        <v>0.7</v>
      </c>
      <c r="P18" s="40">
        <v>1.1000000000000001</v>
      </c>
      <c r="R18" s="54"/>
      <c r="S18" s="28">
        <v>3</v>
      </c>
      <c r="T18" s="14">
        <f>ROUND(S18*0.7,0)</f>
        <v>2</v>
      </c>
      <c r="U18" s="29">
        <f>S18*0.7</f>
        <v>2.0999999999999996</v>
      </c>
      <c r="V18" s="59"/>
    </row>
    <row r="19" spans="1:22" x14ac:dyDescent="0.25">
      <c r="A19">
        <v>17</v>
      </c>
      <c r="B19" s="1">
        <f t="shared" si="0"/>
        <v>28900</v>
      </c>
      <c r="C19" s="1">
        <f t="shared" si="1"/>
        <v>28900</v>
      </c>
      <c r="D19" s="2">
        <f t="shared" si="2"/>
        <v>14551.915228366852</v>
      </c>
      <c r="J19" s="22" t="s">
        <v>16</v>
      </c>
      <c r="K19" s="3">
        <v>1</v>
      </c>
      <c r="L19" s="4">
        <v>1.1000000000000001</v>
      </c>
      <c r="M19" s="5">
        <v>1</v>
      </c>
      <c r="N19" s="6">
        <v>1</v>
      </c>
      <c r="O19" s="7">
        <v>0.8</v>
      </c>
      <c r="P19" s="40">
        <v>0.9</v>
      </c>
      <c r="R19" s="54"/>
      <c r="S19" s="28">
        <v>6</v>
      </c>
      <c r="T19" s="14">
        <f>ROUND(S19*0.9,0)</f>
        <v>5</v>
      </c>
      <c r="U19" s="29">
        <f>S19*0.9</f>
        <v>5.4</v>
      </c>
      <c r="V19" s="59"/>
    </row>
    <row r="20" spans="1:22" ht="15.75" thickBot="1" x14ac:dyDescent="0.3">
      <c r="A20">
        <v>18</v>
      </c>
      <c r="B20" s="1">
        <f t="shared" si="0"/>
        <v>32400</v>
      </c>
      <c r="C20" s="1">
        <f t="shared" si="1"/>
        <v>32400</v>
      </c>
      <c r="D20" s="2">
        <f t="shared" si="2"/>
        <v>18189.894035458565</v>
      </c>
      <c r="J20" s="23" t="s">
        <v>17</v>
      </c>
      <c r="K20" s="41">
        <v>1</v>
      </c>
      <c r="L20" s="42">
        <v>1</v>
      </c>
      <c r="M20" s="43">
        <v>0.9</v>
      </c>
      <c r="N20" s="44">
        <v>1.2</v>
      </c>
      <c r="O20" s="45">
        <v>0.4</v>
      </c>
      <c r="P20" s="46">
        <v>0.8</v>
      </c>
      <c r="R20" s="54"/>
      <c r="S20" s="28">
        <v>14</v>
      </c>
      <c r="T20" s="14">
        <f>ROUND(S20*1.3,0)</f>
        <v>18</v>
      </c>
      <c r="U20" s="29">
        <f>S20*1.3</f>
        <v>18.2</v>
      </c>
      <c r="V20" s="59"/>
    </row>
    <row r="21" spans="1:22" ht="15.75" thickBot="1" x14ac:dyDescent="0.3">
      <c r="A21">
        <v>19</v>
      </c>
      <c r="B21" s="1">
        <f t="shared" si="0"/>
        <v>36100</v>
      </c>
      <c r="C21" s="1">
        <f t="shared" si="1"/>
        <v>36100</v>
      </c>
      <c r="D21" s="2">
        <f t="shared" si="2"/>
        <v>22737.367544323206</v>
      </c>
      <c r="R21" s="54"/>
      <c r="S21" s="28">
        <v>10</v>
      </c>
      <c r="T21" s="14">
        <f>ROUND(S21*1.2,0)</f>
        <v>12</v>
      </c>
      <c r="U21" s="29">
        <f>S21*1.2</f>
        <v>12</v>
      </c>
      <c r="V21" s="59"/>
    </row>
    <row r="22" spans="1:22" ht="15.75" thickBot="1" x14ac:dyDescent="0.3">
      <c r="A22">
        <v>20</v>
      </c>
      <c r="B22" s="1">
        <f t="shared" si="0"/>
        <v>40000</v>
      </c>
      <c r="C22" s="1">
        <f t="shared" si="1"/>
        <v>40000</v>
      </c>
      <c r="D22" s="2">
        <f t="shared" si="2"/>
        <v>28421.709430404007</v>
      </c>
      <c r="K22" s="77" t="s">
        <v>48</v>
      </c>
      <c r="L22" s="78"/>
      <c r="M22" s="75" t="s">
        <v>45</v>
      </c>
      <c r="N22" s="76" t="s">
        <v>46</v>
      </c>
      <c r="R22" s="54"/>
      <c r="S22" s="28">
        <v>2</v>
      </c>
      <c r="T22" s="14">
        <f>ROUND(S22*0.7,0)</f>
        <v>1</v>
      </c>
      <c r="U22" s="29">
        <f>S22*0.7</f>
        <v>1.4</v>
      </c>
      <c r="V22" s="59"/>
    </row>
    <row r="23" spans="1:22" x14ac:dyDescent="0.25">
      <c r="A23">
        <v>21</v>
      </c>
      <c r="B23" s="1">
        <f t="shared" si="0"/>
        <v>44100</v>
      </c>
      <c r="C23" s="1">
        <f t="shared" si="1"/>
        <v>44100</v>
      </c>
      <c r="D23" s="2">
        <f t="shared" si="2"/>
        <v>35527.136788005009</v>
      </c>
      <c r="K23" s="79" t="s">
        <v>47</v>
      </c>
      <c r="L23" s="80"/>
      <c r="M23" s="73">
        <v>100</v>
      </c>
      <c r="N23" s="74">
        <v>76</v>
      </c>
      <c r="R23" s="54"/>
      <c r="S23" s="28">
        <v>2</v>
      </c>
      <c r="T23" s="14">
        <f>ROUND(S23*0.8,0)</f>
        <v>2</v>
      </c>
      <c r="U23" s="29">
        <f>S23*0.8</f>
        <v>1.6</v>
      </c>
      <c r="V23" s="59"/>
    </row>
    <row r="24" spans="1:22" ht="15.75" thickBot="1" x14ac:dyDescent="0.3">
      <c r="A24">
        <v>22</v>
      </c>
      <c r="B24" s="1">
        <f t="shared" si="0"/>
        <v>48400</v>
      </c>
      <c r="C24" s="1">
        <f t="shared" si="1"/>
        <v>48400</v>
      </c>
      <c r="D24" s="2">
        <f t="shared" si="2"/>
        <v>44408.920985006262</v>
      </c>
      <c r="K24" s="81" t="s">
        <v>44</v>
      </c>
      <c r="L24" s="82"/>
      <c r="M24" s="71">
        <f>M23*1.25</f>
        <v>125</v>
      </c>
      <c r="N24" s="72">
        <f>86</f>
        <v>86</v>
      </c>
      <c r="R24" s="54"/>
      <c r="S24" s="30">
        <v>3</v>
      </c>
      <c r="T24" s="31">
        <f>ROUND(S24*0.4,0)</f>
        <v>1</v>
      </c>
      <c r="U24" s="32">
        <f>S24*0.4</f>
        <v>1.2000000000000002</v>
      </c>
      <c r="V24" s="59"/>
    </row>
    <row r="25" spans="1:22" ht="15.75" thickBot="1" x14ac:dyDescent="0.3">
      <c r="A25">
        <v>23</v>
      </c>
      <c r="B25" s="1">
        <f t="shared" si="0"/>
        <v>52900</v>
      </c>
      <c r="C25" s="1">
        <f t="shared" si="1"/>
        <v>52900</v>
      </c>
      <c r="D25" s="2">
        <f t="shared" si="2"/>
        <v>55511.151231257827</v>
      </c>
      <c r="K25" s="81" t="s">
        <v>49</v>
      </c>
      <c r="L25" s="82"/>
      <c r="M25" s="71">
        <f>M23*1.4</f>
        <v>140</v>
      </c>
      <c r="N25" s="72">
        <v>86</v>
      </c>
      <c r="R25" s="55"/>
      <c r="S25" s="56"/>
      <c r="T25" s="56"/>
      <c r="U25" s="56"/>
      <c r="V25" s="57"/>
    </row>
    <row r="26" spans="1:22" ht="15.75" thickBot="1" x14ac:dyDescent="0.3">
      <c r="A26">
        <v>24</v>
      </c>
      <c r="B26" s="1">
        <f t="shared" si="0"/>
        <v>57600</v>
      </c>
      <c r="C26" s="1">
        <f t="shared" si="1"/>
        <v>57600</v>
      </c>
      <c r="D26" s="2">
        <f t="shared" si="2"/>
        <v>69388.939039072284</v>
      </c>
      <c r="K26" s="69" t="s">
        <v>50</v>
      </c>
      <c r="L26" s="70"/>
      <c r="M26" s="83">
        <v>140</v>
      </c>
      <c r="N26" s="84">
        <f>N25/2</f>
        <v>43</v>
      </c>
    </row>
    <row r="27" spans="1:22" x14ac:dyDescent="0.25">
      <c r="A27">
        <v>25</v>
      </c>
      <c r="B27" s="1">
        <f t="shared" si="0"/>
        <v>62500</v>
      </c>
      <c r="C27" s="1">
        <f t="shared" si="1"/>
        <v>62500</v>
      </c>
      <c r="D27" s="2">
        <f t="shared" si="2"/>
        <v>86736.173798840347</v>
      </c>
    </row>
    <row r="28" spans="1:22" ht="15.75" thickBot="1" x14ac:dyDescent="0.3">
      <c r="A28">
        <v>26</v>
      </c>
      <c r="B28" s="1">
        <f t="shared" si="0"/>
        <v>67600</v>
      </c>
      <c r="C28" s="1">
        <f t="shared" si="1"/>
        <v>67600</v>
      </c>
      <c r="D28" s="2">
        <f t="shared" si="2"/>
        <v>108420.21724855044</v>
      </c>
    </row>
    <row r="29" spans="1:22" x14ac:dyDescent="0.25">
      <c r="A29">
        <v>27</v>
      </c>
      <c r="B29" s="1">
        <f t="shared" si="0"/>
        <v>72900</v>
      </c>
      <c r="C29" s="1">
        <f t="shared" si="1"/>
        <v>72900</v>
      </c>
      <c r="D29" s="2">
        <f t="shared" si="2"/>
        <v>135525.27156068804</v>
      </c>
      <c r="K29" s="15" t="s">
        <v>27</v>
      </c>
      <c r="L29" s="16" t="s">
        <v>24</v>
      </c>
      <c r="M29" s="16" t="s">
        <v>25</v>
      </c>
      <c r="N29" s="17" t="s">
        <v>26</v>
      </c>
    </row>
    <row r="30" spans="1:22" ht="15.75" thickBot="1" x14ac:dyDescent="0.3">
      <c r="A30">
        <v>28</v>
      </c>
      <c r="B30" s="1">
        <f t="shared" si="0"/>
        <v>78400</v>
      </c>
      <c r="C30" s="1">
        <f t="shared" si="1"/>
        <v>78400</v>
      </c>
      <c r="D30" s="2">
        <f t="shared" si="2"/>
        <v>169406.58945086005</v>
      </c>
      <c r="K30" s="18">
        <v>10</v>
      </c>
      <c r="L30" s="19">
        <v>10</v>
      </c>
      <c r="M30" s="20">
        <f>IF(K30=L30,IF(ABS(K30-L30)&gt;3,3,IF(L30&gt;0,ABS(K30/L30),3)),0.55+(IF(ABS(K30-L30)&gt;3,3,IF(L30&gt;0,ABS(K30/L30),3))/2))</f>
        <v>1</v>
      </c>
      <c r="N30" s="21">
        <f>VLOOKUP(L30,A1:B52,2,FALSE)</f>
        <v>10000</v>
      </c>
    </row>
    <row r="31" spans="1:22" ht="15.75" thickBot="1" x14ac:dyDescent="0.3">
      <c r="A31">
        <v>29</v>
      </c>
      <c r="B31" s="1">
        <f t="shared" si="0"/>
        <v>84100</v>
      </c>
      <c r="C31" s="1">
        <f t="shared" si="1"/>
        <v>84100</v>
      </c>
      <c r="D31" s="2">
        <f t="shared" si="2"/>
        <v>211758.23681357506</v>
      </c>
    </row>
    <row r="32" spans="1:22" ht="15.75" thickBot="1" x14ac:dyDescent="0.3">
      <c r="A32">
        <v>30</v>
      </c>
      <c r="B32" s="1">
        <f t="shared" si="0"/>
        <v>90000</v>
      </c>
      <c r="C32" s="1">
        <f t="shared" si="1"/>
        <v>90000</v>
      </c>
      <c r="D32" s="2">
        <f t="shared" si="2"/>
        <v>264697.79601696884</v>
      </c>
      <c r="L32" s="15" t="s">
        <v>28</v>
      </c>
      <c r="M32" s="24" t="s">
        <v>23</v>
      </c>
    </row>
    <row r="33" spans="1:13" x14ac:dyDescent="0.25">
      <c r="A33">
        <v>31</v>
      </c>
      <c r="B33" s="1">
        <f t="shared" si="0"/>
        <v>96100</v>
      </c>
      <c r="C33" s="1">
        <f t="shared" si="1"/>
        <v>96100</v>
      </c>
      <c r="D33" s="2">
        <f t="shared" si="2"/>
        <v>330872.24502121104</v>
      </c>
      <c r="L33" s="22" t="s">
        <v>20</v>
      </c>
      <c r="M33" s="25">
        <f>(25+(0.1*VLOOKUP(K30,A2:B52,2,FALSE)*1))*M30</f>
        <v>1025</v>
      </c>
    </row>
    <row r="34" spans="1:13" x14ac:dyDescent="0.25">
      <c r="A34">
        <v>32</v>
      </c>
      <c r="B34" s="1">
        <f t="shared" si="0"/>
        <v>102400</v>
      </c>
      <c r="C34" s="1">
        <f t="shared" si="1"/>
        <v>102400</v>
      </c>
      <c r="D34" s="2">
        <f t="shared" si="2"/>
        <v>413590.30627651379</v>
      </c>
      <c r="L34" s="22" t="s">
        <v>21</v>
      </c>
      <c r="M34" s="26">
        <f>M33*1.5</f>
        <v>1537.5</v>
      </c>
    </row>
    <row r="35" spans="1:13" ht="15.75" thickBot="1" x14ac:dyDescent="0.3">
      <c r="A35">
        <v>33</v>
      </c>
      <c r="B35" s="1">
        <f t="shared" si="0"/>
        <v>108900</v>
      </c>
      <c r="C35" s="1">
        <f t="shared" si="1"/>
        <v>108900</v>
      </c>
      <c r="D35" s="2">
        <f t="shared" si="2"/>
        <v>516987.88284564222</v>
      </c>
      <c r="L35" s="23" t="s">
        <v>22</v>
      </c>
      <c r="M35" s="27">
        <f>M33*2</f>
        <v>2050</v>
      </c>
    </row>
    <row r="36" spans="1:13" x14ac:dyDescent="0.25">
      <c r="A36">
        <v>34</v>
      </c>
      <c r="B36" s="1">
        <f t="shared" ref="B36:B67" si="5">$B$3*(A36^2)</f>
        <v>115600</v>
      </c>
      <c r="C36" s="1">
        <f t="shared" si="1"/>
        <v>115600</v>
      </c>
      <c r="D36" s="2">
        <f t="shared" si="2"/>
        <v>646234.85355705279</v>
      </c>
    </row>
    <row r="37" spans="1:13" x14ac:dyDescent="0.25">
      <c r="A37">
        <v>35</v>
      </c>
      <c r="B37" s="1">
        <f t="shared" si="5"/>
        <v>122500</v>
      </c>
      <c r="C37" s="1">
        <f t="shared" si="1"/>
        <v>122500</v>
      </c>
      <c r="D37" s="2">
        <f t="shared" si="2"/>
        <v>807793.56694631604</v>
      </c>
    </row>
    <row r="38" spans="1:13" x14ac:dyDescent="0.25">
      <c r="A38">
        <v>36</v>
      </c>
      <c r="B38" s="1">
        <f t="shared" si="5"/>
        <v>129600</v>
      </c>
      <c r="C38" s="1">
        <f t="shared" si="1"/>
        <v>129600</v>
      </c>
      <c r="D38" s="2">
        <f t="shared" si="2"/>
        <v>1009741.9586828951</v>
      </c>
    </row>
    <row r="39" spans="1:13" x14ac:dyDescent="0.25">
      <c r="A39">
        <v>37</v>
      </c>
      <c r="B39" s="1">
        <f t="shared" si="5"/>
        <v>136900</v>
      </c>
      <c r="C39" s="1">
        <f t="shared" si="1"/>
        <v>136900</v>
      </c>
      <c r="D39" s="2">
        <f t="shared" si="2"/>
        <v>1262177.4483536188</v>
      </c>
    </row>
    <row r="40" spans="1:13" x14ac:dyDescent="0.25">
      <c r="A40">
        <v>38</v>
      </c>
      <c r="B40" s="1">
        <f t="shared" si="5"/>
        <v>144400</v>
      </c>
      <c r="C40" s="1">
        <f t="shared" si="1"/>
        <v>144400</v>
      </c>
      <c r="D40" s="2">
        <f t="shared" si="2"/>
        <v>1577721.8104420234</v>
      </c>
    </row>
    <row r="41" spans="1:13" x14ac:dyDescent="0.25">
      <c r="A41">
        <v>39</v>
      </c>
      <c r="B41" s="1">
        <f t="shared" si="5"/>
        <v>152100</v>
      </c>
      <c r="C41" s="1">
        <f t="shared" si="1"/>
        <v>152100</v>
      </c>
      <c r="D41" s="2">
        <f t="shared" si="2"/>
        <v>1972152.2630525292</v>
      </c>
    </row>
    <row r="42" spans="1:13" x14ac:dyDescent="0.25">
      <c r="A42">
        <v>40</v>
      </c>
      <c r="B42" s="1">
        <f t="shared" si="5"/>
        <v>160000</v>
      </c>
      <c r="C42" s="1">
        <f t="shared" si="1"/>
        <v>160000</v>
      </c>
      <c r="D42" s="2">
        <f t="shared" si="2"/>
        <v>2465190.3288156614</v>
      </c>
    </row>
    <row r="43" spans="1:13" x14ac:dyDescent="0.25">
      <c r="A43">
        <v>41</v>
      </c>
      <c r="B43" s="1">
        <f t="shared" si="5"/>
        <v>168100</v>
      </c>
      <c r="C43" s="1">
        <f t="shared" si="1"/>
        <v>168100</v>
      </c>
      <c r="D43" s="2">
        <f t="shared" si="2"/>
        <v>3081487.9110195767</v>
      </c>
    </row>
    <row r="44" spans="1:13" x14ac:dyDescent="0.25">
      <c r="A44">
        <v>42</v>
      </c>
      <c r="B44" s="1">
        <f t="shared" si="5"/>
        <v>176400</v>
      </c>
      <c r="C44" s="1">
        <f t="shared" si="1"/>
        <v>176400</v>
      </c>
      <c r="D44" s="2">
        <f t="shared" si="2"/>
        <v>3851859.8887744709</v>
      </c>
    </row>
    <row r="45" spans="1:13" x14ac:dyDescent="0.25">
      <c r="A45">
        <v>43</v>
      </c>
      <c r="B45" s="1">
        <f t="shared" si="5"/>
        <v>184900</v>
      </c>
      <c r="C45" s="1">
        <f t="shared" si="1"/>
        <v>184900</v>
      </c>
      <c r="D45" s="2">
        <f t="shared" si="2"/>
        <v>4814824.8609680887</v>
      </c>
    </row>
    <row r="46" spans="1:13" x14ac:dyDescent="0.25">
      <c r="A46">
        <v>44</v>
      </c>
      <c r="B46" s="1">
        <f t="shared" si="5"/>
        <v>193600</v>
      </c>
      <c r="C46" s="1">
        <f t="shared" si="1"/>
        <v>193600</v>
      </c>
      <c r="D46" s="2">
        <f t="shared" si="2"/>
        <v>6018531.0762101114</v>
      </c>
    </row>
    <row r="47" spans="1:13" x14ac:dyDescent="0.25">
      <c r="A47">
        <v>45</v>
      </c>
      <c r="B47" s="1">
        <f t="shared" si="5"/>
        <v>202500</v>
      </c>
      <c r="C47" s="1">
        <f t="shared" si="1"/>
        <v>202500</v>
      </c>
      <c r="D47" s="2">
        <f t="shared" si="2"/>
        <v>7523163.8452626392</v>
      </c>
    </row>
    <row r="48" spans="1:13" x14ac:dyDescent="0.25">
      <c r="A48">
        <v>46</v>
      </c>
      <c r="B48" s="1">
        <f t="shared" si="5"/>
        <v>211600</v>
      </c>
      <c r="C48" s="1">
        <f t="shared" si="1"/>
        <v>211600</v>
      </c>
      <c r="D48" s="2">
        <f t="shared" si="2"/>
        <v>9403954.806578299</v>
      </c>
    </row>
    <row r="49" spans="1:4" x14ac:dyDescent="0.25">
      <c r="A49">
        <v>47</v>
      </c>
      <c r="B49" s="1">
        <f t="shared" si="5"/>
        <v>220900</v>
      </c>
      <c r="C49" s="1">
        <f t="shared" si="1"/>
        <v>220900</v>
      </c>
      <c r="D49" s="2">
        <f t="shared" si="2"/>
        <v>11754943.508222874</v>
      </c>
    </row>
    <row r="50" spans="1:4" x14ac:dyDescent="0.25">
      <c r="A50">
        <v>48</v>
      </c>
      <c r="B50" s="1">
        <f t="shared" si="5"/>
        <v>230400</v>
      </c>
      <c r="C50" s="1">
        <f t="shared" si="1"/>
        <v>230400</v>
      </c>
      <c r="D50" s="2">
        <f t="shared" si="2"/>
        <v>14693679.385278594</v>
      </c>
    </row>
    <row r="51" spans="1:4" x14ac:dyDescent="0.25">
      <c r="A51">
        <v>49</v>
      </c>
      <c r="B51" s="1">
        <f t="shared" si="5"/>
        <v>240100</v>
      </c>
      <c r="C51" s="1">
        <f t="shared" si="1"/>
        <v>240100</v>
      </c>
      <c r="D51" s="2">
        <f t="shared" si="2"/>
        <v>18367099.231598243</v>
      </c>
    </row>
    <row r="52" spans="1:4" x14ac:dyDescent="0.25">
      <c r="A52">
        <v>50</v>
      </c>
      <c r="B52" s="1">
        <f t="shared" si="5"/>
        <v>250000</v>
      </c>
      <c r="C52" s="1">
        <f t="shared" si="1"/>
        <v>250000</v>
      </c>
      <c r="D52" s="2">
        <f t="shared" si="2"/>
        <v>22958874.039497804</v>
      </c>
    </row>
    <row r="53" spans="1:4" x14ac:dyDescent="0.25">
      <c r="A53">
        <v>51</v>
      </c>
      <c r="B53" s="1">
        <f t="shared" ref="B53:B67" si="6">$B$3*(A53^2)</f>
        <v>260100</v>
      </c>
      <c r="C53" s="1">
        <f t="shared" ref="C53:C67" si="7">$C$3*($A53^2)</f>
        <v>260100</v>
      </c>
      <c r="D53" s="2">
        <f t="shared" ref="D53:D67" si="8">D52*1.25</f>
        <v>28698592.549372256</v>
      </c>
    </row>
    <row r="54" spans="1:4" x14ac:dyDescent="0.25">
      <c r="A54">
        <v>52</v>
      </c>
      <c r="B54" s="1">
        <f t="shared" si="6"/>
        <v>270400</v>
      </c>
      <c r="C54" s="1">
        <f t="shared" si="7"/>
        <v>270400</v>
      </c>
      <c r="D54" s="2">
        <f t="shared" si="8"/>
        <v>35873240.68671532</v>
      </c>
    </row>
    <row r="55" spans="1:4" x14ac:dyDescent="0.25">
      <c r="A55">
        <v>53</v>
      </c>
      <c r="B55" s="1">
        <f t="shared" si="6"/>
        <v>280900</v>
      </c>
      <c r="C55" s="1">
        <f t="shared" si="7"/>
        <v>280900</v>
      </c>
      <c r="D55" s="2">
        <f t="shared" si="8"/>
        <v>44841550.858394146</v>
      </c>
    </row>
    <row r="56" spans="1:4" x14ac:dyDescent="0.25">
      <c r="A56">
        <v>54</v>
      </c>
      <c r="B56" s="1">
        <f t="shared" si="6"/>
        <v>291600</v>
      </c>
      <c r="C56" s="1">
        <f t="shared" si="7"/>
        <v>291600</v>
      </c>
      <c r="D56" s="2">
        <f t="shared" si="8"/>
        <v>56051938.572992682</v>
      </c>
    </row>
    <row r="57" spans="1:4" x14ac:dyDescent="0.25">
      <c r="A57">
        <v>55</v>
      </c>
      <c r="B57" s="1">
        <f t="shared" si="6"/>
        <v>302500</v>
      </c>
      <c r="C57" s="1">
        <f t="shared" si="7"/>
        <v>302500</v>
      </c>
      <c r="D57" s="2">
        <f t="shared" si="8"/>
        <v>70064923.216240853</v>
      </c>
    </row>
    <row r="58" spans="1:4" x14ac:dyDescent="0.25">
      <c r="A58">
        <v>56</v>
      </c>
      <c r="B58" s="1">
        <f t="shared" si="6"/>
        <v>313600</v>
      </c>
      <c r="C58" s="1">
        <f t="shared" si="7"/>
        <v>313600</v>
      </c>
      <c r="D58" s="2">
        <f t="shared" si="8"/>
        <v>87581154.020301074</v>
      </c>
    </row>
    <row r="59" spans="1:4" x14ac:dyDescent="0.25">
      <c r="A59">
        <v>57</v>
      </c>
      <c r="B59" s="1">
        <f t="shared" si="6"/>
        <v>324900</v>
      </c>
      <c r="C59" s="1">
        <f t="shared" si="7"/>
        <v>324900</v>
      </c>
      <c r="D59" s="2">
        <f t="shared" si="8"/>
        <v>109476442.52537635</v>
      </c>
    </row>
    <row r="60" spans="1:4" x14ac:dyDescent="0.25">
      <c r="A60">
        <v>58</v>
      </c>
      <c r="B60" s="1">
        <f t="shared" si="6"/>
        <v>336400</v>
      </c>
      <c r="C60" s="1">
        <f t="shared" si="7"/>
        <v>336400</v>
      </c>
      <c r="D60" s="2">
        <f t="shared" si="8"/>
        <v>136845553.15672043</v>
      </c>
    </row>
    <row r="61" spans="1:4" x14ac:dyDescent="0.25">
      <c r="A61">
        <v>59</v>
      </c>
      <c r="B61" s="1">
        <f t="shared" si="6"/>
        <v>348100</v>
      </c>
      <c r="C61" s="1">
        <f t="shared" si="7"/>
        <v>348100</v>
      </c>
      <c r="D61" s="2">
        <f t="shared" si="8"/>
        <v>171056941.44590053</v>
      </c>
    </row>
    <row r="62" spans="1:4" x14ac:dyDescent="0.25">
      <c r="A62">
        <v>60</v>
      </c>
      <c r="B62" s="1">
        <f t="shared" si="6"/>
        <v>360000</v>
      </c>
      <c r="C62" s="1">
        <f t="shared" si="7"/>
        <v>360000</v>
      </c>
      <c r="D62" s="2">
        <f t="shared" si="8"/>
        <v>213821176.80737567</v>
      </c>
    </row>
    <row r="63" spans="1:4" x14ac:dyDescent="0.25">
      <c r="A63">
        <v>61</v>
      </c>
      <c r="B63" s="1">
        <f t="shared" si="6"/>
        <v>372100</v>
      </c>
      <c r="C63" s="1">
        <f t="shared" si="7"/>
        <v>372100</v>
      </c>
      <c r="D63" s="2">
        <f t="shared" si="8"/>
        <v>267276471.00921959</v>
      </c>
    </row>
    <row r="64" spans="1:4" x14ac:dyDescent="0.25">
      <c r="A64">
        <v>62</v>
      </c>
      <c r="B64" s="1">
        <f t="shared" si="6"/>
        <v>384400</v>
      </c>
      <c r="C64" s="1">
        <f t="shared" si="7"/>
        <v>384400</v>
      </c>
      <c r="D64" s="2">
        <f t="shared" si="8"/>
        <v>334095588.7615245</v>
      </c>
    </row>
    <row r="65" spans="1:4" x14ac:dyDescent="0.25">
      <c r="A65">
        <v>63</v>
      </c>
      <c r="B65" s="1">
        <f t="shared" si="6"/>
        <v>396900</v>
      </c>
      <c r="C65" s="1">
        <f t="shared" si="7"/>
        <v>396900</v>
      </c>
      <c r="D65" s="2">
        <f t="shared" si="8"/>
        <v>417619485.95190561</v>
      </c>
    </row>
    <row r="66" spans="1:4" x14ac:dyDescent="0.25">
      <c r="A66">
        <v>64</v>
      </c>
      <c r="B66" s="1">
        <f t="shared" si="6"/>
        <v>409600</v>
      </c>
      <c r="C66" s="1">
        <f t="shared" si="7"/>
        <v>409600</v>
      </c>
      <c r="D66" s="2">
        <f t="shared" si="8"/>
        <v>522024357.43988204</v>
      </c>
    </row>
    <row r="67" spans="1:4" x14ac:dyDescent="0.25">
      <c r="A67">
        <v>65</v>
      </c>
      <c r="B67" s="1">
        <f t="shared" si="6"/>
        <v>422500</v>
      </c>
      <c r="C67" s="1">
        <f t="shared" si="7"/>
        <v>422500</v>
      </c>
      <c r="D67" s="2">
        <f t="shared" si="8"/>
        <v>652530446.79985261</v>
      </c>
    </row>
  </sheetData>
  <mergeCells count="10">
    <mergeCell ref="K26:L26"/>
    <mergeCell ref="K24:L24"/>
    <mergeCell ref="K23:L23"/>
    <mergeCell ref="K25:L25"/>
    <mergeCell ref="K22:L22"/>
    <mergeCell ref="S15:U15"/>
    <mergeCell ref="S16:U16"/>
    <mergeCell ref="S4:U4"/>
    <mergeCell ref="S5:U5"/>
    <mergeCell ref="S2:U2"/>
  </mergeCells>
  <conditionalFormatting sqref="K10:P10">
    <cfRule type="cellIs" dxfId="2" priority="4" operator="equal">
      <formula>28</formula>
    </cfRule>
    <cfRule type="cellIs" dxfId="1" priority="5" operator="lessThan">
      <formula>28</formula>
    </cfRule>
    <cfRule type="cellIs" dxfId="0" priority="6" operator="greaterThan">
      <formula>28</formula>
    </cfRule>
  </conditionalFormatting>
  <dataValidations count="1">
    <dataValidation type="list" allowBlank="1" showInputMessage="1" showErrorMessage="1" sqref="K30:L30 I16:I17" xr:uid="{A7A1D3B0-92DA-40A2-AD1C-92885C0949C1}">
      <formula1>$A$2:$A$52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Swayze</dc:creator>
  <cp:lastModifiedBy>Andrew Swayze</cp:lastModifiedBy>
  <dcterms:created xsi:type="dcterms:W3CDTF">2024-09-18T21:42:03Z</dcterms:created>
  <dcterms:modified xsi:type="dcterms:W3CDTF">2024-09-26T03:24:43Z</dcterms:modified>
</cp:coreProperties>
</file>