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069F93DB-7383-E04E-A924-A7783BA35281}" xr6:coauthVersionLast="46" xr6:coauthVersionMax="46" xr10:uidLastSave="{00000000-0000-0000-0000-000000000000}"/>
  <bookViews>
    <workbookView xWindow="0" yWindow="0" windowWidth="28800" windowHeight="1800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K12" i="1" l="1"/>
  <c r="N27" i="2"/>
  <c r="M22" i="1"/>
  <c r="K18" i="1"/>
  <c r="K16" i="1" l="1"/>
  <c r="K10" i="1"/>
  <c r="K14" i="1" s="1"/>
  <c r="M27" i="1" l="1"/>
  <c r="B9" i="2"/>
  <c r="K4" i="1" s="1"/>
  <c r="N37" i="1" s="1"/>
  <c r="K6" i="1" l="1"/>
  <c r="K8" i="1" s="1"/>
  <c r="K7" i="3"/>
  <c r="K15" i="3" l="1"/>
  <c r="K17" i="3"/>
  <c r="K21" i="3" s="1"/>
  <c r="K19" i="3" s="1"/>
  <c r="K9" i="3"/>
  <c r="K11" i="3" s="1"/>
  <c r="K3" i="3"/>
  <c r="K5" i="3"/>
  <c r="K38" i="3" l="1"/>
  <c r="K25" i="3"/>
  <c r="K27" i="3"/>
  <c r="K40" i="3"/>
  <c r="K13" i="3"/>
  <c r="K32" i="3" s="1"/>
  <c r="K23" i="3"/>
</calcChain>
</file>

<file path=xl/sharedStrings.xml><?xml version="1.0" encoding="utf-8"?>
<sst xmlns="http://schemas.openxmlformats.org/spreadsheetml/2006/main" count="106" uniqueCount="105">
  <si>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</si>
  <si>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</si>
  <si>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</si>
  <si>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</si>
  <si>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</si>
  <si>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</si>
  <si>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</si>
  <si>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</si>
  <si>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</si>
  <si>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</si>
  <si>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</si>
  <si>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</si>
  <si>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</si>
  <si>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</si>
  <si>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</si>
  <si>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</si>
  <si>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</si>
  <si>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</si>
  <si>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</si>
  <si>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</si>
  <si>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</si>
  <si>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</si>
  <si>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</si>
  <si>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</si>
  <si>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</si>
  <si>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</si>
  <si>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</si>
  <si>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</si>
  <si>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</si>
  <si>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</si>
  <si>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</si>
  <si>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</si>
  <si>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</si>
  <si>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</si>
  <si>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</si>
  <si>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</si>
  <si>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</si>
  <si>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</si>
  <si>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</si>
  <si>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</si>
  <si>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</si>
  <si>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</si>
  <si>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</si>
  <si>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</si>
  <si>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</si>
  <si>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</si>
  <si>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</si>
  <si>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</si>
  <si>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</si>
  <si>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</si>
  <si>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</si>
  <si>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</si>
  <si>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</si>
  <si>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</si>
  <si>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</si>
  <si>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</si>
  <si>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</si>
  <si>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</si>
  <si>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</si>
  <si>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</si>
  <si>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</si>
  <si>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</si>
  <si>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</si>
  <si>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</si>
  <si>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</si>
  <si>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</si>
  <si>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</si>
  <si>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</si>
  <si>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</si>
  <si>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</si>
  <si>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</si>
  <si>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</si>
  <si>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</si>
  <si>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</si>
  <si>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</si>
  <si>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</si>
  <si>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</si>
  <si>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</si>
  <si>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</si>
  <si>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</si>
  <si>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</si>
  <si>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</si>
  <si>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</si>
  <si>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</si>
  <si>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</si>
  <si>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</si>
  <si>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</si>
  <si>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</si>
  <si>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</si>
  <si>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</si>
  <si>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</si>
  <si>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</si>
  <si>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</si>
  <si>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</si>
  <si>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</si>
  <si>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</si>
  <si>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</si>
  <si>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</si>
  <si>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Expansion ratio * Throat Area</t>
  </si>
  <si>
    <t>Throat Area * Chamber characteristic length</t>
  </si>
  <si>
    <t xml:space="preserve"> </t>
  </si>
  <si>
    <t>Exit Temperature (Te)</t>
  </si>
  <si>
    <t xml:space="preserve"> [1 + Me^2 * (gam-1)/2]^-1</t>
  </si>
  <si>
    <t>50 atm</t>
  </si>
  <si>
    <t>F/At * Pc *Tc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</si>
</sst>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25</xdr:row>
      <xdr:rowOff>202121</xdr:rowOff>
    </xdr:from>
    <xdr:to>
      <xdr:col>4</xdr:col>
      <xdr:colOff>520700</xdr:colOff>
      <xdr:row>27</xdr:row>
      <xdr:rowOff>178791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5282121"/>
          <a:ext cx="2336800" cy="38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L16" sqref="L16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O33"/>
  <sheetViews>
    <sheetView tabSelected="1" zoomScale="101" zoomScaleNormal="100" workbookViewId="0">
      <selection activeCell="B3" sqref="B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10000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Properties!K22*Properties!K27/Constants!K29</f>
        <v>182.03448870770714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</v>
      </c>
      <c r="C13" s="15"/>
      <c r="D13" s="15"/>
      <c r="E13" t="s">
        <v>89</v>
      </c>
      <c r="F13" t="s">
        <v>103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5" x14ac:dyDescent="0.2">
      <c r="A17" s="7" t="s">
        <v>63</v>
      </c>
      <c r="B17" s="15">
        <v>5</v>
      </c>
      <c r="C17" s="15"/>
      <c r="D17" s="15"/>
    </row>
    <row r="18" spans="1:15" x14ac:dyDescent="0.2">
      <c r="A18" s="7"/>
    </row>
    <row r="19" spans="1:15" x14ac:dyDescent="0.2">
      <c r="A19" s="7" t="s">
        <v>29</v>
      </c>
      <c r="K19" s="15">
        <v>9</v>
      </c>
      <c r="L19" s="15"/>
    </row>
    <row r="20" spans="1:15" x14ac:dyDescent="0.2">
      <c r="A20" s="7"/>
      <c r="B20" s="1"/>
      <c r="E20" s="1"/>
      <c r="K20" s="15"/>
      <c r="L20" s="15"/>
    </row>
    <row r="21" spans="1:15" x14ac:dyDescent="0.2">
      <c r="A21" s="8" t="s">
        <v>81</v>
      </c>
      <c r="C21" s="1" t="s">
        <v>0</v>
      </c>
      <c r="K21" s="15">
        <v>23.1</v>
      </c>
      <c r="L21" s="15"/>
    </row>
    <row r="22" spans="1:15" x14ac:dyDescent="0.2">
      <c r="A22" s="7"/>
      <c r="C22" s="15"/>
      <c r="D22" s="15"/>
      <c r="E22" s="15"/>
      <c r="F22" s="15"/>
      <c r="G22" s="15"/>
      <c r="H22" s="15"/>
    </row>
    <row r="23" spans="1:15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5" x14ac:dyDescent="0.2">
      <c r="A24" s="7"/>
    </row>
    <row r="25" spans="1:15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5" x14ac:dyDescent="0.2">
      <c r="A26" s="9"/>
    </row>
    <row r="27" spans="1:15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v>1.1850000000000001</v>
      </c>
      <c r="L27" s="15"/>
      <c r="M27" t="s">
        <v>48</v>
      </c>
      <c r="N27" s="15">
        <f>K23/24</f>
        <v>346.41666666666669</v>
      </c>
      <c r="O27" s="15"/>
    </row>
    <row r="29" spans="1:15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5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5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20">
    <mergeCell ref="N27:O27"/>
    <mergeCell ref="K31:L31"/>
    <mergeCell ref="K21:L21"/>
    <mergeCell ref="C29:H29"/>
    <mergeCell ref="K29:L29"/>
    <mergeCell ref="C27:H27"/>
    <mergeCell ref="K27:L27"/>
    <mergeCell ref="C25:H25"/>
    <mergeCell ref="K25:L25"/>
    <mergeCell ref="K20:L20"/>
    <mergeCell ref="C22:H22"/>
    <mergeCell ref="C23:H23"/>
    <mergeCell ref="K23:L23"/>
    <mergeCell ref="B9:D9"/>
    <mergeCell ref="E9:H9"/>
    <mergeCell ref="B15:D15"/>
    <mergeCell ref="K19:L19"/>
    <mergeCell ref="B17:D17"/>
    <mergeCell ref="B11:D11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7"/>
  <sheetViews>
    <sheetView zoomScaleNormal="100" workbookViewId="0">
      <selection activeCell="E30" sqref="E30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77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54.934644918068273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42.934843448907074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11.999801469161198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101</v>
      </c>
      <c r="C12" s="15" t="s">
        <v>102</v>
      </c>
      <c r="D12" s="15"/>
      <c r="E12" s="15"/>
      <c r="F12" s="15"/>
      <c r="G12" s="15"/>
      <c r="H12" s="15"/>
      <c r="K12" s="15">
        <f>POWER((1 + POWER(K25,2) * (Constants!K25 - 1)/2),-1)</f>
        <v>0.35571898866868273</v>
      </c>
      <c r="L12" s="15"/>
    </row>
    <row r="13" spans="1:13" x14ac:dyDescent="0.2">
      <c r="C13" s="1"/>
      <c r="D13" s="1"/>
      <c r="E13" s="1"/>
      <c r="F13" s="1"/>
      <c r="G13" s="1"/>
      <c r="H13" s="1"/>
    </row>
    <row r="14" spans="1:13" x14ac:dyDescent="0.2">
      <c r="A14" t="s">
        <v>19</v>
      </c>
      <c r="C14" s="15" t="s">
        <v>12</v>
      </c>
      <c r="D14" s="15"/>
      <c r="E14" s="15"/>
      <c r="F14" s="15"/>
      <c r="G14" s="15"/>
      <c r="H14" s="15"/>
      <c r="K14" s="15">
        <f>0.909*K10</f>
        <v>3172.4100000000003</v>
      </c>
      <c r="L14" s="15"/>
    </row>
    <row r="15" spans="1:13" x14ac:dyDescent="0.2">
      <c r="C15" s="2"/>
      <c r="D15" s="2"/>
      <c r="E15" s="2"/>
      <c r="F15" s="2"/>
      <c r="G15" s="2"/>
      <c r="H15" s="2"/>
    </row>
    <row r="16" spans="1:13" x14ac:dyDescent="0.2">
      <c r="A16" t="s">
        <v>20</v>
      </c>
      <c r="C16" s="15" t="s">
        <v>13</v>
      </c>
      <c r="D16" s="15"/>
      <c r="E16" s="15"/>
      <c r="F16" s="15"/>
      <c r="G16" s="15"/>
      <c r="H16" s="15"/>
      <c r="K16" s="15">
        <f>0.564*Constants!B13</f>
        <v>2857.2239999999997</v>
      </c>
      <c r="L16" s="15"/>
    </row>
    <row r="18" spans="1:16" x14ac:dyDescent="0.2">
      <c r="A18" t="s">
        <v>82</v>
      </c>
      <c r="C18" s="15" t="s">
        <v>95</v>
      </c>
      <c r="D18" s="15"/>
      <c r="E18" s="15"/>
      <c r="F18" s="15"/>
      <c r="G18" s="15"/>
      <c r="H18" s="15"/>
      <c r="K18" s="15">
        <f>K25*SQRT(Constants!K25*Constants!K23)</f>
        <v>439.21530000245895</v>
      </c>
      <c r="L18" s="15"/>
    </row>
    <row r="19" spans="1:16" x14ac:dyDescent="0.2">
      <c r="C19" s="1"/>
      <c r="D19" s="1"/>
      <c r="E19" s="1"/>
      <c r="F19" s="1"/>
      <c r="G19" s="1"/>
      <c r="H19" s="1"/>
    </row>
    <row r="20" spans="1:16" x14ac:dyDescent="0.2">
      <c r="A20" t="s">
        <v>30</v>
      </c>
      <c r="C20" s="15"/>
      <c r="D20" s="15"/>
      <c r="E20" s="15"/>
      <c r="F20" s="15"/>
      <c r="G20" s="15"/>
      <c r="H20" s="15"/>
      <c r="K20" s="15"/>
      <c r="L20" s="15"/>
    </row>
    <row r="22" spans="1:16" x14ac:dyDescent="0.2">
      <c r="A22" t="s">
        <v>83</v>
      </c>
      <c r="C22" s="18" t="s">
        <v>44</v>
      </c>
      <c r="D22" s="18"/>
      <c r="E22" s="18"/>
      <c r="F22" s="18"/>
      <c r="G22" s="18"/>
      <c r="H22" s="18"/>
      <c r="K22" s="18">
        <v>263.38618498858511</v>
      </c>
      <c r="L22" s="18"/>
      <c r="M22" s="14">
        <f>SQRT(Constants!K29*Constants!K25*Constants!K23*Constants!B11)/Constants!K25*SQRT(POWER(2/Constants!K25+1,Constants!K25+1/Constants!K25-1))</f>
        <v>24015.852186207791</v>
      </c>
      <c r="N22" s="18">
        <v>2.5982911572999998</v>
      </c>
      <c r="O22" s="15"/>
      <c r="P22">
        <v>1535</v>
      </c>
    </row>
    <row r="23" spans="1:16" x14ac:dyDescent="0.2">
      <c r="C23" s="18"/>
      <c r="D23" s="18"/>
      <c r="E23" s="18"/>
      <c r="F23" s="18"/>
      <c r="G23" s="18"/>
      <c r="H23" s="18"/>
    </row>
    <row r="25" spans="1:16" x14ac:dyDescent="0.2">
      <c r="A25" t="s">
        <v>54</v>
      </c>
      <c r="C25" s="15" t="s">
        <v>96</v>
      </c>
      <c r="D25" s="15"/>
      <c r="E25" s="15"/>
      <c r="F25" s="15"/>
      <c r="G25" s="15"/>
      <c r="H25" s="15"/>
      <c r="K25" s="15">
        <v>4.4249999999999998</v>
      </c>
      <c r="L25" s="15"/>
      <c r="M25">
        <v>1807.1590000000001</v>
      </c>
    </row>
    <row r="27" spans="1:16" x14ac:dyDescent="0.2">
      <c r="A27" t="s">
        <v>84</v>
      </c>
      <c r="C27" s="15" t="s">
        <v>104</v>
      </c>
      <c r="D27" s="15"/>
      <c r="E27" s="15"/>
      <c r="F27" s="15"/>
      <c r="G27" s="15"/>
      <c r="H27" s="15"/>
      <c r="K27" s="15">
        <v>6.78</v>
      </c>
      <c r="L27" s="15"/>
      <c r="M27">
        <f>0.985*SQRT((2*POWER(Constants!K25,2)/Constants!K25-1)*POWER(2/Constants!K25+1,Constants!K25+1/Constants!K25-1)*(1-POWER(Constants!K31/Constants!B13,Constants!K25-1/Constants!K25)+Constants!K19*(Constants!K31-Constants!K31/Constants!B13)))</f>
        <v>57.90971221475624</v>
      </c>
      <c r="N27" s="15">
        <v>1.5640000000000001</v>
      </c>
      <c r="O27" s="15"/>
    </row>
    <row r="29" spans="1:16" x14ac:dyDescent="0.2">
      <c r="M29" s="4" t="s">
        <v>37</v>
      </c>
    </row>
    <row r="30" spans="1:16" x14ac:dyDescent="0.2">
      <c r="E30" t="e">
        <f>(SQRT(Properties!K25*Constants!Gas constant*Chamber temp))/(Specific heat ratio*SQRT((2/(Specific heat ratio+1))^((Specific heat ratio+1)/(Specific heat ratio-1))))</f>
        <v>#NAME?</v>
      </c>
    </row>
    <row r="36" spans="4:14" x14ac:dyDescent="0.2">
      <c r="M36" t="s">
        <v>100</v>
      </c>
    </row>
    <row r="37" spans="4:14" x14ac:dyDescent="0.2">
      <c r="D37" s="18"/>
      <c r="E37" s="18"/>
      <c r="N37">
        <f>K22*K4/Constants!B13</f>
        <v>2.8561047273337086</v>
      </c>
    </row>
  </sheetData>
  <mergeCells count="30">
    <mergeCell ref="D37:E37"/>
    <mergeCell ref="N27:O27"/>
    <mergeCell ref="K25:L25"/>
    <mergeCell ref="C6:H6"/>
    <mergeCell ref="C8:H8"/>
    <mergeCell ref="K20:L20"/>
    <mergeCell ref="C20:H20"/>
    <mergeCell ref="C12:H12"/>
    <mergeCell ref="K12:L12"/>
    <mergeCell ref="K8:L8"/>
    <mergeCell ref="C27:H27"/>
    <mergeCell ref="K27:L27"/>
    <mergeCell ref="N22:O22"/>
    <mergeCell ref="C10:H10"/>
    <mergeCell ref="C14:H14"/>
    <mergeCell ref="C16:H16"/>
    <mergeCell ref="K10:L10"/>
    <mergeCell ref="K14:L14"/>
    <mergeCell ref="K22:L22"/>
    <mergeCell ref="C22:H23"/>
    <mergeCell ref="C25:H25"/>
    <mergeCell ref="K16:L16"/>
    <mergeCell ref="K18:L18"/>
    <mergeCell ref="C18:H18"/>
    <mergeCell ref="K2:L2"/>
    <mergeCell ref="A1:C2"/>
    <mergeCell ref="E2:F2"/>
    <mergeCell ref="K4:L4"/>
    <mergeCell ref="K6:L6"/>
    <mergeCell ref="C4:H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zoomScaleNormal="120" workbookViewId="0">
      <selection activeCell="K15" sqref="K15:L15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2.0645120884660475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4.129024176932095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Properties!K4*Constants!B9/Constants!B13*Properties!K27</f>
        <v>13.383339913146466</v>
      </c>
      <c r="L7" s="15"/>
    </row>
    <row r="9" spans="1:12" x14ac:dyDescent="0.2">
      <c r="A9" t="s">
        <v>24</v>
      </c>
      <c r="C9" s="15" t="s">
        <v>98</v>
      </c>
      <c r="D9" s="15"/>
      <c r="E9" s="15"/>
      <c r="F9" s="15"/>
      <c r="G9" s="15"/>
      <c r="H9" s="15"/>
      <c r="K9" s="15">
        <f>Constants!K19*K7</f>
        <v>120.4500592183182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12.387072530796287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6.1935362653981434</v>
      </c>
      <c r="L13" s="15"/>
    </row>
    <row r="15" spans="1:12" x14ac:dyDescent="0.2">
      <c r="A15" t="s">
        <v>26</v>
      </c>
      <c r="C15" s="15" t="s">
        <v>99</v>
      </c>
      <c r="D15" s="15"/>
      <c r="E15" s="15"/>
      <c r="F15" s="15"/>
      <c r="G15" s="15"/>
      <c r="H15" s="15"/>
      <c r="K15" s="15">
        <f>K7*Properties!K20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66.91669956573233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4.6152210146565409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9.2304420293130818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0.78864361779403014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3.0967681326990713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12.327782411192679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57.270980832934505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-9.2436688866664731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2021-08-30T18:17:12Z</dcterms:modified>
</cp:coreProperties>
</file>