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84\First-Test\"/>
    </mc:Choice>
  </mc:AlternateContent>
  <xr:revisionPtr revIDLastSave="0" documentId="13_ncr:1_{A62D0EBD-88FA-4C55-A817-8C3F6CB7BAAB}" xr6:coauthVersionLast="45" xr6:coauthVersionMax="45" xr10:uidLastSave="{00000000-0000-0000-0000-000000000000}"/>
  <bookViews>
    <workbookView xWindow="-110" yWindow="-110" windowWidth="19420" windowHeight="10420" xr2:uid="{AC42E626-5A29-4158-A6DB-462C3042FB4C}"/>
  </bookViews>
  <sheets>
    <sheet name="Sheet1" sheetId="1" r:id="rId1"/>
  </sheets>
  <definedNames>
    <definedName name="_xlnm._FilterDatabase" localSheetId="0" hidden="1">Sheet1!$A$2:$AG$2</definedName>
    <definedName name="amob">Sheet1!$B$50</definedName>
    <definedName name="esta">Sheet1!$B$49</definedName>
    <definedName name="este">Sheet1!$B$51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0" i="1" l="1"/>
  <c r="J20" i="1"/>
  <c r="E20" i="1"/>
  <c r="E26" i="1"/>
  <c r="J26" i="1"/>
  <c r="J17" i="1"/>
  <c r="E17" i="1"/>
  <c r="P26" i="1" l="1"/>
  <c r="P17" i="1"/>
  <c r="P20" i="1"/>
  <c r="T17" i="1"/>
  <c r="T20" i="1"/>
  <c r="T26" i="1"/>
  <c r="N26" i="1"/>
  <c r="K20" i="1"/>
  <c r="N20" i="1" s="1"/>
  <c r="K26" i="1"/>
  <c r="K17" i="1"/>
  <c r="N17" i="1" s="1"/>
  <c r="E7" i="1"/>
  <c r="E23" i="1"/>
  <c r="J23" i="1"/>
  <c r="J16" i="1"/>
  <c r="E16" i="1"/>
  <c r="J19" i="1"/>
  <c r="E19" i="1"/>
  <c r="J27" i="1"/>
  <c r="E27" i="1"/>
  <c r="J21" i="1"/>
  <c r="E21" i="1"/>
  <c r="J13" i="1"/>
  <c r="E13" i="1"/>
  <c r="P21" i="1" l="1"/>
  <c r="T21" i="1"/>
  <c r="P27" i="1"/>
  <c r="T27" i="1"/>
  <c r="P19" i="1"/>
  <c r="T19" i="1"/>
  <c r="P23" i="1"/>
  <c r="T23" i="1"/>
  <c r="P13" i="1"/>
  <c r="T13" i="1"/>
  <c r="P16" i="1"/>
  <c r="T16" i="1"/>
  <c r="N16" i="1"/>
  <c r="N27" i="1"/>
  <c r="K19" i="1"/>
  <c r="N19" i="1" s="1"/>
  <c r="K16" i="1"/>
  <c r="K21" i="1"/>
  <c r="N21" i="1" s="1"/>
  <c r="K23" i="1"/>
  <c r="N23" i="1" s="1"/>
  <c r="K27" i="1"/>
  <c r="K13" i="1"/>
  <c r="N13" i="1" s="1"/>
  <c r="J10" i="1"/>
  <c r="E10" i="1"/>
  <c r="J14" i="1"/>
  <c r="E14" i="1"/>
  <c r="E30" i="1"/>
  <c r="E31" i="1"/>
  <c r="E9" i="1"/>
  <c r="E12" i="1"/>
  <c r="E24" i="1"/>
  <c r="E11" i="1"/>
  <c r="E28" i="1"/>
  <c r="E4" i="1"/>
  <c r="E18" i="1"/>
  <c r="E8" i="1"/>
  <c r="E29" i="1"/>
  <c r="E25" i="1"/>
  <c r="E6" i="1"/>
  <c r="E22" i="1"/>
  <c r="E32" i="1"/>
  <c r="E5" i="1"/>
  <c r="E15" i="1"/>
  <c r="T14" i="1" l="1"/>
  <c r="P10" i="1"/>
  <c r="T10" i="1"/>
  <c r="P30" i="1"/>
  <c r="T30" i="1"/>
  <c r="P14" i="1"/>
  <c r="N30" i="1"/>
  <c r="N10" i="1"/>
  <c r="K30" i="1"/>
  <c r="K14" i="1"/>
  <c r="N14" i="1" s="1"/>
  <c r="K10" i="1"/>
  <c r="I30" i="1"/>
  <c r="J5" i="1"/>
  <c r="T5" i="1" s="1"/>
  <c r="J32" i="1"/>
  <c r="J22" i="1"/>
  <c r="J6" i="1"/>
  <c r="J31" i="1"/>
  <c r="J9" i="1"/>
  <c r="J12" i="1"/>
  <c r="J7" i="1"/>
  <c r="J24" i="1"/>
  <c r="J11" i="1"/>
  <c r="J28" i="1"/>
  <c r="J4" i="1"/>
  <c r="J18" i="1"/>
  <c r="J8" i="1"/>
  <c r="J29" i="1"/>
  <c r="J25" i="1"/>
  <c r="J15" i="1"/>
  <c r="P4" i="1" l="1"/>
  <c r="T4" i="1"/>
  <c r="P6" i="1"/>
  <c r="T6" i="1"/>
  <c r="P22" i="1"/>
  <c r="T22" i="1"/>
  <c r="P7" i="1"/>
  <c r="T7" i="1"/>
  <c r="P28" i="1"/>
  <c r="T28" i="1"/>
  <c r="P11" i="1"/>
  <c r="T11" i="1"/>
  <c r="P32" i="1"/>
  <c r="T32" i="1"/>
  <c r="P15" i="1"/>
  <c r="T15" i="1"/>
  <c r="P24" i="1"/>
  <c r="T24" i="1"/>
  <c r="P25" i="1"/>
  <c r="T25" i="1"/>
  <c r="P29" i="1"/>
  <c r="T29" i="1"/>
  <c r="P12" i="1"/>
  <c r="T12" i="1"/>
  <c r="P8" i="1"/>
  <c r="T8" i="1"/>
  <c r="P9" i="1"/>
  <c r="T9" i="1"/>
  <c r="P18" i="1"/>
  <c r="T18" i="1"/>
  <c r="P31" i="1"/>
  <c r="T31" i="1"/>
  <c r="P5" i="1"/>
  <c r="N11" i="1"/>
  <c r="N24" i="1"/>
  <c r="N25" i="1"/>
  <c r="K7" i="1"/>
  <c r="N7" i="1" s="1"/>
  <c r="N15" i="1"/>
  <c r="N29" i="1"/>
  <c r="N9" i="1"/>
  <c r="N6" i="1"/>
  <c r="N32" i="1"/>
  <c r="K5" i="1"/>
  <c r="N5" i="1" s="1"/>
  <c r="K12" i="1"/>
  <c r="N12" i="1" s="1"/>
  <c r="K8" i="1"/>
  <c r="N8" i="1" s="1"/>
  <c r="N18" i="1"/>
  <c r="N31" i="1"/>
  <c r="K28" i="1"/>
  <c r="N28" i="1" s="1"/>
  <c r="K22" i="1"/>
  <c r="N22" i="1" s="1"/>
  <c r="K31" i="1"/>
  <c r="K4" i="1"/>
  <c r="N4" i="1" s="1"/>
  <c r="K6" i="1"/>
  <c r="K11" i="1"/>
  <c r="K15" i="1"/>
  <c r="K24" i="1"/>
  <c r="K25" i="1"/>
  <c r="K32" i="1"/>
  <c r="K29" i="1"/>
  <c r="K18" i="1"/>
  <c r="K9" i="1"/>
  <c r="A4" i="1" l="1"/>
  <c r="A5" i="1" l="1"/>
  <c r="A6" i="1" s="1"/>
  <c r="A7" i="1" s="1"/>
  <c r="A8" i="1" l="1"/>
  <c r="A9" i="1" l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AB84</author>
  </authors>
  <commentList>
    <comment ref="L16" authorId="0" shapeId="0" xr:uid="{8BA8CD98-6942-4CF8-B15E-9A3A983CBAC2}">
      <text>
        <r>
          <rPr>
            <b/>
            <sz val="9"/>
            <color indexed="81"/>
            <rFont val="Tahoma"/>
            <charset val="1"/>
          </rPr>
          <t>AB84:</t>
        </r>
        <r>
          <rPr>
            <sz val="9"/>
            <color indexed="81"/>
            <rFont val="Tahoma"/>
            <charset val="1"/>
          </rPr>
          <t xml:space="preserve">
50</t>
        </r>
      </text>
    </comment>
    <comment ref="L24" authorId="0" shapeId="0" xr:uid="{131A7DC2-641A-4091-9614-2A330484F9DC}">
      <text>
        <r>
          <rPr>
            <b/>
            <sz val="9"/>
            <color indexed="81"/>
            <rFont val="Tahoma"/>
            <charset val="1"/>
          </rPr>
          <t>AB84:</t>
        </r>
        <r>
          <rPr>
            <sz val="9"/>
            <color indexed="81"/>
            <rFont val="Tahoma"/>
            <charset val="1"/>
          </rPr>
          <t xml:space="preserve">
extra</t>
        </r>
      </text>
    </comment>
    <comment ref="L26" authorId="0" shapeId="0" xr:uid="{5DE329A9-E70B-4DDE-9FF2-ADA0DD838387}">
      <text>
        <r>
          <rPr>
            <b/>
            <sz val="9"/>
            <color indexed="81"/>
            <rFont val="Tahoma"/>
            <family val="2"/>
          </rPr>
          <t>AB84:</t>
        </r>
        <r>
          <rPr>
            <sz val="9"/>
            <color indexed="81"/>
            <rFont val="Tahoma"/>
            <family val="2"/>
          </rPr>
          <t xml:space="preserve">
60</t>
        </r>
      </text>
    </comment>
    <comment ref="L27" authorId="0" shapeId="0" xr:uid="{FA75EAF1-0497-4167-9615-E143ED96933F}">
      <text>
        <r>
          <rPr>
            <b/>
            <sz val="9"/>
            <color indexed="81"/>
            <rFont val="Tahoma"/>
            <charset val="1"/>
          </rPr>
          <t>AB84:</t>
        </r>
        <r>
          <rPr>
            <sz val="9"/>
            <color indexed="81"/>
            <rFont val="Tahoma"/>
            <charset val="1"/>
          </rPr>
          <t xml:space="preserve">
75</t>
        </r>
      </text>
    </comment>
    <comment ref="L29" authorId="0" shapeId="0" xr:uid="{38EABF67-CB81-487F-8C84-91A16F8FAF0B}">
      <text>
        <r>
          <rPr>
            <b/>
            <sz val="9"/>
            <color indexed="81"/>
            <rFont val="Tahoma"/>
            <charset val="1"/>
          </rPr>
          <t>AB84:</t>
        </r>
        <r>
          <rPr>
            <sz val="9"/>
            <color indexed="81"/>
            <rFont val="Tahoma"/>
            <charset val="1"/>
          </rPr>
          <t xml:space="preserve">
60
</t>
        </r>
      </text>
    </comment>
    <comment ref="L32" authorId="0" shapeId="0" xr:uid="{B00AF279-5CC0-499B-A8BD-A6AC2DCEFF39}">
      <text>
        <r>
          <rPr>
            <b/>
            <sz val="9"/>
            <color indexed="81"/>
            <rFont val="Tahoma"/>
            <charset val="1"/>
          </rPr>
          <t>AB84:</t>
        </r>
        <r>
          <rPr>
            <sz val="9"/>
            <color indexed="81"/>
            <rFont val="Tahoma"/>
            <charset val="1"/>
          </rPr>
          <t xml:space="preserve">
se puede por 40k mas</t>
        </r>
      </text>
    </comment>
  </commentList>
</comments>
</file>

<file path=xl/sharedStrings.xml><?xml version="1.0" encoding="utf-8"?>
<sst xmlns="http://schemas.openxmlformats.org/spreadsheetml/2006/main" count="140" uniqueCount="108">
  <si>
    <t>m^2</t>
  </si>
  <si>
    <t>Sector</t>
  </si>
  <si>
    <t>Arriendo</t>
  </si>
  <si>
    <t>Gastos Comunes</t>
  </si>
  <si>
    <t>Total precio</t>
  </si>
  <si>
    <t>Comentarios</t>
  </si>
  <si>
    <t>Post</t>
  </si>
  <si>
    <t>Medio de contacto</t>
  </si>
  <si>
    <t>https://hbpropiedades.cl/property/metro-colon-opcion-amoblado/</t>
  </si>
  <si>
    <t>Bodega</t>
  </si>
  <si>
    <t>Inclue agua caliente</t>
  </si>
  <si>
    <t>Wsup 0413</t>
  </si>
  <si>
    <t>Alcantara</t>
  </si>
  <si>
    <t>https://www.portalinmobiliario.com/MLC-549989150-departamento-en-arriendo-de-1-dorm-en-las-condes-_JM</t>
  </si>
  <si>
    <t>Vespucio sur con Martin de zamora</t>
  </si>
  <si>
    <t>Baños</t>
  </si>
  <si>
    <t>Dorms</t>
  </si>
  <si>
    <t>semi amoblado</t>
  </si>
  <si>
    <t>https://www.portalinmobiliario.com/arriendo/departamento/vitacura-metropolitana/5815075-entre-vitacura-y-kennedy-uda</t>
  </si>
  <si>
    <t>Las Catalpas</t>
  </si>
  <si>
    <t>https://www.portalinmobiliario.com/arriendo/departamento/las-condes-metropolitana/5796815-metro-el-golfroger-de-flor-uda</t>
  </si>
  <si>
    <t>Carmencita</t>
  </si>
  <si>
    <t>https://www.corredoresintegrados.cl/fichaPropiedad.aspx?i=75500&amp;cod=lsYdnUomXegk0ykeSnod</t>
  </si>
  <si>
    <t>Nva providencia 2170</t>
  </si>
  <si>
    <t>https://www.portalinmobiliario.com/arriendo/departamento/las-condes-metropolitana/5850403-metro-el-golf-full-amoblado-uda</t>
  </si>
  <si>
    <t>https://www.portalinmobiliario.com/arriendo/departamento/las-condes-metropolitana/5645298-napoleon-san-crecente-uda</t>
  </si>
  <si>
    <t>Napoleon</t>
  </si>
  <si>
    <t>https://www.portalinmobiliario.com/arriendo/departamento/vitacura-metropolitana/5874006-vitacura-las-tranqueras-uda</t>
  </si>
  <si>
    <t>Estadio Croata</t>
  </si>
  <si>
    <t>Escuela militar (metro)</t>
  </si>
  <si>
    <t>https://www.portalinmobiliario.com/arriendo/departamento/las-condes-metropolitana/5877086-departamento-amoblado-1-dorm-enfrente-el-estadio-espanolcerca-metro-los-militares-uda</t>
  </si>
  <si>
    <t>Wsup</t>
  </si>
  <si>
    <t>email</t>
  </si>
  <si>
    <t>Callao</t>
  </si>
  <si>
    <t>https://www.portalinmobiliario.com/MLC-550588773-napoleon-3211-las-condes-chile-_JM</t>
  </si>
  <si>
    <t>Arriendo minimo 6 meses</t>
  </si>
  <si>
    <t>Menciona que el precio es sin muebles pero no dice cuanto es con muebles</t>
  </si>
  <si>
    <t>https://www.portalinmobiliario.com/arriendo/departamento/las-condes-metropolitana/5586110-el-golf-las-condes-uda</t>
  </si>
  <si>
    <t>https://www.portalinmobiliario.com/arriendo/departamento/las-condes-metropolitana/5847410-callao-versalles-uda</t>
  </si>
  <si>
    <t>La Gloria</t>
  </si>
  <si>
    <t>https://www.portalinmobiliario.com/MLC-544689256-departamento-en-arriendo-de-2-dorm-en-las-condes-_JM</t>
  </si>
  <si>
    <t>incluye wifi, minimo 12 meses</t>
  </si>
  <si>
    <t>https://icom.cl/apartments/#lofts</t>
  </si>
  <si>
    <t>Tobalaba tirado pa Vitacura</t>
  </si>
  <si>
    <t>Contrato de 1 año</t>
  </si>
  <si>
    <t>Apoquindo con Las Condes</t>
  </si>
  <si>
    <t>https://www.portalinmobiliario.com/arriendo/departamento/las-condes-metropolitana/5856111-amoblado-carol-urzua-7030-uda</t>
  </si>
  <si>
    <t>Isidora con Vitacura</t>
  </si>
  <si>
    <t>m^2 util</t>
  </si>
  <si>
    <t>m^2 total</t>
  </si>
  <si>
    <t>https://www.portalinmobiliario.com/arriendo/departamento/las-condes-metropolitana/5797786-vitacura-costanera-center-uda</t>
  </si>
  <si>
    <t>Metro Alcantara</t>
  </si>
  <si>
    <t>1 año</t>
  </si>
  <si>
    <t>https://www.portalinmobiliario.com/MLC-550856267-las-torcazas-19-las-condes-chile-_JM</t>
  </si>
  <si>
    <t>$ por m^2</t>
  </si>
  <si>
    <t>~La Gloria</t>
  </si>
  <si>
    <t>https://www.portalinmobiliario.com/arriendo/departamento/las-condes-metropolitana/5842913-metro-manquehue-uda</t>
  </si>
  <si>
    <t>Alcantara con Colon</t>
  </si>
  <si>
    <t>Los Leones</t>
  </si>
  <si>
    <t>Da Vinci</t>
  </si>
  <si>
    <t>https://www.portalinmobiliario.com/MLC-545543913-departamento-en-arriendo-de-1-dorm-en-providencia-_JM#reco_item_pos=14&amp;reco_backend=user_navigation&amp;reco_backend_type=function&amp;reco_client=classi_portalinmobiliario_navigation&amp;reco_id=ae77e213-7c53-4a83-8240-0ef49e221d10&amp;page=navigation</t>
  </si>
  <si>
    <t>https://www.portalinmobiliario.com/arriendo/departamento/las-condes-metropolitana/5872440-amoblado-leonardo-da-vinci-7500-uda</t>
  </si>
  <si>
    <t>https://www.portalinmobiliario.com/arriendo/departamento/las-condes-metropolitana/5876850-metro-el-golf-amoblado-encomendero-200-uda</t>
  </si>
  <si>
    <t>https://www.portalinmobiliario.com/arriendo/departamento/las-condes-metropolitana/5881970-la-gloria-apoquindo-metro-uda</t>
  </si>
  <si>
    <t>Manquehue sur</t>
  </si>
  <si>
    <t>https://www.portalinmobiliario.com/arriendo/departamento/las-condes-metropolitana/5703357-luis-zegers-apoquindo-uda</t>
  </si>
  <si>
    <t>Wsup 2399</t>
  </si>
  <si>
    <t>Wsup 0545</t>
  </si>
  <si>
    <t>https://www.portalinmobiliario.com/arriendo/departamento/las-condes-metropolitana/5758450-metro-escuela-militar-uda</t>
  </si>
  <si>
    <t>https://www.portalinmobiliario.com/MLC-550413742-alcantara-970-las-condes-chile-_JM</t>
  </si>
  <si>
    <t>Arriendo sube 120 en Enero</t>
  </si>
  <si>
    <t>Fancy Moden Look</t>
  </si>
  <si>
    <t>Parece Hotel</t>
  </si>
  <si>
    <t>Looks Reallly Good</t>
  </si>
  <si>
    <t>incluye wifi</t>
  </si>
  <si>
    <t>Wsup Carmen</t>
  </si>
  <si>
    <t>https://www.portalinmobiliario.com/arriendo/departamento/las-condes-metropolitana/5864570-precioso-departamento-amoblado-barrio-el-golf-metro-autopistas-mall-parque-arauco-uda</t>
  </si>
  <si>
    <t>Ranking de valor</t>
  </si>
  <si>
    <t>Arriendo Minimo (meses)</t>
  </si>
  <si>
    <t>Factor Precio y tamaño</t>
  </si>
  <si>
    <t>Factor Estacionamiento</t>
  </si>
  <si>
    <t>Factor Estetico</t>
  </si>
  <si>
    <t>Estacio</t>
  </si>
  <si>
    <t>Estetica:
 Muy Antiguo (5) - Muy Nuevo (1)</t>
  </si>
  <si>
    <t>Aboblado = 1
Semi = 2
No= 3</t>
  </si>
  <si>
    <t>$ por m^2 ajustado por:
+estacio</t>
  </si>
  <si>
    <t>$ por m^2 ajustado por:
+Estacio
+Amoblado</t>
  </si>
  <si>
    <t>$ por m^2 ajustado por:
+Estacio
+Amoblado
+ Estetica</t>
  </si>
  <si>
    <t>$ por m^2 ajustado por:
+Estacio
+Amoblado
+ Estetica
+Contrato</t>
  </si>
  <si>
    <t>Supuestos</t>
  </si>
  <si>
    <t>Bonus estacionamiento</t>
  </si>
  <si>
    <t>Bonus amoblado</t>
  </si>
  <si>
    <t>Factor Amoblado</t>
  </si>
  <si>
    <t>Bonus Estetica</t>
  </si>
  <si>
    <t>Sorting fucked this up!!!</t>
  </si>
  <si>
    <t>Bonus contrato</t>
  </si>
  <si>
    <t>Factor Cuentas</t>
  </si>
  <si>
    <t>Agua</t>
  </si>
  <si>
    <t>Gas</t>
  </si>
  <si>
    <t>Aseo</t>
  </si>
  <si>
    <t>Factor contrato</t>
  </si>
  <si>
    <t>Web</t>
  </si>
  <si>
    <t>Electri</t>
  </si>
  <si>
    <t>Agua caliente</t>
  </si>
  <si>
    <t>Calefaccion</t>
  </si>
  <si>
    <t>incluye</t>
  </si>
  <si>
    <t>N/A</t>
  </si>
  <si>
    <t>Lavanderia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</si>
</sst>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5">
    <xf numFmtId="0" fontId="0" fillId="0" borderId="0" xfId="0"/>
    <xf numFmtId="0" fontId="2" fillId="0" borderId="0" xfId="1"/>
    <xf numFmtId="164" fontId="0" fillId="0" borderId="0" xfId="0" applyNumberFormat="1"/>
    <xf numFmtId="0" fontId="0" fillId="0" borderId="0" xfId="0" applyFill="1"/>
    <xf numFmtId="0" fontId="5" fillId="2" borderId="0" xfId="0" applyFont="1" applyFill="1" applyAlignment="1">
      <alignment vertical="top" wrapText="1"/>
    </xf>
    <xf numFmtId="0" fontId="0" fillId="0" borderId="0" xfId="0" applyBorder="1"/>
    <xf numFmtId="164" fontId="0" fillId="0" borderId="0" xfId="0" applyNumberFormat="1" applyBorder="1"/>
    <xf numFmtId="0" fontId="0" fillId="0" borderId="0" xfId="0" applyFill="1" applyBorder="1"/>
    <xf numFmtId="164" fontId="0" fillId="0" borderId="0" xfId="0" applyNumberFormat="1" applyFill="1" applyBorder="1"/>
    <xf numFmtId="0" fontId="1" fillId="0" borderId="0" xfId="0" applyFont="1"/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5" fillId="2" borderId="4" xfId="0" applyFont="1" applyFill="1" applyBorder="1" applyAlignment="1">
      <alignment vertical="top" wrapText="1"/>
    </xf>
    <xf numFmtId="0" fontId="0" fillId="0" borderId="4" xfId="0" applyBorder="1"/>
    <xf numFmtId="0" fontId="0" fillId="0" borderId="4" xfId="0" applyFill="1" applyBorder="1"/>
    <xf numFmtId="0" fontId="5" fillId="2" borderId="0" xfId="0" applyFont="1" applyFill="1" applyBorder="1" applyAlignment="1">
      <alignment vertical="top" wrapText="1"/>
    </xf>
    <xf numFmtId="0" fontId="5" fillId="2" borderId="5" xfId="0" applyFont="1" applyFill="1" applyBorder="1" applyAlignment="1">
      <alignment vertical="top" wrapText="1"/>
    </xf>
    <xf numFmtId="164" fontId="0" fillId="0" borderId="5" xfId="0" applyNumberFormat="1" applyBorder="1"/>
    <xf numFmtId="1" fontId="0" fillId="0" borderId="0" xfId="0" applyNumberFormat="1"/>
    <xf numFmtId="0" fontId="0" fillId="8" borderId="0" xfId="0" applyFill="1"/>
    <xf numFmtId="0" fontId="0" fillId="8" borderId="5" xfId="0" applyFill="1" applyBorder="1"/>
    <xf numFmtId="0" fontId="0" fillId="0" borderId="5" xfId="0" applyBorder="1"/>
    <xf numFmtId="0" fontId="0" fillId="0" borderId="5" xfId="0" applyFill="1" applyBorder="1"/>
    <xf numFmtId="0" fontId="1" fillId="4" borderId="0" xfId="0" applyFont="1" applyFill="1" applyAlignment="1">
      <alignment horizontal="centerContinuous" vertical="center"/>
    </xf>
    <xf numFmtId="0" fontId="1" fillId="5" borderId="4" xfId="0" applyFont="1" applyFill="1" applyBorder="1" applyAlignment="1">
      <alignment horizontal="centerContinuous" vertical="center"/>
    </xf>
    <xf numFmtId="0" fontId="1" fillId="5" borderId="0" xfId="0" applyFont="1" applyFill="1" applyAlignment="1">
      <alignment horizontal="centerContinuous" vertical="center"/>
    </xf>
    <xf numFmtId="0" fontId="1" fillId="5" borderId="5" xfId="0" applyFont="1" applyFill="1" applyBorder="1" applyAlignment="1">
      <alignment horizontal="centerContinuous" vertical="center"/>
    </xf>
    <xf numFmtId="0" fontId="1" fillId="6" borderId="0" xfId="0" applyFont="1" applyFill="1" applyAlignment="1">
      <alignment horizontal="centerContinuous" vertical="center"/>
    </xf>
    <xf numFmtId="0" fontId="1" fillId="0" borderId="0" xfId="0" applyFont="1" applyAlignment="1">
      <alignment vertical="center"/>
    </xf>
    <xf numFmtId="0" fontId="1" fillId="7" borderId="4" xfId="0" applyFont="1" applyFill="1" applyBorder="1" applyAlignment="1">
      <alignment horizontal="centerContinuous" vertical="center"/>
    </xf>
    <xf numFmtId="0" fontId="5" fillId="3" borderId="5" xfId="0" applyFont="1" applyFill="1" applyBorder="1" applyAlignment="1">
      <alignment vertical="top" wrapText="1"/>
    </xf>
    <xf numFmtId="0" fontId="1" fillId="3" borderId="6" xfId="0" applyFont="1" applyFill="1" applyBorder="1" applyAlignment="1">
      <alignment horizontal="center"/>
    </xf>
    <xf numFmtId="0" fontId="1" fillId="7" borderId="5" xfId="0" applyFont="1" applyFill="1" applyBorder="1" applyAlignment="1">
      <alignment horizontal="centerContinuous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portalinmobiliario.com/arriendo/departamento/vitacura-metropolitana/5874006-vitacura-las-tranqueras-uda" TargetMode="External"/><Relationship Id="rId13" Type="http://schemas.openxmlformats.org/officeDocument/2006/relationships/hyperlink" Target="https://www.portalinmobiliario.com/MLC-544689256-departamento-en-arriendo-de-2-dorm-en-las-condes-_JM" TargetMode="External"/><Relationship Id="rId18" Type="http://schemas.openxmlformats.org/officeDocument/2006/relationships/hyperlink" Target="https://www.portalinmobiliario.com/arriendo/departamento/las-condes-metropolitana/5842913-metro-manquehue-uda" TargetMode="External"/><Relationship Id="rId26" Type="http://schemas.openxmlformats.org/officeDocument/2006/relationships/hyperlink" Target="https://www.portalinmobiliario.com/arriendo/departamento/las-condes-metropolitana/5864570-precioso-departamento-amoblado-barrio-el-golf-metro-autopistas-mall-parque-arauco-uda" TargetMode="External"/><Relationship Id="rId3" Type="http://schemas.openxmlformats.org/officeDocument/2006/relationships/hyperlink" Target="https://www.portalinmobiliario.com/arriendo/departamento/vitacura-metropolitana/5815075-entre-vitacura-y-kennedy-uda" TargetMode="External"/><Relationship Id="rId21" Type="http://schemas.openxmlformats.org/officeDocument/2006/relationships/hyperlink" Target="https://www.portalinmobiliario.com/arriendo/departamento/las-condes-metropolitana/5876850-metro-el-golf-amoblado-encomendero-200-uda" TargetMode="External"/><Relationship Id="rId7" Type="http://schemas.openxmlformats.org/officeDocument/2006/relationships/hyperlink" Target="https://www.portalinmobiliario.com/arriendo/departamento/las-condes-metropolitana/5645298-napoleon-san-crecente-uda" TargetMode="External"/><Relationship Id="rId12" Type="http://schemas.openxmlformats.org/officeDocument/2006/relationships/hyperlink" Target="https://www.portalinmobiliario.com/arriendo/departamento/las-condes-metropolitana/5847410-callao-versalles-uda" TargetMode="External"/><Relationship Id="rId17" Type="http://schemas.openxmlformats.org/officeDocument/2006/relationships/hyperlink" Target="https://www.portalinmobiliario.com/MLC-550856267-las-torcazas-19-las-condes-chile-_JM" TargetMode="External"/><Relationship Id="rId25" Type="http://schemas.openxmlformats.org/officeDocument/2006/relationships/hyperlink" Target="https://www.portalinmobiliario.com/MLC-550413742-alcantara-970-las-condes-chile-_JM" TargetMode="External"/><Relationship Id="rId2" Type="http://schemas.openxmlformats.org/officeDocument/2006/relationships/hyperlink" Target="https://www.portalinmobiliario.com/MLC-549989150-departamento-en-arriendo-de-1-dorm-en-las-condes-_JM" TargetMode="External"/><Relationship Id="rId16" Type="http://schemas.openxmlformats.org/officeDocument/2006/relationships/hyperlink" Target="https://www.portalinmobiliario.com/arriendo/departamento/las-condes-metropolitana/5797786-vitacura-costanera-center-uda" TargetMode="External"/><Relationship Id="rId20" Type="http://schemas.openxmlformats.org/officeDocument/2006/relationships/hyperlink" Target="https://www.portalinmobiliario.com/arriendo/departamento/las-condes-metropolitana/5872440-amoblado-leonardo-da-vinci-7500-uda" TargetMode="External"/><Relationship Id="rId29" Type="http://schemas.openxmlformats.org/officeDocument/2006/relationships/comments" Target="../comments1.xml"/><Relationship Id="rId1" Type="http://schemas.openxmlformats.org/officeDocument/2006/relationships/hyperlink" Target="https://hbpropiedades.cl/property/metro-colon-opcion-amoblado/" TargetMode="External"/><Relationship Id="rId6" Type="http://schemas.openxmlformats.org/officeDocument/2006/relationships/hyperlink" Target="https://www.portalinmobiliario.com/arriendo/departamento/las-condes-metropolitana/5850403-metro-el-golf-full-amoblado-uda" TargetMode="External"/><Relationship Id="rId11" Type="http://schemas.openxmlformats.org/officeDocument/2006/relationships/hyperlink" Target="https://www.portalinmobiliario.com/arriendo/departamento/las-condes-metropolitana/5586110-el-golf-las-condes-uda" TargetMode="External"/><Relationship Id="rId24" Type="http://schemas.openxmlformats.org/officeDocument/2006/relationships/hyperlink" Target="https://www.portalinmobiliario.com/arriendo/departamento/las-condes-metropolitana/5758450-metro-escuela-militar-uda" TargetMode="External"/><Relationship Id="rId5" Type="http://schemas.openxmlformats.org/officeDocument/2006/relationships/hyperlink" Target="https://www.corredoresintegrados.cl/fichaPropiedad.aspx?i=75500&amp;cod=lsYdnUomXegk0ykeSnod" TargetMode="External"/><Relationship Id="rId15" Type="http://schemas.openxmlformats.org/officeDocument/2006/relationships/hyperlink" Target="https://www.portalinmobiliario.com/arriendo/departamento/las-condes-metropolitana/5856111-amoblado-carol-urzua-7030-uda" TargetMode="External"/><Relationship Id="rId23" Type="http://schemas.openxmlformats.org/officeDocument/2006/relationships/hyperlink" Target="https://www.portalinmobiliario.com/arriendo/departamento/las-condes-metropolitana/5703357-luis-zegers-apoquindo-uda" TargetMode="External"/><Relationship Id="rId28" Type="http://schemas.openxmlformats.org/officeDocument/2006/relationships/vmlDrawing" Target="../drawings/vmlDrawing1.vml"/><Relationship Id="rId10" Type="http://schemas.openxmlformats.org/officeDocument/2006/relationships/hyperlink" Target="https://www.portalinmobiliario.com/MLC-550588773-napoleon-3211-las-condes-chile-_JM" TargetMode="External"/><Relationship Id="rId19" Type="http://schemas.openxmlformats.org/officeDocument/2006/relationships/hyperlink" Target="https://www.portalinmobiliario.com/MLC-545543913-departamento-en-arriendo-de-1-dorm-en-providencia-_JM" TargetMode="External"/><Relationship Id="rId4" Type="http://schemas.openxmlformats.org/officeDocument/2006/relationships/hyperlink" Target="https://www.portalinmobiliario.com/arriendo/departamento/las-condes-metropolitana/5796815-metro-el-golfroger-de-flor-uda" TargetMode="External"/><Relationship Id="rId9" Type="http://schemas.openxmlformats.org/officeDocument/2006/relationships/hyperlink" Target="https://www.portalinmobiliario.com/arriendo/departamento/las-condes-metropolitana/5877086-departamento-amoblado-1-dorm-enfrente-el-estadio-espanolcerca-metro-los-militares-uda" TargetMode="External"/><Relationship Id="rId14" Type="http://schemas.openxmlformats.org/officeDocument/2006/relationships/hyperlink" Target="https://icom.cl/apartments/" TargetMode="External"/><Relationship Id="rId22" Type="http://schemas.openxmlformats.org/officeDocument/2006/relationships/hyperlink" Target="https://www.portalinmobiliario.com/arriendo/departamento/las-condes-metropolitana/5881970-la-gloria-apoquindo-metro-uda" TargetMode="External"/><Relationship Id="rId27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2BAA8B-88EF-4401-83D7-D0D7F7A97F7B}">
  <dimension ref="A1:AH52"/>
  <sheetViews>
    <sheetView tabSelected="1" zoomScale="80" zoomScaleNormal="80" workbookViewId="0">
      <pane xSplit="2" ySplit="2" topLeftCell="G4" activePane="bottomRight" state="frozen"/>
      <selection pane="topRight" activeCell="B1" sqref="B1"/>
      <selection pane="bottomLeft" activeCell="A2" sqref="A2"/>
      <selection pane="bottomRight" activeCell="K8" sqref="K8"/>
    </sheetView>
  </sheetViews>
  <sheetFormatPr defaultRowHeight="14.5" x14ac:dyDescent="0.35"/>
  <cols>
    <col min="2" max="2" width="23.453125" customWidth="1"/>
    <col min="3" max="4" width="7" hidden="1" customWidth="1"/>
    <col min="5" max="6" width="4.81640625" hidden="1" customWidth="1"/>
    <col min="7" max="7" width="4.81640625" customWidth="1"/>
    <col min="8" max="8" width="8.54296875" customWidth="1"/>
    <col min="9" max="9" width="9.36328125" customWidth="1"/>
    <col min="10" max="10" width="8.54296875" customWidth="1"/>
    <col min="11" max="11" width="7.1796875" customWidth="1"/>
    <col min="12" max="13" width="7.7265625" customWidth="1"/>
    <col min="14" max="14" width="12.36328125" customWidth="1"/>
    <col min="15" max="15" width="13" customWidth="1"/>
    <col min="16" max="16" width="12.26953125" customWidth="1"/>
    <col min="17" max="18" width="7" hidden="1" customWidth="1"/>
    <col min="19" max="19" width="13" customWidth="1"/>
    <col min="20" max="20" width="12.6328125" customWidth="1"/>
    <col min="21" max="21" width="8.26953125" bestFit="1" customWidth="1"/>
    <col min="22" max="23" width="8.26953125" customWidth="1"/>
    <col min="24" max="24" width="6.90625" bestFit="1" customWidth="1"/>
    <col min="25" max="25" width="9.08984375" bestFit="1" customWidth="1"/>
    <col min="26" max="26" width="7.81640625" bestFit="1" customWidth="1"/>
    <col min="27" max="27" width="8.08984375" bestFit="1" customWidth="1"/>
    <col min="28" max="28" width="8.08984375" customWidth="1"/>
    <col min="29" max="29" width="8.54296875" customWidth="1"/>
    <col min="30" max="30" width="9.453125" customWidth="1"/>
    <col min="31" max="32" width="12.81640625" customWidth="1"/>
    <col min="33" max="33" width="8.90625" customWidth="1"/>
  </cols>
  <sheetData>
    <row r="1" spans="1:34" ht="34.5" customHeight="1" x14ac:dyDescent="0.35">
      <c r="A1" s="21"/>
      <c r="B1" s="21"/>
      <c r="C1" s="21"/>
      <c r="D1" s="22"/>
      <c r="E1" s="21"/>
      <c r="F1" s="21"/>
      <c r="G1" s="25" t="s">
        <v>79</v>
      </c>
      <c r="H1" s="25"/>
      <c r="I1" s="25"/>
      <c r="J1" s="25"/>
      <c r="K1" s="25"/>
      <c r="L1" s="26" t="s">
        <v>80</v>
      </c>
      <c r="M1" s="27"/>
      <c r="N1" s="28"/>
      <c r="O1" s="29" t="s">
        <v>92</v>
      </c>
      <c r="P1" s="29"/>
      <c r="Q1" s="30"/>
      <c r="R1" s="30"/>
      <c r="S1" s="31" t="s">
        <v>81</v>
      </c>
      <c r="T1" s="34"/>
      <c r="U1" s="25" t="s">
        <v>96</v>
      </c>
      <c r="V1" s="25"/>
      <c r="W1" s="25"/>
      <c r="X1" s="25"/>
      <c r="Y1" s="25"/>
      <c r="Z1" s="25"/>
      <c r="AA1" s="25"/>
      <c r="AB1" s="25"/>
      <c r="AC1" s="25"/>
      <c r="AD1" s="26" t="s">
        <v>100</v>
      </c>
      <c r="AE1" s="26"/>
      <c r="AH1" t="s">
        <v>94</v>
      </c>
    </row>
    <row r="2" spans="1:34" ht="90" customHeight="1" x14ac:dyDescent="0.35">
      <c r="A2" s="4" t="s">
        <v>77</v>
      </c>
      <c r="B2" s="4" t="s">
        <v>1</v>
      </c>
      <c r="C2" s="4" t="s">
        <v>16</v>
      </c>
      <c r="D2" s="18" t="s">
        <v>15</v>
      </c>
      <c r="E2" s="4" t="s">
        <v>0</v>
      </c>
      <c r="F2" s="4" t="s">
        <v>49</v>
      </c>
      <c r="G2" s="4" t="s">
        <v>48</v>
      </c>
      <c r="H2" s="4" t="s">
        <v>2</v>
      </c>
      <c r="I2" s="4" t="s">
        <v>3</v>
      </c>
      <c r="J2" s="4" t="s">
        <v>4</v>
      </c>
      <c r="K2" s="4" t="s">
        <v>54</v>
      </c>
      <c r="L2" s="14" t="s">
        <v>82</v>
      </c>
      <c r="M2" s="4" t="s">
        <v>9</v>
      </c>
      <c r="N2" s="18" t="s">
        <v>85</v>
      </c>
      <c r="O2" s="17" t="s">
        <v>84</v>
      </c>
      <c r="P2" s="18" t="s">
        <v>86</v>
      </c>
      <c r="Q2" s="17" t="s">
        <v>71</v>
      </c>
      <c r="R2" s="4" t="s">
        <v>73</v>
      </c>
      <c r="S2" s="14" t="s">
        <v>83</v>
      </c>
      <c r="T2" s="32" t="s">
        <v>87</v>
      </c>
      <c r="U2" s="4" t="s">
        <v>97</v>
      </c>
      <c r="V2" s="4" t="s">
        <v>103</v>
      </c>
      <c r="W2" s="4" t="s">
        <v>98</v>
      </c>
      <c r="X2" s="4" t="s">
        <v>104</v>
      </c>
      <c r="Y2" s="4" t="s">
        <v>102</v>
      </c>
      <c r="Z2" s="4" t="s">
        <v>101</v>
      </c>
      <c r="AA2" s="4" t="s">
        <v>99</v>
      </c>
      <c r="AB2" s="4" t="s">
        <v>107</v>
      </c>
      <c r="AC2" s="4"/>
      <c r="AD2" s="14" t="s">
        <v>78</v>
      </c>
      <c r="AE2" s="18" t="s">
        <v>88</v>
      </c>
      <c r="AF2" s="4" t="s">
        <v>5</v>
      </c>
      <c r="AG2" s="4" t="s">
        <v>7</v>
      </c>
      <c r="AH2" s="4" t="s">
        <v>6</v>
      </c>
    </row>
    <row r="3" spans="1:34" hidden="1" x14ac:dyDescent="0.35">
      <c r="A3" s="11">
        <v>0</v>
      </c>
      <c r="B3" s="3"/>
      <c r="D3" s="23"/>
      <c r="G3">
        <v>99</v>
      </c>
      <c r="J3">
        <v>99</v>
      </c>
      <c r="L3">
        <v>1</v>
      </c>
      <c r="M3">
        <v>1</v>
      </c>
      <c r="O3">
        <v>1</v>
      </c>
      <c r="S3">
        <v>1</v>
      </c>
      <c r="T3">
        <v>1</v>
      </c>
      <c r="U3" s="6"/>
      <c r="V3" s="6"/>
      <c r="W3" s="6"/>
      <c r="X3" s="6"/>
      <c r="Y3" s="6"/>
      <c r="Z3" s="6"/>
      <c r="AA3" s="6"/>
      <c r="AB3" s="6"/>
      <c r="AC3" s="6"/>
      <c r="AD3" s="15"/>
      <c r="AH3" s="1"/>
    </row>
    <row r="4" spans="1:34" x14ac:dyDescent="0.35">
      <c r="A4" s="13">
        <f>A3+1</f>
        <v>1</v>
      </c>
      <c r="B4" s="7" t="s">
        <v>39</v>
      </c>
      <c r="C4" s="5">
        <v>2</v>
      </c>
      <c r="D4" s="5">
        <v>2</v>
      </c>
      <c r="E4" s="5">
        <f>IF(G4&lt;&gt;"",G4,F4)</f>
        <v>61</v>
      </c>
      <c r="F4" s="5">
        <v>64</v>
      </c>
      <c r="G4" s="5">
        <v>61</v>
      </c>
      <c r="H4" s="5">
        <v>450</v>
      </c>
      <c r="I4" s="5">
        <v>100</v>
      </c>
      <c r="J4" s="5">
        <f>H4+I4</f>
        <v>550</v>
      </c>
      <c r="K4" s="2">
        <f>J4/E4</f>
        <v>9.0163934426229506</v>
      </c>
      <c r="L4" s="15">
        <v>2</v>
      </c>
      <c r="M4">
        <v>2</v>
      </c>
      <c r="N4" s="19">
        <f>IF(L4&lt;1,(J4+$B$49)/E4,K4)</f>
        <v>9.0163934426229506</v>
      </c>
      <c r="O4">
        <v>1</v>
      </c>
      <c r="P4" s="19">
        <f>(J4
+(IF(L4&lt;1,esta,0)
+(O4-1)*amob))
/E4</f>
        <v>9.0163934426229506</v>
      </c>
      <c r="Q4" s="5"/>
      <c r="S4" s="15">
        <v>2</v>
      </c>
      <c r="T4" s="19">
        <f>(J4
+(IF(L4&lt;1,esta,0)
+(O4-1)*amob)
+(S4-1)*este)
/E4</f>
        <v>9.4262295081967213</v>
      </c>
      <c r="U4" s="6"/>
      <c r="V4" s="6"/>
      <c r="W4" s="6"/>
      <c r="X4" s="6"/>
      <c r="Y4" s="6"/>
      <c r="Z4" s="6"/>
      <c r="AA4" s="6"/>
      <c r="AB4" s="6"/>
      <c r="AC4" s="6"/>
      <c r="AD4" s="15"/>
      <c r="AF4" t="s">
        <v>70</v>
      </c>
      <c r="AG4" t="s">
        <v>32</v>
      </c>
      <c r="AH4" s="1" t="s">
        <v>13</v>
      </c>
    </row>
    <row r="5" spans="1:34" x14ac:dyDescent="0.35">
      <c r="A5" s="13">
        <f>A4+1</f>
        <v>2</v>
      </c>
      <c r="B5" s="7" t="s">
        <v>14</v>
      </c>
      <c r="C5" s="5">
        <v>1</v>
      </c>
      <c r="D5" s="5">
        <v>1</v>
      </c>
      <c r="E5" s="5">
        <f>IF(G5&lt;&gt;"",G5,F5)</f>
        <v>60</v>
      </c>
      <c r="F5" s="5">
        <v>60</v>
      </c>
      <c r="G5" s="5">
        <v>60</v>
      </c>
      <c r="H5" s="5">
        <v>420</v>
      </c>
      <c r="I5" s="5">
        <v>65</v>
      </c>
      <c r="J5" s="5">
        <f>H5+I5</f>
        <v>485</v>
      </c>
      <c r="K5" s="2">
        <f>J5/E5</f>
        <v>8.0833333333333339</v>
      </c>
      <c r="L5" s="15">
        <v>1</v>
      </c>
      <c r="M5">
        <v>1</v>
      </c>
      <c r="N5" s="19">
        <f>IF(L5&lt;1,(J5+$B$49)/E5,K5)</f>
        <v>8.0833333333333339</v>
      </c>
      <c r="O5">
        <v>2</v>
      </c>
      <c r="P5" s="19">
        <f>(J5
+(IF(L5&lt;1,esta,0)
+(O5-1)*amob))
/E5</f>
        <v>8.6388888888888893</v>
      </c>
      <c r="Q5" s="5"/>
      <c r="S5" s="15">
        <v>3</v>
      </c>
      <c r="T5" s="19">
        <f>(J5
+(IF(L5&lt;1,esta,0)
+(O5-1)*amob)
+(S5-1)*este)
/E5</f>
        <v>9.4722222222222232</v>
      </c>
      <c r="U5" s="6"/>
      <c r="V5" s="6"/>
      <c r="W5" s="6"/>
      <c r="X5" s="6"/>
      <c r="Y5" s="6"/>
      <c r="Z5" s="6"/>
      <c r="AA5" s="6"/>
      <c r="AB5" s="6"/>
      <c r="AC5" s="6"/>
      <c r="AD5" s="15"/>
      <c r="AF5" t="s">
        <v>17</v>
      </c>
      <c r="AG5" t="s">
        <v>31</v>
      </c>
      <c r="AH5" s="1" t="s">
        <v>22</v>
      </c>
    </row>
    <row r="6" spans="1:34" x14ac:dyDescent="0.35">
      <c r="A6" s="13">
        <f>A5+1</f>
        <v>3</v>
      </c>
      <c r="B6" s="7" t="s">
        <v>23</v>
      </c>
      <c r="C6" s="5">
        <v>1</v>
      </c>
      <c r="D6" s="5">
        <v>1</v>
      </c>
      <c r="E6" s="5">
        <f>IF(G6&lt;&gt;"",G6,F6)</f>
        <v>58</v>
      </c>
      <c r="F6" s="5">
        <v>58</v>
      </c>
      <c r="G6" s="5">
        <v>58</v>
      </c>
      <c r="H6" s="5">
        <v>370</v>
      </c>
      <c r="I6" s="5">
        <v>100</v>
      </c>
      <c r="J6" s="5">
        <f>H6+I6</f>
        <v>470</v>
      </c>
      <c r="K6" s="2">
        <f>J6/E6</f>
        <v>8.1034482758620694</v>
      </c>
      <c r="L6" s="15">
        <v>0</v>
      </c>
      <c r="M6">
        <v>0</v>
      </c>
      <c r="N6" s="19">
        <f>IF(L6&lt;1,(J6+$B$49)/E6,K6)</f>
        <v>9.137931034482758</v>
      </c>
      <c r="O6">
        <v>1</v>
      </c>
      <c r="P6" s="19">
        <f>(J6
+(IF(L6&lt;1,esta,0)
+(O6-1)*amob))
/E6</f>
        <v>9.137931034482758</v>
      </c>
      <c r="Q6" s="5"/>
      <c r="R6">
        <v>1</v>
      </c>
      <c r="S6" s="15">
        <v>2</v>
      </c>
      <c r="T6" s="19">
        <f>(J6
+(IF(L6&lt;1,esta,0)
+(O6-1)*amob)
+(S6-1)*este)
/E6</f>
        <v>9.568965517241379</v>
      </c>
      <c r="U6" s="6"/>
      <c r="V6" s="6"/>
      <c r="W6" s="6"/>
      <c r="X6" s="6"/>
      <c r="Y6" s="6"/>
      <c r="Z6" s="6"/>
      <c r="AA6" s="6"/>
      <c r="AB6" s="6"/>
      <c r="AC6" s="6"/>
      <c r="AD6" s="15"/>
      <c r="AG6" t="s">
        <v>31</v>
      </c>
      <c r="AH6" s="1" t="s">
        <v>40</v>
      </c>
    </row>
    <row r="7" spans="1:34" x14ac:dyDescent="0.35">
      <c r="A7" s="13">
        <f>A6+1</f>
        <v>4</v>
      </c>
      <c r="B7" s="7" t="s">
        <v>29</v>
      </c>
      <c r="C7" s="5">
        <v>1</v>
      </c>
      <c r="D7" s="5">
        <v>1</v>
      </c>
      <c r="E7" s="5">
        <f>IF(G7&lt;&gt;"",G7,F7)</f>
        <v>55</v>
      </c>
      <c r="F7" s="5">
        <v>55</v>
      </c>
      <c r="G7" s="5">
        <v>55</v>
      </c>
      <c r="H7" s="5">
        <v>420</v>
      </c>
      <c r="I7" s="5">
        <v>100</v>
      </c>
      <c r="J7" s="5">
        <f>H7+I7</f>
        <v>520</v>
      </c>
      <c r="K7" s="2">
        <f>J7/E7</f>
        <v>9.454545454545455</v>
      </c>
      <c r="L7" s="15">
        <v>1</v>
      </c>
      <c r="M7">
        <v>0</v>
      </c>
      <c r="N7" s="19">
        <f>IF(L7&lt;1,(J7+$B$49)/E7,K7)</f>
        <v>9.454545454545455</v>
      </c>
      <c r="O7">
        <v>1</v>
      </c>
      <c r="P7" s="19">
        <f>(J7
+(IF(L7&lt;1,esta,0)
+(O7-1)*amob))
/E7</f>
        <v>9.454545454545455</v>
      </c>
      <c r="Q7" s="5"/>
      <c r="S7" s="15">
        <v>4</v>
      </c>
      <c r="T7" s="19">
        <f>(J7
+(IF(L7&lt;1,esta,0)
+(O7-1)*amob)
+(S7-1)*este)
/E7</f>
        <v>10.818181818181818</v>
      </c>
      <c r="U7" s="6"/>
      <c r="V7" s="6"/>
      <c r="W7" s="6"/>
      <c r="X7" s="6"/>
      <c r="Y7" s="6"/>
      <c r="Z7" s="6"/>
      <c r="AA7" s="6"/>
      <c r="AB7" s="6"/>
      <c r="AC7" s="6"/>
      <c r="AD7" s="15"/>
      <c r="AG7" t="s">
        <v>67</v>
      </c>
      <c r="AH7" s="1" t="s">
        <v>46</v>
      </c>
    </row>
    <row r="8" spans="1:34" x14ac:dyDescent="0.35">
      <c r="A8" s="13">
        <f>A7+1</f>
        <v>5</v>
      </c>
      <c r="B8" s="7" t="s">
        <v>45</v>
      </c>
      <c r="C8" s="5">
        <v>1</v>
      </c>
      <c r="D8" s="5">
        <v>1</v>
      </c>
      <c r="E8" s="5">
        <f>IF(G8&lt;&gt;"",G8,F8)</f>
        <v>46</v>
      </c>
      <c r="F8" s="5">
        <v>52</v>
      </c>
      <c r="G8" s="5">
        <v>46</v>
      </c>
      <c r="H8" s="5">
        <v>450</v>
      </c>
      <c r="I8" s="5">
        <v>50</v>
      </c>
      <c r="J8" s="5">
        <f>H8+I8</f>
        <v>500</v>
      </c>
      <c r="K8" s="2">
        <f>J8/E8</f>
        <v>10.869565217391305</v>
      </c>
      <c r="L8" s="15">
        <v>1</v>
      </c>
      <c r="M8">
        <v>1</v>
      </c>
      <c r="N8" s="19">
        <f>IF(L8&lt;1,(J8+$B$49)/E8,K8)</f>
        <v>10.869565217391305</v>
      </c>
      <c r="O8">
        <v>1</v>
      </c>
      <c r="P8" s="19">
        <f>(J8
+(IF(L8&lt;1,esta,0)
+(O8-1)*amob))
/E8</f>
        <v>10.869565217391305</v>
      </c>
      <c r="Q8" s="5">
        <v>1</v>
      </c>
      <c r="S8" s="15">
        <v>1</v>
      </c>
      <c r="T8" s="19">
        <f>(J8
+(IF(L8&lt;1,esta,0)
+(O8-1)*amob)
+(S8-1)*este)
/E8</f>
        <v>10.869565217391305</v>
      </c>
      <c r="U8" s="6"/>
      <c r="V8" s="6"/>
      <c r="W8" s="6"/>
      <c r="X8" s="6"/>
      <c r="Y8" s="6"/>
      <c r="Z8" s="6"/>
      <c r="AA8" s="6"/>
      <c r="AB8" s="6"/>
      <c r="AC8" s="6"/>
      <c r="AD8" s="15"/>
      <c r="AF8" s="5" t="s">
        <v>44</v>
      </c>
      <c r="AG8" s="5" t="s">
        <v>32</v>
      </c>
      <c r="AH8" s="1" t="s">
        <v>68</v>
      </c>
    </row>
    <row r="9" spans="1:34" x14ac:dyDescent="0.35">
      <c r="A9" s="13">
        <f>A8+1</f>
        <v>6</v>
      </c>
      <c r="B9" s="7" t="s">
        <v>28</v>
      </c>
      <c r="C9" s="5">
        <v>2</v>
      </c>
      <c r="D9" s="5">
        <v>2</v>
      </c>
      <c r="E9" s="5">
        <f>IF(G9&lt;&gt;"",G9,F9)</f>
        <v>60</v>
      </c>
      <c r="F9" s="5">
        <v>60</v>
      </c>
      <c r="G9" s="5">
        <v>60</v>
      </c>
      <c r="H9" s="5">
        <v>450</v>
      </c>
      <c r="I9" s="5">
        <v>70</v>
      </c>
      <c r="J9" s="5">
        <f>H9+I9</f>
        <v>520</v>
      </c>
      <c r="K9" s="2">
        <f>J9/E9</f>
        <v>8.6666666666666661</v>
      </c>
      <c r="L9" s="15">
        <v>0</v>
      </c>
      <c r="M9">
        <v>0</v>
      </c>
      <c r="N9" s="19">
        <f>IF(L9&lt;1,(J9+$B$49)/E9,K9)</f>
        <v>9.6666666666666661</v>
      </c>
      <c r="O9">
        <v>1</v>
      </c>
      <c r="P9" s="19">
        <f>(J9
+(IF(L9&lt;1,esta,0)
+(O9-1)*amob))
/E9</f>
        <v>9.6666666666666661</v>
      </c>
      <c r="Q9" s="5"/>
      <c r="S9" s="15">
        <v>4</v>
      </c>
      <c r="T9" s="19">
        <f>(J9
+(IF(L9&lt;1,esta,0)
+(O9-1)*amob)
+(S9-1)*este)
/E9</f>
        <v>10.916666666666666</v>
      </c>
      <c r="U9" s="6"/>
      <c r="V9" s="6"/>
      <c r="W9" s="6"/>
      <c r="X9" s="6"/>
      <c r="Y9" s="6"/>
      <c r="Z9" s="6"/>
      <c r="AA9" s="6"/>
      <c r="AB9" s="6"/>
      <c r="AC9" s="6"/>
      <c r="AD9" s="15"/>
      <c r="AG9" t="s">
        <v>31</v>
      </c>
      <c r="AH9" s="1" t="s">
        <v>69</v>
      </c>
    </row>
    <row r="10" spans="1:34" x14ac:dyDescent="0.35">
      <c r="A10" s="13">
        <f>A9+1</f>
        <v>7</v>
      </c>
      <c r="B10" s="7" t="s">
        <v>57</v>
      </c>
      <c r="C10" s="5">
        <v>1</v>
      </c>
      <c r="D10" s="5">
        <v>1</v>
      </c>
      <c r="E10" s="5">
        <f>IF(G10&lt;&gt;"",G10,F10)</f>
        <v>50</v>
      </c>
      <c r="F10" s="5">
        <v>50</v>
      </c>
      <c r="G10" s="5">
        <v>50</v>
      </c>
      <c r="H10" s="5">
        <v>360</v>
      </c>
      <c r="I10" s="5">
        <v>80</v>
      </c>
      <c r="J10" s="5">
        <f>H10+I10</f>
        <v>440</v>
      </c>
      <c r="K10" s="2">
        <f>J10/E10</f>
        <v>8.8000000000000007</v>
      </c>
      <c r="L10" s="15">
        <v>0</v>
      </c>
      <c r="M10">
        <v>1</v>
      </c>
      <c r="N10" s="19">
        <f>IF(L10&lt;1,(J10+$B$49)/E10,K10)</f>
        <v>10</v>
      </c>
      <c r="O10">
        <v>1</v>
      </c>
      <c r="P10" s="19">
        <f>(J10
+(IF(L10&lt;1,esta,0)
+(O10-1)*amob))
/E10</f>
        <v>10</v>
      </c>
      <c r="Q10" s="5"/>
      <c r="S10" s="15">
        <v>3</v>
      </c>
      <c r="T10" s="19">
        <f>(J10
+(IF(L10&lt;1,esta,0)
+(O10-1)*amob)
+(S10-1)*este)
/E10</f>
        <v>11</v>
      </c>
      <c r="U10" s="6"/>
      <c r="V10" s="6"/>
      <c r="W10" s="6"/>
      <c r="X10" s="6"/>
      <c r="Y10" s="6"/>
      <c r="Z10" s="6"/>
      <c r="AA10" s="6"/>
      <c r="AB10" s="6"/>
      <c r="AC10" s="6"/>
      <c r="AD10" s="15"/>
      <c r="AG10" t="s">
        <v>32</v>
      </c>
      <c r="AH10" s="1" t="s">
        <v>27</v>
      </c>
    </row>
    <row r="11" spans="1:34" x14ac:dyDescent="0.35">
      <c r="A11" s="13">
        <f>A10+1</f>
        <v>8</v>
      </c>
      <c r="B11" s="7" t="s">
        <v>33</v>
      </c>
      <c r="C11" s="5">
        <v>1</v>
      </c>
      <c r="D11" s="5">
        <v>1</v>
      </c>
      <c r="E11" s="5">
        <f>IF(G11&lt;&gt;"",G11,F11)</f>
        <v>60</v>
      </c>
      <c r="F11" s="5">
        <v>65</v>
      </c>
      <c r="G11" s="5">
        <v>60</v>
      </c>
      <c r="H11" s="5">
        <v>450</v>
      </c>
      <c r="I11" s="5">
        <v>60</v>
      </c>
      <c r="J11" s="5">
        <f>H11+I11</f>
        <v>510</v>
      </c>
      <c r="K11" s="2">
        <f>J11/E11</f>
        <v>8.5</v>
      </c>
      <c r="L11" s="15">
        <v>0</v>
      </c>
      <c r="M11">
        <v>0</v>
      </c>
      <c r="N11" s="19">
        <f>IF(L11&lt;1,(J11+$B$49)/E11,K11)</f>
        <v>9.5</v>
      </c>
      <c r="O11">
        <v>1</v>
      </c>
      <c r="P11" s="19">
        <f>(J11
+(IF(L11&lt;1,esta,0)
+(O11-1)*amob))
/E11</f>
        <v>9.5</v>
      </c>
      <c r="Q11" s="5"/>
      <c r="S11" s="15">
        <v>5</v>
      </c>
      <c r="T11" s="19">
        <f>(J11
+(IF(L11&lt;1,esta,0)
+(O11-1)*amob)
+(S11-1)*este)
/E11</f>
        <v>11.166666666666666</v>
      </c>
      <c r="U11" s="6"/>
      <c r="V11" s="6"/>
      <c r="W11" s="6"/>
      <c r="X11" s="6"/>
      <c r="Y11" s="6"/>
      <c r="Z11" s="6"/>
      <c r="AA11" s="6"/>
      <c r="AB11" s="6"/>
      <c r="AC11" s="6"/>
      <c r="AD11" s="15"/>
      <c r="AF11" t="s">
        <v>35</v>
      </c>
      <c r="AG11" t="s">
        <v>32</v>
      </c>
      <c r="AH11" s="1" t="s">
        <v>30</v>
      </c>
    </row>
    <row r="12" spans="1:34" x14ac:dyDescent="0.35">
      <c r="A12" s="33">
        <f>A11+1</f>
        <v>9</v>
      </c>
      <c r="B12" s="3" t="s">
        <v>29</v>
      </c>
      <c r="C12">
        <v>1</v>
      </c>
      <c r="D12" s="23">
        <v>1</v>
      </c>
      <c r="E12">
        <f>IF(G12&lt;&gt;"",G12,F12)</f>
        <v>47</v>
      </c>
      <c r="F12">
        <v>51</v>
      </c>
      <c r="G12">
        <v>47</v>
      </c>
      <c r="H12">
        <v>420</v>
      </c>
      <c r="I12">
        <v>58</v>
      </c>
      <c r="J12">
        <f>H12+I12</f>
        <v>478</v>
      </c>
      <c r="K12" s="2">
        <f>J12/E12</f>
        <v>10.170212765957446</v>
      </c>
      <c r="L12" s="15">
        <v>1</v>
      </c>
      <c r="M12">
        <v>1</v>
      </c>
      <c r="N12" s="19">
        <f>IF(L12&lt;1,(J12+$B$49)/E12,K12)</f>
        <v>10.170212765957446</v>
      </c>
      <c r="O12">
        <v>1</v>
      </c>
      <c r="P12" s="19">
        <f>(J12
+(IF(L12&lt;1,esta,0)
+(O12-1)*amob))
/E12</f>
        <v>10.170212765957446</v>
      </c>
      <c r="Q12" s="5"/>
      <c r="S12" s="15">
        <v>3</v>
      </c>
      <c r="T12" s="19">
        <f>(J12
+(IF(L12&lt;1,esta,0)
+(O12-1)*amob)
+(S12-1)*este)
/E12</f>
        <v>11.23404255319149</v>
      </c>
      <c r="U12" s="6"/>
      <c r="V12" s="6"/>
      <c r="W12" s="6"/>
      <c r="X12" s="6"/>
      <c r="Y12" s="6"/>
      <c r="Z12" s="6"/>
      <c r="AA12" s="6"/>
      <c r="AB12" s="6"/>
      <c r="AC12" s="6"/>
      <c r="AD12" s="15"/>
      <c r="AG12" t="s">
        <v>66</v>
      </c>
      <c r="AH12" s="1" t="s">
        <v>60</v>
      </c>
    </row>
    <row r="13" spans="1:34" x14ac:dyDescent="0.35">
      <c r="A13" s="11">
        <f>A12+1</f>
        <v>10</v>
      </c>
      <c r="B13" s="3" t="s">
        <v>58</v>
      </c>
      <c r="C13">
        <v>1</v>
      </c>
      <c r="D13" s="23">
        <v>1</v>
      </c>
      <c r="E13">
        <f>IF(G13&lt;&gt;"",G13,F13)</f>
        <v>48</v>
      </c>
      <c r="F13">
        <v>48</v>
      </c>
      <c r="G13">
        <v>48</v>
      </c>
      <c r="H13">
        <v>430</v>
      </c>
      <c r="I13">
        <v>90</v>
      </c>
      <c r="J13">
        <f>H13+I13</f>
        <v>520</v>
      </c>
      <c r="K13" s="2">
        <f>J13/E13</f>
        <v>10.833333333333334</v>
      </c>
      <c r="L13" s="15">
        <v>1</v>
      </c>
      <c r="M13">
        <v>1</v>
      </c>
      <c r="N13" s="19">
        <f>IF(L13&lt;1,(J13+$B$49)/E13,K13)</f>
        <v>10.833333333333334</v>
      </c>
      <c r="O13">
        <v>1</v>
      </c>
      <c r="P13" s="19">
        <f>(J13
+(IF(L13&lt;1,esta,0)
+(O13-1)*amob))
/E13</f>
        <v>10.833333333333334</v>
      </c>
      <c r="Q13" s="5"/>
      <c r="R13">
        <v>1</v>
      </c>
      <c r="S13" s="15">
        <v>2</v>
      </c>
      <c r="T13" s="19">
        <f>(J13
+(IF(L13&lt;1,esta,0)
+(O13-1)*amob)
+(S13-1)*este)
/E13</f>
        <v>11.354166666666666</v>
      </c>
      <c r="U13" s="6"/>
      <c r="V13" s="6"/>
      <c r="W13" s="6"/>
      <c r="X13" s="6"/>
      <c r="Y13" s="6"/>
      <c r="Z13" s="6"/>
      <c r="AA13" s="6"/>
      <c r="AB13" s="6"/>
      <c r="AC13" s="6"/>
      <c r="AD13" s="15"/>
      <c r="AG13" t="s">
        <v>32</v>
      </c>
      <c r="AH13" s="1" t="s">
        <v>38</v>
      </c>
    </row>
    <row r="14" spans="1:34" x14ac:dyDescent="0.35">
      <c r="A14" s="11">
        <f>A13+1</f>
        <v>11</v>
      </c>
      <c r="B14" s="3" t="s">
        <v>55</v>
      </c>
      <c r="C14">
        <v>1</v>
      </c>
      <c r="D14" s="23">
        <v>1</v>
      </c>
      <c r="E14">
        <f>IF(G14&lt;&gt;"",G14,F14)</f>
        <v>43</v>
      </c>
      <c r="F14">
        <v>48</v>
      </c>
      <c r="G14">
        <v>43</v>
      </c>
      <c r="H14">
        <v>420</v>
      </c>
      <c r="I14">
        <v>75</v>
      </c>
      <c r="J14">
        <f>H14+I14</f>
        <v>495</v>
      </c>
      <c r="K14" s="2">
        <f>J14/E14</f>
        <v>11.511627906976743</v>
      </c>
      <c r="L14" s="15">
        <v>1</v>
      </c>
      <c r="M14">
        <v>1</v>
      </c>
      <c r="N14" s="19">
        <f>IF(L14&lt;1,(J14+$B$49)/E14,K14)</f>
        <v>11.511627906976743</v>
      </c>
      <c r="O14">
        <v>1</v>
      </c>
      <c r="P14" s="19">
        <f>(J14
+(IF(L14&lt;1,esta,0)
+(O14-1)*amob))
/E14</f>
        <v>11.511627906976743</v>
      </c>
      <c r="Q14" s="5"/>
      <c r="R14">
        <v>1</v>
      </c>
      <c r="S14" s="15">
        <v>2</v>
      </c>
      <c r="T14" s="19">
        <f>(J14
+(IF(L14&lt;1,esta,0)
+(O14-1)*amob)
+(S14-1)*este)
/E14</f>
        <v>12.093023255813954</v>
      </c>
      <c r="U14" s="6"/>
      <c r="V14" s="6"/>
      <c r="W14" s="6"/>
      <c r="X14" s="6"/>
      <c r="Y14" s="6"/>
      <c r="Z14" s="6"/>
      <c r="AA14" s="6"/>
      <c r="AB14" s="6"/>
      <c r="AC14" s="6"/>
      <c r="AD14" s="15"/>
      <c r="AG14" t="s">
        <v>32</v>
      </c>
      <c r="AH14" s="1" t="s">
        <v>56</v>
      </c>
    </row>
    <row r="15" spans="1:34" x14ac:dyDescent="0.35">
      <c r="A15" s="12">
        <f>A14+1</f>
        <v>12</v>
      </c>
      <c r="B15" s="3" t="s">
        <v>12</v>
      </c>
      <c r="C15">
        <v>1</v>
      </c>
      <c r="D15" s="23">
        <v>1</v>
      </c>
      <c r="E15">
        <f>IF(G15&lt;&gt;"",G15,F15)</f>
        <v>50</v>
      </c>
      <c r="F15">
        <v>50</v>
      </c>
      <c r="H15">
        <v>420</v>
      </c>
      <c r="I15">
        <v>80</v>
      </c>
      <c r="J15">
        <f>H15+I15</f>
        <v>500</v>
      </c>
      <c r="K15" s="2">
        <f>J15/E15</f>
        <v>10</v>
      </c>
      <c r="L15" s="15">
        <v>0</v>
      </c>
      <c r="M15">
        <v>1</v>
      </c>
      <c r="N15" s="19">
        <f>IF(L15&lt;1,(J15+$B$49)/E15,K15)</f>
        <v>11.2</v>
      </c>
      <c r="O15">
        <v>1</v>
      </c>
      <c r="P15" s="19">
        <f>(J15
+(IF(L15&lt;1,esta,0)
+(O15-1)*amob))
/E15</f>
        <v>11.2</v>
      </c>
      <c r="Q15" s="5"/>
      <c r="S15" s="15">
        <v>3</v>
      </c>
      <c r="T15" s="19">
        <f>(J15
+(IF(L15&lt;1,esta,0)
+(O15-1)*amob)
+(S15-1)*este)
/E15</f>
        <v>12.2</v>
      </c>
      <c r="U15" s="6"/>
      <c r="V15" s="6"/>
      <c r="W15" s="6"/>
      <c r="X15" s="6"/>
      <c r="Y15" s="6"/>
      <c r="Z15" s="6"/>
      <c r="AA15" s="6"/>
      <c r="AB15" s="6"/>
      <c r="AC15" s="6"/>
      <c r="AD15" s="15"/>
      <c r="AF15" t="s">
        <v>10</v>
      </c>
      <c r="AG15" t="s">
        <v>11</v>
      </c>
      <c r="AH15" s="1" t="s">
        <v>8</v>
      </c>
    </row>
    <row r="16" spans="1:34" x14ac:dyDescent="0.35">
      <c r="A16" s="10">
        <f>A15+1</f>
        <v>13</v>
      </c>
      <c r="B16" s="3" t="s">
        <v>64</v>
      </c>
      <c r="C16">
        <v>1</v>
      </c>
      <c r="D16" s="23">
        <v>1</v>
      </c>
      <c r="E16">
        <f>IF(G16&lt;&gt;"",G16,F16)</f>
        <v>50</v>
      </c>
      <c r="F16">
        <v>50</v>
      </c>
      <c r="G16">
        <v>50</v>
      </c>
      <c r="H16">
        <v>400</v>
      </c>
      <c r="I16">
        <v>100</v>
      </c>
      <c r="J16">
        <f>H16+I16</f>
        <v>500</v>
      </c>
      <c r="K16" s="2">
        <f>J16/E16</f>
        <v>10</v>
      </c>
      <c r="L16" s="15">
        <v>0</v>
      </c>
      <c r="M16">
        <v>0</v>
      </c>
      <c r="N16" s="19">
        <f>IF(L16&lt;1,(J16+$B$49)/E16,K16)</f>
        <v>11.2</v>
      </c>
      <c r="O16">
        <v>1</v>
      </c>
      <c r="P16" s="19">
        <f>(J16
+(IF(L16&lt;1,esta,0)
+(O16-1)*amob))
/E16</f>
        <v>11.2</v>
      </c>
      <c r="Q16" s="5"/>
      <c r="S16" s="15">
        <v>3</v>
      </c>
      <c r="T16" s="19">
        <f>(J16
+(IF(L16&lt;1,esta,0)
+(O16-1)*amob)
+(S16-1)*este)
/E16</f>
        <v>12.2</v>
      </c>
      <c r="U16" s="6"/>
      <c r="V16" s="6"/>
      <c r="W16" s="6"/>
      <c r="X16" s="6"/>
      <c r="Y16" s="6"/>
      <c r="Z16" s="6"/>
      <c r="AA16" s="6"/>
      <c r="AB16" s="6"/>
      <c r="AC16" s="6"/>
      <c r="AD16" s="15"/>
      <c r="AG16" t="s">
        <v>32</v>
      </c>
    </row>
    <row r="17" spans="1:34" x14ac:dyDescent="0.35">
      <c r="A17" s="10">
        <f>A16+1</f>
        <v>14</v>
      </c>
      <c r="B17" s="5" t="s">
        <v>51</v>
      </c>
      <c r="C17" s="5">
        <v>1</v>
      </c>
      <c r="D17" s="23">
        <v>1</v>
      </c>
      <c r="E17" s="5">
        <f>IF(G17&lt;&gt;"",G17,F17)</f>
        <v>50</v>
      </c>
      <c r="F17" s="5">
        <v>58</v>
      </c>
      <c r="G17" s="5">
        <v>50</v>
      </c>
      <c r="H17" s="5">
        <v>500</v>
      </c>
      <c r="I17" s="5">
        <v>90</v>
      </c>
      <c r="J17" s="5">
        <f>H17+I17</f>
        <v>590</v>
      </c>
      <c r="K17" s="6">
        <f>J17/E17</f>
        <v>11.8</v>
      </c>
      <c r="L17" s="15">
        <v>1</v>
      </c>
      <c r="M17" s="5">
        <v>0</v>
      </c>
      <c r="N17" s="19">
        <f>IF(L17&lt;1,(J17+$B$49)/E17,K17)</f>
        <v>11.8</v>
      </c>
      <c r="O17">
        <v>1</v>
      </c>
      <c r="P17" s="19">
        <f>(J17
+(IF(L17&lt;1,esta,0)
+(O17-1)*amob))
/E17</f>
        <v>11.8</v>
      </c>
      <c r="Q17" s="5"/>
      <c r="R17">
        <v>1</v>
      </c>
      <c r="S17" s="15">
        <v>2</v>
      </c>
      <c r="T17" s="19">
        <f>(J17
+(IF(L17&lt;1,esta,0)
+(O17-1)*amob)
+(S17-1)*este)
/E17</f>
        <v>12.3</v>
      </c>
      <c r="U17" s="6"/>
      <c r="V17" s="6" t="s">
        <v>105</v>
      </c>
      <c r="W17" s="6" t="s">
        <v>106</v>
      </c>
      <c r="X17" s="6" t="s">
        <v>105</v>
      </c>
      <c r="Y17" s="6"/>
      <c r="Z17" s="6"/>
      <c r="AA17" s="6"/>
      <c r="AB17" s="6"/>
      <c r="AC17" s="6"/>
      <c r="AD17" s="15"/>
      <c r="AF17" s="5" t="s">
        <v>74</v>
      </c>
      <c r="AG17" s="5" t="s">
        <v>75</v>
      </c>
      <c r="AH17" s="1" t="s">
        <v>37</v>
      </c>
    </row>
    <row r="18" spans="1:34" x14ac:dyDescent="0.35">
      <c r="A18" s="11">
        <f>A17+1</f>
        <v>15</v>
      </c>
      <c r="B18" s="7" t="s">
        <v>43</v>
      </c>
      <c r="C18" s="5">
        <v>1</v>
      </c>
      <c r="D18" s="23">
        <v>1</v>
      </c>
      <c r="E18" s="5">
        <f>IF(G18&lt;&gt;"",G18,F18)</f>
        <v>42</v>
      </c>
      <c r="F18" s="5"/>
      <c r="G18" s="5">
        <v>42</v>
      </c>
      <c r="H18" s="5">
        <v>435</v>
      </c>
      <c r="I18" s="5"/>
      <c r="J18" s="5">
        <f>H18+I18</f>
        <v>435</v>
      </c>
      <c r="K18" s="6">
        <f>J18/E18</f>
        <v>10.357142857142858</v>
      </c>
      <c r="L18" s="15">
        <v>0</v>
      </c>
      <c r="M18" s="5">
        <v>0</v>
      </c>
      <c r="N18" s="19">
        <f>IF(L18&lt;1,(J18+$B$49)/E18,K18)</f>
        <v>11.785714285714286</v>
      </c>
      <c r="O18" s="5">
        <v>1</v>
      </c>
      <c r="P18" s="19">
        <f>(J18
+(IF(L18&lt;1,esta,0)
+(O18-1)*amob))
/E18</f>
        <v>11.785714285714286</v>
      </c>
      <c r="Q18" s="5" t="s">
        <v>72</v>
      </c>
      <c r="R18" s="5"/>
      <c r="S18" s="15">
        <v>2</v>
      </c>
      <c r="T18" s="19">
        <f>(J18
+(IF(L18&lt;1,esta,0)
+(O18-1)*amob)
+(S18-1)*este)
/E18</f>
        <v>12.380952380952381</v>
      </c>
      <c r="U18" s="6"/>
      <c r="V18" s="6"/>
      <c r="W18" s="6"/>
      <c r="X18" s="6"/>
      <c r="Y18" s="6"/>
      <c r="Z18" s="6"/>
      <c r="AA18" s="6"/>
      <c r="AB18" s="6"/>
      <c r="AC18" s="6"/>
      <c r="AD18" s="15"/>
      <c r="AF18" t="s">
        <v>41</v>
      </c>
      <c r="AG18" t="s">
        <v>32</v>
      </c>
      <c r="AH18" s="1" t="s">
        <v>42</v>
      </c>
    </row>
    <row r="19" spans="1:34" x14ac:dyDescent="0.35">
      <c r="A19" s="13">
        <f>A18+1</f>
        <v>16</v>
      </c>
      <c r="B19" s="7" t="s">
        <v>39</v>
      </c>
      <c r="C19" s="5">
        <v>1</v>
      </c>
      <c r="D19" s="5">
        <v>1</v>
      </c>
      <c r="E19" s="5">
        <f>IF(G19&lt;&gt;"",G19,F19)</f>
        <v>40</v>
      </c>
      <c r="F19" s="5">
        <v>40</v>
      </c>
      <c r="G19" s="5">
        <v>40</v>
      </c>
      <c r="H19" s="5">
        <v>380</v>
      </c>
      <c r="I19" s="5">
        <v>75</v>
      </c>
      <c r="J19" s="5">
        <f>H19+I19</f>
        <v>455</v>
      </c>
      <c r="K19" s="6">
        <f>J19/E19</f>
        <v>11.375</v>
      </c>
      <c r="L19" s="5">
        <v>1</v>
      </c>
      <c r="M19" s="5">
        <v>1</v>
      </c>
      <c r="N19" s="6">
        <f>IF(L19&lt;1,(J19+$B$49)/E19,K19)</f>
        <v>11.375</v>
      </c>
      <c r="O19" s="5">
        <v>1</v>
      </c>
      <c r="P19" s="6">
        <f>(J19
+(IF(L19&lt;1,esta,0)
+(O19-1)*amob))
/E19</f>
        <v>11.375</v>
      </c>
      <c r="Q19" s="5"/>
      <c r="R19" s="5"/>
      <c r="S19" s="5">
        <v>3</v>
      </c>
      <c r="T19" s="6">
        <f>(J19
+(IF(L19&lt;1,esta,0)
+(O19-1)*amob)
+(S19-1)*este)
/E19</f>
        <v>12.625</v>
      </c>
      <c r="U19" s="6"/>
      <c r="V19" s="6"/>
      <c r="W19" s="6"/>
      <c r="X19" s="6"/>
      <c r="Y19" s="6"/>
      <c r="Z19" s="6"/>
      <c r="AA19" s="6"/>
      <c r="AB19" s="6"/>
      <c r="AC19" s="6"/>
      <c r="AD19" s="15"/>
      <c r="AG19" t="s">
        <v>32</v>
      </c>
      <c r="AH19" s="1" t="s">
        <v>76</v>
      </c>
    </row>
    <row r="20" spans="1:34" x14ac:dyDescent="0.35">
      <c r="A20" s="12">
        <f>A19+1</f>
        <v>17</v>
      </c>
      <c r="B20" s="7" t="s">
        <v>29</v>
      </c>
      <c r="C20" s="7">
        <v>1</v>
      </c>
      <c r="D20" s="24">
        <v>1</v>
      </c>
      <c r="E20" s="7">
        <f>IF(G20&lt;&gt;"",G20,F20)</f>
        <v>45</v>
      </c>
      <c r="F20" s="7">
        <v>50</v>
      </c>
      <c r="G20" s="7">
        <v>45</v>
      </c>
      <c r="H20" s="7">
        <v>450</v>
      </c>
      <c r="I20" s="7">
        <v>110</v>
      </c>
      <c r="J20" s="7">
        <f>H20+I20</f>
        <v>560</v>
      </c>
      <c r="K20" s="8">
        <f>J20/E20</f>
        <v>12.444444444444445</v>
      </c>
      <c r="L20" s="16">
        <v>1</v>
      </c>
      <c r="M20" s="7">
        <v>1</v>
      </c>
      <c r="N20" s="19">
        <f>IF(L20&lt;1,(J20+$B$49)/E20,K20)</f>
        <v>12.444444444444445</v>
      </c>
      <c r="O20">
        <v>1</v>
      </c>
      <c r="P20" s="19">
        <f>(J20
+(IF(L20&lt;1,esta,0)
+(O20-1)*amob))
/E20</f>
        <v>12.444444444444445</v>
      </c>
      <c r="Q20" s="5"/>
      <c r="R20" s="5">
        <v>1</v>
      </c>
      <c r="S20" s="15">
        <v>2</v>
      </c>
      <c r="T20" s="19">
        <f>(J20
+(IF(L20&lt;1,esta,0)
+(O20-1)*amob)
+(S20-1)*este)
/E20</f>
        <v>13</v>
      </c>
      <c r="U20" s="6"/>
      <c r="V20" s="6"/>
      <c r="W20" s="6"/>
      <c r="X20" s="6"/>
      <c r="Y20" s="6"/>
      <c r="Z20" s="6"/>
      <c r="AA20" s="6"/>
      <c r="AB20" s="6"/>
      <c r="AC20" s="6"/>
      <c r="AD20" s="16"/>
      <c r="AF20" s="5"/>
      <c r="AG20" s="5"/>
      <c r="AH20" s="1" t="s">
        <v>63</v>
      </c>
    </row>
    <row r="21" spans="1:34" x14ac:dyDescent="0.35">
      <c r="A21" s="10">
        <f>A20+1</f>
        <v>18</v>
      </c>
      <c r="B21" s="3" t="s">
        <v>59</v>
      </c>
      <c r="C21">
        <v>1</v>
      </c>
      <c r="D21" s="23">
        <v>1</v>
      </c>
      <c r="E21">
        <f>IF(G21&lt;&gt;"",G21,F21)</f>
        <v>42</v>
      </c>
      <c r="F21">
        <v>45</v>
      </c>
      <c r="G21">
        <v>42</v>
      </c>
      <c r="H21">
        <v>450</v>
      </c>
      <c r="I21">
        <v>75</v>
      </c>
      <c r="J21">
        <f>H21+I21</f>
        <v>525</v>
      </c>
      <c r="K21" s="2">
        <f>J21/E21</f>
        <v>12.5</v>
      </c>
      <c r="L21" s="15">
        <v>1</v>
      </c>
      <c r="M21">
        <v>1</v>
      </c>
      <c r="N21" s="19">
        <f>IF(L21&lt;1,(J21+$B$49)/E21,K21)</f>
        <v>12.5</v>
      </c>
      <c r="O21">
        <v>1</v>
      </c>
      <c r="P21" s="19">
        <f>(J21
+(IF(L21&lt;1,esta,0)
+(O21-1)*amob))
/E21</f>
        <v>12.5</v>
      </c>
      <c r="Q21" s="5"/>
      <c r="R21">
        <v>1</v>
      </c>
      <c r="S21" s="15">
        <v>2</v>
      </c>
      <c r="T21" s="19">
        <f>(J21
+(IF(L21&lt;1,esta,0)
+(O21-1)*amob)
+(S21-1)*este)
/E21</f>
        <v>13.095238095238095</v>
      </c>
      <c r="U21" s="6"/>
      <c r="V21" s="6"/>
      <c r="W21" s="6"/>
      <c r="X21" s="6"/>
      <c r="Y21" s="6"/>
      <c r="Z21" s="6"/>
      <c r="AA21" s="6"/>
      <c r="AB21" s="6"/>
      <c r="AC21" s="6"/>
      <c r="AD21" s="15"/>
      <c r="AG21" t="s">
        <v>32</v>
      </c>
      <c r="AH21" s="5"/>
    </row>
    <row r="22" spans="1:34" x14ac:dyDescent="0.35">
      <c r="A22" s="11">
        <f>A21+1</f>
        <v>19</v>
      </c>
      <c r="B22" s="3" t="s">
        <v>21</v>
      </c>
      <c r="C22">
        <v>1</v>
      </c>
      <c r="D22" s="23">
        <v>1</v>
      </c>
      <c r="E22">
        <f>IF(G22&lt;&gt;"",G22,F22)</f>
        <v>40</v>
      </c>
      <c r="F22">
        <v>45</v>
      </c>
      <c r="G22">
        <v>40</v>
      </c>
      <c r="H22">
        <v>440</v>
      </c>
      <c r="I22">
        <v>50</v>
      </c>
      <c r="J22">
        <f>H22+I22</f>
        <v>490</v>
      </c>
      <c r="K22" s="2">
        <f>J22/E22</f>
        <v>12.25</v>
      </c>
      <c r="L22" s="15">
        <v>1</v>
      </c>
      <c r="M22">
        <v>1</v>
      </c>
      <c r="N22" s="19">
        <f>IF(L22&lt;1,(J22+$B$49)/E22,K22)</f>
        <v>12.25</v>
      </c>
      <c r="O22">
        <v>1</v>
      </c>
      <c r="P22" s="19">
        <f>(J22
+(IF(L22&lt;1,esta,0)
+(O22-1)*amob))
/E22</f>
        <v>12.25</v>
      </c>
      <c r="Q22" s="5"/>
      <c r="S22" s="15">
        <v>2.5</v>
      </c>
      <c r="T22" s="19">
        <f>(J22
+(IF(L22&lt;1,esta,0)
+(O22-1)*amob)
+(S22-1)*este)
/E22</f>
        <v>13.1875</v>
      </c>
      <c r="U22" s="6"/>
      <c r="V22" s="6"/>
      <c r="W22" s="6"/>
      <c r="X22" s="6"/>
      <c r="Y22" s="6"/>
      <c r="Z22" s="6"/>
      <c r="AA22" s="6"/>
      <c r="AB22" s="6"/>
      <c r="AC22" s="6"/>
      <c r="AD22" s="15"/>
      <c r="AG22" t="s">
        <v>31</v>
      </c>
      <c r="AH22" s="1" t="s">
        <v>20</v>
      </c>
    </row>
    <row r="23" spans="1:34" x14ac:dyDescent="0.35">
      <c r="A23" s="13">
        <f>A22+1</f>
        <v>20</v>
      </c>
      <c r="B23" t="s">
        <v>55</v>
      </c>
      <c r="C23">
        <v>1</v>
      </c>
      <c r="D23" s="23">
        <v>1</v>
      </c>
      <c r="E23">
        <f>IF(G23&lt;&gt;"",G23,F23)</f>
        <v>45</v>
      </c>
      <c r="F23">
        <v>57</v>
      </c>
      <c r="G23">
        <v>45</v>
      </c>
      <c r="H23">
        <v>400</v>
      </c>
      <c r="I23">
        <v>120</v>
      </c>
      <c r="J23">
        <f>H23+I23</f>
        <v>520</v>
      </c>
      <c r="K23" s="2">
        <f>J23/E23</f>
        <v>11.555555555555555</v>
      </c>
      <c r="L23" s="15">
        <v>1</v>
      </c>
      <c r="M23">
        <v>1</v>
      </c>
      <c r="N23" s="19">
        <f>IF(L23&lt;1,(J23+$B$49)/E23,K23)</f>
        <v>11.555555555555555</v>
      </c>
      <c r="O23">
        <v>1</v>
      </c>
      <c r="P23" s="19">
        <f>(J23
+(IF(L23&lt;1,esta,0)
+(O23-1)*amob))
/E23</f>
        <v>11.555555555555555</v>
      </c>
      <c r="Q23" s="5"/>
      <c r="S23" s="15">
        <v>4</v>
      </c>
      <c r="T23" s="19">
        <f>(J23
+(IF(L23&lt;1,esta,0)
+(O23-1)*amob)
+(S23-1)*este)
/E23</f>
        <v>13.222222222222221</v>
      </c>
      <c r="U23" s="6"/>
      <c r="V23" s="6"/>
      <c r="W23" s="6"/>
      <c r="X23" s="6"/>
      <c r="Y23" s="6"/>
      <c r="Z23" s="6"/>
      <c r="AA23" s="6"/>
      <c r="AB23" s="6"/>
      <c r="AC23" s="6"/>
      <c r="AD23" s="15"/>
      <c r="AG23" t="s">
        <v>32</v>
      </c>
      <c r="AH23" s="1" t="s">
        <v>61</v>
      </c>
    </row>
    <row r="24" spans="1:34" x14ac:dyDescent="0.35">
      <c r="A24" s="13">
        <f>A23+1</f>
        <v>21</v>
      </c>
      <c r="B24" s="3" t="s">
        <v>26</v>
      </c>
      <c r="C24">
        <v>1</v>
      </c>
      <c r="D24" s="23">
        <v>1</v>
      </c>
      <c r="E24">
        <f>IF(G24&lt;&gt;"",G24,F24)</f>
        <v>49</v>
      </c>
      <c r="F24">
        <v>55</v>
      </c>
      <c r="G24">
        <v>49</v>
      </c>
      <c r="H24">
        <v>450</v>
      </c>
      <c r="I24">
        <v>120</v>
      </c>
      <c r="J24">
        <f>H24+I24</f>
        <v>570</v>
      </c>
      <c r="K24" s="2">
        <f>J24/E24</f>
        <v>11.63265306122449</v>
      </c>
      <c r="L24" s="15">
        <v>0</v>
      </c>
      <c r="M24">
        <v>1</v>
      </c>
      <c r="N24" s="19">
        <f>IF(L24&lt;1,(J24+$B$49)/E24,K24)</f>
        <v>12.857142857142858</v>
      </c>
      <c r="O24">
        <v>1</v>
      </c>
      <c r="P24" s="19">
        <f>(J24
+(IF(L24&lt;1,esta,0)
+(O24-1)*amob))
/E24</f>
        <v>12.857142857142858</v>
      </c>
      <c r="Q24" s="5"/>
      <c r="S24" s="15">
        <v>3</v>
      </c>
      <c r="T24" s="19">
        <f>(J24
+(IF(L24&lt;1,esta,0)
+(O24-1)*amob)
+(S24-1)*este)
/E24</f>
        <v>13.877551020408163</v>
      </c>
      <c r="U24" s="6"/>
      <c r="V24" s="6"/>
      <c r="W24" s="6"/>
      <c r="X24" s="6"/>
      <c r="Y24" s="6"/>
      <c r="Z24" s="6"/>
      <c r="AA24" s="6"/>
      <c r="AB24" s="6"/>
      <c r="AC24" s="6"/>
      <c r="AD24" s="15"/>
      <c r="AG24" t="s">
        <v>32</v>
      </c>
      <c r="AH24" s="1" t="s">
        <v>65</v>
      </c>
    </row>
    <row r="25" spans="1:34" x14ac:dyDescent="0.35">
      <c r="A25" s="12">
        <f>A24+1</f>
        <v>22</v>
      </c>
      <c r="B25" s="3" t="s">
        <v>51</v>
      </c>
      <c r="C25">
        <v>1</v>
      </c>
      <c r="D25" s="23">
        <v>1</v>
      </c>
      <c r="E25">
        <f>IF(G25&lt;&gt;"",G25,F25)</f>
        <v>45</v>
      </c>
      <c r="F25">
        <v>50</v>
      </c>
      <c r="G25">
        <v>45</v>
      </c>
      <c r="H25">
        <v>400</v>
      </c>
      <c r="I25">
        <v>120</v>
      </c>
      <c r="J25">
        <f>H25+I25</f>
        <v>520</v>
      </c>
      <c r="K25" s="2">
        <f>J25/E25</f>
        <v>11.555555555555555</v>
      </c>
      <c r="L25" s="15">
        <v>0</v>
      </c>
      <c r="M25">
        <v>0</v>
      </c>
      <c r="N25" s="19">
        <f>IF(L25&lt;1,(J25+$B$49)/E25,K25)</f>
        <v>12.888888888888889</v>
      </c>
      <c r="O25">
        <v>1</v>
      </c>
      <c r="P25" s="19">
        <f>(J25
+(IF(L25&lt;1,esta,0)
+(O25-1)*amob))
/E25</f>
        <v>12.888888888888889</v>
      </c>
      <c r="Q25" s="5"/>
      <c r="S25" s="15">
        <v>3</v>
      </c>
      <c r="T25" s="19">
        <f>(J25
+(IF(L25&lt;1,esta,0)
+(O25-1)*amob)
+(S25-1)*este)
/E25</f>
        <v>14</v>
      </c>
      <c r="U25" s="6"/>
      <c r="V25" s="6"/>
      <c r="W25" s="6"/>
      <c r="X25" s="6"/>
      <c r="Y25" s="6"/>
      <c r="Z25" s="6"/>
      <c r="AA25" s="6"/>
      <c r="AB25" s="6"/>
      <c r="AC25" s="6"/>
      <c r="AD25" s="15"/>
      <c r="AF25" t="s">
        <v>52</v>
      </c>
      <c r="AG25" t="s">
        <v>32</v>
      </c>
    </row>
    <row r="26" spans="1:34" x14ac:dyDescent="0.35">
      <c r="A26" s="10">
        <f>A25+1</f>
        <v>23</v>
      </c>
      <c r="B26" s="7" t="s">
        <v>43</v>
      </c>
      <c r="C26" s="7">
        <v>1</v>
      </c>
      <c r="D26" s="24">
        <v>1</v>
      </c>
      <c r="E26" s="7">
        <f>IF(G26&lt;&gt;"",G26,F26)</f>
        <v>42</v>
      </c>
      <c r="F26" s="7">
        <v>42</v>
      </c>
      <c r="G26" s="7">
        <v>42</v>
      </c>
      <c r="H26" s="7">
        <v>420</v>
      </c>
      <c r="I26" s="7">
        <v>60</v>
      </c>
      <c r="J26" s="7">
        <f>H26+I26</f>
        <v>480</v>
      </c>
      <c r="K26" s="8">
        <f>J26/E26</f>
        <v>11.428571428571429</v>
      </c>
      <c r="L26" s="16">
        <v>0</v>
      </c>
      <c r="M26" s="7">
        <v>0</v>
      </c>
      <c r="N26" s="19">
        <f>IF(L26&lt;1,(J26+$B$49)/E26,K26)</f>
        <v>12.857142857142858</v>
      </c>
      <c r="O26">
        <v>1</v>
      </c>
      <c r="P26" s="19">
        <f>(J26
+(IF(L26&lt;1,esta,0)
+(O26-1)*amob))
/E26</f>
        <v>12.857142857142858</v>
      </c>
      <c r="Q26" s="5"/>
      <c r="S26" s="15">
        <v>3</v>
      </c>
      <c r="T26" s="19">
        <f>(J26
+(IF(L26&lt;1,esta,0)
+(O26-1)*amob)
+(S26-1)*este)
/E26</f>
        <v>14.047619047619047</v>
      </c>
      <c r="U26" s="6"/>
      <c r="V26" s="6"/>
      <c r="W26" s="6"/>
      <c r="X26" s="6"/>
      <c r="Y26" s="6"/>
      <c r="Z26" s="6"/>
      <c r="AA26" s="6"/>
      <c r="AB26" s="6"/>
      <c r="AC26" s="6"/>
      <c r="AD26" s="16"/>
      <c r="AF26" s="5"/>
      <c r="AG26" s="5"/>
      <c r="AH26" s="1" t="s">
        <v>34</v>
      </c>
    </row>
    <row r="27" spans="1:34" x14ac:dyDescent="0.35">
      <c r="A27" s="10">
        <f>A26+1</f>
        <v>24</v>
      </c>
      <c r="B27" s="3" t="s">
        <v>43</v>
      </c>
      <c r="C27">
        <v>1</v>
      </c>
      <c r="D27" s="23">
        <v>1</v>
      </c>
      <c r="E27">
        <f>IF(G27&lt;&gt;"",G27,F27)</f>
        <v>45</v>
      </c>
      <c r="F27">
        <v>57</v>
      </c>
      <c r="G27">
        <v>45</v>
      </c>
      <c r="H27">
        <v>450</v>
      </c>
      <c r="I27">
        <v>100</v>
      </c>
      <c r="J27">
        <f>H27+I27</f>
        <v>550</v>
      </c>
      <c r="K27" s="2">
        <f>J27/E27</f>
        <v>12.222222222222221</v>
      </c>
      <c r="L27" s="15">
        <v>0</v>
      </c>
      <c r="M27">
        <v>1</v>
      </c>
      <c r="N27" s="19">
        <f>IF(L27&lt;1,(J27+$B$49)/E27,K27)</f>
        <v>13.555555555555555</v>
      </c>
      <c r="O27">
        <v>1</v>
      </c>
      <c r="P27" s="19">
        <f>(J27
+(IF(L27&lt;1,esta,0)
+(O27-1)*amob))
/E27</f>
        <v>13.555555555555555</v>
      </c>
      <c r="Q27" s="5"/>
      <c r="R27">
        <v>1</v>
      </c>
      <c r="S27" s="15">
        <v>2</v>
      </c>
      <c r="T27" s="19">
        <f>(J27
+(IF(L27&lt;1,esta,0)
+(O27-1)*amob)
+(S27-1)*este)
/E27</f>
        <v>14.111111111111111</v>
      </c>
      <c r="U27" s="6"/>
      <c r="V27" s="6"/>
      <c r="W27" s="6"/>
      <c r="X27" s="6"/>
      <c r="Y27" s="6"/>
      <c r="Z27" s="6"/>
      <c r="AA27" s="6"/>
      <c r="AB27" s="6"/>
      <c r="AC27" s="6"/>
      <c r="AD27" s="15"/>
      <c r="AG27" t="s">
        <v>32</v>
      </c>
      <c r="AH27" s="1" t="s">
        <v>53</v>
      </c>
    </row>
    <row r="28" spans="1:34" x14ac:dyDescent="0.35">
      <c r="A28" s="10">
        <f>A27+1</f>
        <v>25</v>
      </c>
      <c r="B28" s="3" t="s">
        <v>21</v>
      </c>
      <c r="C28">
        <v>1</v>
      </c>
      <c r="D28" s="23">
        <v>1</v>
      </c>
      <c r="E28">
        <f>IF(G28&lt;&gt;"",G28,F28)</f>
        <v>40</v>
      </c>
      <c r="F28">
        <v>46</v>
      </c>
      <c r="G28">
        <v>40</v>
      </c>
      <c r="H28">
        <v>400</v>
      </c>
      <c r="I28">
        <v>50</v>
      </c>
      <c r="J28">
        <f>H28+I28</f>
        <v>450</v>
      </c>
      <c r="K28" s="2">
        <f>J28/E28</f>
        <v>11.25</v>
      </c>
      <c r="L28" s="15">
        <v>1</v>
      </c>
      <c r="M28">
        <v>1</v>
      </c>
      <c r="N28" s="19">
        <f>IF(L28&lt;1,(J28+$B$49)/E28,K28)</f>
        <v>11.25</v>
      </c>
      <c r="O28">
        <v>3</v>
      </c>
      <c r="P28" s="19">
        <f>(J28
+(IF(L28&lt;1,esta,0)
+(O28-1)*amob))
/E28</f>
        <v>12.916666666666666</v>
      </c>
      <c r="Q28" s="5"/>
      <c r="S28" s="15">
        <v>3</v>
      </c>
      <c r="T28" s="19">
        <f>(J28
+(IF(L28&lt;1,esta,0)
+(O28-1)*amob)
+(S28-1)*este)
/E28</f>
        <v>14.166666666666666</v>
      </c>
      <c r="U28" s="6"/>
      <c r="V28" s="6"/>
      <c r="W28" s="6"/>
      <c r="X28" s="6"/>
      <c r="Y28" s="6"/>
      <c r="Z28" s="6"/>
      <c r="AA28" s="6"/>
      <c r="AB28" s="6"/>
      <c r="AC28" s="6"/>
      <c r="AD28" s="15"/>
      <c r="AF28" t="s">
        <v>36</v>
      </c>
      <c r="AG28" t="s">
        <v>32</v>
      </c>
      <c r="AH28" s="1" t="s">
        <v>62</v>
      </c>
    </row>
    <row r="29" spans="1:34" x14ac:dyDescent="0.35">
      <c r="A29" s="10">
        <f>A28+1</f>
        <v>26</v>
      </c>
      <c r="B29" s="3" t="s">
        <v>47</v>
      </c>
      <c r="C29">
        <v>1</v>
      </c>
      <c r="D29" s="23">
        <v>1</v>
      </c>
      <c r="E29">
        <f>IF(G29&lt;&gt;"",G29,F29)</f>
        <v>40</v>
      </c>
      <c r="F29">
        <v>45</v>
      </c>
      <c r="G29">
        <v>40</v>
      </c>
      <c r="H29">
        <v>420</v>
      </c>
      <c r="I29">
        <v>68</v>
      </c>
      <c r="J29">
        <f>H29+I29</f>
        <v>488</v>
      </c>
      <c r="K29" s="2">
        <f>J29/E29</f>
        <v>12.2</v>
      </c>
      <c r="L29" s="15">
        <v>0</v>
      </c>
      <c r="M29">
        <v>1</v>
      </c>
      <c r="N29" s="19">
        <f>IF(L29&lt;1,(J29+$B$49)/E29,K29)</f>
        <v>13.7</v>
      </c>
      <c r="O29">
        <v>1</v>
      </c>
      <c r="P29" s="19">
        <f>(J29
+(IF(L29&lt;1,esta,0)
+(O29-1)*amob))
/E29</f>
        <v>13.7</v>
      </c>
      <c r="Q29" s="5"/>
      <c r="R29">
        <v>1</v>
      </c>
      <c r="S29" s="15">
        <v>2</v>
      </c>
      <c r="T29" s="19">
        <f>(J29
+(IF(L29&lt;1,esta,0)
+(O29-1)*amob)
+(S29-1)*este)
/E29</f>
        <v>14.324999999999999</v>
      </c>
      <c r="U29" s="6"/>
      <c r="V29" s="6"/>
      <c r="W29" s="6"/>
      <c r="X29" s="6"/>
      <c r="Y29" s="6"/>
      <c r="Z29" s="6"/>
      <c r="AA29" s="6"/>
      <c r="AB29" s="6"/>
      <c r="AC29" s="6"/>
      <c r="AD29" s="15"/>
      <c r="AG29" t="s">
        <v>32</v>
      </c>
      <c r="AH29" s="1" t="s">
        <v>50</v>
      </c>
    </row>
    <row r="30" spans="1:34" x14ac:dyDescent="0.35">
      <c r="A30" s="10">
        <f>A29+1</f>
        <v>27</v>
      </c>
      <c r="B30" s="3" t="s">
        <v>26</v>
      </c>
      <c r="C30">
        <v>1</v>
      </c>
      <c r="D30" s="23">
        <v>1</v>
      </c>
      <c r="E30">
        <f>IF(G30&lt;&gt;"",G30,F30)</f>
        <v>40</v>
      </c>
      <c r="F30">
        <v>42</v>
      </c>
      <c r="G30">
        <v>40</v>
      </c>
      <c r="H30">
        <v>380</v>
      </c>
      <c r="I30">
        <f>J30-H30</f>
        <v>110</v>
      </c>
      <c r="J30">
        <v>490</v>
      </c>
      <c r="K30" s="2">
        <f>J30/E30</f>
        <v>12.25</v>
      </c>
      <c r="L30" s="15">
        <v>0</v>
      </c>
      <c r="M30">
        <v>0</v>
      </c>
      <c r="N30" s="19">
        <f>IF(L30&lt;1,(J30+$B$49)/E30,K30)</f>
        <v>13.75</v>
      </c>
      <c r="O30">
        <v>1</v>
      </c>
      <c r="P30" s="19">
        <f>(J30
+(IF(L30&lt;1,esta,0)
+(O30-1)*amob))
/E30</f>
        <v>13.75</v>
      </c>
      <c r="Q30" s="5"/>
      <c r="S30" s="15">
        <v>3</v>
      </c>
      <c r="T30" s="19">
        <f>(J30
+(IF(L30&lt;1,esta,0)
+(O30-1)*amob)
+(S30-1)*este)
/E30</f>
        <v>15</v>
      </c>
      <c r="U30" s="6"/>
      <c r="V30" s="6"/>
      <c r="W30" s="6"/>
      <c r="X30" s="6"/>
      <c r="Y30" s="6"/>
      <c r="Z30" s="6"/>
      <c r="AA30" s="6"/>
      <c r="AB30" s="6"/>
      <c r="AC30" s="6"/>
      <c r="AD30" s="15"/>
      <c r="AG30" t="s">
        <v>31</v>
      </c>
      <c r="AH30" s="1" t="s">
        <v>24</v>
      </c>
    </row>
    <row r="31" spans="1:34" x14ac:dyDescent="0.35">
      <c r="A31" s="10">
        <f>A30+1</f>
        <v>28</v>
      </c>
      <c r="B31" s="3" t="s">
        <v>26</v>
      </c>
      <c r="C31">
        <v>1</v>
      </c>
      <c r="D31" s="23">
        <v>1</v>
      </c>
      <c r="E31">
        <f>IF(G31&lt;&gt;"",G31,F31)</f>
        <v>40</v>
      </c>
      <c r="F31">
        <v>42</v>
      </c>
      <c r="G31">
        <v>40</v>
      </c>
      <c r="H31">
        <v>400</v>
      </c>
      <c r="I31">
        <v>135</v>
      </c>
      <c r="J31">
        <f>H31+I31</f>
        <v>535</v>
      </c>
      <c r="K31" s="2">
        <f>J31/E31</f>
        <v>13.375</v>
      </c>
      <c r="L31" s="15">
        <v>0</v>
      </c>
      <c r="M31">
        <v>0</v>
      </c>
      <c r="N31" s="19">
        <f>IF(L31&lt;1,(J31+$B$49)/E31,K31)</f>
        <v>14.875</v>
      </c>
      <c r="O31">
        <v>1</v>
      </c>
      <c r="P31" s="19">
        <f>(J31
+(IF(L31&lt;1,esta,0)
+(O31-1)*amob))
/E31</f>
        <v>14.875</v>
      </c>
      <c r="Q31" s="5"/>
      <c r="S31" s="15">
        <v>3</v>
      </c>
      <c r="T31" s="19">
        <f>(J31
+(IF(L31&lt;1,esta,0)
+(O31-1)*amob)
+(S31-1)*este)
/E31</f>
        <v>16.125</v>
      </c>
      <c r="U31" s="6"/>
      <c r="V31" s="6"/>
      <c r="W31" s="6"/>
      <c r="X31" s="6"/>
      <c r="Y31" s="6"/>
      <c r="Z31" s="6"/>
      <c r="AA31" s="6"/>
      <c r="AB31" s="6"/>
      <c r="AC31" s="6"/>
      <c r="AD31" s="15"/>
      <c r="AG31" t="s">
        <v>31</v>
      </c>
      <c r="AH31" s="1" t="s">
        <v>25</v>
      </c>
    </row>
    <row r="32" spans="1:34" x14ac:dyDescent="0.35">
      <c r="A32" s="10">
        <f>A31+1</f>
        <v>29</v>
      </c>
      <c r="B32" s="7" t="s">
        <v>19</v>
      </c>
      <c r="C32" s="5">
        <v>1</v>
      </c>
      <c r="D32" s="23">
        <v>1</v>
      </c>
      <c r="E32" s="5">
        <f>IF(G32&lt;&gt;"",G32,F32)</f>
        <v>36</v>
      </c>
      <c r="F32" s="5">
        <v>36</v>
      </c>
      <c r="G32" s="5">
        <v>36</v>
      </c>
      <c r="H32" s="5">
        <v>380</v>
      </c>
      <c r="I32" s="5">
        <v>100</v>
      </c>
      <c r="J32" s="5">
        <f>H32+I32</f>
        <v>480</v>
      </c>
      <c r="K32" s="6">
        <f>J32/E32</f>
        <v>13.333333333333334</v>
      </c>
      <c r="L32" s="15">
        <v>0</v>
      </c>
      <c r="M32" s="5">
        <v>0</v>
      </c>
      <c r="N32" s="19">
        <f>IF(L32&lt;1,(J32+$B$49)/E32,K32)</f>
        <v>15</v>
      </c>
      <c r="O32">
        <v>1</v>
      </c>
      <c r="P32" s="19">
        <f>(J32
+(IF(L32&lt;1,esta,0)
+(O32-1)*amob))
/E32</f>
        <v>15</v>
      </c>
      <c r="Q32" s="5"/>
      <c r="S32" s="15">
        <v>3</v>
      </c>
      <c r="T32" s="19">
        <f>(J32
+(IF(L32&lt;1,esta,0)
+(O32-1)*amob)
+(S32-1)*este)
/E32</f>
        <v>16.388888888888889</v>
      </c>
      <c r="U32" s="6"/>
      <c r="V32" s="6"/>
      <c r="W32" s="6"/>
      <c r="X32" s="6"/>
      <c r="Y32" s="6"/>
      <c r="Z32" s="6"/>
      <c r="AA32" s="6"/>
      <c r="AB32" s="6"/>
      <c r="AC32" s="6"/>
      <c r="AD32" s="15"/>
      <c r="AF32" s="5"/>
      <c r="AG32" s="5" t="s">
        <v>31</v>
      </c>
      <c r="AH32" s="1" t="s">
        <v>18</v>
      </c>
    </row>
    <row r="33" spans="1:19" x14ac:dyDescent="0.35">
      <c r="D33" s="23"/>
      <c r="L33" s="15"/>
      <c r="N33" s="23"/>
      <c r="S33" s="15"/>
    </row>
    <row r="34" spans="1:19" x14ac:dyDescent="0.35">
      <c r="D34" s="23"/>
      <c r="L34" s="15"/>
      <c r="N34" s="23"/>
      <c r="S34" s="15"/>
    </row>
    <row r="35" spans="1:19" x14ac:dyDescent="0.35">
      <c r="D35" s="23"/>
      <c r="L35" s="15"/>
      <c r="N35" s="23"/>
      <c r="S35" s="15"/>
    </row>
    <row r="36" spans="1:19" x14ac:dyDescent="0.35">
      <c r="D36" s="23"/>
      <c r="L36" s="15"/>
      <c r="N36" s="23"/>
      <c r="S36" s="15"/>
    </row>
    <row r="37" spans="1:19" x14ac:dyDescent="0.35">
      <c r="D37" s="23"/>
      <c r="L37" s="15"/>
      <c r="N37" s="23"/>
      <c r="S37" s="15"/>
    </row>
    <row r="38" spans="1:19" x14ac:dyDescent="0.35">
      <c r="D38" s="23"/>
      <c r="L38" s="15"/>
      <c r="N38" s="23"/>
      <c r="S38" s="15"/>
    </row>
    <row r="39" spans="1:19" x14ac:dyDescent="0.35">
      <c r="D39" s="23"/>
    </row>
    <row r="40" spans="1:19" x14ac:dyDescent="0.35">
      <c r="D40" s="23"/>
    </row>
    <row r="48" spans="1:19" x14ac:dyDescent="0.35">
      <c r="A48" s="9" t="s">
        <v>89</v>
      </c>
    </row>
    <row r="49" spans="1:2" x14ac:dyDescent="0.35">
      <c r="A49" t="s">
        <v>90</v>
      </c>
      <c r="B49">
        <v>60</v>
      </c>
    </row>
    <row r="50" spans="1:2" x14ac:dyDescent="0.35">
      <c r="A50" t="s">
        <v>91</v>
      </c>
      <c r="B50" s="20">
        <f>400/12</f>
        <v>33.333333333333336</v>
      </c>
    </row>
    <row r="51" spans="1:2" x14ac:dyDescent="0.35">
      <c r="A51" t="s">
        <v>93</v>
      </c>
      <c r="B51">
        <v>25</v>
      </c>
    </row>
    <row r="52" spans="1:2" x14ac:dyDescent="0.35">
      <c r="A52" t="s">
        <v>95</v>
      </c>
    </row>
  </sheetData>
  <autoFilter ref="A2:AG2" xr:uid="{9516D6E6-9442-4805-BB78-1EB0AC217DAC}">
    <sortState xmlns:xlrd2="http://schemas.microsoft.com/office/spreadsheetml/2017/richdata2" ref="A3:AG32">
      <sortCondition ref="T2"/>
    </sortState>
  </autoFilter>
  <conditionalFormatting sqref="J4:J32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:A32">
    <cfRule type="dataBar" priority="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{E89AB450-D88B-483E-8E12-05B04E4ADF16}</x14:id>
        </ext>
      </extLst>
    </cfRule>
  </conditionalFormatting>
  <conditionalFormatting sqref="T4:AC3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{E9F288BD-E4F7-47ED-AE6B-2F09FCE0658D}</x14:id>
        </ext>
      </extLst>
    </cfRule>
  </conditionalFormatting>
  <conditionalFormatting sqref="U3:AC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AH15" r:id="rId1" xr:uid="{BC09F7C9-7B72-4359-95B0-C2E1E05EF957}"/>
    <hyperlink ref="AH4" r:id="rId2" xr:uid="{F038CDB1-8A86-4688-A6D6-EFF4B88ACBC9}"/>
    <hyperlink ref="AH32" r:id="rId3" xr:uid="{DA72C175-A4E0-46ED-9774-B5F9A8BBBAE0}"/>
    <hyperlink ref="AH22" r:id="rId4" xr:uid="{FE2AA06A-6A35-4937-BE49-B7B45B21F0D5}"/>
    <hyperlink ref="AH5" r:id="rId5" xr:uid="{2E4012BE-EB79-4012-A169-A991ACE7F117}"/>
    <hyperlink ref="AH30" r:id="rId6" xr:uid="{A02D9B5E-53BF-4A4A-BDC2-FE594C51D634}"/>
    <hyperlink ref="AH31" r:id="rId7" xr:uid="{8FA9A79E-6898-4660-9DE9-6F7EFEA61F05}"/>
    <hyperlink ref="AH10" r:id="rId8" xr:uid="{B88818F4-85EA-4C04-A015-0ECD67F9BC0C}"/>
    <hyperlink ref="AH11" r:id="rId9" xr:uid="{12FE4701-FD57-4DEE-A050-02AA65B15321}"/>
    <hyperlink ref="AH26" r:id="rId10" xr:uid="{8D75F53D-2337-467A-B53E-FC3A975384F5}"/>
    <hyperlink ref="AH17" r:id="rId11" xr:uid="{E55BA592-81C1-4CFF-B914-814C72CD5900}"/>
    <hyperlink ref="AH13" r:id="rId12" xr:uid="{CC2D0F41-FC4B-4FBE-BA19-4A2F07D1C48B}"/>
    <hyperlink ref="AH6" r:id="rId13" xr:uid="{F01F7903-CB22-4162-976E-157168585DF5}"/>
    <hyperlink ref="AH18" r:id="rId14" location="lofts" xr:uid="{7C02D451-FEA2-4D9B-A8CC-2BB27509D8FF}"/>
    <hyperlink ref="AH7" r:id="rId15" xr:uid="{D8C6B8A0-C8A3-4B20-82FD-064CF0E61167}"/>
    <hyperlink ref="AH29" r:id="rId16" xr:uid="{C8851664-C1E9-4EFC-B52A-BDC05728D40F}"/>
    <hyperlink ref="AH27" r:id="rId17" xr:uid="{D5C3517C-A7D7-4944-8840-1CF35728AA10}"/>
    <hyperlink ref="AH14" r:id="rId18" xr:uid="{8F083F3D-C61C-4983-BE1E-3B788A7C8D12}"/>
    <hyperlink ref="AH12" r:id="rId19" location="reco_item_pos=14&amp;reco_backend=user_navigation&amp;reco_backend_type=function&amp;reco_client=classi_portalinmobiliario_navigation&amp;reco_id=ae77e213-7c53-4a83-8240-0ef49e221d10&amp;page=navigation" display="https://www.portalinmobiliario.com/MLC-545543913-departamento-en-arriendo-de-1-dorm-en-providencia-_JM#reco_item_pos=14&amp;reco_backend=user_navigation&amp;reco_backend_type=function&amp;reco_client=classi_portalinmobiliario_navigation&amp;reco_id=ae77e213-7c53-4a83-8240-0ef49e221d10&amp;page=navigation" xr:uid="{54D87716-23AE-4CC3-9D9E-286844F50FE0}"/>
    <hyperlink ref="AH23" r:id="rId20" xr:uid="{729A05BC-26F7-4A89-96EC-A11EC91C2059}"/>
    <hyperlink ref="AH28" r:id="rId21" xr:uid="{ECF044AF-C32F-4658-868C-7650EFAAD592}"/>
    <hyperlink ref="AH20" r:id="rId22" xr:uid="{B10E86EA-8BBE-4857-A06C-B23C1AE64687}"/>
    <hyperlink ref="AH24" r:id="rId23" xr:uid="{FDC3F1A5-2A3D-4FE5-9420-92CB1B59895B}"/>
    <hyperlink ref="AH8" r:id="rId24" xr:uid="{C12B89CE-D16B-48A2-8F2D-5AC24BC547EB}"/>
    <hyperlink ref="AH9" r:id="rId25" xr:uid="{7D76AFF2-23E1-48A7-B220-4ADEA18BA472}"/>
    <hyperlink ref="AH19" r:id="rId26" xr:uid="{D7BCF303-95F2-4921-98AF-591ADE2EFD72}"/>
  </hyperlinks>
  <pageMargins left="0.7" right="0.7" top="0.75" bottom="0.75" header="0.3" footer="0.3"/>
  <pageSetup orientation="portrait" verticalDpi="300" r:id="rId27"/>
  <legacyDrawing r:id="rId28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89AB450-D88B-483E-8E12-05B04E4ADF1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A4:A32</xm:sqref>
        </x14:conditionalFormatting>
        <x14:conditionalFormatting xmlns:xm="http://schemas.microsoft.com/office/excel/2006/main">
          <x14:cfRule type="dataBar" id="{E9F288BD-E4F7-47ED-AE6B-2F09FCE0658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amob</vt:lpstr>
      <vt:lpstr>esta</vt:lpstr>
      <vt:lpstr>este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AB84</dc:creator>
  <cp:lastModifiedBy>AB84</cp:lastModifiedBy>
  <dcterms:created xsi:type="dcterms:W3CDTF">2020-10-21T00:41:54Z</dcterms:created>
  <dcterms:modified xsi:type="dcterms:W3CDTF">2020-10-21T22:33:21Z</dcterms:modified>
</cp:coreProperties>
</file>