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455" firstSheet="1" activeTab="3"/>
  </bookViews>
  <sheets>
    <sheet name="Financials&gt;" sheetId="15" r:id="rId1"/>
    <sheet name="HistoricalFS" sheetId="16" r:id="rId2"/>
    <sheet name="Common Size Statement" sheetId="17" r:id="rId3"/>
    <sheet name="Forecasting" sheetId="18" r:id="rId4"/>
    <sheet name="Data&gt;" sheetId="14" r:id="rId5"/>
    <sheet name="Key Stats" sheetId="1" r:id="rId6"/>
    <sheet name="Income Statement" sheetId="2" r:id="rId7"/>
    <sheet name="Balance Sheet" sheetId="3" r:id="rId8"/>
    <sheet name="Cash Flow" sheetId="4" r:id="rId9"/>
    <sheet name="Multiples" sheetId="5" r:id="rId10"/>
    <sheet name="Historical Capitalization" sheetId="6" r:id="rId11"/>
    <sheet name="Capital Structure Summary" sheetId="7" r:id="rId12"/>
    <sheet name="Capital Structure Details" sheetId="8" r:id="rId13"/>
    <sheet name="Ratios" sheetId="9" r:id="rId14"/>
    <sheet name="Supplemental" sheetId="10" r:id="rId15"/>
    <sheet name="Industry Specific" sheetId="11" r:id="rId16"/>
    <sheet name="Pension OPEB" sheetId="12" r:id="rId17"/>
    <sheet name="Segments" sheetId="13" r:id="rId18"/>
  </sheets>
  <externalReferences>
    <externalReference r:id="rId19"/>
  </externalReferences>
  <definedNames>
    <definedName name="_xlnm.Print_Titles" localSheetId="7">'Balance Sheet'!$1:$3</definedName>
    <definedName name="_xlnm.Print_Titles" localSheetId="12">'Capital Structure Details'!$1:$3</definedName>
    <definedName name="_xlnm.Print_Titles" localSheetId="11">'Capital Structure Summary'!$1:$3</definedName>
    <definedName name="_xlnm.Print_Titles" localSheetId="8">'Cash Flow'!$1:$3</definedName>
    <definedName name="_xlnm.Print_Titles" localSheetId="10">'Historical Capitalization'!$1:$3</definedName>
    <definedName name="_xlnm.Print_Titles" localSheetId="6">'Income Statement'!$1:$3</definedName>
    <definedName name="_xlnm.Print_Titles" localSheetId="15">'Industry Specific'!$1:$3</definedName>
    <definedName name="_xlnm.Print_Titles" localSheetId="5">'Key Stats'!$1:$3</definedName>
    <definedName name="_xlnm.Print_Titles" localSheetId="9">Multiples!$1:$3</definedName>
    <definedName name="_xlnm.Print_Titles" localSheetId="16">'Pension OPEB'!$1:$3</definedName>
    <definedName name="_xlnm.Print_Titles" localSheetId="13">Ratios!$1:$3</definedName>
    <definedName name="_xlnm.Print_Titles" localSheetId="17">Segments!$1:$3</definedName>
    <definedName name="_xlnm.Print_Titles" localSheetId="14">Supplemental!$1:$3</definedName>
  </definedNames>
  <calcPr calcId="152511"/>
  <fileRecoveryPr autoRecover="0"/>
</workbook>
</file>

<file path=xl/calcChain.xml><?xml version="1.0" encoding="utf-8"?>
<calcChain xmlns="http://schemas.openxmlformats.org/spreadsheetml/2006/main">
  <c r="L2" i="18" l="1"/>
  <c r="G2" i="18"/>
  <c r="N4" i="18" a="1"/>
  <c r="N4" i="18" s="1"/>
  <c r="N7" i="18"/>
  <c r="I4" i="18" a="1"/>
  <c r="I4" i="18" s="1"/>
  <c r="D4" i="18" a="1"/>
  <c r="D4" i="18"/>
  <c r="D5" i="18"/>
  <c r="D6" i="18"/>
  <c r="D7" i="18"/>
  <c r="D8" i="18"/>
  <c r="D9" i="18"/>
  <c r="D10" i="18"/>
  <c r="D11" i="18"/>
  <c r="D12" i="18"/>
  <c r="D13" i="18"/>
  <c r="B2" i="18"/>
  <c r="B6" i="18"/>
  <c r="B7" i="18" s="1"/>
  <c r="B8" i="18" s="1"/>
  <c r="B9" i="18" s="1"/>
  <c r="B10" i="18" s="1"/>
  <c r="B11" i="18" s="1"/>
  <c r="B12" i="18" s="1"/>
  <c r="B13" i="18" s="1"/>
  <c r="B14" i="18" s="1"/>
  <c r="L5" i="18"/>
  <c r="L6" i="18" s="1"/>
  <c r="L7" i="18" s="1"/>
  <c r="L8" i="18" s="1"/>
  <c r="L9" i="18" s="1"/>
  <c r="L10" i="18" s="1"/>
  <c r="L11" i="18" s="1"/>
  <c r="L12" i="18" s="1"/>
  <c r="L13" i="18" s="1"/>
  <c r="L14" i="18" s="1"/>
  <c r="G5" i="18"/>
  <c r="G6" i="18" s="1"/>
  <c r="G7" i="18" s="1"/>
  <c r="G8" i="18" s="1"/>
  <c r="G9" i="18" s="1"/>
  <c r="G10" i="18" s="1"/>
  <c r="G11" i="18" s="1"/>
  <c r="G12" i="18" s="1"/>
  <c r="G13" i="18" s="1"/>
  <c r="G14" i="18" s="1"/>
  <c r="C5" i="18"/>
  <c r="C6" i="18" s="1"/>
  <c r="C7" i="18" s="1"/>
  <c r="C8" i="18" s="1"/>
  <c r="C9" i="18" s="1"/>
  <c r="C10" i="18" s="1"/>
  <c r="C11" i="18" s="1"/>
  <c r="C12" i="18" s="1"/>
  <c r="C13" i="18" s="1"/>
  <c r="C14" i="18" s="1"/>
  <c r="C15" i="18" s="1"/>
  <c r="C16" i="18" s="1"/>
  <c r="C17" i="18" s="1"/>
  <c r="C18" i="18" s="1"/>
  <c r="B5" i="18"/>
  <c r="M4" i="18"/>
  <c r="M5" i="18" s="1"/>
  <c r="M6" i="18" s="1"/>
  <c r="M7" i="18" s="1"/>
  <c r="M8" i="18" s="1"/>
  <c r="M9" i="18" s="1"/>
  <c r="M10" i="18" s="1"/>
  <c r="M11" i="18" s="1"/>
  <c r="M12" i="18" s="1"/>
  <c r="M13" i="18" s="1"/>
  <c r="M14" i="18" s="1"/>
  <c r="M15" i="18" s="1"/>
  <c r="M16" i="18" s="1"/>
  <c r="M17" i="18" s="1"/>
  <c r="M18" i="18" s="1"/>
  <c r="H4" i="18"/>
  <c r="H5" i="18" s="1"/>
  <c r="H6" i="18" s="1"/>
  <c r="H7" i="18" s="1"/>
  <c r="H8" i="18" s="1"/>
  <c r="H9" i="18" s="1"/>
  <c r="H10" i="18" s="1"/>
  <c r="H11" i="18" s="1"/>
  <c r="H12" i="18" s="1"/>
  <c r="H13" i="18" s="1"/>
  <c r="H14" i="18" s="1"/>
  <c r="H15" i="18" s="1"/>
  <c r="H16" i="18" s="1"/>
  <c r="H17" i="18" s="1"/>
  <c r="H18" i="18" s="1"/>
  <c r="C4" i="18"/>
  <c r="N3" i="18"/>
  <c r="O3" i="18" s="1"/>
  <c r="J3" i="18"/>
  <c r="I3" i="18"/>
  <c r="N11" i="18" l="1"/>
  <c r="N10" i="18"/>
  <c r="O11" i="18" s="1"/>
  <c r="N6" i="18"/>
  <c r="N13" i="18"/>
  <c r="O13" i="18" s="1"/>
  <c r="N9" i="18"/>
  <c r="N5" i="18"/>
  <c r="N12" i="18"/>
  <c r="N8" i="18"/>
  <c r="O8" i="18" s="1"/>
  <c r="I11" i="18"/>
  <c r="I7" i="18"/>
  <c r="I10" i="18"/>
  <c r="I6" i="18"/>
  <c r="I14" i="18" s="1"/>
  <c r="J14" i="18" s="1"/>
  <c r="I13" i="18"/>
  <c r="I9" i="18"/>
  <c r="I5" i="18"/>
  <c r="I12" i="18"/>
  <c r="I8" i="18"/>
  <c r="G15" i="18"/>
  <c r="E10" i="18"/>
  <c r="L15" i="18"/>
  <c r="B15" i="18"/>
  <c r="J11" i="18"/>
  <c r="D14" i="18"/>
  <c r="E14" i="18" s="1"/>
  <c r="E8" i="18"/>
  <c r="J8" i="18"/>
  <c r="E5" i="18"/>
  <c r="E13" i="18"/>
  <c r="J9" i="18"/>
  <c r="O5" i="18"/>
  <c r="E11" i="18"/>
  <c r="J6" i="18" l="1"/>
  <c r="J12" i="18"/>
  <c r="O6" i="18"/>
  <c r="O7" i="18"/>
  <c r="O9" i="18"/>
  <c r="J5" i="18"/>
  <c r="O12" i="18"/>
  <c r="B16" i="18"/>
  <c r="D15" i="18"/>
  <c r="E15" i="18" s="1"/>
  <c r="N14" i="18"/>
  <c r="O14" i="18" s="1"/>
  <c r="E6" i="18"/>
  <c r="E7" i="18"/>
  <c r="J13" i="18"/>
  <c r="E9" i="18"/>
  <c r="E12" i="18"/>
  <c r="J7" i="18"/>
  <c r="L16" i="18"/>
  <c r="N15" i="18"/>
  <c r="O15" i="18" s="1"/>
  <c r="G16" i="18"/>
  <c r="I15" i="18"/>
  <c r="J15" i="18" s="1"/>
  <c r="O10" i="18"/>
  <c r="J10" i="18"/>
  <c r="L17" i="18" l="1"/>
  <c r="N16" i="18"/>
  <c r="O16" i="18" s="1"/>
  <c r="B17" i="18"/>
  <c r="D16" i="18"/>
  <c r="E16" i="18" s="1"/>
  <c r="G17" i="18"/>
  <c r="I16" i="18"/>
  <c r="J16" i="18" s="1"/>
  <c r="B18" i="18" l="1"/>
  <c r="D18" i="18" s="1"/>
  <c r="D17" i="18"/>
  <c r="E17" i="18" s="1"/>
  <c r="G18" i="18"/>
  <c r="I18" i="18" s="1"/>
  <c r="I17" i="18"/>
  <c r="J17" i="18" s="1"/>
  <c r="L18" i="18"/>
  <c r="N18" i="18" s="1"/>
  <c r="N17" i="18"/>
  <c r="O17" i="18" s="1"/>
  <c r="J18" i="18" l="1"/>
  <c r="O18" i="18"/>
  <c r="E18" i="18"/>
  <c r="B9" i="17" l="1"/>
  <c r="D25" i="17"/>
  <c r="E25" i="17"/>
  <c r="F25" i="17"/>
  <c r="G25" i="17"/>
  <c r="H25" i="17"/>
  <c r="I25" i="17"/>
  <c r="J25" i="17"/>
  <c r="K25" i="17"/>
  <c r="L25" i="17"/>
  <c r="D26" i="17"/>
  <c r="E26" i="17"/>
  <c r="F26" i="17"/>
  <c r="G26" i="17"/>
  <c r="H26" i="17"/>
  <c r="I26" i="17"/>
  <c r="J26" i="17"/>
  <c r="K26" i="17"/>
  <c r="L26" i="17"/>
  <c r="D27" i="17"/>
  <c r="E27" i="17"/>
  <c r="F27" i="17"/>
  <c r="G27" i="17"/>
  <c r="H27" i="17"/>
  <c r="I27" i="17"/>
  <c r="J27" i="17"/>
  <c r="K27" i="17"/>
  <c r="L27" i="17"/>
  <c r="D28" i="17"/>
  <c r="E28" i="17"/>
  <c r="F28" i="17"/>
  <c r="G28" i="17"/>
  <c r="H28" i="17"/>
  <c r="I28" i="17"/>
  <c r="J28" i="17"/>
  <c r="K28" i="17"/>
  <c r="L28" i="17"/>
  <c r="D29" i="17"/>
  <c r="E29" i="17"/>
  <c r="F29" i="17"/>
  <c r="G29" i="17"/>
  <c r="H29" i="17"/>
  <c r="I29" i="17"/>
  <c r="J29" i="17"/>
  <c r="K29" i="17"/>
  <c r="L29" i="17"/>
  <c r="D30" i="17"/>
  <c r="E30" i="17"/>
  <c r="F30" i="17"/>
  <c r="G30" i="17"/>
  <c r="H30" i="17"/>
  <c r="I30" i="17"/>
  <c r="J30" i="17"/>
  <c r="K30" i="17"/>
  <c r="L30" i="17"/>
  <c r="D31" i="17"/>
  <c r="E31" i="17"/>
  <c r="F31" i="17"/>
  <c r="G31" i="17"/>
  <c r="H31" i="17"/>
  <c r="I31" i="17"/>
  <c r="J31" i="17"/>
  <c r="K31" i="17"/>
  <c r="L31" i="17"/>
  <c r="D32" i="17"/>
  <c r="E32" i="17"/>
  <c r="F32" i="17"/>
  <c r="G32" i="17"/>
  <c r="H32" i="17"/>
  <c r="I32" i="17"/>
  <c r="J32" i="17"/>
  <c r="K32" i="17"/>
  <c r="L32" i="17"/>
  <c r="D33" i="17"/>
  <c r="E33" i="17"/>
  <c r="F33" i="17"/>
  <c r="G33" i="17"/>
  <c r="H33" i="17"/>
  <c r="I33" i="17"/>
  <c r="J33" i="17"/>
  <c r="K33" i="17"/>
  <c r="L33" i="17"/>
  <c r="D34" i="17"/>
  <c r="E34" i="17"/>
  <c r="F34" i="17"/>
  <c r="G34" i="17"/>
  <c r="H34" i="17"/>
  <c r="I34" i="17"/>
  <c r="J34" i="17"/>
  <c r="K34" i="17"/>
  <c r="L34" i="17"/>
  <c r="D35" i="17"/>
  <c r="E35" i="17"/>
  <c r="F35" i="17"/>
  <c r="G35" i="17"/>
  <c r="H35" i="17"/>
  <c r="I35" i="17"/>
  <c r="J35" i="17"/>
  <c r="K35" i="17"/>
  <c r="L35" i="17"/>
  <c r="D37" i="17"/>
  <c r="E37" i="17"/>
  <c r="F37" i="17"/>
  <c r="G37" i="17"/>
  <c r="H37" i="17"/>
  <c r="I37" i="17"/>
  <c r="J37" i="17"/>
  <c r="K37" i="17"/>
  <c r="L37" i="17"/>
  <c r="D38" i="17"/>
  <c r="E38" i="17"/>
  <c r="F38" i="17"/>
  <c r="G38" i="17"/>
  <c r="H38" i="17"/>
  <c r="I38" i="17"/>
  <c r="J38" i="17"/>
  <c r="K38" i="17"/>
  <c r="L38" i="17"/>
  <c r="D39" i="17"/>
  <c r="E39" i="17"/>
  <c r="F39" i="17"/>
  <c r="G39" i="17"/>
  <c r="H39" i="17"/>
  <c r="I39" i="17"/>
  <c r="J39" i="17"/>
  <c r="K39" i="17"/>
  <c r="L39" i="17"/>
  <c r="D40" i="17"/>
  <c r="E40" i="17"/>
  <c r="F40" i="17"/>
  <c r="G40" i="17"/>
  <c r="H40" i="17"/>
  <c r="I40" i="17"/>
  <c r="J40" i="17"/>
  <c r="K40" i="17"/>
  <c r="L40" i="17"/>
  <c r="D41" i="17"/>
  <c r="E41" i="17"/>
  <c r="F41" i="17"/>
  <c r="G41" i="17"/>
  <c r="H41" i="17"/>
  <c r="I41" i="17"/>
  <c r="J41" i="17"/>
  <c r="K41" i="17"/>
  <c r="L41" i="17"/>
  <c r="D42" i="17"/>
  <c r="E42" i="17"/>
  <c r="F42" i="17"/>
  <c r="G42" i="17"/>
  <c r="H42" i="17"/>
  <c r="I42" i="17"/>
  <c r="J42" i="17"/>
  <c r="K42" i="17"/>
  <c r="L42" i="17"/>
  <c r="D43" i="17"/>
  <c r="E43" i="17"/>
  <c r="F43" i="17"/>
  <c r="G43" i="17"/>
  <c r="H43" i="17"/>
  <c r="I43" i="17"/>
  <c r="J43" i="17"/>
  <c r="K43" i="17"/>
  <c r="L43" i="17"/>
  <c r="D44" i="17"/>
  <c r="E44" i="17"/>
  <c r="F44" i="17"/>
  <c r="G44" i="17"/>
  <c r="H44" i="17"/>
  <c r="I44" i="17"/>
  <c r="J44" i="17"/>
  <c r="K44" i="17"/>
  <c r="L44" i="17"/>
  <c r="D45" i="17"/>
  <c r="E45" i="17"/>
  <c r="F45" i="17"/>
  <c r="G45" i="17"/>
  <c r="H45" i="17"/>
  <c r="I45" i="17"/>
  <c r="J45" i="17"/>
  <c r="K45" i="17"/>
  <c r="L45" i="17"/>
  <c r="D46" i="17"/>
  <c r="E46" i="17"/>
  <c r="F46" i="17"/>
  <c r="G46" i="17"/>
  <c r="H46" i="17"/>
  <c r="I46" i="17"/>
  <c r="J46" i="17"/>
  <c r="K46" i="17"/>
  <c r="L46" i="17"/>
  <c r="D47" i="17"/>
  <c r="E47" i="17"/>
  <c r="F47" i="17"/>
  <c r="G47" i="17"/>
  <c r="H47" i="17"/>
  <c r="I47" i="17"/>
  <c r="J47" i="17"/>
  <c r="K47" i="17"/>
  <c r="L47" i="17"/>
  <c r="D48" i="17"/>
  <c r="E48" i="17"/>
  <c r="F48" i="17"/>
  <c r="G48" i="17"/>
  <c r="H48" i="17"/>
  <c r="I48" i="17"/>
  <c r="J48" i="17"/>
  <c r="K48" i="17"/>
  <c r="L48" i="17"/>
  <c r="D49" i="17"/>
  <c r="E49" i="17"/>
  <c r="F49" i="17"/>
  <c r="G49" i="17"/>
  <c r="H49" i="17"/>
  <c r="I49" i="17"/>
  <c r="J49" i="17"/>
  <c r="K49" i="17"/>
  <c r="L49" i="17"/>
  <c r="D50" i="17"/>
  <c r="E50" i="17"/>
  <c r="F50" i="17"/>
  <c r="G50" i="17"/>
  <c r="H50" i="17"/>
  <c r="I50" i="17"/>
  <c r="J50" i="17"/>
  <c r="K50" i="17"/>
  <c r="L50" i="17"/>
  <c r="D51" i="17"/>
  <c r="E51" i="17"/>
  <c r="F51" i="17"/>
  <c r="G51" i="17"/>
  <c r="H51" i="17"/>
  <c r="I51" i="17"/>
  <c r="J51" i="17"/>
  <c r="K51" i="17"/>
  <c r="L51" i="17"/>
  <c r="D52" i="17"/>
  <c r="E52" i="17"/>
  <c r="F52" i="17"/>
  <c r="G52" i="17"/>
  <c r="H52" i="17"/>
  <c r="I52" i="17"/>
  <c r="J52" i="17"/>
  <c r="K52" i="17"/>
  <c r="L52" i="17"/>
  <c r="D53" i="17"/>
  <c r="E53" i="17"/>
  <c r="F53" i="17"/>
  <c r="G53" i="17"/>
  <c r="H53" i="17"/>
  <c r="I53" i="17"/>
  <c r="J53" i="17"/>
  <c r="K53" i="17"/>
  <c r="L53" i="17"/>
  <c r="C53" i="17"/>
  <c r="C44" i="17"/>
  <c r="C45" i="17"/>
  <c r="C46" i="17"/>
  <c r="C47" i="17"/>
  <c r="C48" i="17"/>
  <c r="C49" i="17"/>
  <c r="C50" i="17"/>
  <c r="C51" i="17"/>
  <c r="C52" i="17"/>
  <c r="C39" i="17"/>
  <c r="C40" i="17"/>
  <c r="C41" i="17"/>
  <c r="C42" i="17"/>
  <c r="C43" i="17"/>
  <c r="C37" i="17"/>
  <c r="C38" i="17"/>
  <c r="C11" i="17"/>
  <c r="C12" i="17"/>
  <c r="C13" i="17"/>
  <c r="C14" i="17"/>
  <c r="C15" i="17"/>
  <c r="C16" i="17"/>
  <c r="C17" i="17"/>
  <c r="C18" i="17"/>
  <c r="C19" i="17"/>
  <c r="C20" i="17"/>
  <c r="C24" i="17"/>
  <c r="C25" i="17"/>
  <c r="C26" i="17"/>
  <c r="C27" i="17"/>
  <c r="C28" i="17"/>
  <c r="C29" i="17"/>
  <c r="C30" i="17"/>
  <c r="C31" i="17"/>
  <c r="C32" i="17"/>
  <c r="C33" i="17"/>
  <c r="C34" i="17"/>
  <c r="C35" i="17"/>
  <c r="D24" i="17"/>
  <c r="E24" i="17"/>
  <c r="F24" i="17"/>
  <c r="G24" i="17"/>
  <c r="H24" i="17"/>
  <c r="I24" i="17"/>
  <c r="J24" i="17"/>
  <c r="K24" i="17"/>
  <c r="L24" i="17"/>
  <c r="B22" i="17"/>
  <c r="D12" i="17" l="1"/>
  <c r="E12" i="17"/>
  <c r="F12" i="17"/>
  <c r="G12" i="17"/>
  <c r="H12" i="17"/>
  <c r="I12" i="17"/>
  <c r="J12" i="17"/>
  <c r="K12" i="17"/>
  <c r="L12" i="17"/>
  <c r="M12" i="17"/>
  <c r="D13" i="17"/>
  <c r="E13" i="17"/>
  <c r="F13" i="17"/>
  <c r="G13" i="17"/>
  <c r="H13" i="17"/>
  <c r="I13" i="17"/>
  <c r="J13" i="17"/>
  <c r="K13" i="17"/>
  <c r="L13" i="17"/>
  <c r="M13" i="17"/>
  <c r="D14" i="17"/>
  <c r="E14" i="17"/>
  <c r="F14" i="17"/>
  <c r="G14" i="17"/>
  <c r="H14" i="17"/>
  <c r="I14" i="17"/>
  <c r="J14" i="17"/>
  <c r="K14" i="17"/>
  <c r="L14" i="17"/>
  <c r="M14" i="17"/>
  <c r="D15" i="17"/>
  <c r="E15" i="17"/>
  <c r="F15" i="17"/>
  <c r="G15" i="17"/>
  <c r="H15" i="17"/>
  <c r="I15" i="17"/>
  <c r="J15" i="17"/>
  <c r="K15" i="17"/>
  <c r="L15" i="17"/>
  <c r="M15" i="17"/>
  <c r="D16" i="17"/>
  <c r="E16" i="17"/>
  <c r="F16" i="17"/>
  <c r="G16" i="17"/>
  <c r="H16" i="17"/>
  <c r="I16" i="17"/>
  <c r="J16" i="17"/>
  <c r="K16" i="17"/>
  <c r="L16" i="17"/>
  <c r="M16" i="17"/>
  <c r="D17" i="17"/>
  <c r="E17" i="17"/>
  <c r="F17" i="17"/>
  <c r="G17" i="17"/>
  <c r="H17" i="17"/>
  <c r="I17" i="17"/>
  <c r="J17" i="17"/>
  <c r="K17" i="17"/>
  <c r="L17" i="17"/>
  <c r="M17" i="17"/>
  <c r="D18" i="17"/>
  <c r="E18" i="17"/>
  <c r="F18" i="17"/>
  <c r="G18" i="17"/>
  <c r="H18" i="17"/>
  <c r="I18" i="17"/>
  <c r="J18" i="17"/>
  <c r="K18" i="17"/>
  <c r="L18" i="17"/>
  <c r="M18" i="17"/>
  <c r="D19" i="17"/>
  <c r="E19" i="17"/>
  <c r="F19" i="17"/>
  <c r="G19" i="17"/>
  <c r="H19" i="17"/>
  <c r="I19" i="17"/>
  <c r="J19" i="17"/>
  <c r="K19" i="17"/>
  <c r="L19" i="17"/>
  <c r="M19" i="17"/>
  <c r="D20" i="17"/>
  <c r="E20" i="17"/>
  <c r="F20" i="17"/>
  <c r="G20" i="17"/>
  <c r="H20" i="17"/>
  <c r="I20" i="17"/>
  <c r="J20" i="17"/>
  <c r="K20" i="17"/>
  <c r="L20" i="17"/>
  <c r="M20" i="17"/>
  <c r="M11" i="17"/>
  <c r="L11" i="17"/>
  <c r="K11" i="17"/>
  <c r="J11" i="17"/>
  <c r="I11" i="17"/>
  <c r="H11" i="17"/>
  <c r="G11" i="17"/>
  <c r="F11" i="17"/>
  <c r="E11" i="17"/>
  <c r="D11" i="17"/>
  <c r="B8" i="16"/>
  <c r="L131" i="16"/>
  <c r="K131" i="16"/>
  <c r="J131" i="16"/>
  <c r="I131" i="16"/>
  <c r="H131" i="16"/>
  <c r="G131" i="16"/>
  <c r="F131" i="16"/>
  <c r="E131" i="16"/>
  <c r="D131" i="16"/>
  <c r="L130" i="16"/>
  <c r="K130" i="16"/>
  <c r="J130" i="16"/>
  <c r="I130" i="16"/>
  <c r="H130" i="16"/>
  <c r="G130" i="16"/>
  <c r="F130" i="16"/>
  <c r="E130" i="16"/>
  <c r="D130" i="16"/>
  <c r="L129" i="16"/>
  <c r="K129" i="16"/>
  <c r="J129" i="16"/>
  <c r="I129" i="16"/>
  <c r="H129" i="16"/>
  <c r="G129" i="16"/>
  <c r="F129" i="16"/>
  <c r="E129" i="16"/>
  <c r="D129" i="16"/>
  <c r="L128" i="16"/>
  <c r="K128" i="16"/>
  <c r="J128" i="16"/>
  <c r="I128" i="16"/>
  <c r="H128" i="16"/>
  <c r="G128" i="16"/>
  <c r="F128" i="16"/>
  <c r="E128" i="16"/>
  <c r="D128" i="16"/>
  <c r="L127" i="16"/>
  <c r="K127" i="16"/>
  <c r="J127" i="16"/>
  <c r="I127" i="16"/>
  <c r="H127" i="16"/>
  <c r="G127" i="16"/>
  <c r="F127" i="16"/>
  <c r="E127" i="16"/>
  <c r="D127" i="16"/>
  <c r="L126" i="16"/>
  <c r="K126" i="16"/>
  <c r="J126" i="16"/>
  <c r="I126" i="16"/>
  <c r="H126" i="16"/>
  <c r="G126" i="16"/>
  <c r="F126" i="16"/>
  <c r="E126" i="16"/>
  <c r="D126" i="16"/>
  <c r="L125" i="16"/>
  <c r="K125" i="16"/>
  <c r="J125" i="16"/>
  <c r="I125" i="16"/>
  <c r="H125" i="16"/>
  <c r="G125" i="16"/>
  <c r="F125" i="16"/>
  <c r="E125" i="16"/>
  <c r="D125" i="16"/>
  <c r="L124" i="16"/>
  <c r="K124" i="16"/>
  <c r="K132" i="16" s="1"/>
  <c r="J124" i="16"/>
  <c r="I124" i="16"/>
  <c r="I132" i="16" s="1"/>
  <c r="H124" i="16"/>
  <c r="H132" i="16" s="1"/>
  <c r="G124" i="16"/>
  <c r="G132" i="16" s="1"/>
  <c r="F124" i="16"/>
  <c r="E124" i="16"/>
  <c r="E132" i="16" s="1"/>
  <c r="D124" i="16"/>
  <c r="D132" i="16" s="1"/>
  <c r="L121" i="16"/>
  <c r="K121" i="16"/>
  <c r="J121" i="16"/>
  <c r="I121" i="16"/>
  <c r="H121" i="16"/>
  <c r="G121" i="16"/>
  <c r="F121" i="16"/>
  <c r="E121" i="16"/>
  <c r="D121" i="16"/>
  <c r="L120" i="16"/>
  <c r="K120" i="16"/>
  <c r="J120" i="16"/>
  <c r="I120" i="16"/>
  <c r="H120" i="16"/>
  <c r="G120" i="16"/>
  <c r="F120" i="16"/>
  <c r="E120" i="16"/>
  <c r="D120" i="16"/>
  <c r="L119" i="16"/>
  <c r="K119" i="16"/>
  <c r="J119" i="16"/>
  <c r="I119" i="16"/>
  <c r="H119" i="16"/>
  <c r="G119" i="16"/>
  <c r="F119" i="16"/>
  <c r="E119" i="16"/>
  <c r="D119" i="16"/>
  <c r="L118" i="16"/>
  <c r="K118" i="16"/>
  <c r="J118" i="16"/>
  <c r="I118" i="16"/>
  <c r="H118" i="16"/>
  <c r="G118" i="16"/>
  <c r="F118" i="16"/>
  <c r="E118" i="16"/>
  <c r="D118" i="16"/>
  <c r="L117" i="16"/>
  <c r="K117" i="16"/>
  <c r="J117" i="16"/>
  <c r="I117" i="16"/>
  <c r="H117" i="16"/>
  <c r="G117" i="16"/>
  <c r="F117" i="16"/>
  <c r="E117" i="16"/>
  <c r="D117" i="16"/>
  <c r="L116" i="16"/>
  <c r="K116" i="16"/>
  <c r="J116" i="16"/>
  <c r="I116" i="16"/>
  <c r="H116" i="16"/>
  <c r="G116" i="16"/>
  <c r="F116" i="16"/>
  <c r="E116" i="16"/>
  <c r="D116" i="16"/>
  <c r="L115" i="16"/>
  <c r="K115" i="16"/>
  <c r="J115" i="16"/>
  <c r="I115" i="16"/>
  <c r="H115" i="16"/>
  <c r="G115" i="16"/>
  <c r="F115" i="16"/>
  <c r="E115" i="16"/>
  <c r="D115" i="16"/>
  <c r="L112" i="16"/>
  <c r="K112" i="16"/>
  <c r="J112" i="16"/>
  <c r="I112" i="16"/>
  <c r="I134" i="16" s="1"/>
  <c r="H112" i="16"/>
  <c r="H134" i="16" s="1"/>
  <c r="G112" i="16"/>
  <c r="F112" i="16"/>
  <c r="E112" i="16"/>
  <c r="D112" i="16"/>
  <c r="D134" i="16" s="1"/>
  <c r="L111" i="16"/>
  <c r="K111" i="16"/>
  <c r="J111" i="16"/>
  <c r="I111" i="16"/>
  <c r="H111" i="16"/>
  <c r="G111" i="16"/>
  <c r="F111" i="16"/>
  <c r="E111" i="16"/>
  <c r="D111" i="16"/>
  <c r="L110" i="16"/>
  <c r="K110" i="16"/>
  <c r="J110" i="16"/>
  <c r="I110" i="16"/>
  <c r="H110" i="16"/>
  <c r="G110" i="16"/>
  <c r="F110" i="16"/>
  <c r="E110" i="16"/>
  <c r="D110" i="16"/>
  <c r="L109" i="16"/>
  <c r="K109" i="16"/>
  <c r="J109" i="16"/>
  <c r="I109" i="16"/>
  <c r="H109" i="16"/>
  <c r="G109" i="16"/>
  <c r="F109" i="16"/>
  <c r="E109" i="16"/>
  <c r="D109" i="16"/>
  <c r="L108" i="16"/>
  <c r="K108" i="16"/>
  <c r="J108" i="16"/>
  <c r="I108" i="16"/>
  <c r="H108" i="16"/>
  <c r="G108" i="16"/>
  <c r="F108" i="16"/>
  <c r="E108" i="16"/>
  <c r="D108" i="16"/>
  <c r="L107" i="16"/>
  <c r="K107" i="16"/>
  <c r="J107" i="16"/>
  <c r="I107" i="16"/>
  <c r="H107" i="16"/>
  <c r="G107" i="16"/>
  <c r="F107" i="16"/>
  <c r="E107" i="16"/>
  <c r="D107" i="16"/>
  <c r="L106" i="16"/>
  <c r="K106" i="16"/>
  <c r="J106" i="16"/>
  <c r="I106" i="16"/>
  <c r="H106" i="16"/>
  <c r="G106" i="16"/>
  <c r="F106" i="16"/>
  <c r="E106" i="16"/>
  <c r="D106" i="16"/>
  <c r="L105" i="16"/>
  <c r="K105" i="16"/>
  <c r="J105" i="16"/>
  <c r="I105" i="16"/>
  <c r="H105" i="16"/>
  <c r="G105" i="16"/>
  <c r="F105" i="16"/>
  <c r="E105" i="16"/>
  <c r="D105" i="16"/>
  <c r="L104" i="16"/>
  <c r="K104" i="16"/>
  <c r="J104" i="16"/>
  <c r="I104" i="16"/>
  <c r="H104" i="16"/>
  <c r="G104" i="16"/>
  <c r="F104" i="16"/>
  <c r="E104" i="16"/>
  <c r="D104" i="16"/>
  <c r="L103" i="16"/>
  <c r="K103" i="16"/>
  <c r="J103" i="16"/>
  <c r="I103" i="16"/>
  <c r="H103" i="16"/>
  <c r="G103" i="16"/>
  <c r="F103" i="16"/>
  <c r="E103" i="16"/>
  <c r="D103" i="16"/>
  <c r="C103" i="16"/>
  <c r="C104" i="16"/>
  <c r="C105" i="16"/>
  <c r="C106" i="16"/>
  <c r="C107" i="16"/>
  <c r="C108" i="16"/>
  <c r="C109" i="16"/>
  <c r="C110" i="16"/>
  <c r="C111" i="16"/>
  <c r="C112" i="16"/>
  <c r="C115" i="16"/>
  <c r="C116" i="16"/>
  <c r="C117" i="16"/>
  <c r="C118" i="16"/>
  <c r="C119" i="16"/>
  <c r="C120" i="16"/>
  <c r="C121" i="16"/>
  <c r="C124" i="16"/>
  <c r="C125" i="16"/>
  <c r="C126" i="16"/>
  <c r="C127" i="16"/>
  <c r="C128" i="16"/>
  <c r="C129" i="16"/>
  <c r="C130" i="16"/>
  <c r="C131" i="16"/>
  <c r="L66" i="16"/>
  <c r="K66" i="16"/>
  <c r="J66" i="16"/>
  <c r="I66" i="16"/>
  <c r="H66" i="16"/>
  <c r="G66" i="16"/>
  <c r="F66" i="16"/>
  <c r="E66" i="16"/>
  <c r="D66" i="16"/>
  <c r="C66" i="16"/>
  <c r="D74" i="16"/>
  <c r="E74" i="16"/>
  <c r="F74" i="16"/>
  <c r="G74" i="16"/>
  <c r="H74" i="16"/>
  <c r="I74" i="16"/>
  <c r="J74" i="16"/>
  <c r="K74" i="16"/>
  <c r="L74" i="16"/>
  <c r="D75" i="16"/>
  <c r="E75" i="16"/>
  <c r="F75" i="16"/>
  <c r="G75" i="16"/>
  <c r="H75" i="16"/>
  <c r="I75" i="16"/>
  <c r="J75" i="16"/>
  <c r="K75" i="16"/>
  <c r="L75" i="16"/>
  <c r="D76" i="16"/>
  <c r="E76" i="16"/>
  <c r="F76" i="16"/>
  <c r="G76" i="16"/>
  <c r="H76" i="16"/>
  <c r="I76" i="16"/>
  <c r="J76" i="16"/>
  <c r="K76" i="16"/>
  <c r="L76" i="16"/>
  <c r="D77" i="16"/>
  <c r="E77" i="16"/>
  <c r="F77" i="16"/>
  <c r="G77" i="16"/>
  <c r="H77" i="16"/>
  <c r="I77" i="16"/>
  <c r="J77" i="16"/>
  <c r="K77" i="16"/>
  <c r="L77" i="16"/>
  <c r="D78" i="16"/>
  <c r="E78" i="16"/>
  <c r="F78" i="16"/>
  <c r="G78" i="16"/>
  <c r="H78" i="16"/>
  <c r="I78" i="16"/>
  <c r="J78" i="16"/>
  <c r="K78" i="16"/>
  <c r="L78" i="16"/>
  <c r="D79" i="16"/>
  <c r="E79" i="16"/>
  <c r="F79" i="16"/>
  <c r="G79" i="16"/>
  <c r="H79" i="16"/>
  <c r="I79" i="16"/>
  <c r="J79" i="16"/>
  <c r="K79" i="16"/>
  <c r="L79" i="16"/>
  <c r="D82" i="16"/>
  <c r="E82" i="16"/>
  <c r="F82" i="16"/>
  <c r="G82" i="16"/>
  <c r="H82" i="16"/>
  <c r="I82" i="16"/>
  <c r="J82" i="16"/>
  <c r="K82" i="16"/>
  <c r="L82" i="16"/>
  <c r="D83" i="16"/>
  <c r="E83" i="16"/>
  <c r="F83" i="16"/>
  <c r="G83" i="16"/>
  <c r="H83" i="16"/>
  <c r="I83" i="16"/>
  <c r="J83" i="16"/>
  <c r="K83" i="16"/>
  <c r="L83" i="16"/>
  <c r="D84" i="16"/>
  <c r="E84" i="16"/>
  <c r="F84" i="16"/>
  <c r="G84" i="16"/>
  <c r="H84" i="16"/>
  <c r="I84" i="16"/>
  <c r="J84" i="16"/>
  <c r="K84" i="16"/>
  <c r="L84" i="16"/>
  <c r="D85" i="16"/>
  <c r="E85" i="16"/>
  <c r="F85" i="16"/>
  <c r="G85" i="16"/>
  <c r="H85" i="16"/>
  <c r="I85" i="16"/>
  <c r="J85" i="16"/>
  <c r="K85" i="16"/>
  <c r="L85" i="16"/>
  <c r="D88" i="16"/>
  <c r="E88" i="16"/>
  <c r="F88" i="16"/>
  <c r="G88" i="16"/>
  <c r="H88" i="16"/>
  <c r="I88" i="16"/>
  <c r="J88" i="16"/>
  <c r="K88" i="16"/>
  <c r="L88" i="16"/>
  <c r="D89" i="16"/>
  <c r="E89" i="16"/>
  <c r="F89" i="16"/>
  <c r="G89" i="16"/>
  <c r="H89" i="16"/>
  <c r="I89" i="16"/>
  <c r="J89" i="16"/>
  <c r="K89" i="16"/>
  <c r="L89" i="16"/>
  <c r="D90" i="16"/>
  <c r="E90" i="16"/>
  <c r="F90" i="16"/>
  <c r="G90" i="16"/>
  <c r="H90" i="16"/>
  <c r="I90" i="16"/>
  <c r="J90" i="16"/>
  <c r="K90" i="16"/>
  <c r="L90" i="16"/>
  <c r="D91" i="16"/>
  <c r="E91" i="16"/>
  <c r="F91" i="16"/>
  <c r="G91" i="16"/>
  <c r="H91" i="16"/>
  <c r="I91" i="16"/>
  <c r="J91" i="16"/>
  <c r="K91" i="16"/>
  <c r="L91" i="16"/>
  <c r="D92" i="16"/>
  <c r="E92" i="16"/>
  <c r="F92" i="16"/>
  <c r="G92" i="16"/>
  <c r="H92" i="16"/>
  <c r="I92" i="16"/>
  <c r="J92" i="16"/>
  <c r="K92" i="16"/>
  <c r="L92" i="16"/>
  <c r="D93" i="16"/>
  <c r="E93" i="16"/>
  <c r="F93" i="16"/>
  <c r="G93" i="16"/>
  <c r="H93" i="16"/>
  <c r="I93" i="16"/>
  <c r="J93" i="16"/>
  <c r="K93" i="16"/>
  <c r="L93" i="16"/>
  <c r="C93" i="16"/>
  <c r="C82" i="16"/>
  <c r="C83" i="16"/>
  <c r="C84" i="16"/>
  <c r="C85" i="16"/>
  <c r="C88" i="16"/>
  <c r="C89" i="16"/>
  <c r="C90" i="16"/>
  <c r="C91" i="16"/>
  <c r="C92" i="16"/>
  <c r="C75" i="16"/>
  <c r="C76" i="16"/>
  <c r="C77" i="16"/>
  <c r="C78" i="16"/>
  <c r="C79" i="16"/>
  <c r="C74" i="16"/>
  <c r="D56" i="16"/>
  <c r="E56" i="16"/>
  <c r="F56" i="16"/>
  <c r="G56" i="16"/>
  <c r="H56" i="16"/>
  <c r="I56" i="16"/>
  <c r="J56" i="16"/>
  <c r="K56" i="16"/>
  <c r="L56" i="16"/>
  <c r="D57" i="16"/>
  <c r="E57" i="16"/>
  <c r="F57" i="16"/>
  <c r="G57" i="16"/>
  <c r="H57" i="16"/>
  <c r="I57" i="16"/>
  <c r="J57" i="16"/>
  <c r="K57" i="16"/>
  <c r="L57" i="16"/>
  <c r="D58" i="16"/>
  <c r="E58" i="16"/>
  <c r="F58" i="16"/>
  <c r="G58" i="16"/>
  <c r="H58" i="16"/>
  <c r="I58" i="16"/>
  <c r="J58" i="16"/>
  <c r="K58" i="16"/>
  <c r="L58" i="16"/>
  <c r="D59" i="16"/>
  <c r="E59" i="16"/>
  <c r="F59" i="16"/>
  <c r="G59" i="16"/>
  <c r="H59" i="16"/>
  <c r="I59" i="16"/>
  <c r="J59" i="16"/>
  <c r="K59" i="16"/>
  <c r="L59" i="16"/>
  <c r="D60" i="16"/>
  <c r="E60" i="16"/>
  <c r="F60" i="16"/>
  <c r="G60" i="16"/>
  <c r="H60" i="16"/>
  <c r="I60" i="16"/>
  <c r="J60" i="16"/>
  <c r="K60" i="16"/>
  <c r="L60" i="16"/>
  <c r="D61" i="16"/>
  <c r="E61" i="16"/>
  <c r="F61" i="16"/>
  <c r="G61" i="16"/>
  <c r="H61" i="16"/>
  <c r="I61" i="16"/>
  <c r="J61" i="16"/>
  <c r="K61" i="16"/>
  <c r="L61" i="16"/>
  <c r="D62" i="16"/>
  <c r="E62" i="16"/>
  <c r="F62" i="16"/>
  <c r="G62" i="16"/>
  <c r="H62" i="16"/>
  <c r="I62" i="16"/>
  <c r="J62" i="16"/>
  <c r="K62" i="16"/>
  <c r="L62" i="16"/>
  <c r="D65" i="16"/>
  <c r="E65" i="16"/>
  <c r="F65" i="16"/>
  <c r="G65" i="16"/>
  <c r="H65" i="16"/>
  <c r="I65" i="16"/>
  <c r="J65" i="16"/>
  <c r="K65" i="16"/>
  <c r="L65" i="16"/>
  <c r="D67" i="16"/>
  <c r="E67" i="16"/>
  <c r="F67" i="16"/>
  <c r="G67" i="16"/>
  <c r="H67" i="16"/>
  <c r="I67" i="16"/>
  <c r="J67" i="16"/>
  <c r="K67" i="16"/>
  <c r="L67" i="16"/>
  <c r="D68" i="16"/>
  <c r="E68" i="16"/>
  <c r="F68" i="16"/>
  <c r="G68" i="16"/>
  <c r="H68" i="16"/>
  <c r="I68" i="16"/>
  <c r="J68" i="16"/>
  <c r="K68" i="16"/>
  <c r="L68" i="16"/>
  <c r="C67" i="16"/>
  <c r="C68" i="16"/>
  <c r="C65" i="16"/>
  <c r="C61" i="16"/>
  <c r="C62" i="16"/>
  <c r="C60" i="16"/>
  <c r="C59" i="16"/>
  <c r="C58" i="16"/>
  <c r="C57" i="16"/>
  <c r="C56" i="16"/>
  <c r="M48" i="16"/>
  <c r="L48" i="16"/>
  <c r="K48" i="16"/>
  <c r="J48" i="16"/>
  <c r="I48" i="16"/>
  <c r="H48" i="16"/>
  <c r="G48" i="16"/>
  <c r="F48" i="16"/>
  <c r="E48" i="16"/>
  <c r="D48" i="16"/>
  <c r="C48" i="16"/>
  <c r="M43" i="16"/>
  <c r="L43" i="16"/>
  <c r="K43" i="16"/>
  <c r="J43" i="16"/>
  <c r="I43" i="16"/>
  <c r="H43" i="16"/>
  <c r="G43" i="16"/>
  <c r="F43" i="16"/>
  <c r="E43" i="16"/>
  <c r="D43" i="16"/>
  <c r="C43" i="16"/>
  <c r="M37" i="16"/>
  <c r="L37" i="16"/>
  <c r="K37" i="16"/>
  <c r="J37" i="16"/>
  <c r="I37" i="16"/>
  <c r="H37" i="16"/>
  <c r="G37" i="16"/>
  <c r="F37" i="16"/>
  <c r="E37" i="16"/>
  <c r="D37" i="16"/>
  <c r="C37" i="16"/>
  <c r="M34" i="16"/>
  <c r="L34" i="16"/>
  <c r="K34" i="16"/>
  <c r="J34" i="16"/>
  <c r="I34" i="16"/>
  <c r="H34" i="16"/>
  <c r="G34" i="16"/>
  <c r="F34" i="16"/>
  <c r="E34" i="16"/>
  <c r="D34" i="16"/>
  <c r="C34" i="16"/>
  <c r="C31" i="16"/>
  <c r="M31" i="16"/>
  <c r="L31" i="16"/>
  <c r="K31" i="16"/>
  <c r="J31" i="16"/>
  <c r="I31" i="16"/>
  <c r="H31" i="16"/>
  <c r="G31" i="16"/>
  <c r="F31" i="16"/>
  <c r="E31" i="16"/>
  <c r="D31" i="16"/>
  <c r="M28" i="16"/>
  <c r="L28" i="16"/>
  <c r="K28" i="16"/>
  <c r="J28" i="16"/>
  <c r="I28" i="16"/>
  <c r="H28" i="16"/>
  <c r="G28" i="16"/>
  <c r="F28" i="16"/>
  <c r="E28" i="16"/>
  <c r="D28" i="16"/>
  <c r="C28" i="16"/>
  <c r="M22" i="16"/>
  <c r="L22" i="16"/>
  <c r="K22" i="16"/>
  <c r="J22" i="16"/>
  <c r="I22" i="16"/>
  <c r="H22" i="16"/>
  <c r="G22" i="16"/>
  <c r="F22" i="16"/>
  <c r="E22" i="16"/>
  <c r="D22" i="16"/>
  <c r="C22" i="16"/>
  <c r="M16" i="16"/>
  <c r="L16" i="16"/>
  <c r="K16" i="16"/>
  <c r="J16" i="16"/>
  <c r="I16" i="16"/>
  <c r="H16" i="16"/>
  <c r="G16" i="16"/>
  <c r="F16" i="16"/>
  <c r="E16" i="16"/>
  <c r="D16" i="16"/>
  <c r="C16" i="16"/>
  <c r="M13" i="16"/>
  <c r="L13" i="16"/>
  <c r="K13" i="16"/>
  <c r="J13" i="16"/>
  <c r="I13" i="16"/>
  <c r="H13" i="16"/>
  <c r="G13" i="16"/>
  <c r="F13" i="16"/>
  <c r="E13" i="16"/>
  <c r="D13" i="16"/>
  <c r="C13" i="16"/>
  <c r="E134" i="16" l="1"/>
  <c r="F132" i="16"/>
  <c r="F134" i="16" s="1"/>
  <c r="J132" i="16"/>
  <c r="J134" i="16" s="1"/>
  <c r="G134" i="16"/>
  <c r="K134" i="16"/>
  <c r="L132" i="16"/>
  <c r="L134" i="16" s="1"/>
  <c r="C132" i="16"/>
  <c r="C134" i="16" s="1"/>
  <c r="F94" i="16"/>
  <c r="C86" i="16"/>
  <c r="G94" i="16"/>
  <c r="G80" i="16"/>
  <c r="K80" i="16"/>
  <c r="D80" i="16"/>
  <c r="F86" i="16"/>
  <c r="H86" i="16"/>
  <c r="D86" i="16"/>
  <c r="I86" i="16"/>
  <c r="K94" i="16"/>
  <c r="D94" i="16"/>
  <c r="D63" i="16"/>
  <c r="K69" i="16"/>
  <c r="C80" i="16"/>
  <c r="C94" i="16"/>
  <c r="H94" i="16"/>
  <c r="L80" i="16"/>
  <c r="J94" i="16"/>
  <c r="L86" i="16"/>
  <c r="E86" i="16"/>
  <c r="J86" i="16"/>
  <c r="H80" i="16"/>
  <c r="J80" i="16"/>
  <c r="F80" i="16"/>
  <c r="I80" i="16"/>
  <c r="E80" i="16"/>
  <c r="G69" i="16"/>
  <c r="I63" i="16"/>
  <c r="E63" i="16"/>
  <c r="J63" i="16"/>
  <c r="F63" i="16"/>
  <c r="L63" i="16"/>
  <c r="H63" i="16"/>
  <c r="C69" i="16"/>
  <c r="I94" i="16"/>
  <c r="E94" i="16"/>
  <c r="K86" i="16"/>
  <c r="G86" i="16"/>
  <c r="L94" i="16"/>
  <c r="G63" i="16"/>
  <c r="K63" i="16"/>
  <c r="L69" i="16"/>
  <c r="H69" i="16"/>
  <c r="D69" i="16"/>
  <c r="I69" i="16"/>
  <c r="E69" i="16"/>
  <c r="J69" i="16"/>
  <c r="F69" i="16"/>
  <c r="E14" i="16"/>
  <c r="I14" i="16"/>
  <c r="J40" i="16"/>
  <c r="J45" i="16" s="1"/>
  <c r="J49" i="16" s="1"/>
  <c r="J51" i="16" s="1"/>
  <c r="C63" i="16"/>
  <c r="D17" i="16"/>
  <c r="D40" i="16"/>
  <c r="D41" i="16" s="1"/>
  <c r="H40" i="16"/>
  <c r="H41" i="16" s="1"/>
  <c r="L40" i="16"/>
  <c r="L41" i="16" s="1"/>
  <c r="H19" i="16"/>
  <c r="H20" i="16" s="1"/>
  <c r="L19" i="16"/>
  <c r="L25" i="16" s="1"/>
  <c r="L26" i="16" s="1"/>
  <c r="M23" i="16"/>
  <c r="H17" i="16"/>
  <c r="D32" i="16"/>
  <c r="H32" i="16"/>
  <c r="L32" i="16"/>
  <c r="F17" i="16"/>
  <c r="J17" i="16"/>
  <c r="C17" i="16"/>
  <c r="G17" i="16"/>
  <c r="K17" i="16"/>
  <c r="L17" i="16"/>
  <c r="H35" i="16"/>
  <c r="F38" i="16"/>
  <c r="J38" i="16"/>
  <c r="L23" i="16"/>
  <c r="G32" i="16"/>
  <c r="K32" i="16"/>
  <c r="C35" i="16"/>
  <c r="G35" i="16"/>
  <c r="K35" i="16"/>
  <c r="J14" i="16"/>
  <c r="M19" i="16"/>
  <c r="M25" i="16" s="1"/>
  <c r="M26" i="16" s="1"/>
  <c r="F40" i="16"/>
  <c r="F41" i="16" s="1"/>
  <c r="C19" i="16"/>
  <c r="C25" i="16" s="1"/>
  <c r="G19" i="16"/>
  <c r="G20" i="16" s="1"/>
  <c r="K19" i="16"/>
  <c r="K25" i="16" s="1"/>
  <c r="K26" i="16" s="1"/>
  <c r="J23" i="16"/>
  <c r="E32" i="16"/>
  <c r="I32" i="16"/>
  <c r="M32" i="16"/>
  <c r="E40" i="16"/>
  <c r="E41" i="16" s="1"/>
  <c r="I40" i="16"/>
  <c r="I41" i="16" s="1"/>
  <c r="M40" i="16"/>
  <c r="M45" i="16" s="1"/>
  <c r="C38" i="16"/>
  <c r="I19" i="16"/>
  <c r="I25" i="16" s="1"/>
  <c r="I26" i="16" s="1"/>
  <c r="F14" i="16"/>
  <c r="L35" i="16"/>
  <c r="D23" i="16"/>
  <c r="E17" i="16"/>
  <c r="I17" i="16"/>
  <c r="M17" i="16"/>
  <c r="E19" i="16"/>
  <c r="E25" i="16" s="1"/>
  <c r="E26" i="16" s="1"/>
  <c r="C23" i="16"/>
  <c r="G23" i="16"/>
  <c r="K23" i="16"/>
  <c r="F32" i="16"/>
  <c r="J32" i="16"/>
  <c r="C32" i="16"/>
  <c r="F35" i="16"/>
  <c r="J35" i="16"/>
  <c r="D35" i="16"/>
  <c r="D38" i="16"/>
  <c r="H38" i="16"/>
  <c r="L38" i="16"/>
  <c r="H25" i="16"/>
  <c r="H26" i="16" s="1"/>
  <c r="F19" i="16"/>
  <c r="J19" i="16"/>
  <c r="E23" i="16"/>
  <c r="D14" i="16"/>
  <c r="H14" i="16"/>
  <c r="L14" i="16"/>
  <c r="E35" i="16"/>
  <c r="I35" i="16"/>
  <c r="M35" i="16"/>
  <c r="E38" i="16"/>
  <c r="I38" i="16"/>
  <c r="M38" i="16"/>
  <c r="G40" i="16"/>
  <c r="K40" i="16"/>
  <c r="G14" i="16"/>
  <c r="I23" i="16"/>
  <c r="M14" i="16"/>
  <c r="H23" i="16"/>
  <c r="F23" i="16"/>
  <c r="K14" i="16"/>
  <c r="C40" i="16"/>
  <c r="D19" i="16"/>
  <c r="G38" i="16"/>
  <c r="K38" i="16"/>
  <c r="M29" i="16" l="1"/>
  <c r="J41" i="16"/>
  <c r="M20" i="16"/>
  <c r="K20" i="16"/>
  <c r="L20" i="16"/>
  <c r="L96" i="16"/>
  <c r="I96" i="16"/>
  <c r="J96" i="16"/>
  <c r="C96" i="16"/>
  <c r="G96" i="16"/>
  <c r="F96" i="16"/>
  <c r="H96" i="16"/>
  <c r="D96" i="16"/>
  <c r="J71" i="16"/>
  <c r="I71" i="16"/>
  <c r="I98" i="16" s="1"/>
  <c r="K71" i="16"/>
  <c r="K96" i="16"/>
  <c r="I29" i="16"/>
  <c r="I20" i="16"/>
  <c r="D45" i="16"/>
  <c r="D49" i="16" s="1"/>
  <c r="D51" i="16" s="1"/>
  <c r="C71" i="16"/>
  <c r="C98" i="16" s="1"/>
  <c r="E29" i="16"/>
  <c r="E20" i="16"/>
  <c r="F71" i="16"/>
  <c r="D71" i="16"/>
  <c r="D98" i="16" s="1"/>
  <c r="G71" i="16"/>
  <c r="G98" i="16" s="1"/>
  <c r="E96" i="16"/>
  <c r="H71" i="16"/>
  <c r="H98" i="16" s="1"/>
  <c r="E71" i="16"/>
  <c r="L71" i="16"/>
  <c r="L98" i="16" s="1"/>
  <c r="H45" i="16"/>
  <c r="C20" i="16"/>
  <c r="L45" i="16"/>
  <c r="L49" i="16" s="1"/>
  <c r="L51" i="16" s="1"/>
  <c r="M41" i="16"/>
  <c r="G25" i="16"/>
  <c r="G26" i="16" s="1"/>
  <c r="I45" i="16"/>
  <c r="J46" i="16" s="1"/>
  <c r="K29" i="16"/>
  <c r="F45" i="16"/>
  <c r="F49" i="16" s="1"/>
  <c r="F51" i="16" s="1"/>
  <c r="H29" i="16"/>
  <c r="C26" i="16"/>
  <c r="C29" i="16"/>
  <c r="E45" i="16"/>
  <c r="L29" i="16"/>
  <c r="C45" i="16"/>
  <c r="C49" i="16" s="1"/>
  <c r="C51" i="16" s="1"/>
  <c r="C41" i="16"/>
  <c r="G41" i="16"/>
  <c r="G45" i="16"/>
  <c r="D20" i="16"/>
  <c r="D25" i="16"/>
  <c r="F25" i="16"/>
  <c r="F20" i="16"/>
  <c r="J25" i="16"/>
  <c r="J20" i="16"/>
  <c r="M49" i="16"/>
  <c r="M51" i="16" s="1"/>
  <c r="K41" i="16"/>
  <c r="K45" i="16"/>
  <c r="I46" i="16" l="1"/>
  <c r="H49" i="16"/>
  <c r="H51" i="16" s="1"/>
  <c r="F98" i="16"/>
  <c r="J98" i="16"/>
  <c r="L46" i="16"/>
  <c r="K98" i="16"/>
  <c r="E46" i="16"/>
  <c r="E98" i="16"/>
  <c r="I49" i="16"/>
  <c r="I51" i="16" s="1"/>
  <c r="G29" i="16"/>
  <c r="M46" i="16"/>
  <c r="D46" i="16"/>
  <c r="E49" i="16"/>
  <c r="E51" i="16" s="1"/>
  <c r="F46" i="16"/>
  <c r="F26" i="16"/>
  <c r="F29" i="16"/>
  <c r="K46" i="16"/>
  <c r="K49" i="16"/>
  <c r="K51" i="16" s="1"/>
  <c r="D26" i="16"/>
  <c r="D29" i="16"/>
  <c r="J26" i="16"/>
  <c r="J29" i="16"/>
  <c r="G46" i="16"/>
  <c r="G49" i="16"/>
  <c r="G51" i="16" s="1"/>
  <c r="H46" i="16"/>
</calcChain>
</file>

<file path=xl/sharedStrings.xml><?xml version="1.0" encoding="utf-8"?>
<sst xmlns="http://schemas.openxmlformats.org/spreadsheetml/2006/main" count="2959" uniqueCount="712">
  <si>
    <t>Costco Wholesale Corporation (NasdaqGS:COST) &gt; Financials &gt; Key Stats</t>
  </si>
  <si>
    <t>In Millions of the trading currency, except per share items.</t>
  </si>
  <si>
    <t>Currency:</t>
  </si>
  <si>
    <t>Trading Currency</t>
  </si>
  <si>
    <t> </t>
  </si>
  <si>
    <t>Conversion:</t>
  </si>
  <si>
    <t>Historical</t>
  </si>
  <si>
    <t>Order:</t>
  </si>
  <si>
    <t>Latest on Right</t>
  </si>
  <si>
    <t>Units:</t>
  </si>
  <si>
    <t>S&amp;P Capital IQ (Default)</t>
  </si>
  <si>
    <t>Decimals:</t>
  </si>
  <si>
    <t>Capital IQ (Default)</t>
  </si>
  <si>
    <t>Dilution:</t>
  </si>
  <si>
    <t>Basic</t>
  </si>
  <si>
    <t>Key Financials¹</t>
  </si>
  <si>
    <t xml:space="preserve">For the Fiscal Period Ending
</t>
  </si>
  <si>
    <t>12 months
Aug-31-2014A</t>
  </si>
  <si>
    <t>12 months
Aug-30-2015A</t>
  </si>
  <si>
    <t>12 months
Aug-28-2016A</t>
  </si>
  <si>
    <t>12 months
Sep-03-2017A</t>
  </si>
  <si>
    <t>12 months
Sep-02-2018A</t>
  </si>
  <si>
    <t>12 months
Sep-01-2019A</t>
  </si>
  <si>
    <t>12 months
Aug-30-2020A</t>
  </si>
  <si>
    <t>12 months
Aug-29-2021A</t>
  </si>
  <si>
    <t>12 months
Aug-28-2022A</t>
  </si>
  <si>
    <t>12 months
Sep-03-2023A</t>
  </si>
  <si>
    <t>LTM²
12 months
Nov-26-2023A</t>
  </si>
  <si>
    <t>12 months†
Aug-31-2024E</t>
  </si>
  <si>
    <t>Currency</t>
  </si>
  <si>
    <t>USD</t>
  </si>
  <si>
    <t>Total Revenue</t>
  </si>
  <si>
    <t xml:space="preserve">  Growth Over Prior Year</t>
  </si>
  <si>
    <t>Gross Profit</t>
  </si>
  <si>
    <t>-</t>
  </si>
  <si>
    <t xml:space="preserve">  Margin %</t>
  </si>
  <si>
    <t>EBITDA</t>
  </si>
  <si>
    <t>EBIT</t>
  </si>
  <si>
    <t>Earnings from Cont. Ops.</t>
  </si>
  <si>
    <t>Net Income</t>
  </si>
  <si>
    <t>Diluted EPS Excl. Extra Items³</t>
  </si>
  <si>
    <t>Same Store Sales Growth %</t>
  </si>
  <si>
    <t>NA</t>
  </si>
  <si>
    <t xml:space="preserve"> </t>
  </si>
  <si>
    <t>Exchange Rate</t>
  </si>
  <si>
    <t>Conversion Method</t>
  </si>
  <si>
    <t>H</t>
  </si>
  <si>
    <t>S</t>
  </si>
  <si>
    <t>¹All results are taken from the most recently filed statement for each period. When there has been more than one, earlier filings can be viewed on the individual statement pages.</t>
  </si>
  <si>
    <t>²Growth rates for the LTM period are calculated against the LTM period ending 12 months before.</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</si>
  <si>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</si>
  <si>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</si>
  <si>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Growth Rates are calculated in originally reported currency only and will not reflect any currency conversion selected above.</t>
  </si>
  <si>
    <t>Latest Capitalization (Millions of USD)</t>
  </si>
  <si>
    <t>Share Price</t>
  </si>
  <si>
    <t>Shares Out.</t>
  </si>
  <si>
    <t>Market Capitalization</t>
  </si>
  <si>
    <t>- Cash &amp; Short Term Investments</t>
  </si>
  <si>
    <t>+ Total Debt</t>
  </si>
  <si>
    <t>+ Pref. Equity</t>
  </si>
  <si>
    <t>+ Total Minority Interest</t>
  </si>
  <si>
    <t>- Long Term Marketable Securities</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</si>
  <si>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</si>
  <si>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</si>
  <si>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</si>
  <si>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</si>
  <si>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Note: Striped area represents the impact of negative Net Liability on Market Cap.</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</si>
  <si>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</si>
  <si>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</si>
  <si>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</si>
  <si>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</si>
  <si>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</si>
  <si>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LTM
12 months
Nov-26-2023A</t>
  </si>
  <si>
    <t>12 months
Aug-31-2024E</t>
  </si>
  <si>
    <t>12 months
Aug-31-2025E</t>
  </si>
  <si>
    <t>12 months
Aug-31-2026E</t>
  </si>
  <si>
    <t>TEV/Total Revenue</t>
  </si>
  <si>
    <t>TEV/EBITDA</t>
  </si>
  <si>
    <t>TEV/EBIT</t>
  </si>
  <si>
    <t>P/Diluted EPS Before Extra</t>
  </si>
  <si>
    <t>P/BV</t>
  </si>
  <si>
    <t>Price/Tang BV</t>
  </si>
  <si>
    <t xml:space="preserve">
               </t>
  </si>
  <si>
    <t>Costco Wholesale Corporation (NasdaqGS:COST)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</si>
  <si>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</si>
  <si>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</si>
  <si>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</si>
  <si>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</si>
  <si>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</si>
  <si>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</si>
  <si>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</si>
  <si>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</si>
  <si>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</si>
  <si>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</si>
  <si>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</si>
  <si>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</si>
  <si>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</si>
  <si>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Source:</t>
  </si>
  <si>
    <t>Capital IQ &amp; Proprietary Data</t>
  </si>
  <si>
    <t>Income Statement</t>
  </si>
  <si>
    <t>12 months
Aug-31-2014</t>
  </si>
  <si>
    <t>12 months
Aug-30-2015</t>
  </si>
  <si>
    <t>12 months
Aug-28-2016</t>
  </si>
  <si>
    <t>12 months
Sep-03-2017</t>
  </si>
  <si>
    <t>12 months
Sep-02-2018</t>
  </si>
  <si>
    <t>12 months
Sep-01-2019</t>
  </si>
  <si>
    <t>Reclassified
12 months
Aug-30-2020</t>
  </si>
  <si>
    <t>Reclassified
12 months
Aug-29-2021</t>
  </si>
  <si>
    <t>Reclassified
12 months
Aug-28-2022</t>
  </si>
  <si>
    <t>12 months
Sep-03-2023</t>
  </si>
  <si>
    <t>LTM
12 months
Nov-26-2023</t>
  </si>
  <si>
    <t>Revenue</t>
  </si>
  <si>
    <t>Other Revenue</t>
  </si>
  <si>
    <t xml:space="preserve">  Total Revenue</t>
  </si>
  <si>
    <t>Cost Of Goods Sold</t>
  </si>
  <si>
    <t xml:space="preserve">  Gross Profit</t>
  </si>
  <si>
    <t>Selling General &amp; Admin Exp.</t>
  </si>
  <si>
    <t>Pre-Opening Costs</t>
  </si>
  <si>
    <t>R &amp; D Exp.</t>
  </si>
  <si>
    <t>Depreciation &amp; Amort.</t>
  </si>
  <si>
    <t>Other Operating Expense/(Income)</t>
  </si>
  <si>
    <t xml:space="preserve">  Other Operating Exp., Total</t>
  </si>
  <si>
    <t xml:space="preserve">  Operating Income</t>
  </si>
  <si>
    <t>Interest Expense</t>
  </si>
  <si>
    <t>Interest and Invest. Income</t>
  </si>
  <si>
    <t xml:space="preserve">  Net Interest Exp.</t>
  </si>
  <si>
    <t>Currency Exchange Gains (Loss)</t>
  </si>
  <si>
    <t>Other Non-Operating Inc. (Exp.)</t>
  </si>
  <si>
    <t xml:space="preserve">  EBT Excl. Unusual Items</t>
  </si>
  <si>
    <t>Impairment of Goodwill</t>
  </si>
  <si>
    <t>Asset Writedown</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</si>
  <si>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</si>
  <si>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</si>
  <si>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</si>
  <si>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</si>
  <si>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</si>
  <si>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</si>
  <si>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</si>
  <si>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</si>
  <si>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</si>
  <si>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</si>
  <si>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</si>
  <si>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</si>
  <si>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</si>
  <si>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</si>
  <si>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</si>
  <si>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</si>
  <si>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</si>
  <si>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</si>
  <si>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</si>
  <si>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</si>
  <si>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</si>
  <si>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</si>
  <si>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Payout Ratio %</t>
  </si>
  <si>
    <t>Shares per Depository Receipt</t>
  </si>
  <si>
    <t>Supplemental Items</t>
  </si>
  <si>
    <t>EBITA</t>
  </si>
  <si>
    <t>EBITDAR</t>
  </si>
  <si>
    <t>As Reported Total Revenue*</t>
  </si>
  <si>
    <t>Effective Tax Rate %</t>
  </si>
  <si>
    <t>Current Domestic Taxes</t>
  </si>
  <si>
    <t>Current Foreign Taxes</t>
  </si>
  <si>
    <t>Total Current Taxes</t>
  </si>
  <si>
    <t>Deferred Domestic Taxes</t>
  </si>
  <si>
    <t>Deferred Foreign Taxes</t>
  </si>
  <si>
    <t>Total Deferred Taxes</t>
  </si>
  <si>
    <t>Normalized Net Income</t>
  </si>
  <si>
    <t>Interest on Long Term Debt</t>
  </si>
  <si>
    <t>Filing Date</t>
  </si>
  <si>
    <t>Restatement Type</t>
  </si>
  <si>
    <t>NC</t>
  </si>
  <si>
    <t>RC</t>
  </si>
  <si>
    <t>O</t>
  </si>
  <si>
    <t>Calculation Type</t>
  </si>
  <si>
    <t>REP</t>
  </si>
  <si>
    <t>LTM</t>
  </si>
  <si>
    <t>Supplemental Operating Expense Items</t>
  </si>
  <si>
    <t>Net Rental Exp.</t>
  </si>
  <si>
    <t>Imputed Oper. Lease Interest Exp.</t>
  </si>
  <si>
    <t>Imputed Oper. Lease Depreciation</t>
  </si>
  <si>
    <t>Stock-Based Comp., SG&amp;A Exp.</t>
  </si>
  <si>
    <t>Stock-Based Comp., Unallocated</t>
  </si>
  <si>
    <t xml:space="preserve">  Stock-Based Comp., Total</t>
  </si>
  <si>
    <t>* Occasionally, certain items classified as Revenue by the company will be re-classified as other income if it is deemed to be non-recurring and unrelated to the core business of the firm. This field shows Total Revenue exactly as reported by the firm on its consolidated statement of income.</t>
  </si>
  <si>
    <t>Note: For multiple class companies, per share items are primary class equivalent, and for foreign companies listed as primary ADRs, per share items are ADR-equivalent.</t>
  </si>
  <si>
    <t>Costco Wholesale Corporation (NasdaqGS:COST) &gt; Financials &gt; Balance Sheet</t>
  </si>
  <si>
    <t>In Millions of the reported currency, except per share items.</t>
  </si>
  <si>
    <t>Template:</t>
  </si>
  <si>
    <t>Restatement:</t>
  </si>
  <si>
    <t>Period Type:</t>
  </si>
  <si>
    <t>Order:</t>
  </si>
  <si>
    <t>Currency:</t>
  </si>
  <si>
    <t>Conversion:</t>
  </si>
  <si>
    <t>Units:</t>
  </si>
  <si>
    <t>Decimals:</t>
  </si>
  <si>
    <t>Source:</t>
  </si>
  <si>
    <t>Balance Sheet</t>
  </si>
  <si>
    <t xml:space="preserve">Balance Sheet as of:
</t>
  </si>
  <si>
    <t>Restated
Aug-30-2015</t>
  </si>
  <si>
    <t>ASSETS</t>
  </si>
  <si>
    <t>Cash And Equivalents</t>
  </si>
  <si>
    <t>Short Term Investments</t>
  </si>
  <si>
    <t xml:space="preserve">  Total Cash &amp; ST Investments</t>
  </si>
  <si>
    <t>Accounts Receivable</t>
  </si>
  <si>
    <t>Other Receivables</t>
  </si>
  <si>
    <t xml:space="preserve">  Total Receivables</t>
  </si>
  <si>
    <t>Inventory</t>
  </si>
  <si>
    <t>Deferred Tax Assets, Curr.</t>
  </si>
  <si>
    <t>Other Current Assets</t>
  </si>
  <si>
    <t xml:space="preserve">  Total Current Assets</t>
  </si>
  <si>
    <t>Gross Property, Plant &amp; Equipment</t>
  </si>
  <si>
    <t>Accumulated Depreciation</t>
  </si>
  <si>
    <t xml:space="preserve">  Net Property, Plant &amp; Equipment</t>
  </si>
  <si>
    <t>Goodwill</t>
  </si>
  <si>
    <t>Deferred Tax Assets, LT</t>
  </si>
  <si>
    <t>Other Long-Term Assets</t>
  </si>
  <si>
    <t>Total Assets</t>
  </si>
  <si>
    <t>LIABILITIES</t>
  </si>
  <si>
    <t>Accounts Payable</t>
  </si>
  <si>
    <t>Accrued Exp.</t>
  </si>
  <si>
    <t>Curr. Port. of LT Debt</t>
  </si>
  <si>
    <t>Curr. Port. of Leases</t>
  </si>
  <si>
    <t>Unearned Revenue, Current</t>
  </si>
  <si>
    <t>Other Current Liabilities</t>
  </si>
  <si>
    <t xml:space="preserve">  Total Current Liabilities</t>
  </si>
  <si>
    <t>Long-Term Debt</t>
  </si>
  <si>
    <t>Long-Term Leases</t>
  </si>
  <si>
    <t>Def. Tax Liability, Non-Curr.</t>
  </si>
  <si>
    <t>Other Non-Current Liabilities</t>
  </si>
  <si>
    <t>Total Liabilities</t>
  </si>
  <si>
    <t>Common Stock</t>
  </si>
  <si>
    <t>Additional Paid In Capital</t>
  </si>
  <si>
    <t>Retained Earnings</t>
  </si>
  <si>
    <t>Treasury Stock</t>
  </si>
  <si>
    <t>Comprehensive Inc. and Other</t>
  </si>
  <si>
    <t xml:space="preserve">  Total Common Equity</t>
  </si>
  <si>
    <t>Minority Interest</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</si>
  <si>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</si>
  <si>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</si>
  <si>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</si>
  <si>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</si>
  <si>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</si>
  <si>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</si>
  <si>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</si>
  <si>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</si>
  <si>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</si>
  <si>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Equivalent Oper. Leases</t>
  </si>
  <si>
    <t>Total Minority Interest</t>
  </si>
  <si>
    <t>Inventory Method</t>
  </si>
  <si>
    <t>LIFO</t>
  </si>
  <si>
    <t>LIFO Reserve</t>
  </si>
  <si>
    <t>Finished Goods Inventory</t>
  </si>
  <si>
    <t>Land</t>
  </si>
  <si>
    <t>Buildings</t>
  </si>
  <si>
    <t>Machinery</t>
  </si>
  <si>
    <t>Construction in Progress</t>
  </si>
  <si>
    <t>Full Time Employees</t>
  </si>
  <si>
    <t>Part-Time Employees</t>
  </si>
  <si>
    <t>RS</t>
  </si>
  <si>
    <t>RUP</t>
  </si>
  <si>
    <t>Note: For multiple class companies, total share counts are primary class equivalent, and for foreign companies listed as primary ADRs, total share counts are ADR-equivalent.</t>
  </si>
  <si>
    <t>Costco Wholesale Corporation (NasdaqGS:COST) &gt; Financials &gt; Cash Flow</t>
  </si>
  <si>
    <t>In Millions of the reported currency, except per share items.</t>
  </si>
  <si>
    <t>Template:</t>
  </si>
  <si>
    <t>Restatement:</t>
  </si>
  <si>
    <t>Period Type:</t>
  </si>
  <si>
    <t>Order:</t>
  </si>
  <si>
    <t>Currency:</t>
  </si>
  <si>
    <t>Conversion:</t>
  </si>
  <si>
    <t>Units:</t>
  </si>
  <si>
    <t>Decimals:</t>
  </si>
  <si>
    <t>Source:</t>
  </si>
  <si>
    <t>Cash Flow</t>
  </si>
  <si>
    <t>12 months
Aug-30-2020</t>
  </si>
  <si>
    <t>12 months
Aug-29-2021</t>
  </si>
  <si>
    <t>12 months
Aug-28-2022</t>
  </si>
  <si>
    <t>Depreciation &amp; Amort., Total</t>
  </si>
  <si>
    <t>Asset Writedown &amp; Restructuring Costs</t>
  </si>
  <si>
    <t>Stock-Based Compensation</t>
  </si>
  <si>
    <t>Tax Benefit from Stock Options</t>
  </si>
  <si>
    <t>Other Operating Activities</t>
  </si>
  <si>
    <t>Change In Inventories</t>
  </si>
  <si>
    <t>Change in Acc. Payable</t>
  </si>
  <si>
    <t>Change in Other Net Operating Assets</t>
  </si>
  <si>
    <t xml:space="preserve">  Cash from Ops.</t>
  </si>
  <si>
    <t>Capital Expenditure</t>
  </si>
  <si>
    <t>Cash Acquisitions</t>
  </si>
  <si>
    <t>Divestitures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</si>
  <si>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</si>
  <si>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</si>
  <si>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</si>
  <si>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</si>
  <si>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</si>
  <si>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</si>
  <si>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</si>
  <si>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</si>
  <si>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</si>
  <si>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</si>
  <si>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Repurchase of Common Stock</t>
  </si>
  <si>
    <t>Common Dividends Paid</t>
  </si>
  <si>
    <t>Total Dividends Paid</t>
  </si>
  <si>
    <t>Special Dividend Paid</t>
  </si>
  <si>
    <t>Other Financing Activities</t>
  </si>
  <si>
    <t xml:space="preserve">  Cash from Financing</t>
  </si>
  <si>
    <t>Foreign Exchange Rate Adj.</t>
  </si>
  <si>
    <t xml:space="preserve">  Net Change in Cash</t>
  </si>
  <si>
    <t>Cash Interest Paid</t>
  </si>
  <si>
    <t>Cash Taxes Paid</t>
  </si>
  <si>
    <t>Levered Free Cash Flow</t>
  </si>
  <si>
    <t>Unlevered Free Cash Flow</t>
  </si>
  <si>
    <t>Change in Net Working Capital</t>
  </si>
  <si>
    <t>Net Debt Issued</t>
  </si>
  <si>
    <t>Costco Wholesale Corporation (NasdaqGS:COST) &gt; Financials &gt; Multiples</t>
  </si>
  <si>
    <t>View:</t>
  </si>
  <si>
    <t>Data</t>
  </si>
  <si>
    <t>Frequency:</t>
  </si>
  <si>
    <t>Quarterly</t>
  </si>
  <si>
    <t>Order:</t>
  </si>
  <si>
    <t>Decimals:</t>
  </si>
  <si>
    <t>Dilution:</t>
  </si>
  <si>
    <t>Multiples Detail
                     In Millions of the reported currency, except per share items.</t>
  </si>
  <si>
    <t>For Quarter Ending</t>
  </si>
  <si>
    <t>TEV/LTM Total Revenue</t>
  </si>
  <si>
    <t>Average</t>
  </si>
  <si>
    <t>High</t>
  </si>
  <si>
    <t>Low</t>
  </si>
  <si>
    <t>Close</t>
  </si>
  <si>
    <t>TEV/NTM Total Revenues</t>
  </si>
  <si>
    <t>TEV/LTM EBITDA</t>
  </si>
  <si>
    <t>TEV/NTM EBITDA</t>
  </si>
  <si>
    <t>TEV/LTM EBIT</t>
  </si>
  <si>
    <t>TEV/NTM EBIT</t>
  </si>
  <si>
    <t>P/LTM EPS</t>
  </si>
  <si>
    <t>P/NTM EPS</t>
  </si>
  <si>
    <t>P/LTM Normalized EPS</t>
  </si>
  <si>
    <t>P/Tangible BV</t>
  </si>
  <si>
    <t>P/NTM CFPS</t>
  </si>
  <si>
    <t>TEV/LTM Unlevered FCF</t>
  </si>
  <si>
    <t>NM</t>
  </si>
  <si>
    <t>Market Cap/LTM Levered FCF</t>
  </si>
  <si>
    <t>Average multiples are calculated using positive close values on each trading day within the frequency periods selected. Negative values are excluded from the calculation. When the Multiples are not meaningful, due to negative values, then they will not be displayed in the chart.</t>
  </si>
  <si>
    <t>When a mismatch exists between the currency of the equity listing and the reported financial results such results are translated into the currency of the listing at the exchange rate applicable on the financial period end date.</t>
  </si>
  <si>
    <t>Historical Equity Pricing Data supplied by Interactive Data Pricing and Reference Data LLC</t>
  </si>
  <si>
    <t>Costco Wholesale Corporation (NasdaqGS:COST) &gt; Financials &gt; Historical Capitalization</t>
  </si>
  <si>
    <t>In Millions of the trading currency, except per share items.</t>
  </si>
  <si>
    <t>Frequency:</t>
  </si>
  <si>
    <t>Order:</t>
  </si>
  <si>
    <t>Currency:</t>
  </si>
  <si>
    <t>Conversion:</t>
  </si>
  <si>
    <t>Units:</t>
  </si>
  <si>
    <t>Decimals:</t>
  </si>
  <si>
    <t>Dilution:</t>
  </si>
  <si>
    <t>Historical Capitalization</t>
  </si>
  <si>
    <t>Pricing as of*</t>
  </si>
  <si>
    <t>Capitalization Detail</t>
  </si>
  <si>
    <t>* Pricing as of the filing date of the balance sheet period end date. For TEV calculation purposes on this page Capital IQ only uses balance sheet components from the original filing that is publicly available as of a given pricing date and does not use restated balance sheet data from a later filing. In the cases where a company did not disclose balance sheet values for a particular period, TEV is calculated using balance sheet components from the last reported balance sheet as of this date. The table above is organized along period end dates.</t>
  </si>
  <si>
    <t>** 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</si>
  <si>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Costco Wholesale Corporation (NasdaqGS:COST) &gt; Financials &gt; Capital Structure Summary</t>
  </si>
  <si>
    <t>In Millions of the reported currency, except ratios and % of Total values.</t>
  </si>
  <si>
    <t>Restatement:</t>
  </si>
  <si>
    <t>Period Type:</t>
  </si>
  <si>
    <t>Currency:</t>
  </si>
  <si>
    <t>Conversion:</t>
  </si>
  <si>
    <t>Units:</t>
  </si>
  <si>
    <t>Decimals:</t>
  </si>
  <si>
    <t>Order:</t>
  </si>
  <si>
    <t>Capital Structure Data</t>
  </si>
  <si>
    <t xml:space="preserve"> For the Fiscal Period Ending
</t>
  </si>
  <si>
    <t xml:space="preserve"> 12 months Aug-31-2014</t>
  </si>
  <si>
    <t xml:space="preserve"> 12 months Aug-30-2015</t>
  </si>
  <si>
    <t xml:space="preserve"> 12 months Aug-28-2016</t>
  </si>
  <si>
    <t xml:space="preserve"> 12 months Sep-03-2017</t>
  </si>
  <si>
    <t xml:space="preserve"> 12 months Sep-02-2018</t>
  </si>
  <si>
    <t xml:space="preserve"> 12 months Sep-01-2019</t>
  </si>
  <si>
    <t xml:space="preserve"> 12 months Aug-30-2020</t>
  </si>
  <si>
    <t xml:space="preserve"> 12 months Aug-29-2021</t>
  </si>
  <si>
    <t xml:space="preserve"> 12 months Aug-28-2022</t>
  </si>
  <si>
    <t xml:space="preserve"> 12 months Sep-03-2023</t>
  </si>
  <si>
    <t xml:space="preserve"> 3 months Nov-26-2023</t>
  </si>
  <si>
    <t xml:space="preserve"> Currency</t>
  </si>
  <si>
    <t xml:space="preserve"> USD</t>
  </si>
  <si>
    <t xml:space="preserve"> Units</t>
  </si>
  <si>
    <t xml:space="preserve"> Millions</t>
  </si>
  <si>
    <t>% of Total</t>
  </si>
  <si>
    <t>Total Common Equity</t>
  </si>
  <si>
    <t xml:space="preserve">  Total Capital</t>
  </si>
  <si>
    <t>Debt Summary Data</t>
  </si>
  <si>
    <t>Total Revolving Credit</t>
  </si>
  <si>
    <t>Total Senior Bonds and Notes</t>
  </si>
  <si>
    <t>Total Lease Liabilities</t>
  </si>
  <si>
    <t>General/Other Borrowings</t>
  </si>
  <si>
    <t xml:space="preserve">  Total Principal Due</t>
  </si>
  <si>
    <t>Total Adjustments</t>
  </si>
  <si>
    <t xml:space="preserve">  Total Debt Outstanding</t>
  </si>
  <si>
    <t>Available Credit</t>
  </si>
  <si>
    <t>Undrawn Revolving Credit</t>
  </si>
  <si>
    <t xml:space="preserve">  Total Undrawn Credit</t>
  </si>
  <si>
    <t>Additional Totals</t>
  </si>
  <si>
    <t>Total Cash &amp; ST Investments</t>
  </si>
  <si>
    <t>Total Senior Debt</t>
  </si>
  <si>
    <t>Curr. Port. of LT Debt/Cap. Leases</t>
  </si>
  <si>
    <t>Long-Term Debt (Incl. Cap. Leases)</t>
  </si>
  <si>
    <t>Total Bank Debt</t>
  </si>
  <si>
    <t>Total Secured Debt</t>
  </si>
  <si>
    <t>Total Senior Secured Debt</t>
  </si>
  <si>
    <t>Total Unsecured Debt</t>
  </si>
  <si>
    <t>Senior Unsecured Bonds and Notes</t>
  </si>
  <si>
    <t>Fixed Rate Debt</t>
  </si>
  <si>
    <t>Zero Coupon Debt</t>
  </si>
  <si>
    <t>Credit Ratios</t>
  </si>
  <si>
    <t>Net Debt/EBITDA</t>
  </si>
  <si>
    <t>Total Debt/EBITDA</t>
  </si>
  <si>
    <t>Total Senior Debt/EBITDA</t>
  </si>
  <si>
    <t>Total Senior Secured/EBITDA</t>
  </si>
  <si>
    <t>Net Debt/(EBITDA-CAPEX)</t>
  </si>
  <si>
    <t>Total Debt/(EBITDA-CAPEX)</t>
  </si>
  <si>
    <t>Total Senior Debt/(EBITDA-CAPEX)</t>
  </si>
  <si>
    <t>Total Senior Secured/(EBITDA-CAPEX)</t>
  </si>
  <si>
    <t>Fixed Payment Schedule</t>
  </si>
  <si>
    <t>LT Debt (Incl. Cap. Leases) Due +1</t>
  </si>
  <si>
    <t>LT Debt (Incl. Cap. Leases) Due +2</t>
  </si>
  <si>
    <t>LT Debt (Incl. Cap. Leases) Due +3</t>
  </si>
  <si>
    <t>LT Debt (Incl. Cap. Leases) Due +4</t>
  </si>
  <si>
    <t>LT Debt (Incl. Cap. Leases) Due +5</t>
  </si>
  <si>
    <t>LT Debt (Incl. Cap. Leases) Due, Next 5 Yrs</t>
  </si>
  <si>
    <t>LT Debt (Incl. Cap. Leases) Due, After 5 Yrs</t>
  </si>
  <si>
    <t>Cap. Lease Payment Due +1</t>
  </si>
  <si>
    <t>Cap. Lease Payment Due +2</t>
  </si>
  <si>
    <t>Cap. Lease Payment Due +3</t>
  </si>
  <si>
    <t>Cap. Lease Payment Due +4</t>
  </si>
  <si>
    <t>Cap. Lease Payment Due +5</t>
  </si>
  <si>
    <t>Cap. Lease Payment Due, Next 5 Yrs</t>
  </si>
  <si>
    <t>Cap. Lease Payment Due, After 5 Yrs</t>
  </si>
  <si>
    <t>Cap. Lease Payment Due (incl. Interest) +1</t>
  </si>
  <si>
    <t>Operating Lease Commitment Due +1</t>
  </si>
  <si>
    <t>Operating Lease Commitment Due +2</t>
  </si>
  <si>
    <t>Operating Lease Commitment Due +3</t>
  </si>
  <si>
    <t>Operating Lease Commitment Due +4</t>
  </si>
  <si>
    <t>Operating Lease Commitment Due +5</t>
  </si>
  <si>
    <t>Operating Lease Commitment Due, Next 5 Yrs</t>
  </si>
  <si>
    <t>Operating Lease Commitment Due, After 5 Yrs</t>
  </si>
  <si>
    <t>Contractual Obligations Due +1</t>
  </si>
  <si>
    <t>Contractual Obligations Due + 2</t>
  </si>
  <si>
    <t>Contractual Obligations Due + 3</t>
  </si>
  <si>
    <t>Contractual Obligations Due + 4</t>
  </si>
  <si>
    <t>Contractual Obligations Due + 5</t>
  </si>
  <si>
    <t>Contractual Obligations Due, Next 5 Yrs</t>
  </si>
  <si>
    <t>Contractual Obligations Due, After 5 Yrs</t>
  </si>
  <si>
    <t>Total Contractual Obligations</t>
  </si>
  <si>
    <t>Interest Rate Data</t>
  </si>
  <si>
    <t>Costco Wholesale Corporation (NasdaqGS:COST) &gt; Financials &gt; Capital Structure Details</t>
  </si>
  <si>
    <t>Principal Due in Millions of the reported currency.</t>
  </si>
  <si>
    <t>Period Type:</t>
  </si>
  <si>
    <t>Source:</t>
  </si>
  <si>
    <t>A 2023 filed Oct-11-2023</t>
  </si>
  <si>
    <t>Currency:</t>
  </si>
  <si>
    <t>Conversion:</t>
  </si>
  <si>
    <t>Units:</t>
  </si>
  <si>
    <t>Decimals:</t>
  </si>
  <si>
    <t>FY 2023 (Sep-03-2023) Capital Structure As Reported Details</t>
  </si>
  <si>
    <t>Description</t>
  </si>
  <si>
    <t>Type</t>
  </si>
  <si>
    <t>Principal Due (USD)</t>
  </si>
  <si>
    <t>Coupon/Base Rate</t>
  </si>
  <si>
    <t>Floating Rate</t>
  </si>
  <si>
    <t>Maturity</t>
  </si>
  <si>
    <t>Seniority</t>
  </si>
  <si>
    <t>Secured</t>
  </si>
  <si>
    <t>Convertible</t>
  </si>
  <si>
    <t>Repayment Currency</t>
  </si>
  <si>
    <t>1.375% Senior Notes Due June 2027</t>
  </si>
  <si>
    <t>Bonds and Notes</t>
  </si>
  <si>
    <t>1.375%</t>
  </si>
  <si>
    <t>Senior</t>
  </si>
  <si>
    <t>No</t>
  </si>
  <si>
    <t>1.600% Senior Notes Due April 2030</t>
  </si>
  <si>
    <t>1.600%</t>
  </si>
  <si>
    <t>1.750% Senior Notes Due April 2032</t>
  </si>
  <si>
    <t>1.750%</t>
  </si>
  <si>
    <t>2.750% Senior Notes Due May 2024</t>
  </si>
  <si>
    <t>2.750%</t>
  </si>
  <si>
    <t>3.000% Senior Notes Due May 2027</t>
  </si>
  <si>
    <t>3.000%</t>
  </si>
  <si>
    <t>Finance Lease Liabilities</t>
  </si>
  <si>
    <t>Capital Lease</t>
  </si>
  <si>
    <t>4.470%</t>
  </si>
  <si>
    <t>Yes</t>
  </si>
  <si>
    <t>Operating Lease Liabilities</t>
  </si>
  <si>
    <t>2.470%</t>
  </si>
  <si>
    <t>Other Long-Term Debt</t>
  </si>
  <si>
    <t>Other Borrowings</t>
  </si>
  <si>
    <t>FY 2022 (Aug-28-2022) Capital Structure As Reported Details</t>
  </si>
  <si>
    <t>Costco Wholesale Corporation (NasdaqGS:COST) &gt; Financials &gt; Ratios</t>
  </si>
  <si>
    <t>Restatement:</t>
  </si>
  <si>
    <t>Period Type:</t>
  </si>
  <si>
    <t>Order:</t>
  </si>
  <si>
    <t>Decimals:</t>
  </si>
  <si>
    <t>Source:</t>
  </si>
  <si>
    <t>Ratios</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</si>
  <si>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</si>
  <si>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</si>
  <si>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</si>
  <si>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</si>
  <si>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</si>
  <si>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</si>
  <si>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</si>
  <si>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</si>
  <si>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</si>
  <si>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</si>
  <si>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</si>
  <si>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</si>
  <si>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</si>
  <si>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</si>
  <si>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</si>
  <si>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</si>
  <si>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</si>
  <si>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</si>
  <si>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</si>
  <si>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</si>
  <si>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</si>
  <si>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</si>
  <si>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</si>
  <si>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</si>
  <si>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</si>
  <si>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</si>
  <si>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</si>
  <si>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</si>
  <si>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</si>
  <si>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</si>
  <si>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</si>
  <si>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</si>
  <si>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</si>
  <si>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</si>
  <si>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</si>
  <si>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</si>
  <si>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</si>
  <si>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</si>
  <si>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</si>
  <si>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</si>
  <si>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</si>
  <si>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</si>
  <si>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</si>
  <si>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</si>
  <si>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</si>
  <si>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</si>
  <si>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</si>
  <si>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</si>
  <si>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</si>
  <si>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</si>
  <si>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</si>
  <si>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</si>
  <si>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</si>
  <si>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</si>
  <si>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</si>
  <si>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</si>
  <si>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</si>
  <si>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</si>
  <si>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</si>
  <si>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</si>
  <si>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</si>
  <si>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</si>
  <si>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</si>
  <si>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Costco Wholesale Corporation (NasdaqGS:COST) &gt; Financials &gt; Supplemental</t>
  </si>
  <si>
    <t>In Millions of the reported currency, except per share items.</t>
  </si>
  <si>
    <t>Restatement:</t>
  </si>
  <si>
    <t>Period Type:</t>
  </si>
  <si>
    <t>Currency:</t>
  </si>
  <si>
    <t>Conversion:</t>
  </si>
  <si>
    <t>Order:</t>
  </si>
  <si>
    <t>Units:</t>
  </si>
  <si>
    <t>Decimals:</t>
  </si>
  <si>
    <t>Source:</t>
  </si>
  <si>
    <t>Supplemental</t>
  </si>
  <si>
    <t>Stock Based Compensation</t>
  </si>
  <si>
    <t>Stock Based Comp. Exp., Before Tax</t>
  </si>
  <si>
    <t>Stock Based Comp. Exp. Tax Effect</t>
  </si>
  <si>
    <t>Stock Based Comp. Exp., After Tax</t>
  </si>
  <si>
    <t>Loss Carry Forward Related Items</t>
  </si>
  <si>
    <t>Tax Benefit C/F, After Five Years</t>
  </si>
  <si>
    <t>Total Tax Benefit C/F</t>
  </si>
  <si>
    <t>Max. Year for Tax Benefit C/F</t>
  </si>
  <si>
    <t>Adoption of FIN 48 Related Items</t>
  </si>
  <si>
    <t>Unrecognized Tax Benefits - Beginning of Period</t>
  </si>
  <si>
    <t>Increase in Unrecog. Tax Benefits - Current Yr.</t>
  </si>
  <si>
    <t>Increase in Unrecog. Tax Benefits - Prior Yrs.</t>
  </si>
  <si>
    <t>Decrease in Unrecog. Tax Benefits - Prior Yrs.</t>
  </si>
  <si>
    <t>Settlements with Tax Authorities</t>
  </si>
  <si>
    <t>Lapse of Statute of Limitations</t>
  </si>
  <si>
    <t>Unrecognized Tax Benefits - End of Period</t>
  </si>
  <si>
    <t>Unrecog. Tax Benefit Impacting Effective Tax Rate</t>
  </si>
  <si>
    <t>Fair Value Measurements</t>
  </si>
  <si>
    <t>Level 1 Assets - Quoted Prices</t>
  </si>
  <si>
    <t>Level 2 Assets - Observable Prices</t>
  </si>
  <si>
    <t>Fair Value of Assets</t>
  </si>
  <si>
    <t>Level 2 Liabilities - Observable Prices</t>
  </si>
  <si>
    <t>Fair Value of Liabilities</t>
  </si>
  <si>
    <t>Costco Wholesale Corporation (NasdaqGS:COST) &gt; Financials &gt; Industry Specific</t>
  </si>
  <si>
    <t>In Millions of the reported currency, except per share items.</t>
  </si>
  <si>
    <t>Restatement:</t>
  </si>
  <si>
    <t>Period Type:</t>
  </si>
  <si>
    <t>Currency:</t>
  </si>
  <si>
    <t>Conversion:</t>
  </si>
  <si>
    <t>Order:</t>
  </si>
  <si>
    <t>Units:</t>
  </si>
  <si>
    <t>Decimals:</t>
  </si>
  <si>
    <t>Source:</t>
  </si>
  <si>
    <t>Industry Specific</t>
  </si>
  <si>
    <t>Retail Specific Data</t>
  </si>
  <si>
    <t>Stores at Beginning</t>
  </si>
  <si>
    <t>Stores Opened</t>
  </si>
  <si>
    <t>Stores Closed</t>
  </si>
  <si>
    <t>Total Stores</t>
  </si>
  <si>
    <t xml:space="preserve">Total Same Store Sales Growth </t>
  </si>
  <si>
    <t>Gross Margin</t>
  </si>
  <si>
    <t>Retail Revenues</t>
  </si>
  <si>
    <t>Total Retail Sq. Ft. (Net)</t>
  </si>
  <si>
    <t>Avg. Retail Sq. Ft. (Net)</t>
  </si>
  <si>
    <t>Owned / Operated Store Data</t>
  </si>
  <si>
    <t>Owned/Operated Stores at Beginning</t>
  </si>
  <si>
    <t>Owned/Operated Stores Opened</t>
  </si>
  <si>
    <t>Owned/Operated Stores Closed</t>
  </si>
  <si>
    <t>Total Owned/Operated Stores</t>
  </si>
  <si>
    <t>Owned/Operated Same Store Sales Growth</t>
  </si>
  <si>
    <t>Costco Wholesale Corporation (NasdaqGS:COST) &gt; Financials &gt; Pension/OPEB</t>
  </si>
  <si>
    <t>In Millions of the reported currency, except per share items.</t>
  </si>
  <si>
    <t>Restatement:</t>
  </si>
  <si>
    <t>Period Type:</t>
  </si>
  <si>
    <t>Currency:</t>
  </si>
  <si>
    <t>Conversion:</t>
  </si>
  <si>
    <t>Order:</t>
  </si>
  <si>
    <t>Units:</t>
  </si>
  <si>
    <t>Decimals:</t>
  </si>
  <si>
    <t>Source:</t>
  </si>
  <si>
    <t>Pension/OPEB</t>
  </si>
  <si>
    <t>Pension Information - Total</t>
  </si>
  <si>
    <t>Defined Benefit Net Periodic Cost</t>
  </si>
  <si>
    <t>Def. Contribution Plan Cost</t>
  </si>
  <si>
    <t>Total Pension Expense</t>
  </si>
  <si>
    <t>Costco Wholesale Corporation (NasdaqGS:COST) &gt; Financials &gt; Segments</t>
  </si>
  <si>
    <t>In Millions of the reported currency.</t>
  </si>
  <si>
    <t>View By:</t>
  </si>
  <si>
    <t>Line Items</t>
  </si>
  <si>
    <t>Restatement:</t>
  </si>
  <si>
    <t>Period Type:</t>
  </si>
  <si>
    <t>Order:</t>
  </si>
  <si>
    <t>Currency:</t>
  </si>
  <si>
    <t>Conversion:</t>
  </si>
  <si>
    <t>Units:</t>
  </si>
  <si>
    <t>Decimals:</t>
  </si>
  <si>
    <t>Business Segments</t>
  </si>
  <si>
    <t>Revenues</t>
  </si>
  <si>
    <t>Membership Warehouses</t>
  </si>
  <si>
    <t xml:space="preserve">  Total Revenues</t>
  </si>
  <si>
    <t>Operating Profit Before Tax</t>
  </si>
  <si>
    <t xml:space="preserve">  Total Operating Profit Before Tax</t>
  </si>
  <si>
    <t xml:space="preserve">  Total Interest Expense</t>
  </si>
  <si>
    <t>Net Profit Before Tax</t>
  </si>
  <si>
    <t xml:space="preserve">  Total Net Profit Before Tax</t>
  </si>
  <si>
    <t>Tax Expense</t>
  </si>
  <si>
    <t xml:space="preserve">  Total Tax Expense</t>
  </si>
  <si>
    <t>Net Profit After Tax</t>
  </si>
  <si>
    <t xml:space="preserve">  Total Net Profit After Tax</t>
  </si>
  <si>
    <t>Assets</t>
  </si>
  <si>
    <t>Depreciation &amp; Amortization</t>
  </si>
  <si>
    <t xml:space="preserve">  Total Depreciation &amp; Amortization</t>
  </si>
  <si>
    <t xml:space="preserve">  Total Capital Expenditure</t>
  </si>
  <si>
    <t>Geographic Segments</t>
  </si>
  <si>
    <t>Other International Operations</t>
  </si>
  <si>
    <t>Canadian Operations</t>
  </si>
  <si>
    <t>United States Operations</t>
  </si>
  <si>
    <t>Years</t>
  </si>
  <si>
    <t>#</t>
  </si>
  <si>
    <t>Revenue Growth</t>
  </si>
  <si>
    <t>In Millions of USD</t>
  </si>
  <si>
    <t>Gross Margins</t>
  </si>
  <si>
    <t>EBITDA Margins</t>
  </si>
  <si>
    <t>Interest %Revenue</t>
  </si>
  <si>
    <t>SG&amp;A %Revenue</t>
  </si>
  <si>
    <t>COGS %Revenue</t>
  </si>
  <si>
    <t>D&amp;A %Revenue</t>
  </si>
  <si>
    <t>Earnings Before Tax</t>
  </si>
  <si>
    <t>EBT %Revenue</t>
  </si>
  <si>
    <t>Tax</t>
  </si>
  <si>
    <t>Effective Tax Rate</t>
  </si>
  <si>
    <t>Net Margins</t>
  </si>
  <si>
    <t>No. of Basic Shares Outs. (Millions)</t>
  </si>
  <si>
    <t>EPS Growth</t>
  </si>
  <si>
    <t>Dividend per Share</t>
  </si>
  <si>
    <t>Dividend Payout Ratio</t>
  </si>
  <si>
    <t>Total Non Current Assets</t>
  </si>
  <si>
    <t>Net Property, Plant &amp; Equipment</t>
  </si>
  <si>
    <t>Total Current Assets</t>
  </si>
  <si>
    <t>Liabilities</t>
  </si>
  <si>
    <t>Total Current Liabilities</t>
  </si>
  <si>
    <t>Total Liabilities &amp; Equity</t>
  </si>
  <si>
    <t>Total Non Current Liabilities</t>
  </si>
  <si>
    <t>Check</t>
  </si>
  <si>
    <t>Cash Flow Statement</t>
  </si>
  <si>
    <t>Operating Activities</t>
  </si>
  <si>
    <t>Cash Flow from Operations</t>
  </si>
  <si>
    <t>Cash Flow from Investing Activities</t>
  </si>
  <si>
    <t>Cash Flow from Financing Activities</t>
  </si>
  <si>
    <t>Financing Activities</t>
  </si>
  <si>
    <t>Investing Activities</t>
  </si>
  <si>
    <t>Net Cash Flow</t>
  </si>
  <si>
    <t>Particulars</t>
  </si>
  <si>
    <t>Dividend</t>
  </si>
  <si>
    <t>Total Liabilities &amp; Owner's Equity</t>
  </si>
  <si>
    <t>Year Weight</t>
  </si>
  <si>
    <t>Year</t>
  </si>
  <si>
    <t>Sales</t>
  </si>
  <si>
    <t>Sales Growth</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</si>
</sst>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_(* #,##0.0_);_(* \(#,##0.0\)_)\ ;_(* 0_)"/>
    <numFmt numFmtId="165" formatCode="_(#,##0.0%_);_(\(#,##0.0%\)_);_(#,##0.0%_)"/>
    <numFmt numFmtId="166" formatCode="_(* #,##0.0#_);_(* \(#,##0.0#\)_)\ ;_(* 0_)"/>
    <numFmt numFmtId="167" formatCode="_(#,##0.00%_);_(\(#,##0.00%\)_);_(#,##0.00%_)"/>
    <numFmt numFmtId="168" formatCode="_(&quot;$&quot;#,##0.0#_);_(\(&quot;$&quot;#,##0.0#\)_);_(&quot;$&quot;&quot; - &quot;_)"/>
    <numFmt numFmtId="169" formatCode="#,##0.0\x"/>
    <numFmt numFmtId="170" formatCode="#,##0.00\x"/>
    <numFmt numFmtId="171" formatCode="_(* #,##0.0##_);_(* \(#,##0.0##\)_)\ ;_(* 0_)"/>
    <numFmt numFmtId="172" formatCode="mmm\-dd\-yyyy"/>
    <numFmt numFmtId="173" formatCode="_(* #,##0_);_(* \(#,##0\)_)\ ;_(* 0_)"/>
    <numFmt numFmtId="174" formatCode="_(\ #,##0.0_);_(\ \(#,##0.0\)_);_(\ &quot; - &quot;_)"/>
    <numFmt numFmtId="175" formatCode="###0"/>
    <numFmt numFmtId="176" formatCode="&quot;$&quot;\ #,##0.0_);\(&quot;$&quot;\ #,##0.0\);\-"/>
    <numFmt numFmtId="177" formatCode="&quot;$&quot;\ #,##0.00_);\(&quot;$&quot;\ #,##0.00\);\-"/>
    <numFmt numFmtId="178" formatCode="yyyy&quot;A&quot;"/>
    <numFmt numFmtId="180" formatCode="yyyy&quot;E&quot;"/>
    <numFmt numFmtId="181" formatCode="&quot;$&quot;\ #,##0.0;\(&quot;$&quot;\ #,##0.0\);\-"/>
  </numFmts>
  <fonts count="30" x14ac:knownFonts="1">
    <font>
      <sz val="10"/>
      <name val="Arial"/>
    </font>
    <font>
      <sz val="10"/>
      <name val="Arial"/>
      <family val="2"/>
    </font>
    <font>
      <sz val="8"/>
      <name val="Arial"/>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family val="1"/>
      <charset val="2"/>
    </font>
    <font>
      <sz val="10"/>
      <color indexed="8"/>
      <name val="Arial"/>
      <family val="2"/>
    </font>
    <font>
      <b/>
      <sz val="8"/>
      <color indexed="8"/>
      <name val="Verdana"/>
      <family val="2"/>
    </font>
    <font>
      <i/>
      <sz val="8"/>
      <name val="Arial"/>
      <family val="2"/>
    </font>
    <font>
      <b/>
      <sz val="8"/>
      <name val="Arial"/>
      <family val="2"/>
    </font>
    <font>
      <b/>
      <i/>
      <sz val="8"/>
      <color indexed="8"/>
      <name val="Arial"/>
      <family val="2"/>
    </font>
    <font>
      <b/>
      <u val="double"/>
      <sz val="8"/>
      <color indexed="8"/>
      <name val="Arial"/>
      <family val="2"/>
    </font>
    <font>
      <b/>
      <u/>
      <sz val="8"/>
      <color indexed="8"/>
      <name val="Arial"/>
      <family val="2"/>
    </font>
    <font>
      <b/>
      <u val="singleAccounting"/>
      <sz val="8"/>
      <color indexed="9"/>
      <name val="Verdana"/>
      <family val="2"/>
    </font>
    <font>
      <b/>
      <i/>
      <sz val="8"/>
      <name val="Arial"/>
      <family val="2"/>
    </font>
    <font>
      <b/>
      <sz val="11"/>
      <color theme="0"/>
      <name val="Calibri"/>
      <family val="2"/>
      <scheme val="minor"/>
    </font>
    <font>
      <b/>
      <sz val="11"/>
      <color theme="1"/>
      <name val="Calibri"/>
      <family val="2"/>
      <scheme val="minor"/>
    </font>
    <font>
      <sz val="11"/>
      <name val="Calibri"/>
      <family val="2"/>
      <scheme val="minor"/>
    </font>
    <font>
      <i/>
      <sz val="11"/>
      <color theme="0" tint="-0.499984740745262"/>
      <name val="Calibri"/>
      <family val="2"/>
      <scheme val="minor"/>
    </font>
    <font>
      <i/>
      <sz val="8"/>
      <name val="Calibri"/>
      <family val="2"/>
      <scheme val="minor"/>
    </font>
    <font>
      <b/>
      <sz val="11"/>
      <name val="Calibri"/>
      <family val="2"/>
      <scheme val="minor"/>
    </font>
  </fonts>
  <fills count="10">
    <fill>
      <patternFill patternType="none"/>
    </fill>
    <fill>
      <patternFill patternType="gray125"/>
    </fill>
    <fill>
      <patternFill patternType="solid">
        <fgColor indexed="6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rgb="FF002060"/>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s>
  <borders count="3">
    <border>
      <left/>
      <right/>
      <top/>
      <bottom/>
      <diagonal/>
    </border>
    <border>
      <left/>
      <right/>
      <top style="thin">
        <color indexed="8"/>
      </top>
      <bottom/>
      <diagonal/>
    </border>
    <border>
      <left/>
      <right/>
      <top style="hair">
        <color rgb="FF002060"/>
      </top>
      <bottom style="hair">
        <color rgb="FF002060"/>
      </bottom>
      <diagonal/>
    </border>
  </borders>
  <cellStyleXfs count="17">
    <xf numFmtId="0" fontId="0" fillId="0" borderId="0"/>
    <xf numFmtId="0" fontId="15" fillId="0" borderId="0" applyAlignment="0"/>
    <xf numFmtId="0" fontId="16" fillId="0" borderId="0" applyAlignment="0"/>
    <xf numFmtId="0" fontId="8" fillId="2" borderId="0" applyAlignment="0"/>
    <xf numFmtId="0" fontId="14" fillId="0" borderId="0" applyAlignment="0"/>
    <xf numFmtId="0" fontId="6" fillId="3" borderId="0" applyAlignment="0"/>
    <xf numFmtId="0" fontId="5" fillId="4" borderId="0" applyAlignment="0"/>
    <xf numFmtId="0" fontId="4" fillId="0" borderId="0" applyAlignment="0"/>
    <xf numFmtId="9" fontId="1" fillId="0" borderId="0" applyFont="0" applyFill="0" applyBorder="0" applyAlignment="0" applyProtection="0"/>
    <xf numFmtId="0" fontId="7" fillId="5" borderId="0" applyAlignment="0"/>
    <xf numFmtId="0" fontId="11" fillId="0" borderId="0" applyAlignment="0"/>
    <xf numFmtId="0" fontId="10" fillId="0" borderId="0" applyAlignment="0"/>
    <xf numFmtId="0" fontId="12" fillId="0" borderId="0" applyAlignment="0"/>
    <xf numFmtId="0" fontId="13" fillId="0" borderId="0" applyAlignment="0"/>
    <xf numFmtId="0" fontId="9" fillId="0" borderId="0" applyAlignment="0"/>
    <xf numFmtId="0" fontId="3" fillId="0" borderId="0" applyAlignment="0"/>
    <xf numFmtId="0" fontId="12" fillId="0" borderId="0" applyAlignment="0">
      <alignment wrapText="1"/>
    </xf>
  </cellStyleXfs>
  <cellXfs count="121">
    <xf numFmtId="0" fontId="2" fillId="0" borderId="0" xfId="0" applyFont="1"/>
    <xf numFmtId="0" fontId="3" fillId="0" borderId="0" xfId="0" applyNumberFormat="1" applyFont="1" applyAlignment="1"/>
    <xf numFmtId="0" fontId="17" fillId="0" borderId="0" xfId="0" applyFont="1" applyAlignment="1">
      <alignment wrapText="1"/>
    </xf>
    <xf numFmtId="0" fontId="18" fillId="0" borderId="0" xfId="0" applyFont="1"/>
    <xf numFmtId="0" fontId="9" fillId="0" borderId="0" xfId="0" applyNumberFormat="1" applyFont="1" applyAlignment="1">
      <alignment horizontal="left" vertical="top"/>
    </xf>
    <xf numFmtId="49" fontId="2" fillId="0" borderId="0" xfId="0" applyNumberFormat="1" applyFont="1"/>
    <xf numFmtId="0" fontId="7" fillId="5" borderId="0" xfId="0" applyFont="1" applyFill="1" applyAlignment="1"/>
    <xf numFmtId="0" fontId="12" fillId="2" borderId="0" xfId="0" applyFont="1" applyFill="1" applyAlignment="1">
      <alignment wrapText="1"/>
    </xf>
    <xf numFmtId="0" fontId="19" fillId="2" borderId="0" xfId="0" applyFont="1" applyFill="1" applyAlignment="1">
      <alignment wrapText="1"/>
    </xf>
    <xf numFmtId="0" fontId="12" fillId="0" borderId="0" xfId="0" applyFont="1" applyAlignment="1">
      <alignment horizontal="left" vertical="top"/>
    </xf>
    <xf numFmtId="0" fontId="13" fillId="0" borderId="0" xfId="0" applyFont="1" applyAlignment="1">
      <alignment horizontal="left" vertical="top"/>
    </xf>
    <xf numFmtId="0" fontId="9" fillId="0" borderId="0" xfId="0" applyFont="1" applyAlignment="1">
      <alignment horizontal="left" vertical="top"/>
    </xf>
    <xf numFmtId="0" fontId="2" fillId="0" borderId="0" xfId="0" applyFont="1" applyAlignment="1">
      <alignment vertical="top" wrapText="1"/>
    </xf>
    <xf numFmtId="0" fontId="12" fillId="2" borderId="0" xfId="0" applyFont="1" applyFill="1" applyAlignment="1">
      <alignment horizontal="right" wrapText="1"/>
    </xf>
    <xf numFmtId="0" fontId="19" fillId="2" borderId="0" xfId="0" applyFont="1" applyFill="1" applyAlignment="1">
      <alignment horizontal="right" wrapText="1"/>
    </xf>
    <xf numFmtId="164" fontId="12" fillId="0" borderId="0" xfId="0" applyNumberFormat="1" applyFont="1" applyAlignment="1">
      <alignment horizontal="right" vertical="top" wrapText="1"/>
    </xf>
    <xf numFmtId="165" fontId="13" fillId="0" borderId="0" xfId="0" applyNumberFormat="1" applyFont="1" applyAlignment="1">
      <alignment horizontal="right" vertical="top" wrapText="1"/>
    </xf>
    <xf numFmtId="166" fontId="12" fillId="0" borderId="0" xfId="0" applyNumberFormat="1" applyFont="1" applyAlignment="1">
      <alignment horizontal="right" vertical="top" wrapText="1"/>
    </xf>
    <xf numFmtId="165" fontId="12" fillId="0" borderId="0" xfId="0" applyNumberFormat="1" applyFont="1" applyAlignment="1">
      <alignment horizontal="right" vertical="top" wrapText="1"/>
    </xf>
    <xf numFmtId="49" fontId="9" fillId="0" borderId="0" xfId="0" applyNumberFormat="1" applyFont="1" applyAlignment="1">
      <alignment horizontal="right" vertical="top" wrapText="1"/>
    </xf>
    <xf numFmtId="164" fontId="9" fillId="0" borderId="0" xfId="0" applyNumberFormat="1" applyFont="1" applyAlignment="1">
      <alignment horizontal="right" vertical="top" wrapText="1"/>
    </xf>
    <xf numFmtId="49" fontId="12" fillId="0" borderId="0" xfId="0" applyNumberFormat="1" applyFont="1" applyAlignment="1">
      <alignment horizontal="right" vertical="top" wrapText="1"/>
    </xf>
    <xf numFmtId="167" fontId="13" fillId="0" borderId="0" xfId="0" applyNumberFormat="1" applyFont="1" applyAlignment="1">
      <alignment horizontal="right" vertical="top" wrapText="1"/>
    </xf>
    <xf numFmtId="49" fontId="13" fillId="0" borderId="0" xfId="0" applyNumberFormat="1" applyFont="1" applyAlignment="1">
      <alignment horizontal="right" vertical="top" wrapText="1"/>
    </xf>
    <xf numFmtId="168" fontId="9" fillId="0" borderId="0" xfId="0" applyNumberFormat="1" applyFont="1" applyAlignment="1">
      <alignment horizontal="right" vertical="top" wrapText="1"/>
    </xf>
    <xf numFmtId="0" fontId="2" fillId="0" borderId="0" xfId="0" applyFont="1" applyAlignment="1">
      <alignment horizontal="center" vertical="top" wrapText="1"/>
    </xf>
    <xf numFmtId="169" fontId="9" fillId="0" borderId="0" xfId="0" applyNumberFormat="1" applyFont="1" applyAlignment="1">
      <alignment horizontal="right" vertical="top" wrapText="1"/>
    </xf>
    <xf numFmtId="170" fontId="9" fillId="0" borderId="0" xfId="0" applyNumberFormat="1" applyFont="1" applyAlignment="1">
      <alignment horizontal="right" vertical="top" wrapText="1"/>
    </xf>
    <xf numFmtId="0" fontId="9" fillId="0" borderId="0" xfId="0" applyNumberFormat="1" applyFont="1" applyAlignment="1">
      <alignment horizontal="center" vertical="center"/>
    </xf>
    <xf numFmtId="0" fontId="9" fillId="0" borderId="0" xfId="0" applyNumberFormat="1" applyFont="1" applyAlignment="1">
      <alignment horizontal="left" vertical="center"/>
    </xf>
    <xf numFmtId="0" fontId="2" fillId="0" borderId="0" xfId="0" applyFont="1" applyAlignment="1">
      <alignment vertical="top"/>
    </xf>
    <xf numFmtId="164" fontId="12" fillId="0" borderId="1" xfId="0" applyNumberFormat="1" applyFont="1" applyBorder="1" applyAlignment="1">
      <alignment horizontal="right" vertical="top" wrapText="1"/>
    </xf>
    <xf numFmtId="164" fontId="20" fillId="0" borderId="1" xfId="0" applyNumberFormat="1" applyFont="1" applyBorder="1" applyAlignment="1">
      <alignment horizontal="right" vertical="top" wrapText="1"/>
    </xf>
    <xf numFmtId="166" fontId="9" fillId="0" borderId="0" xfId="0" applyNumberFormat="1" applyFont="1" applyAlignment="1">
      <alignment horizontal="right" vertical="top" wrapText="1"/>
    </xf>
    <xf numFmtId="165" fontId="9" fillId="0" borderId="0" xfId="0" applyNumberFormat="1" applyFont="1" applyAlignment="1">
      <alignment horizontal="right" vertical="top" wrapText="1"/>
    </xf>
    <xf numFmtId="171" fontId="9" fillId="0" borderId="0" xfId="0" applyNumberFormat="1" applyFont="1" applyAlignment="1">
      <alignment horizontal="right" vertical="top" wrapText="1"/>
    </xf>
    <xf numFmtId="172" fontId="9" fillId="0" borderId="0" xfId="0" applyNumberFormat="1" applyFont="1" applyAlignment="1">
      <alignment horizontal="right" vertical="top" wrapText="1"/>
    </xf>
    <xf numFmtId="0" fontId="2" fillId="0" borderId="0" xfId="0" applyFont="1" applyAlignment="1"/>
    <xf numFmtId="172" fontId="12" fillId="2" borderId="0" xfId="0" applyNumberFormat="1" applyFont="1" applyFill="1" applyAlignment="1">
      <alignment horizontal="right" wrapText="1"/>
    </xf>
    <xf numFmtId="164" fontId="21" fillId="0" borderId="0" xfId="0" applyNumberFormat="1" applyFont="1" applyAlignment="1">
      <alignment horizontal="right" vertical="top" wrapText="1"/>
    </xf>
    <xf numFmtId="164" fontId="20" fillId="0" borderId="0" xfId="0" applyNumberFormat="1" applyFont="1" applyAlignment="1">
      <alignment horizontal="right" vertical="top" wrapText="1"/>
    </xf>
    <xf numFmtId="173" fontId="9" fillId="0" borderId="0" xfId="0" applyNumberFormat="1" applyFont="1" applyAlignment="1">
      <alignment horizontal="right" vertical="top" wrapText="1"/>
    </xf>
    <xf numFmtId="0" fontId="9" fillId="0" borderId="0" xfId="0" applyNumberFormat="1" applyFont="1" applyAlignment="1">
      <alignment horizontal="center" vertical="center" wrapText="1"/>
    </xf>
    <xf numFmtId="0" fontId="22" fillId="5" borderId="0" xfId="0" applyNumberFormat="1" applyFont="1" applyFill="1" applyAlignment="1">
      <alignment horizontal="left"/>
    </xf>
    <xf numFmtId="0" fontId="8" fillId="2" borderId="0" xfId="0" applyNumberFormat="1" applyFont="1" applyFill="1" applyAlignment="1">
      <alignment horizontal="right"/>
    </xf>
    <xf numFmtId="0" fontId="12" fillId="0" borderId="0" xfId="0" applyNumberFormat="1" applyFont="1" applyAlignment="1">
      <alignment horizontal="left"/>
    </xf>
    <xf numFmtId="0" fontId="12" fillId="2" borderId="0" xfId="0" applyNumberFormat="1" applyFont="1" applyFill="1" applyAlignment="1">
      <alignment horizontal="right"/>
    </xf>
    <xf numFmtId="172" fontId="12" fillId="2" borderId="0" xfId="0" applyNumberFormat="1" applyFont="1" applyFill="1" applyAlignment="1">
      <alignment horizontal="right"/>
    </xf>
    <xf numFmtId="0" fontId="12" fillId="0" borderId="0" xfId="0" applyNumberFormat="1" applyFont="1" applyAlignment="1">
      <alignment horizontal="right"/>
    </xf>
    <xf numFmtId="170" fontId="9" fillId="0" borderId="0" xfId="0" applyNumberFormat="1" applyFont="1" applyAlignment="1">
      <alignment horizontal="right"/>
    </xf>
    <xf numFmtId="0" fontId="12" fillId="0" borderId="0" xfId="0" applyFont="1" applyAlignment="1">
      <alignment horizontal="right"/>
    </xf>
    <xf numFmtId="170" fontId="2" fillId="0" borderId="0" xfId="0" applyNumberFormat="1" applyFont="1" applyAlignment="1">
      <alignment horizontal="right"/>
    </xf>
    <xf numFmtId="49" fontId="9" fillId="0" borderId="0" xfId="0" applyNumberFormat="1" applyFont="1" applyAlignment="1">
      <alignment horizontal="right"/>
    </xf>
    <xf numFmtId="49" fontId="2" fillId="0" borderId="0" xfId="0" applyNumberFormat="1" applyFont="1" applyAlignment="1">
      <alignment horizontal="right"/>
    </xf>
    <xf numFmtId="0" fontId="2" fillId="0" borderId="0" xfId="0" applyFont="1" applyAlignment="1">
      <alignment horizontal="left"/>
    </xf>
    <xf numFmtId="0" fontId="2" fillId="0" borderId="0" xfId="0" applyFont="1" applyAlignment="1">
      <alignment horizontal="right" wrapText="1"/>
    </xf>
    <xf numFmtId="0" fontId="2" fillId="0" borderId="0" xfId="0" applyFont="1" applyAlignment="1">
      <alignment wrapText="1"/>
    </xf>
    <xf numFmtId="0" fontId="9" fillId="0" borderId="0" xfId="0" applyFont="1" applyAlignment="1">
      <alignment vertical="top" wrapText="1"/>
    </xf>
    <xf numFmtId="165" fontId="19" fillId="0" borderId="0" xfId="0" applyNumberFormat="1" applyFont="1" applyAlignment="1">
      <alignment horizontal="right" vertical="top" wrapText="1"/>
    </xf>
    <xf numFmtId="0" fontId="23" fillId="2" borderId="0" xfId="0" applyFont="1" applyFill="1" applyAlignment="1">
      <alignment horizontal="right" wrapText="1"/>
    </xf>
    <xf numFmtId="0" fontId="18" fillId="2" borderId="0" xfId="0" applyFont="1" applyFill="1" applyAlignment="1">
      <alignment horizontal="right" wrapText="1"/>
    </xf>
    <xf numFmtId="165" fontId="17" fillId="0" borderId="0" xfId="0" applyNumberFormat="1" applyFont="1" applyAlignment="1">
      <alignment horizontal="right"/>
    </xf>
    <xf numFmtId="165" fontId="23" fillId="0" borderId="0" xfId="0" applyNumberFormat="1" applyFont="1" applyAlignment="1">
      <alignment horizontal="right"/>
    </xf>
    <xf numFmtId="164" fontId="2" fillId="0" borderId="0" xfId="0" applyNumberFormat="1" applyFont="1" applyAlignment="1">
      <alignment horizontal="right"/>
    </xf>
    <xf numFmtId="164" fontId="18" fillId="0" borderId="0" xfId="0" applyNumberFormat="1" applyFont="1" applyAlignment="1">
      <alignment horizontal="right"/>
    </xf>
    <xf numFmtId="169" fontId="2" fillId="0" borderId="0" xfId="0" applyNumberFormat="1" applyFont="1" applyAlignment="1">
      <alignment horizontal="right"/>
    </xf>
    <xf numFmtId="172" fontId="2" fillId="0" borderId="0" xfId="0" applyNumberFormat="1" applyFont="1" applyAlignment="1">
      <alignment horizontal="right"/>
    </xf>
    <xf numFmtId="0" fontId="8" fillId="2" borderId="0" xfId="0" applyNumberFormat="1" applyFont="1" applyFill="1" applyAlignment="1">
      <alignment horizontal="left" wrapText="1"/>
    </xf>
    <xf numFmtId="0" fontId="8" fillId="2" borderId="0" xfId="0" applyNumberFormat="1" applyFont="1" applyFill="1" applyAlignment="1">
      <alignment wrapText="1"/>
    </xf>
    <xf numFmtId="174" fontId="9" fillId="0" borderId="0" xfId="0" applyNumberFormat="1" applyFont="1" applyAlignment="1">
      <alignment horizontal="center" vertical="top" wrapText="1"/>
    </xf>
    <xf numFmtId="0" fontId="9" fillId="0" borderId="0" xfId="0" applyFont="1" applyAlignment="1">
      <alignment horizontal="center" vertical="top" wrapText="1"/>
    </xf>
    <xf numFmtId="172" fontId="9" fillId="0" borderId="0" xfId="0" applyNumberFormat="1" applyFont="1" applyAlignment="1">
      <alignment horizontal="center" vertical="top" wrapText="1"/>
    </xf>
    <xf numFmtId="175" fontId="9" fillId="0" borderId="0" xfId="0" applyNumberFormat="1" applyFont="1" applyAlignment="1">
      <alignment horizontal="right" vertical="top" wrapText="1"/>
    </xf>
    <xf numFmtId="0" fontId="14" fillId="0" borderId="0" xfId="4" applyFont="1" applyAlignment="1"/>
    <xf numFmtId="0" fontId="25" fillId="7" borderId="0" xfId="0" applyFont="1" applyFill="1"/>
    <xf numFmtId="0" fontId="24" fillId="6" borderId="0" xfId="0" applyFont="1" applyFill="1"/>
    <xf numFmtId="17" fontId="24" fillId="6" borderId="0" xfId="0" applyNumberFormat="1" applyFont="1" applyFill="1"/>
    <xf numFmtId="17" fontId="24" fillId="6" borderId="0" xfId="0" applyNumberFormat="1" applyFont="1" applyFill="1" applyAlignment="1">
      <alignment horizontal="right"/>
    </xf>
    <xf numFmtId="0" fontId="26" fillId="0" borderId="0" xfId="0" applyFont="1"/>
    <xf numFmtId="0" fontId="26" fillId="6" borderId="0" xfId="0" applyFont="1" applyFill="1"/>
    <xf numFmtId="0" fontId="26" fillId="7" borderId="0" xfId="0" applyFont="1" applyFill="1"/>
    <xf numFmtId="176" fontId="26" fillId="0" borderId="0" xfId="0" applyNumberFormat="1" applyFont="1"/>
    <xf numFmtId="10" fontId="27" fillId="0" borderId="0" xfId="8" applyNumberFormat="1" applyFont="1"/>
    <xf numFmtId="10" fontId="27" fillId="0" borderId="0" xfId="8" applyNumberFormat="1" applyFont="1" applyAlignment="1">
      <alignment horizontal="right"/>
    </xf>
    <xf numFmtId="0" fontId="28" fillId="0" borderId="0" xfId="0" applyFont="1"/>
    <xf numFmtId="0" fontId="26" fillId="0" borderId="0" xfId="0" applyFont="1" applyAlignment="1">
      <alignment horizontal="right"/>
    </xf>
    <xf numFmtId="2" fontId="26" fillId="0" borderId="0" xfId="0" applyNumberFormat="1" applyFont="1"/>
    <xf numFmtId="177" fontId="26" fillId="0" borderId="0" xfId="0" applyNumberFormat="1" applyFont="1"/>
    <xf numFmtId="0" fontId="26" fillId="8" borderId="0" xfId="0" applyFont="1" applyFill="1"/>
    <xf numFmtId="0" fontId="29" fillId="0" borderId="0" xfId="0" applyFont="1"/>
    <xf numFmtId="176" fontId="26" fillId="0" borderId="0" xfId="0" applyNumberFormat="1" applyFont="1" applyAlignment="1">
      <alignment horizontal="right"/>
    </xf>
    <xf numFmtId="176" fontId="29" fillId="0" borderId="0" xfId="0" applyNumberFormat="1" applyFont="1"/>
    <xf numFmtId="0" fontId="29" fillId="0" borderId="2" xfId="0" applyFont="1" applyBorder="1"/>
    <xf numFmtId="176" fontId="29" fillId="0" borderId="2" xfId="0" applyNumberFormat="1" applyFont="1" applyBorder="1"/>
    <xf numFmtId="10" fontId="29" fillId="0" borderId="0" xfId="0" applyNumberFormat="1" applyFont="1"/>
    <xf numFmtId="10" fontId="26" fillId="0" borderId="0" xfId="0" applyNumberFormat="1" applyFont="1"/>
    <xf numFmtId="0" fontId="24" fillId="0" borderId="0" xfId="0" applyFont="1" applyFill="1" applyAlignment="1">
      <alignment horizontal="center"/>
    </xf>
    <xf numFmtId="0" fontId="29" fillId="7" borderId="0" xfId="0" applyFont="1" applyFill="1"/>
    <xf numFmtId="17" fontId="29" fillId="7" borderId="0" xfId="0" applyNumberFormat="1" applyFont="1" applyFill="1"/>
    <xf numFmtId="17" fontId="29" fillId="7" borderId="0" xfId="0" applyNumberFormat="1" applyFont="1" applyFill="1" applyAlignment="1">
      <alignment horizontal="right"/>
    </xf>
    <xf numFmtId="0" fontId="29" fillId="0" borderId="0" xfId="0" applyFont="1" applyFill="1"/>
    <xf numFmtId="17" fontId="29" fillId="0" borderId="0" xfId="0" applyNumberFormat="1" applyFont="1" applyFill="1"/>
    <xf numFmtId="17" fontId="29" fillId="0" borderId="0" xfId="0" applyNumberFormat="1" applyFont="1" applyFill="1" applyAlignment="1">
      <alignment horizontal="right"/>
    </xf>
    <xf numFmtId="0" fontId="24" fillId="6" borderId="0" xfId="0" applyFont="1" applyFill="1" applyAlignment="1">
      <alignment horizontal="center"/>
    </xf>
    <xf numFmtId="0" fontId="12" fillId="2" borderId="0" xfId="0" applyFont="1" applyFill="1" applyAlignment="1">
      <alignment horizontal="center" wrapText="1"/>
    </xf>
    <xf numFmtId="0" fontId="2" fillId="0" borderId="0" xfId="0" applyFont="1"/>
    <xf numFmtId="0" fontId="18" fillId="2" borderId="0" xfId="0" applyFont="1" applyFill="1" applyAlignment="1">
      <alignment horizontal="center" wrapText="1"/>
    </xf>
    <xf numFmtId="0" fontId="9" fillId="0" borderId="0" xfId="0" applyFont="1" applyAlignment="1">
      <alignment vertical="top" wrapText="1"/>
    </xf>
    <xf numFmtId="0" fontId="0" fillId="0" borderId="0" xfId="0" applyAlignment="1">
      <alignment wrapText="1"/>
    </xf>
    <xf numFmtId="0" fontId="0" fillId="0" borderId="0" xfId="0"/>
    <xf numFmtId="0" fontId="0" fillId="0" borderId="0" xfId="0" applyAlignment="1"/>
    <xf numFmtId="0" fontId="25" fillId="0" borderId="0" xfId="0" applyFont="1" applyAlignment="1">
      <alignment horizontal="center"/>
    </xf>
    <xf numFmtId="0" fontId="24" fillId="6" borderId="0" xfId="0" applyFont="1" applyFill="1" applyAlignment="1">
      <alignment horizontal="right"/>
    </xf>
    <xf numFmtId="0" fontId="0" fillId="0" borderId="0" xfId="0" applyAlignment="1">
      <alignment horizontal="left"/>
    </xf>
    <xf numFmtId="178" fontId="0" fillId="0" borderId="0" xfId="0" applyNumberFormat="1"/>
    <xf numFmtId="10" fontId="0" fillId="0" borderId="0" xfId="8" applyNumberFormat="1" applyFont="1"/>
    <xf numFmtId="0" fontId="0" fillId="9" borderId="0" xfId="0" applyFill="1" applyAlignment="1">
      <alignment horizontal="left"/>
    </xf>
    <xf numFmtId="180" fontId="0" fillId="9" borderId="0" xfId="0" applyNumberFormat="1" applyFill="1"/>
    <xf numFmtId="10" fontId="0" fillId="9" borderId="0" xfId="8" applyNumberFormat="1" applyFont="1" applyFill="1"/>
    <xf numFmtId="181" fontId="26" fillId="0" borderId="0" xfId="0" applyNumberFormat="1" applyFont="1" applyAlignment="1">
      <alignment horizontal="right"/>
    </xf>
    <xf numFmtId="181" fontId="26" fillId="9" borderId="0" xfId="0" applyNumberFormat="1" applyFont="1" applyFill="1" applyAlignment="1">
      <alignment horizontal="right"/>
    </xf>
  </cellXfs>
  <cellStyles count="20">
    <cellStyle name="ChartingText" xfId="1"/>
    <cellStyle name="CHPAboveAverage" xfId="2"/>
    <cellStyle name="CHPBelowAverage" xfId="2"/>
    <cellStyle name="CHPBottom" xfId="2"/>
    <cellStyle name="CHPTop" xfId="2"/>
    <cellStyle name="ColumnHeaderNormal" xfId="3"/>
    <cellStyle name="Invisible" xfId="4"/>
    <cellStyle name="NewColumnHeaderNormal" xfId="5"/>
    <cellStyle name="NewSectionHeaderNormal" xfId="6"/>
    <cellStyle name="NewTitleNormal" xfId="7"/>
    <cellStyle name="Normal" xfId="0" builtinId="0"/>
    <cellStyle name="Percent" xfId="8" builtinId="5"/>
    <cellStyle name="SectionHeaderNormal" xfId="9"/>
    <cellStyle name="SubScript" xfId="10"/>
    <cellStyle name="SuperScript" xfId="11"/>
    <cellStyle name="TextBold" xfId="12"/>
    <cellStyle name="TextItalic" xfId="13"/>
    <cellStyle name="TextNormal" xfId="14"/>
    <cellStyle name="TitleNormal" xfId="15"/>
    <cellStyle name="Total" xfId="16"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2</xdr:col>
      <xdr:colOff>247650</xdr:colOff>
      <xdr:row>4</xdr:row>
      <xdr:rowOff>114300</xdr:rowOff>
    </xdr:to>
    <xdr:pic>
      <xdr:nvPicPr>
        <xdr:cNvPr id="27650"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245745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2</xdr:col>
      <xdr:colOff>342900</xdr:colOff>
      <xdr:row>5</xdr:row>
      <xdr:rowOff>9525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245745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031"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69</xdr:row>
      <xdr:rowOff>0</xdr:rowOff>
    </xdr:from>
    <xdr:to>
      <xdr:col>3</xdr:col>
      <xdr:colOff>581025</xdr:colOff>
      <xdr:row>69</xdr:row>
      <xdr:rowOff>1905000</xdr:rowOff>
    </xdr:to>
    <xdr:pic>
      <xdr:nvPicPr>
        <xdr:cNvPr id="1032"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 y="11058525"/>
          <a:ext cx="5600700" cy="190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3076"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5124"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717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922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90</xdr:row>
      <xdr:rowOff>0</xdr:rowOff>
    </xdr:from>
    <xdr:to>
      <xdr:col>1</xdr:col>
      <xdr:colOff>762000</xdr:colOff>
      <xdr:row>92</xdr:row>
      <xdr:rowOff>104775</xdr:rowOff>
    </xdr:to>
    <xdr:pic>
      <xdr:nvPicPr>
        <xdr:cNvPr id="922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57525" y="12944475"/>
          <a:ext cx="76200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1271"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38</xdr:row>
      <xdr:rowOff>0</xdr:rowOff>
    </xdr:from>
    <xdr:to>
      <xdr:col>1</xdr:col>
      <xdr:colOff>762000</xdr:colOff>
      <xdr:row>40</xdr:row>
      <xdr:rowOff>104775</xdr:rowOff>
    </xdr:to>
    <xdr:pic>
      <xdr:nvPicPr>
        <xdr:cNvPr id="11272"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57525" y="7629525"/>
          <a:ext cx="76200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3316"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5364"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741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9460"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1508"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3556"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5604"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LL1/Desktop/CFA/Financial%20Modelling/Financial%20Model%20of%20Avenue%20Sup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gt;"/>
      <sheetName val="HistoricalFS"/>
      <sheetName val="Common Size Statement"/>
      <sheetName val="Forecasting"/>
      <sheetName val="DCF&gt;"/>
      <sheetName val="DCF Model"/>
      <sheetName val="WACC"/>
      <sheetName val="Beta Regression"/>
      <sheetName val="Beta of Comparables"/>
      <sheetName val="Rm (Nifty 50)"/>
      <sheetName val="Cash Flow Data"/>
      <sheetName val="Intrinsic Growth"/>
      <sheetName val="Raw FS"/>
      <sheetName val="Ratio Analysis"/>
      <sheetName val="Data Room&gt;"/>
      <sheetName val="Data Sheet"/>
      <sheetName val="Indian Sector Data"/>
      <sheetName val="Sheet3"/>
    </sheetNames>
    <sheetDataSet>
      <sheetData sheetId="0"/>
      <sheetData sheetId="1">
        <row r="3">
          <cell r="C3">
            <v>41729</v>
          </cell>
        </row>
        <row r="18">
          <cell r="B18" t="str">
            <v>EBITDA</v>
          </cell>
        </row>
        <row r="38">
          <cell r="B38" t="str">
            <v>EPS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
  <sheetViews>
    <sheetView workbookViewId="0">
      <selection activeCell="F14" sqref="F14"/>
    </sheetView>
  </sheetViews>
  <sheetFormatPr defaultRowHeight="11.2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R134"/>
  <sheetViews>
    <sheetView showGridLines="0" topLeftCell="A2" zoomScale="90" zoomScaleNormal="90" workbookViewId="0">
      <pane xSplit="1" ySplit="8" topLeftCell="B36" activePane="bottomRight" state="frozen"/>
      <selection activeCell="A2" sqref="A2"/>
      <selection pane="topRight" activeCell="B2" sqref="B2"/>
      <selection pane="bottomLeft" activeCell="A10" sqref="A10"/>
      <selection pane="bottomRight" activeCell="B37" sqref="B37"/>
    </sheetView>
  </sheetViews>
  <sheetFormatPr defaultRowHeight="15" outlineLevelRow="1" x14ac:dyDescent="0.25"/>
  <cols>
    <col min="1" max="1" width="1.85546875" style="78" customWidth="1"/>
    <col min="2" max="2" width="32.42578125" style="78" customWidth="1"/>
    <col min="3" max="13" width="11.7109375" style="78" customWidth="1"/>
    <col min="14" max="16384" width="9.140625" style="78"/>
  </cols>
  <sheetData>
    <row r="1" spans="1:18" ht="15" customHeight="1" x14ac:dyDescent="0.25">
      <c r="B1" s="79"/>
      <c r="C1" s="79"/>
      <c r="D1" s="79"/>
      <c r="E1" s="79"/>
      <c r="F1" s="79"/>
      <c r="G1" s="79"/>
      <c r="H1" s="79"/>
      <c r="I1" s="79"/>
      <c r="J1" s="79"/>
      <c r="K1" s="79"/>
      <c r="L1" s="79"/>
      <c r="M1" s="79"/>
      <c r="N1" s="88"/>
      <c r="O1" s="88"/>
      <c r="P1" s="88"/>
      <c r="Q1" s="88"/>
      <c r="R1" s="88"/>
    </row>
    <row r="2" spans="1:18" x14ac:dyDescent="0.25">
      <c r="B2" s="79"/>
      <c r="C2" s="79"/>
      <c r="D2" s="79"/>
      <c r="E2" s="79"/>
      <c r="F2" s="79"/>
      <c r="G2" s="79"/>
      <c r="H2" s="79"/>
      <c r="I2" s="79"/>
      <c r="J2" s="79"/>
      <c r="K2" s="79"/>
      <c r="L2" s="79"/>
      <c r="M2" s="79"/>
      <c r="N2" s="88"/>
      <c r="O2" s="88"/>
      <c r="P2" s="88"/>
      <c r="Q2" s="88"/>
      <c r="R2" s="88"/>
    </row>
    <row r="3" spans="1:18" x14ac:dyDescent="0.25">
      <c r="B3" s="79"/>
      <c r="C3" s="79"/>
      <c r="D3" s="79"/>
      <c r="E3" s="79"/>
      <c r="F3" s="79"/>
      <c r="G3" s="79"/>
      <c r="H3" s="79"/>
      <c r="I3" s="79"/>
      <c r="J3" s="79"/>
      <c r="K3" s="79"/>
      <c r="L3" s="79"/>
      <c r="M3" s="79"/>
      <c r="N3" s="88"/>
      <c r="O3" s="88"/>
      <c r="P3" s="88"/>
      <c r="Q3" s="88"/>
      <c r="R3" s="88"/>
    </row>
    <row r="4" spans="1:18" x14ac:dyDescent="0.25">
      <c r="B4" s="79"/>
      <c r="C4" s="79"/>
      <c r="D4" s="79"/>
      <c r="E4" s="79"/>
      <c r="F4" s="79"/>
      <c r="G4" s="79"/>
      <c r="H4" s="79"/>
      <c r="I4" s="79"/>
      <c r="J4" s="79"/>
      <c r="K4" s="79"/>
      <c r="L4" s="79"/>
      <c r="M4" s="79"/>
      <c r="N4" s="88"/>
      <c r="O4" s="88"/>
      <c r="P4" s="88"/>
      <c r="Q4" s="88"/>
      <c r="R4" s="88"/>
    </row>
    <row r="5" spans="1:18" x14ac:dyDescent="0.25">
      <c r="B5" s="79"/>
      <c r="C5" s="79"/>
      <c r="D5" s="79"/>
      <c r="E5" s="79"/>
      <c r="F5" s="79"/>
      <c r="G5" s="79"/>
      <c r="H5" s="79"/>
      <c r="I5" s="79"/>
      <c r="J5" s="79"/>
      <c r="K5" s="79"/>
      <c r="L5" s="79"/>
      <c r="M5" s="79"/>
      <c r="N5" s="88"/>
      <c r="O5" s="88"/>
      <c r="P5" s="88"/>
      <c r="Q5" s="88"/>
      <c r="R5" s="88"/>
    </row>
    <row r="6" spans="1:18" x14ac:dyDescent="0.25">
      <c r="B6" s="79"/>
      <c r="C6" s="79"/>
      <c r="D6" s="79"/>
      <c r="E6" s="79"/>
      <c r="F6" s="79"/>
      <c r="G6" s="79"/>
      <c r="H6" s="79"/>
      <c r="I6" s="79"/>
      <c r="J6" s="79"/>
      <c r="K6" s="79"/>
      <c r="L6" s="79"/>
      <c r="M6" s="79"/>
      <c r="N6" s="88"/>
      <c r="O6" s="88"/>
      <c r="P6" s="88"/>
      <c r="Q6" s="88"/>
      <c r="R6" s="88"/>
    </row>
    <row r="8" spans="1:18" x14ac:dyDescent="0.25">
      <c r="B8" s="103" t="str">
        <f>"Historical Financial Statement - "&amp;LEFT('Key Stats'!$A$5,LEN('Key Stats'!$A$5)-41)</f>
        <v>Historical Financial Statement - Costco Wholesale Corporation</v>
      </c>
      <c r="C8" s="103"/>
      <c r="D8" s="103"/>
      <c r="E8" s="103"/>
      <c r="F8" s="103"/>
      <c r="G8" s="103"/>
      <c r="H8" s="103"/>
      <c r="I8" s="103"/>
      <c r="J8" s="103"/>
      <c r="K8" s="103"/>
      <c r="L8" s="103"/>
      <c r="M8" s="103"/>
    </row>
    <row r="9" spans="1:18" x14ac:dyDescent="0.25">
      <c r="B9" s="75" t="s">
        <v>670</v>
      </c>
      <c r="C9" s="76">
        <v>41852</v>
      </c>
      <c r="D9" s="76">
        <v>42217</v>
      </c>
      <c r="E9" s="76">
        <v>42583</v>
      </c>
      <c r="F9" s="76">
        <v>42948</v>
      </c>
      <c r="G9" s="76">
        <v>43313</v>
      </c>
      <c r="H9" s="76">
        <v>43678</v>
      </c>
      <c r="I9" s="76">
        <v>44044</v>
      </c>
      <c r="J9" s="76">
        <v>44409</v>
      </c>
      <c r="K9" s="76">
        <v>44774</v>
      </c>
      <c r="L9" s="76">
        <v>45139</v>
      </c>
      <c r="M9" s="77" t="s">
        <v>175</v>
      </c>
    </row>
    <row r="11" spans="1:18" x14ac:dyDescent="0.25">
      <c r="A11" s="78" t="s">
        <v>671</v>
      </c>
      <c r="B11" s="74" t="s">
        <v>99</v>
      </c>
      <c r="C11" s="80"/>
      <c r="D11" s="80"/>
      <c r="E11" s="80"/>
      <c r="F11" s="80"/>
      <c r="G11" s="80"/>
      <c r="H11" s="80"/>
      <c r="I11" s="80"/>
      <c r="J11" s="80"/>
      <c r="K11" s="80"/>
      <c r="L11" s="80"/>
      <c r="M11" s="80"/>
    </row>
    <row r="12" spans="1:18" outlineLevel="1" x14ac:dyDescent="0.25">
      <c r="B12" s="84" t="s">
        <v>673</v>
      </c>
    </row>
    <row r="13" spans="1:18" outlineLevel="1" x14ac:dyDescent="0.25">
      <c r="B13" s="78" t="s">
        <v>111</v>
      </c>
      <c r="C13" s="81">
        <f>IFERROR('Income Statement'!B18,0)</f>
        <v>112640</v>
      </c>
      <c r="D13" s="81">
        <f>IFERROR('Income Statement'!C18,0)</f>
        <v>116199</v>
      </c>
      <c r="E13" s="81">
        <f>IFERROR('Income Statement'!D18,0)</f>
        <v>118719</v>
      </c>
      <c r="F13" s="81">
        <f>IFERROR('Income Statement'!E18,0)</f>
        <v>129025</v>
      </c>
      <c r="G13" s="81">
        <f>IFERROR('Income Statement'!F18,0)</f>
        <v>141576</v>
      </c>
      <c r="H13" s="81">
        <f>IFERROR('Income Statement'!G18,0)</f>
        <v>152703</v>
      </c>
      <c r="I13" s="81">
        <f>IFERROR('Income Statement'!H18,0)</f>
        <v>166761</v>
      </c>
      <c r="J13" s="81">
        <f>IFERROR('Income Statement'!I18,0)</f>
        <v>195929</v>
      </c>
      <c r="K13" s="81">
        <f>IFERROR('Income Statement'!J18,0)</f>
        <v>226954</v>
      </c>
      <c r="L13" s="81">
        <f>IFERROR('Income Statement'!K18,0)</f>
        <v>242290</v>
      </c>
      <c r="M13" s="81">
        <f>IFERROR('Income Statement'!L18,0)</f>
        <v>245652</v>
      </c>
    </row>
    <row r="14" spans="1:18" outlineLevel="1" x14ac:dyDescent="0.25">
      <c r="B14" s="82" t="s">
        <v>672</v>
      </c>
      <c r="C14" s="83" t="s">
        <v>34</v>
      </c>
      <c r="D14" s="82">
        <f>IFERROR(D13/C13-1,0)</f>
        <v>3.1596235795454453E-2</v>
      </c>
      <c r="E14" s="82">
        <f t="shared" ref="E14:M14" si="0">IFERROR(E13/D13-1,0)</f>
        <v>2.1686933622492521E-2</v>
      </c>
      <c r="F14" s="82">
        <f t="shared" si="0"/>
        <v>8.6810030407937999E-2</v>
      </c>
      <c r="G14" s="82">
        <f t="shared" si="0"/>
        <v>9.7275721759348954E-2</v>
      </c>
      <c r="H14" s="82">
        <f t="shared" si="0"/>
        <v>7.8593829462620723E-2</v>
      </c>
      <c r="I14" s="82">
        <f t="shared" si="0"/>
        <v>9.2061059704131587E-2</v>
      </c>
      <c r="J14" s="82">
        <f t="shared" si="0"/>
        <v>0.17490900150514799</v>
      </c>
      <c r="K14" s="82">
        <f t="shared" si="0"/>
        <v>0.15834817714580285</v>
      </c>
      <c r="L14" s="82">
        <f t="shared" si="0"/>
        <v>6.7573164606043568E-2</v>
      </c>
      <c r="M14" s="82">
        <f t="shared" si="0"/>
        <v>1.3875933798340734E-2</v>
      </c>
    </row>
    <row r="15" spans="1:18" outlineLevel="1" x14ac:dyDescent="0.25"/>
    <row r="16" spans="1:18" outlineLevel="1" x14ac:dyDescent="0.25">
      <c r="B16" s="78" t="s">
        <v>114</v>
      </c>
      <c r="C16" s="81">
        <f>IFERROR('Income Statement'!B22,0)</f>
        <v>98458</v>
      </c>
      <c r="D16" s="81">
        <f>IFERROR('Income Statement'!C22,0)</f>
        <v>101065</v>
      </c>
      <c r="E16" s="81">
        <f>IFERROR('Income Statement'!D22,0)</f>
        <v>102901</v>
      </c>
      <c r="F16" s="81">
        <f>IFERROR('Income Statement'!E22,0)</f>
        <v>111882</v>
      </c>
      <c r="G16" s="81">
        <f>IFERROR('Income Statement'!F22,0)</f>
        <v>123152</v>
      </c>
      <c r="H16" s="81">
        <f>IFERROR('Income Statement'!G22,0)</f>
        <v>132886</v>
      </c>
      <c r="I16" s="81">
        <f>IFERROR('Income Statement'!H22,0)</f>
        <v>144939</v>
      </c>
      <c r="J16" s="81">
        <f>IFERROR('Income Statement'!I22,0)</f>
        <v>170684</v>
      </c>
      <c r="K16" s="81">
        <f>IFERROR('Income Statement'!J22,0)</f>
        <v>199382</v>
      </c>
      <c r="L16" s="81">
        <f>IFERROR('Income Statement'!K22,0)</f>
        <v>212195</v>
      </c>
      <c r="M16" s="81">
        <f>IFERROR('Income Statement'!L22,0)</f>
        <v>214883</v>
      </c>
    </row>
    <row r="17" spans="2:13" outlineLevel="1" x14ac:dyDescent="0.25">
      <c r="B17" s="82" t="s">
        <v>678</v>
      </c>
      <c r="C17" s="82">
        <f>IFERROR(C16/C13,0)</f>
        <v>0.87409446022727277</v>
      </c>
      <c r="D17" s="82">
        <f t="shared" ref="D17:M17" si="1">IFERROR(D16/D13,0)</f>
        <v>0.86975791530047586</v>
      </c>
      <c r="E17" s="82">
        <f t="shared" si="1"/>
        <v>0.86676100708395454</v>
      </c>
      <c r="F17" s="82">
        <f t="shared" si="1"/>
        <v>0.86713427630304207</v>
      </c>
      <c r="G17" s="82">
        <f t="shared" si="1"/>
        <v>0.86986494886138899</v>
      </c>
      <c r="H17" s="82">
        <f t="shared" si="1"/>
        <v>0.87022520841109863</v>
      </c>
      <c r="I17" s="82">
        <f t="shared" si="1"/>
        <v>0.86914206559087559</v>
      </c>
      <c r="J17" s="82">
        <f t="shared" si="1"/>
        <v>0.87115230517177145</v>
      </c>
      <c r="K17" s="82">
        <f t="shared" si="1"/>
        <v>0.8785128263877261</v>
      </c>
      <c r="L17" s="82">
        <f t="shared" si="1"/>
        <v>0.87578934334887948</v>
      </c>
      <c r="M17" s="82">
        <f t="shared" si="1"/>
        <v>0.87474557504111505</v>
      </c>
    </row>
    <row r="18" spans="2:13" outlineLevel="1" x14ac:dyDescent="0.25"/>
    <row r="19" spans="2:13" outlineLevel="1" x14ac:dyDescent="0.25">
      <c r="B19" s="92" t="s">
        <v>33</v>
      </c>
      <c r="C19" s="93">
        <f>IFERROR(C13-C16,0)</f>
        <v>14182</v>
      </c>
      <c r="D19" s="93">
        <f t="shared" ref="D19:M19" si="2">IFERROR(D13-D16,0)</f>
        <v>15134</v>
      </c>
      <c r="E19" s="93">
        <f t="shared" si="2"/>
        <v>15818</v>
      </c>
      <c r="F19" s="93">
        <f t="shared" si="2"/>
        <v>17143</v>
      </c>
      <c r="G19" s="93">
        <f t="shared" si="2"/>
        <v>18424</v>
      </c>
      <c r="H19" s="93">
        <f t="shared" si="2"/>
        <v>19817</v>
      </c>
      <c r="I19" s="93">
        <f t="shared" si="2"/>
        <v>21822</v>
      </c>
      <c r="J19" s="93">
        <f t="shared" si="2"/>
        <v>25245</v>
      </c>
      <c r="K19" s="93">
        <f t="shared" si="2"/>
        <v>27572</v>
      </c>
      <c r="L19" s="93">
        <f t="shared" si="2"/>
        <v>30095</v>
      </c>
      <c r="M19" s="93">
        <f t="shared" si="2"/>
        <v>30769</v>
      </c>
    </row>
    <row r="20" spans="2:13" outlineLevel="1" x14ac:dyDescent="0.25">
      <c r="B20" s="82" t="s">
        <v>674</v>
      </c>
      <c r="C20" s="82">
        <f>IFERROR(C19/C13,0)</f>
        <v>0.12590553977272728</v>
      </c>
      <c r="D20" s="82">
        <f t="shared" ref="D20:M20" si="3">IFERROR(D19/D13,0)</f>
        <v>0.13024208469952409</v>
      </c>
      <c r="E20" s="82">
        <f t="shared" si="3"/>
        <v>0.13323899291604546</v>
      </c>
      <c r="F20" s="82">
        <f t="shared" si="3"/>
        <v>0.13286572369695795</v>
      </c>
      <c r="G20" s="82">
        <f t="shared" si="3"/>
        <v>0.13013505113861107</v>
      </c>
      <c r="H20" s="82">
        <f t="shared" si="3"/>
        <v>0.12977479158890134</v>
      </c>
      <c r="I20" s="82">
        <f t="shared" si="3"/>
        <v>0.13085793440912444</v>
      </c>
      <c r="J20" s="82">
        <f t="shared" si="3"/>
        <v>0.12884769482822858</v>
      </c>
      <c r="K20" s="82">
        <f t="shared" si="3"/>
        <v>0.12148717361227385</v>
      </c>
      <c r="L20" s="82">
        <f t="shared" si="3"/>
        <v>0.12421065665112056</v>
      </c>
      <c r="M20" s="82">
        <f t="shared" si="3"/>
        <v>0.12525442495888492</v>
      </c>
    </row>
    <row r="21" spans="2:13" outlineLevel="1" x14ac:dyDescent="0.25"/>
    <row r="22" spans="2:13" outlineLevel="1" x14ac:dyDescent="0.25">
      <c r="B22" s="78" t="s">
        <v>116</v>
      </c>
      <c r="C22" s="81">
        <f>IFERROR('Income Statement'!B25,0)</f>
        <v>10899</v>
      </c>
      <c r="D22" s="81">
        <f>IFERROR('Income Statement'!C25,0)</f>
        <v>11445</v>
      </c>
      <c r="E22" s="81">
        <f>IFERROR('Income Statement'!D25,0)</f>
        <v>12068</v>
      </c>
      <c r="F22" s="81">
        <f>IFERROR('Income Statement'!E25,0)</f>
        <v>12950</v>
      </c>
      <c r="G22" s="81">
        <f>IFERROR('Income Statement'!F25,0)</f>
        <v>13876</v>
      </c>
      <c r="H22" s="81">
        <f>IFERROR('Income Statement'!G25,0)</f>
        <v>14994</v>
      </c>
      <c r="I22" s="81">
        <f>IFERROR('Income Statement'!H25,0)</f>
        <v>16387</v>
      </c>
      <c r="J22" s="81">
        <f>IFERROR('Income Statement'!I25,0)</f>
        <v>18453</v>
      </c>
      <c r="K22" s="81">
        <f>IFERROR('Income Statement'!J25,0)</f>
        <v>19661</v>
      </c>
      <c r="L22" s="81">
        <f>IFERROR('Income Statement'!K25,0)</f>
        <v>21590</v>
      </c>
      <c r="M22" s="81">
        <f>IFERROR('Income Statement'!L25,0)</f>
        <v>22031</v>
      </c>
    </row>
    <row r="23" spans="2:13" outlineLevel="1" x14ac:dyDescent="0.25">
      <c r="B23" s="82" t="s">
        <v>677</v>
      </c>
      <c r="C23" s="82">
        <f>IFERROR(C22/C13,0)</f>
        <v>9.6759588068181815E-2</v>
      </c>
      <c r="D23" s="82">
        <f t="shared" ref="D23:M23" si="4">IFERROR(D22/D13,0)</f>
        <v>9.8494823535486539E-2</v>
      </c>
      <c r="E23" s="82">
        <f t="shared" si="4"/>
        <v>0.10165179962769229</v>
      </c>
      <c r="F23" s="82">
        <f t="shared" si="4"/>
        <v>0.10036814570819609</v>
      </c>
      <c r="G23" s="82">
        <f t="shared" si="4"/>
        <v>9.801096230999605E-2</v>
      </c>
      <c r="H23" s="82">
        <f t="shared" si="4"/>
        <v>9.8190605292626867E-2</v>
      </c>
      <c r="I23" s="82">
        <f t="shared" si="4"/>
        <v>9.8266381228224828E-2</v>
      </c>
      <c r="J23" s="82">
        <f t="shared" si="4"/>
        <v>9.4182076160241726E-2</v>
      </c>
      <c r="K23" s="82">
        <f t="shared" si="4"/>
        <v>8.6629889757395773E-2</v>
      </c>
      <c r="L23" s="82">
        <f t="shared" si="4"/>
        <v>8.910809360683479E-2</v>
      </c>
      <c r="M23" s="82">
        <f t="shared" si="4"/>
        <v>8.9683780307101099E-2</v>
      </c>
    </row>
    <row r="24" spans="2:13" outlineLevel="1" x14ac:dyDescent="0.25"/>
    <row r="25" spans="2:13" outlineLevel="1" x14ac:dyDescent="0.25">
      <c r="B25" s="92" t="s">
        <v>36</v>
      </c>
      <c r="C25" s="93">
        <f>IFERROR(C19-C22,0)</f>
        <v>3283</v>
      </c>
      <c r="D25" s="93">
        <f t="shared" ref="D25:M25" si="5">IFERROR(D19-D22,0)</f>
        <v>3689</v>
      </c>
      <c r="E25" s="93">
        <f t="shared" si="5"/>
        <v>3750</v>
      </c>
      <c r="F25" s="93">
        <f t="shared" si="5"/>
        <v>4193</v>
      </c>
      <c r="G25" s="93">
        <f t="shared" si="5"/>
        <v>4548</v>
      </c>
      <c r="H25" s="93">
        <f t="shared" si="5"/>
        <v>4823</v>
      </c>
      <c r="I25" s="93">
        <f t="shared" si="5"/>
        <v>5435</v>
      </c>
      <c r="J25" s="93">
        <f t="shared" si="5"/>
        <v>6792</v>
      </c>
      <c r="K25" s="93">
        <f t="shared" si="5"/>
        <v>7911</v>
      </c>
      <c r="L25" s="93">
        <f t="shared" si="5"/>
        <v>8505</v>
      </c>
      <c r="M25" s="93">
        <f t="shared" si="5"/>
        <v>8738</v>
      </c>
    </row>
    <row r="26" spans="2:13" outlineLevel="1" x14ac:dyDescent="0.25">
      <c r="B26" s="82" t="s">
        <v>675</v>
      </c>
      <c r="C26" s="82">
        <f>IFERROR(C25/C13,0)</f>
        <v>2.9145951704545453E-2</v>
      </c>
      <c r="D26" s="82">
        <f t="shared" ref="D26:M26" si="6">IFERROR(D25/D13,0)</f>
        <v>3.1747261164037553E-2</v>
      </c>
      <c r="E26" s="82">
        <f t="shared" si="6"/>
        <v>3.1587193288353167E-2</v>
      </c>
      <c r="F26" s="82">
        <f t="shared" si="6"/>
        <v>3.2497577988761871E-2</v>
      </c>
      <c r="G26" s="82">
        <f t="shared" si="6"/>
        <v>3.2124088828615019E-2</v>
      </c>
      <c r="H26" s="82">
        <f t="shared" si="6"/>
        <v>3.158418629627447E-2</v>
      </c>
      <c r="I26" s="82">
        <f t="shared" si="6"/>
        <v>3.259155318089961E-2</v>
      </c>
      <c r="J26" s="82">
        <f t="shared" si="6"/>
        <v>3.4665618667986869E-2</v>
      </c>
      <c r="K26" s="82">
        <f t="shared" si="6"/>
        <v>3.4857283854878081E-2</v>
      </c>
      <c r="L26" s="82">
        <f t="shared" si="6"/>
        <v>3.5102563044285773E-2</v>
      </c>
      <c r="M26" s="82">
        <f t="shared" si="6"/>
        <v>3.5570644651783827E-2</v>
      </c>
    </row>
    <row r="27" spans="2:13" outlineLevel="1" x14ac:dyDescent="0.25"/>
    <row r="28" spans="2:13" outlineLevel="1" x14ac:dyDescent="0.25">
      <c r="B28" s="78" t="s">
        <v>123</v>
      </c>
      <c r="C28" s="81">
        <f>IFERROR(ABS('Income Statement'!B35),0)</f>
        <v>113</v>
      </c>
      <c r="D28" s="81">
        <f>IFERROR(ABS('Income Statement'!C35),0)</f>
        <v>124</v>
      </c>
      <c r="E28" s="81">
        <f>IFERROR(ABS('Income Statement'!D35),0)</f>
        <v>133</v>
      </c>
      <c r="F28" s="81">
        <f>IFERROR(ABS('Income Statement'!E35),0)</f>
        <v>134</v>
      </c>
      <c r="G28" s="81">
        <f>IFERROR(ABS('Income Statement'!F35),0)</f>
        <v>159</v>
      </c>
      <c r="H28" s="81">
        <f>IFERROR(ABS('Income Statement'!G35),0)</f>
        <v>150</v>
      </c>
      <c r="I28" s="81">
        <f>IFERROR(ABS('Income Statement'!H35),0)</f>
        <v>160</v>
      </c>
      <c r="J28" s="81">
        <f>IFERROR(ABS('Income Statement'!I35),0)</f>
        <v>171</v>
      </c>
      <c r="K28" s="81">
        <f>IFERROR(ABS('Income Statement'!J35),0)</f>
        <v>158</v>
      </c>
      <c r="L28" s="81">
        <f>IFERROR(ABS('Income Statement'!K35),0)</f>
        <v>160</v>
      </c>
      <c r="M28" s="81">
        <f>IFERROR(ABS('Income Statement'!L35),0)</f>
        <v>164</v>
      </c>
    </row>
    <row r="29" spans="2:13" outlineLevel="1" x14ac:dyDescent="0.25">
      <c r="B29" s="82" t="s">
        <v>676</v>
      </c>
      <c r="C29" s="82">
        <f>IFERROR(C28/C25,0)</f>
        <v>3.4419738044471522E-2</v>
      </c>
      <c r="D29" s="82">
        <f t="shared" ref="D29:M29" si="7">IFERROR(D28/D25,0)</f>
        <v>3.3613445378151259E-2</v>
      </c>
      <c r="E29" s="82">
        <f t="shared" si="7"/>
        <v>3.5466666666666667E-2</v>
      </c>
      <c r="F29" s="82">
        <f t="shared" si="7"/>
        <v>3.1958025280228952E-2</v>
      </c>
      <c r="G29" s="82">
        <f t="shared" si="7"/>
        <v>3.4960422163588391E-2</v>
      </c>
      <c r="H29" s="82">
        <f t="shared" si="7"/>
        <v>3.1100974497200912E-2</v>
      </c>
      <c r="I29" s="82">
        <f t="shared" si="7"/>
        <v>2.9438822447102116E-2</v>
      </c>
      <c r="J29" s="82">
        <f t="shared" si="7"/>
        <v>2.517667844522968E-2</v>
      </c>
      <c r="K29" s="82">
        <f t="shared" si="7"/>
        <v>1.9972190620654785E-2</v>
      </c>
      <c r="L29" s="82">
        <f t="shared" si="7"/>
        <v>1.8812463256907701E-2</v>
      </c>
      <c r="M29" s="82">
        <f t="shared" si="7"/>
        <v>1.8768596932936598E-2</v>
      </c>
    </row>
    <row r="30" spans="2:13" outlineLevel="1" x14ac:dyDescent="0.25"/>
    <row r="31" spans="2:13" outlineLevel="1" x14ac:dyDescent="0.25">
      <c r="B31" s="78" t="s">
        <v>663</v>
      </c>
      <c r="C31" s="85" t="str">
        <f>IFERROR('Income Statement'!B28,0)</f>
        <v>-</v>
      </c>
      <c r="D31" s="85" t="str">
        <f>IFERROR('Income Statement'!C28,0)</f>
        <v>-</v>
      </c>
      <c r="E31" s="85" t="str">
        <f>IFERROR('Income Statement'!D28,0)</f>
        <v>-</v>
      </c>
      <c r="F31" s="85" t="str">
        <f>IFERROR('Income Statement'!E28,0)</f>
        <v>-</v>
      </c>
      <c r="G31" s="85" t="str">
        <f>IFERROR('Income Statement'!F28,0)</f>
        <v>-</v>
      </c>
      <c r="H31" s="85" t="str">
        <f>IFERROR('Income Statement'!G28,0)</f>
        <v>-</v>
      </c>
      <c r="I31" s="85" t="str">
        <f>IFERROR('Income Statement'!H28,0)</f>
        <v>-</v>
      </c>
      <c r="J31" s="85" t="str">
        <f>IFERROR('Income Statement'!I28,0)</f>
        <v>-</v>
      </c>
      <c r="K31" s="85" t="str">
        <f>IFERROR('Income Statement'!J28,0)</f>
        <v>-</v>
      </c>
      <c r="L31" s="85" t="str">
        <f>IFERROR('Income Statement'!K28,0)</f>
        <v>-</v>
      </c>
      <c r="M31" s="85" t="str">
        <f>IFERROR('Income Statement'!L28,0)</f>
        <v>-</v>
      </c>
    </row>
    <row r="32" spans="2:13" outlineLevel="1" x14ac:dyDescent="0.25">
      <c r="B32" s="82" t="s">
        <v>679</v>
      </c>
      <c r="C32" s="83" t="str">
        <f>IFERROR(C31/C13,"-")</f>
        <v>-</v>
      </c>
      <c r="D32" s="83" t="str">
        <f t="shared" ref="D32:M32" si="8">IFERROR(D31/D13,"-")</f>
        <v>-</v>
      </c>
      <c r="E32" s="83" t="str">
        <f t="shared" si="8"/>
        <v>-</v>
      </c>
      <c r="F32" s="83" t="str">
        <f t="shared" si="8"/>
        <v>-</v>
      </c>
      <c r="G32" s="83" t="str">
        <f t="shared" si="8"/>
        <v>-</v>
      </c>
      <c r="H32" s="83" t="str">
        <f t="shared" si="8"/>
        <v>-</v>
      </c>
      <c r="I32" s="83" t="str">
        <f t="shared" si="8"/>
        <v>-</v>
      </c>
      <c r="J32" s="83" t="str">
        <f t="shared" si="8"/>
        <v>-</v>
      </c>
      <c r="K32" s="83" t="str">
        <f t="shared" si="8"/>
        <v>-</v>
      </c>
      <c r="L32" s="83" t="str">
        <f t="shared" si="8"/>
        <v>-</v>
      </c>
      <c r="M32" s="83" t="str">
        <f t="shared" si="8"/>
        <v>-</v>
      </c>
    </row>
    <row r="33" spans="2:13" outlineLevel="1" x14ac:dyDescent="0.25"/>
    <row r="34" spans="2:13" outlineLevel="1" x14ac:dyDescent="0.25">
      <c r="B34" s="92" t="s">
        <v>680</v>
      </c>
      <c r="C34" s="93">
        <f>IFERROR(ABS('Income Statement'!B41),0)</f>
        <v>3197</v>
      </c>
      <c r="D34" s="93">
        <f>IFERROR(ABS('Income Statement'!C41),0)</f>
        <v>3604</v>
      </c>
      <c r="E34" s="93">
        <f>IFERROR(ABS('Income Statement'!D41),0)</f>
        <v>3619</v>
      </c>
      <c r="F34" s="93">
        <f>IFERROR(ABS('Income Statement'!E41),0)</f>
        <v>4039</v>
      </c>
      <c r="G34" s="93">
        <f>IFERROR(ABS('Income Statement'!F41),0)</f>
        <v>4442</v>
      </c>
      <c r="H34" s="93">
        <f>IFERROR(ABS('Income Statement'!G41),0)</f>
        <v>4765</v>
      </c>
      <c r="I34" s="93">
        <f>IFERROR(ABS('Income Statement'!H41),0)</f>
        <v>5367</v>
      </c>
      <c r="J34" s="93">
        <f>IFERROR(ABS('Income Statement'!I41),0)</f>
        <v>6764</v>
      </c>
      <c r="K34" s="93">
        <f>IFERROR(ABS('Income Statement'!J41),0)</f>
        <v>7958</v>
      </c>
      <c r="L34" s="93">
        <f>IFERROR(ABS('Income Statement'!K41),0)</f>
        <v>8878</v>
      </c>
      <c r="M34" s="93">
        <f>IFERROR(ABS('Income Statement'!L41),0)</f>
        <v>9214</v>
      </c>
    </row>
    <row r="35" spans="2:13" outlineLevel="1" x14ac:dyDescent="0.25">
      <c r="B35" s="82" t="s">
        <v>681</v>
      </c>
      <c r="C35" s="82">
        <f>IFERROR(C34/C13,0)</f>
        <v>2.8382457386363635E-2</v>
      </c>
      <c r="D35" s="82">
        <f t="shared" ref="D35:M35" si="9">IFERROR(D34/D13,0)</f>
        <v>3.101575745058047E-2</v>
      </c>
      <c r="E35" s="82">
        <f t="shared" si="9"/>
        <v>3.0483747336146699E-2</v>
      </c>
      <c r="F35" s="82">
        <f t="shared" si="9"/>
        <v>3.1304010850610346E-2</v>
      </c>
      <c r="G35" s="82">
        <f t="shared" si="9"/>
        <v>3.137537435723569E-2</v>
      </c>
      <c r="H35" s="82">
        <f t="shared" si="9"/>
        <v>3.1204364026901896E-2</v>
      </c>
      <c r="I35" s="82">
        <f t="shared" si="9"/>
        <v>3.21837839782683E-2</v>
      </c>
      <c r="J35" s="82">
        <f t="shared" si="9"/>
        <v>3.4522709757105891E-2</v>
      </c>
      <c r="K35" s="82">
        <f t="shared" si="9"/>
        <v>3.5064374278488152E-2</v>
      </c>
      <c r="L35" s="82">
        <f t="shared" si="9"/>
        <v>3.6642040529943458E-2</v>
      </c>
      <c r="M35" s="82">
        <f t="shared" si="9"/>
        <v>3.7508345138651422E-2</v>
      </c>
    </row>
    <row r="36" spans="2:13" outlineLevel="1" x14ac:dyDescent="0.25"/>
    <row r="37" spans="2:13" outlineLevel="1" x14ac:dyDescent="0.25">
      <c r="B37" s="78" t="s">
        <v>682</v>
      </c>
      <c r="C37" s="81">
        <f>IFERROR('Income Statement'!B48,0)</f>
        <v>1109</v>
      </c>
      <c r="D37" s="81">
        <f>IFERROR('Income Statement'!C48,0)</f>
        <v>1195</v>
      </c>
      <c r="E37" s="81">
        <f>IFERROR('Income Statement'!D48,0)</f>
        <v>1243</v>
      </c>
      <c r="F37" s="81">
        <f>IFERROR('Income Statement'!E48,0)</f>
        <v>1325</v>
      </c>
      <c r="G37" s="81">
        <f>IFERROR('Income Statement'!F48,0)</f>
        <v>1263</v>
      </c>
      <c r="H37" s="81">
        <f>IFERROR('Income Statement'!G48,0)</f>
        <v>1061</v>
      </c>
      <c r="I37" s="81">
        <f>IFERROR('Income Statement'!H48,0)</f>
        <v>1308</v>
      </c>
      <c r="J37" s="81">
        <f>IFERROR('Income Statement'!I48,0)</f>
        <v>1601</v>
      </c>
      <c r="K37" s="81">
        <f>IFERROR('Income Statement'!J48,0)</f>
        <v>1925</v>
      </c>
      <c r="L37" s="81">
        <f>IFERROR('Income Statement'!K48,0)</f>
        <v>2195</v>
      </c>
      <c r="M37" s="81">
        <f>IFERROR('Income Statement'!L48,0)</f>
        <v>2306</v>
      </c>
    </row>
    <row r="38" spans="2:13" outlineLevel="1" x14ac:dyDescent="0.25">
      <c r="B38" s="82" t="s">
        <v>683</v>
      </c>
      <c r="C38" s="82">
        <f>IFERROR(C37/C34,0)</f>
        <v>0.34688770722552392</v>
      </c>
      <c r="D38" s="82">
        <f t="shared" ref="D38:M38" si="10">IFERROR(D37/D34,0)</f>
        <v>0.33157602663706992</v>
      </c>
      <c r="E38" s="82">
        <f t="shared" si="10"/>
        <v>0.34346504559270519</v>
      </c>
      <c r="F38" s="82">
        <f t="shared" si="10"/>
        <v>0.32805149789551868</v>
      </c>
      <c r="G38" s="82">
        <f t="shared" si="10"/>
        <v>0.28433138226024313</v>
      </c>
      <c r="H38" s="82">
        <f t="shared" si="10"/>
        <v>0.22266526757607555</v>
      </c>
      <c r="I38" s="82">
        <f t="shared" si="10"/>
        <v>0.2437115707098938</v>
      </c>
      <c r="J38" s="82">
        <f t="shared" si="10"/>
        <v>0.23669426374926078</v>
      </c>
      <c r="K38" s="82">
        <f t="shared" si="10"/>
        <v>0.24189494847951748</v>
      </c>
      <c r="L38" s="82">
        <f t="shared" si="10"/>
        <v>0.24724036945257941</v>
      </c>
      <c r="M38" s="82">
        <f t="shared" si="10"/>
        <v>0.25027132624267417</v>
      </c>
    </row>
    <row r="39" spans="2:13" outlineLevel="1" x14ac:dyDescent="0.25"/>
    <row r="40" spans="2:13" outlineLevel="1" x14ac:dyDescent="0.25">
      <c r="B40" s="92" t="s">
        <v>39</v>
      </c>
      <c r="C40" s="93">
        <f>IFERROR(C34-C37,0)</f>
        <v>2088</v>
      </c>
      <c r="D40" s="93">
        <f t="shared" ref="D40:M40" si="11">IFERROR(D34-D37,0)</f>
        <v>2409</v>
      </c>
      <c r="E40" s="93">
        <f t="shared" si="11"/>
        <v>2376</v>
      </c>
      <c r="F40" s="93">
        <f t="shared" si="11"/>
        <v>2714</v>
      </c>
      <c r="G40" s="93">
        <f t="shared" si="11"/>
        <v>3179</v>
      </c>
      <c r="H40" s="93">
        <f t="shared" si="11"/>
        <v>3704</v>
      </c>
      <c r="I40" s="93">
        <f t="shared" si="11"/>
        <v>4059</v>
      </c>
      <c r="J40" s="93">
        <f t="shared" si="11"/>
        <v>5163</v>
      </c>
      <c r="K40" s="93">
        <f t="shared" si="11"/>
        <v>6033</v>
      </c>
      <c r="L40" s="93">
        <f t="shared" si="11"/>
        <v>6683</v>
      </c>
      <c r="M40" s="93">
        <f t="shared" si="11"/>
        <v>6908</v>
      </c>
    </row>
    <row r="41" spans="2:13" outlineLevel="1" x14ac:dyDescent="0.25">
      <c r="B41" s="82" t="s">
        <v>684</v>
      </c>
      <c r="C41" s="82">
        <f>IFERROR(C40/C13,0)</f>
        <v>1.8536931818181817E-2</v>
      </c>
      <c r="D41" s="82">
        <f t="shared" ref="D41:M41" si="12">IFERROR(D40/D13,0)</f>
        <v>2.0731675831977901E-2</v>
      </c>
      <c r="E41" s="82">
        <f t="shared" si="12"/>
        <v>2.0013645667500569E-2</v>
      </c>
      <c r="F41" s="82">
        <f t="shared" si="12"/>
        <v>2.1034683200930052E-2</v>
      </c>
      <c r="G41" s="82">
        <f t="shared" si="12"/>
        <v>2.2454370797310278E-2</v>
      </c>
      <c r="H41" s="82">
        <f t="shared" si="12"/>
        <v>2.4256235961310518E-2</v>
      </c>
      <c r="I41" s="82">
        <f t="shared" si="12"/>
        <v>2.4340223433536617E-2</v>
      </c>
      <c r="J41" s="82">
        <f t="shared" si="12"/>
        <v>2.635138238851829E-2</v>
      </c>
      <c r="K41" s="82">
        <f t="shared" si="12"/>
        <v>2.6582479268926745E-2</v>
      </c>
      <c r="L41" s="82">
        <f t="shared" si="12"/>
        <v>2.7582648891823849E-2</v>
      </c>
      <c r="M41" s="82">
        <f t="shared" si="12"/>
        <v>2.8121081855633171E-2</v>
      </c>
    </row>
    <row r="42" spans="2:13" outlineLevel="1" x14ac:dyDescent="0.25"/>
    <row r="43" spans="2:13" outlineLevel="1" x14ac:dyDescent="0.25">
      <c r="B43" s="78" t="s">
        <v>685</v>
      </c>
      <c r="C43" s="86">
        <f>IFERROR('Income Statement'!B66,0)</f>
        <v>438.69299999999998</v>
      </c>
      <c r="D43" s="86">
        <f>IFERROR('Income Statement'!C66,0)</f>
        <v>439.45499999999998</v>
      </c>
      <c r="E43" s="86">
        <f>IFERROR('Income Statement'!D66,0)</f>
        <v>438.58499999999998</v>
      </c>
      <c r="F43" s="86">
        <f>IFERROR('Income Statement'!E66,0)</f>
        <v>438.43700000000001</v>
      </c>
      <c r="G43" s="86">
        <f>IFERROR('Income Statement'!F66,0)</f>
        <v>438.51499999999999</v>
      </c>
      <c r="H43" s="86">
        <f>IFERROR('Income Statement'!G66,0)</f>
        <v>439.755</v>
      </c>
      <c r="I43" s="86">
        <f>IFERROR('Income Statement'!H66,0)</f>
        <v>442.29700000000003</v>
      </c>
      <c r="J43" s="86">
        <f>IFERROR('Income Statement'!I66,0)</f>
        <v>443.089</v>
      </c>
      <c r="K43" s="86">
        <f>IFERROR('Income Statement'!J66,0)</f>
        <v>443.65100000000001</v>
      </c>
      <c r="L43" s="86">
        <f>IFERROR('Income Statement'!K66,0)</f>
        <v>443.85399999999998</v>
      </c>
      <c r="M43" s="86">
        <f>IFERROR('Income Statement'!L66,0)</f>
        <v>443.85149999999999</v>
      </c>
    </row>
    <row r="44" spans="2:13" outlineLevel="1" x14ac:dyDescent="0.25"/>
    <row r="45" spans="2:13" outlineLevel="1" x14ac:dyDescent="0.25">
      <c r="B45" s="78" t="s">
        <v>144</v>
      </c>
      <c r="C45" s="87">
        <f>IFERROR(C40/C43,0)</f>
        <v>4.7595926992224635</v>
      </c>
      <c r="D45" s="87">
        <f t="shared" ref="D45:M45" si="13">IFERROR(D40/D43,0)</f>
        <v>5.4817899443629043</v>
      </c>
      <c r="E45" s="87">
        <f t="shared" si="13"/>
        <v>5.4174219364547351</v>
      </c>
      <c r="F45" s="87">
        <f t="shared" si="13"/>
        <v>6.1901709937801783</v>
      </c>
      <c r="G45" s="87">
        <f t="shared" si="13"/>
        <v>7.2494669509594889</v>
      </c>
      <c r="H45" s="87">
        <f t="shared" si="13"/>
        <v>8.4228718263578592</v>
      </c>
      <c r="I45" s="87">
        <f t="shared" si="13"/>
        <v>9.1770914114271633</v>
      </c>
      <c r="J45" s="87">
        <f t="shared" si="13"/>
        <v>11.652286560939224</v>
      </c>
      <c r="K45" s="87">
        <f t="shared" si="13"/>
        <v>13.598526769915992</v>
      </c>
      <c r="L45" s="87">
        <f t="shared" si="13"/>
        <v>15.056752896222632</v>
      </c>
      <c r="M45" s="87">
        <f t="shared" si="13"/>
        <v>15.563764006655379</v>
      </c>
    </row>
    <row r="46" spans="2:13" outlineLevel="1" x14ac:dyDescent="0.25">
      <c r="B46" s="82" t="s">
        <v>686</v>
      </c>
      <c r="C46" s="83" t="s">
        <v>34</v>
      </c>
      <c r="D46" s="82">
        <f>IFERROR(D45/C45-1,0)</f>
        <v>0.1517350938996147</v>
      </c>
      <c r="E46" s="82">
        <f t="shared" ref="E46:M46" si="14">IFERROR(E45/D45-1,0)</f>
        <v>-1.1742151479985252E-2</v>
      </c>
      <c r="F46" s="82">
        <f t="shared" si="14"/>
        <v>0.14264147529759241</v>
      </c>
      <c r="G46" s="82">
        <f t="shared" si="14"/>
        <v>0.17112547589455618</v>
      </c>
      <c r="H46" s="82">
        <f t="shared" si="14"/>
        <v>0.16186084898877517</v>
      </c>
      <c r="I46" s="82">
        <f t="shared" si="14"/>
        <v>8.9544231542157515E-2</v>
      </c>
      <c r="J46" s="82">
        <f t="shared" si="14"/>
        <v>0.26971455753725948</v>
      </c>
      <c r="K46" s="82">
        <f t="shared" si="14"/>
        <v>0.16702646290050494</v>
      </c>
      <c r="L46" s="82">
        <f t="shared" si="14"/>
        <v>0.10723412550340905</v>
      </c>
      <c r="M46" s="82">
        <f t="shared" si="14"/>
        <v>3.3673336736498083E-2</v>
      </c>
    </row>
    <row r="47" spans="2:13" outlineLevel="1" x14ac:dyDescent="0.25"/>
    <row r="48" spans="2:13" outlineLevel="1" x14ac:dyDescent="0.25">
      <c r="B48" s="78" t="s">
        <v>687</v>
      </c>
      <c r="C48" s="87">
        <f>IFERROR('Income Statement'!B75,0)</f>
        <v>1.33</v>
      </c>
      <c r="D48" s="87">
        <f>IFERROR('Income Statement'!C75,0)</f>
        <v>1.51</v>
      </c>
      <c r="E48" s="87">
        <f>IFERROR('Income Statement'!D75,0)</f>
        <v>1.7</v>
      </c>
      <c r="F48" s="87">
        <f>IFERROR('Income Statement'!E75,0)</f>
        <v>1.9</v>
      </c>
      <c r="G48" s="87">
        <f>IFERROR('Income Statement'!F75,0)</f>
        <v>2.14</v>
      </c>
      <c r="H48" s="87">
        <f>IFERROR('Income Statement'!G75,0)</f>
        <v>2.44</v>
      </c>
      <c r="I48" s="87">
        <f>IFERROR('Income Statement'!H75,0)</f>
        <v>2.7</v>
      </c>
      <c r="J48" s="87">
        <f>IFERROR('Income Statement'!I75,0)</f>
        <v>2.98</v>
      </c>
      <c r="K48" s="87">
        <f>IFERROR('Income Statement'!J75,0)</f>
        <v>3.38</v>
      </c>
      <c r="L48" s="87">
        <f>IFERROR('Income Statement'!K75,0)</f>
        <v>3.84</v>
      </c>
      <c r="M48" s="87">
        <f>IFERROR('Income Statement'!L75,0)</f>
        <v>3.96</v>
      </c>
    </row>
    <row r="49" spans="1:13" outlineLevel="1" x14ac:dyDescent="0.25">
      <c r="B49" s="82" t="s">
        <v>688</v>
      </c>
      <c r="C49" s="82">
        <f>IFERROR(C48/C45,0)</f>
        <v>0.2794356752873563</v>
      </c>
      <c r="D49" s="82">
        <f t="shared" ref="D49:M49" si="15">IFERROR(D48/D45,0)</f>
        <v>0.2754574719800747</v>
      </c>
      <c r="E49" s="82">
        <f t="shared" si="15"/>
        <v>0.31380239898989898</v>
      </c>
      <c r="F49" s="82">
        <f t="shared" si="15"/>
        <v>0.30693820928518789</v>
      </c>
      <c r="G49" s="82">
        <f t="shared" si="15"/>
        <v>0.29519411764705883</v>
      </c>
      <c r="H49" s="82">
        <f t="shared" si="15"/>
        <v>0.28968741900647943</v>
      </c>
      <c r="I49" s="82">
        <f t="shared" si="15"/>
        <v>0.29421086474501112</v>
      </c>
      <c r="J49" s="82">
        <f t="shared" si="15"/>
        <v>0.25574379624249466</v>
      </c>
      <c r="K49" s="82">
        <f t="shared" si="15"/>
        <v>0.24855633681418862</v>
      </c>
      <c r="L49" s="82">
        <f t="shared" si="15"/>
        <v>0.25503506808319615</v>
      </c>
      <c r="M49" s="82">
        <f t="shared" si="15"/>
        <v>0.25443716560509555</v>
      </c>
    </row>
    <row r="50" spans="1:13" outlineLevel="1" x14ac:dyDescent="0.25"/>
    <row r="51" spans="1:13" outlineLevel="1" x14ac:dyDescent="0.25">
      <c r="B51" s="82" t="s">
        <v>232</v>
      </c>
      <c r="C51" s="82">
        <f>IFERROR(1-C49,0)</f>
        <v>0.72056432471264364</v>
      </c>
      <c r="D51" s="82">
        <f t="shared" ref="D51:M51" si="16">IFERROR(1-D49,0)</f>
        <v>0.72454252801992536</v>
      </c>
      <c r="E51" s="82">
        <f t="shared" si="16"/>
        <v>0.68619760101010097</v>
      </c>
      <c r="F51" s="82">
        <f t="shared" si="16"/>
        <v>0.69306179071481211</v>
      </c>
      <c r="G51" s="82">
        <f t="shared" si="16"/>
        <v>0.70480588235294117</v>
      </c>
      <c r="H51" s="82">
        <f t="shared" si="16"/>
        <v>0.71031258099352057</v>
      </c>
      <c r="I51" s="82">
        <f t="shared" si="16"/>
        <v>0.70578913525498888</v>
      </c>
      <c r="J51" s="82">
        <f t="shared" si="16"/>
        <v>0.74425620375750534</v>
      </c>
      <c r="K51" s="82">
        <f t="shared" si="16"/>
        <v>0.75144366318581135</v>
      </c>
      <c r="L51" s="82">
        <f t="shared" si="16"/>
        <v>0.74496493191680391</v>
      </c>
      <c r="M51" s="82">
        <f t="shared" si="16"/>
        <v>0.74556283439490445</v>
      </c>
    </row>
    <row r="53" spans="1:13" x14ac:dyDescent="0.25">
      <c r="A53" s="78" t="s">
        <v>671</v>
      </c>
      <c r="B53" s="74" t="s">
        <v>196</v>
      </c>
      <c r="C53" s="80"/>
      <c r="D53" s="80"/>
      <c r="E53" s="80"/>
      <c r="F53" s="80"/>
      <c r="G53" s="80"/>
      <c r="H53" s="80"/>
      <c r="I53" s="80"/>
      <c r="J53" s="80"/>
      <c r="K53" s="80"/>
      <c r="L53" s="80"/>
      <c r="M53" s="80"/>
    </row>
    <row r="54" spans="1:13" outlineLevel="1" x14ac:dyDescent="0.25">
      <c r="B54" s="84" t="s">
        <v>673</v>
      </c>
    </row>
    <row r="55" spans="1:13" outlineLevel="1" x14ac:dyDescent="0.25">
      <c r="B55" s="89" t="s">
        <v>662</v>
      </c>
    </row>
    <row r="56" spans="1:13" outlineLevel="1" x14ac:dyDescent="0.25">
      <c r="B56" s="78" t="s">
        <v>200</v>
      </c>
      <c r="C56" s="81">
        <f>IFERROR('Balance Sheet'!B18,0)</f>
        <v>5738</v>
      </c>
      <c r="D56" s="81">
        <f>IFERROR('Balance Sheet'!C18,0)</f>
        <v>4801</v>
      </c>
      <c r="E56" s="81">
        <f>IFERROR('Balance Sheet'!D18,0)</f>
        <v>3379</v>
      </c>
      <c r="F56" s="81">
        <f>IFERROR('Balance Sheet'!E18,0)</f>
        <v>4546</v>
      </c>
      <c r="G56" s="81">
        <f>IFERROR('Balance Sheet'!F18,0)</f>
        <v>6055</v>
      </c>
      <c r="H56" s="81">
        <f>IFERROR('Balance Sheet'!G18,0)</f>
        <v>8384</v>
      </c>
      <c r="I56" s="81">
        <f>IFERROR('Balance Sheet'!H18,0)</f>
        <v>12277</v>
      </c>
      <c r="J56" s="81">
        <f>IFERROR('Balance Sheet'!I18,0)</f>
        <v>11258</v>
      </c>
      <c r="K56" s="81">
        <f>IFERROR('Balance Sheet'!J18,0)</f>
        <v>10203</v>
      </c>
      <c r="L56" s="81">
        <f>IFERROR('Balance Sheet'!K18,0)</f>
        <v>13700</v>
      </c>
    </row>
    <row r="57" spans="1:13" outlineLevel="1" x14ac:dyDescent="0.25">
      <c r="B57" s="78" t="s">
        <v>201</v>
      </c>
      <c r="C57" s="81">
        <f>IFERROR('Balance Sheet'!B19,0)</f>
        <v>1577</v>
      </c>
      <c r="D57" s="81">
        <f>IFERROR('Balance Sheet'!C19,0)</f>
        <v>1618</v>
      </c>
      <c r="E57" s="81">
        <f>IFERROR('Balance Sheet'!D19,0)</f>
        <v>1350</v>
      </c>
      <c r="F57" s="81">
        <f>IFERROR('Balance Sheet'!E19,0)</f>
        <v>1233</v>
      </c>
      <c r="G57" s="81">
        <f>IFERROR('Balance Sheet'!F19,0)</f>
        <v>1204</v>
      </c>
      <c r="H57" s="81">
        <f>IFERROR('Balance Sheet'!G19,0)</f>
        <v>1060</v>
      </c>
      <c r="I57" s="81">
        <f>IFERROR('Balance Sheet'!H19,0)</f>
        <v>1028</v>
      </c>
      <c r="J57" s="81">
        <f>IFERROR('Balance Sheet'!I19,0)</f>
        <v>917</v>
      </c>
      <c r="K57" s="81">
        <f>IFERROR('Balance Sheet'!J19,0)</f>
        <v>846</v>
      </c>
      <c r="L57" s="81">
        <f>IFERROR('Balance Sheet'!K19,0)</f>
        <v>1534</v>
      </c>
    </row>
    <row r="58" spans="1:13" outlineLevel="1" x14ac:dyDescent="0.25">
      <c r="B58" s="78" t="s">
        <v>203</v>
      </c>
      <c r="C58" s="81">
        <f>IFERROR('Balance Sheet'!B22,0)</f>
        <v>1044</v>
      </c>
      <c r="D58" s="81">
        <f>IFERROR('Balance Sheet'!C22,0)</f>
        <v>1105</v>
      </c>
      <c r="E58" s="81">
        <f>IFERROR('Balance Sheet'!D22,0)</f>
        <v>1252</v>
      </c>
      <c r="F58" s="81">
        <f>IFERROR('Balance Sheet'!E22,0)</f>
        <v>1432</v>
      </c>
      <c r="G58" s="81">
        <f>IFERROR('Balance Sheet'!F22,0)</f>
        <v>1669</v>
      </c>
      <c r="H58" s="81">
        <f>IFERROR('Balance Sheet'!G22,0)</f>
        <v>1535</v>
      </c>
      <c r="I58" s="81">
        <f>IFERROR('Balance Sheet'!H22,0)</f>
        <v>1550</v>
      </c>
      <c r="J58" s="81">
        <f>IFERROR('Balance Sheet'!I22,0)</f>
        <v>1803</v>
      </c>
      <c r="K58" s="81">
        <f>IFERROR('Balance Sheet'!J22,0)</f>
        <v>2241</v>
      </c>
      <c r="L58" s="81">
        <f>IFERROR('Balance Sheet'!K22,0)</f>
        <v>2285</v>
      </c>
    </row>
    <row r="59" spans="1:13" outlineLevel="1" x14ac:dyDescent="0.25">
      <c r="B59" s="78" t="s">
        <v>204</v>
      </c>
      <c r="C59" s="81">
        <f>IFERROR('Balance Sheet'!B23,0)</f>
        <v>104</v>
      </c>
      <c r="D59" s="81">
        <f>IFERROR('Balance Sheet'!C23,0)</f>
        <v>119</v>
      </c>
      <c r="E59" s="81" t="str">
        <f>IFERROR('Balance Sheet'!D23,0)</f>
        <v>-</v>
      </c>
      <c r="F59" s="81" t="str">
        <f>IFERROR('Balance Sheet'!E23,0)</f>
        <v>-</v>
      </c>
      <c r="G59" s="81" t="str">
        <f>IFERROR('Balance Sheet'!F23,0)</f>
        <v>-</v>
      </c>
      <c r="H59" s="81" t="str">
        <f>IFERROR('Balance Sheet'!G23,0)</f>
        <v>-</v>
      </c>
      <c r="I59" s="81" t="str">
        <f>IFERROR('Balance Sheet'!H23,0)</f>
        <v>-</v>
      </c>
      <c r="J59" s="81" t="str">
        <f>IFERROR('Balance Sheet'!I23,0)</f>
        <v>-</v>
      </c>
      <c r="K59" s="81" t="str">
        <f>IFERROR('Balance Sheet'!J23,0)</f>
        <v>-</v>
      </c>
      <c r="L59" s="81" t="str">
        <f>IFERROR('Balance Sheet'!K23,0)</f>
        <v>-</v>
      </c>
    </row>
    <row r="60" spans="1:13" outlineLevel="1" x14ac:dyDescent="0.25">
      <c r="B60" s="78" t="s">
        <v>206</v>
      </c>
      <c r="C60" s="81">
        <f>IFERROR('Balance Sheet'!B26,0)</f>
        <v>8456</v>
      </c>
      <c r="D60" s="81">
        <f>IFERROR('Balance Sheet'!C26,0)</f>
        <v>8908</v>
      </c>
      <c r="E60" s="81">
        <f>IFERROR('Balance Sheet'!D26,0)</f>
        <v>8969</v>
      </c>
      <c r="F60" s="81">
        <f>IFERROR('Balance Sheet'!E26,0)</f>
        <v>9834</v>
      </c>
      <c r="G60" s="81">
        <f>IFERROR('Balance Sheet'!F26,0)</f>
        <v>11040</v>
      </c>
      <c r="H60" s="81">
        <f>IFERROR('Balance Sheet'!G26,0)</f>
        <v>11395</v>
      </c>
      <c r="I60" s="81">
        <f>IFERROR('Balance Sheet'!H26,0)</f>
        <v>12242</v>
      </c>
      <c r="J60" s="81">
        <f>IFERROR('Balance Sheet'!I26,0)</f>
        <v>14215</v>
      </c>
      <c r="K60" s="81">
        <f>IFERROR('Balance Sheet'!J26,0)</f>
        <v>17907</v>
      </c>
      <c r="L60" s="81">
        <f>IFERROR('Balance Sheet'!K26,0)</f>
        <v>16651</v>
      </c>
    </row>
    <row r="61" spans="1:13" outlineLevel="1" x14ac:dyDescent="0.25">
      <c r="B61" s="78" t="s">
        <v>207</v>
      </c>
      <c r="C61" s="81">
        <f>IFERROR('Balance Sheet'!B27,0)</f>
        <v>448</v>
      </c>
      <c r="D61" s="81" t="str">
        <f>IFERROR('Balance Sheet'!C27,0)</f>
        <v>-</v>
      </c>
      <c r="E61" s="81" t="str">
        <f>IFERROR('Balance Sheet'!D27,0)</f>
        <v>-</v>
      </c>
      <c r="F61" s="81" t="str">
        <f>IFERROR('Balance Sheet'!E27,0)</f>
        <v>-</v>
      </c>
      <c r="G61" s="81" t="str">
        <f>IFERROR('Balance Sheet'!F27,0)</f>
        <v>-</v>
      </c>
      <c r="H61" s="81" t="str">
        <f>IFERROR('Balance Sheet'!G27,0)</f>
        <v>-</v>
      </c>
      <c r="I61" s="81" t="str">
        <f>IFERROR('Balance Sheet'!H27,0)</f>
        <v>-</v>
      </c>
      <c r="J61" s="81" t="str">
        <f>IFERROR('Balance Sheet'!I27,0)</f>
        <v>-</v>
      </c>
      <c r="K61" s="81" t="str">
        <f>IFERROR('Balance Sheet'!J27,0)</f>
        <v>-</v>
      </c>
      <c r="L61" s="81" t="str">
        <f>IFERROR('Balance Sheet'!K27,0)</f>
        <v>-</v>
      </c>
    </row>
    <row r="62" spans="1:13" outlineLevel="1" x14ac:dyDescent="0.25">
      <c r="B62" s="78" t="s">
        <v>208</v>
      </c>
      <c r="C62" s="81">
        <f>IFERROR('Balance Sheet'!B28,0)</f>
        <v>221</v>
      </c>
      <c r="D62" s="81">
        <f>IFERROR('Balance Sheet'!C28,0)</f>
        <v>228</v>
      </c>
      <c r="E62" s="81">
        <f>IFERROR('Balance Sheet'!D28,0)</f>
        <v>268</v>
      </c>
      <c r="F62" s="81">
        <f>IFERROR('Balance Sheet'!E28,0)</f>
        <v>272</v>
      </c>
      <c r="G62" s="81">
        <f>IFERROR('Balance Sheet'!F28,0)</f>
        <v>321</v>
      </c>
      <c r="H62" s="81">
        <f>IFERROR('Balance Sheet'!G28,0)</f>
        <v>1111</v>
      </c>
      <c r="I62" s="81">
        <f>IFERROR('Balance Sheet'!H28,0)</f>
        <v>1023</v>
      </c>
      <c r="J62" s="81">
        <f>IFERROR('Balance Sheet'!I28,0)</f>
        <v>1312</v>
      </c>
      <c r="K62" s="81">
        <f>IFERROR('Balance Sheet'!J28,0)</f>
        <v>1499</v>
      </c>
      <c r="L62" s="81">
        <f>IFERROR('Balance Sheet'!K28,0)</f>
        <v>1709</v>
      </c>
    </row>
    <row r="63" spans="1:13" outlineLevel="1" x14ac:dyDescent="0.25">
      <c r="B63" s="89" t="s">
        <v>691</v>
      </c>
      <c r="C63" s="81">
        <f>IFERROR(SUM(C56:C62),0)</f>
        <v>17588</v>
      </c>
      <c r="D63" s="81">
        <f t="shared" ref="D63:L63" si="17">IFERROR(SUM(D56:D62),0)</f>
        <v>16779</v>
      </c>
      <c r="E63" s="81">
        <f t="shared" si="17"/>
        <v>15218</v>
      </c>
      <c r="F63" s="81">
        <f t="shared" si="17"/>
        <v>17317</v>
      </c>
      <c r="G63" s="81">
        <f t="shared" si="17"/>
        <v>20289</v>
      </c>
      <c r="H63" s="81">
        <f t="shared" si="17"/>
        <v>23485</v>
      </c>
      <c r="I63" s="81">
        <f t="shared" si="17"/>
        <v>28120</v>
      </c>
      <c r="J63" s="81">
        <f t="shared" si="17"/>
        <v>29505</v>
      </c>
      <c r="K63" s="81">
        <f t="shared" si="17"/>
        <v>32696</v>
      </c>
      <c r="L63" s="81">
        <f t="shared" si="17"/>
        <v>35879</v>
      </c>
    </row>
    <row r="64" spans="1:13" outlineLevel="1" x14ac:dyDescent="0.25">
      <c r="C64" s="81"/>
      <c r="D64" s="81"/>
      <c r="E64" s="81"/>
      <c r="F64" s="81"/>
      <c r="G64" s="81"/>
      <c r="H64" s="81"/>
      <c r="I64" s="81"/>
      <c r="J64" s="81"/>
      <c r="K64" s="81"/>
      <c r="L64" s="81"/>
    </row>
    <row r="65" spans="2:13" outlineLevel="1" x14ac:dyDescent="0.25">
      <c r="B65" s="78" t="s">
        <v>690</v>
      </c>
      <c r="C65" s="81">
        <f>IFERROR('Balance Sheet'!B33,0)</f>
        <v>14830</v>
      </c>
      <c r="D65" s="81">
        <f>IFERROR('Balance Sheet'!C33,0)</f>
        <v>15401</v>
      </c>
      <c r="E65" s="81">
        <f>IFERROR('Balance Sheet'!D33,0)</f>
        <v>17043</v>
      </c>
      <c r="F65" s="81">
        <f>IFERROR('Balance Sheet'!E33,0)</f>
        <v>18161</v>
      </c>
      <c r="G65" s="81">
        <f>IFERROR('Balance Sheet'!F33,0)</f>
        <v>19681</v>
      </c>
      <c r="H65" s="81">
        <f>IFERROR('Balance Sheet'!G33,0)</f>
        <v>20890</v>
      </c>
      <c r="I65" s="81">
        <f>IFERROR('Balance Sheet'!H33,0)</f>
        <v>25187</v>
      </c>
      <c r="J65" s="81">
        <f>IFERROR('Balance Sheet'!I33,0)</f>
        <v>27382</v>
      </c>
      <c r="K65" s="81">
        <f>IFERROR('Balance Sheet'!J33,0)</f>
        <v>29040</v>
      </c>
      <c r="L65" s="81">
        <f>IFERROR('Balance Sheet'!K33,0)</f>
        <v>30722</v>
      </c>
    </row>
    <row r="66" spans="2:13" outlineLevel="1" x14ac:dyDescent="0.25">
      <c r="B66" s="78" t="s">
        <v>213</v>
      </c>
      <c r="C66" s="90" t="str">
        <f>IFERROR('Balance Sheet'!B35,0)</f>
        <v>-</v>
      </c>
      <c r="D66" s="90" t="str">
        <f>IFERROR('Balance Sheet'!C35,0)</f>
        <v>-</v>
      </c>
      <c r="E66" s="90" t="str">
        <f>IFERROR('Balance Sheet'!D35,0)</f>
        <v>-</v>
      </c>
      <c r="F66" s="90" t="str">
        <f>IFERROR('Balance Sheet'!E35,0)</f>
        <v>-</v>
      </c>
      <c r="G66" s="90" t="str">
        <f>IFERROR('Balance Sheet'!F35,0)</f>
        <v>-</v>
      </c>
      <c r="H66" s="90">
        <f>IFERROR('Balance Sheet'!G35,0)</f>
        <v>53</v>
      </c>
      <c r="I66" s="90">
        <f>IFERROR('Balance Sheet'!H35,0)</f>
        <v>988</v>
      </c>
      <c r="J66" s="90">
        <f>IFERROR('Balance Sheet'!I35,0)</f>
        <v>996</v>
      </c>
      <c r="K66" s="90">
        <f>IFERROR('Balance Sheet'!J35,0)</f>
        <v>993</v>
      </c>
      <c r="L66" s="90">
        <f>IFERROR('Balance Sheet'!K35,0)</f>
        <v>994</v>
      </c>
    </row>
    <row r="67" spans="2:13" outlineLevel="1" x14ac:dyDescent="0.25">
      <c r="B67" s="78" t="s">
        <v>214</v>
      </c>
      <c r="C67" s="81">
        <f>IFERROR('Balance Sheet'!B36,0)</f>
        <v>68</v>
      </c>
      <c r="D67" s="81">
        <f>IFERROR('Balance Sheet'!C36,0)</f>
        <v>219</v>
      </c>
      <c r="E67" s="81">
        <f>IFERROR('Balance Sheet'!D36,0)</f>
        <v>202</v>
      </c>
      <c r="F67" s="81">
        <f>IFERROR('Balance Sheet'!E36,0)</f>
        <v>254</v>
      </c>
      <c r="G67" s="81">
        <f>IFERROR('Balance Sheet'!F36,0)</f>
        <v>316</v>
      </c>
      <c r="H67" s="81">
        <f>IFERROR('Balance Sheet'!G36,0)</f>
        <v>398</v>
      </c>
      <c r="I67" s="81">
        <f>IFERROR('Balance Sheet'!H36,0)</f>
        <v>406</v>
      </c>
      <c r="J67" s="81">
        <f>IFERROR('Balance Sheet'!I36,0)</f>
        <v>444</v>
      </c>
      <c r="K67" s="81">
        <f>IFERROR('Balance Sheet'!J36,0)</f>
        <v>445</v>
      </c>
      <c r="L67" s="81">
        <f>IFERROR('Balance Sheet'!K36,0)</f>
        <v>491</v>
      </c>
    </row>
    <row r="68" spans="2:13" outlineLevel="1" x14ac:dyDescent="0.25">
      <c r="B68" s="78" t="s">
        <v>215</v>
      </c>
      <c r="C68" s="81">
        <f>IFERROR('Balance Sheet'!B37,0)</f>
        <v>538</v>
      </c>
      <c r="D68" s="81">
        <f>IFERROR('Balance Sheet'!C37,0)</f>
        <v>618</v>
      </c>
      <c r="E68" s="81">
        <f>IFERROR('Balance Sheet'!D37,0)</f>
        <v>700</v>
      </c>
      <c r="F68" s="81">
        <f>IFERROR('Balance Sheet'!E37,0)</f>
        <v>615</v>
      </c>
      <c r="G68" s="81">
        <f>IFERROR('Balance Sheet'!F37,0)</f>
        <v>544</v>
      </c>
      <c r="H68" s="81">
        <f>IFERROR('Balance Sheet'!G37,0)</f>
        <v>574</v>
      </c>
      <c r="I68" s="81">
        <f>IFERROR('Balance Sheet'!H37,0)</f>
        <v>855</v>
      </c>
      <c r="J68" s="81">
        <f>IFERROR('Balance Sheet'!I37,0)</f>
        <v>941</v>
      </c>
      <c r="K68" s="81">
        <f>IFERROR('Balance Sheet'!J37,0)</f>
        <v>992</v>
      </c>
      <c r="L68" s="81">
        <f>IFERROR('Balance Sheet'!K37,0)</f>
        <v>908</v>
      </c>
    </row>
    <row r="69" spans="2:13" outlineLevel="1" x14ac:dyDescent="0.25">
      <c r="B69" s="89" t="s">
        <v>689</v>
      </c>
      <c r="C69" s="81">
        <f>IFERROR(SUM(C65:C68),0)</f>
        <v>15436</v>
      </c>
      <c r="D69" s="81">
        <f t="shared" ref="D69:L69" si="18">IFERROR(SUM(D65:D68),0)</f>
        <v>16238</v>
      </c>
      <c r="E69" s="81">
        <f t="shared" si="18"/>
        <v>17945</v>
      </c>
      <c r="F69" s="81">
        <f t="shared" si="18"/>
        <v>19030</v>
      </c>
      <c r="G69" s="81">
        <f t="shared" si="18"/>
        <v>20541</v>
      </c>
      <c r="H69" s="81">
        <f t="shared" si="18"/>
        <v>21915</v>
      </c>
      <c r="I69" s="81">
        <f t="shared" si="18"/>
        <v>27436</v>
      </c>
      <c r="J69" s="81">
        <f t="shared" si="18"/>
        <v>29763</v>
      </c>
      <c r="K69" s="81">
        <f t="shared" si="18"/>
        <v>31470</v>
      </c>
      <c r="L69" s="81">
        <f t="shared" si="18"/>
        <v>33115</v>
      </c>
    </row>
    <row r="70" spans="2:13" outlineLevel="1" x14ac:dyDescent="0.25"/>
    <row r="71" spans="2:13" outlineLevel="1" x14ac:dyDescent="0.25">
      <c r="B71" s="89" t="s">
        <v>216</v>
      </c>
      <c r="C71" s="91">
        <f>IFERROR(SUM(C63,C69),0)</f>
        <v>33024</v>
      </c>
      <c r="D71" s="91">
        <f t="shared" ref="D71:L71" si="19">IFERROR(SUM(D63,D69),0)</f>
        <v>33017</v>
      </c>
      <c r="E71" s="91">
        <f t="shared" si="19"/>
        <v>33163</v>
      </c>
      <c r="F71" s="91">
        <f t="shared" si="19"/>
        <v>36347</v>
      </c>
      <c r="G71" s="91">
        <f t="shared" si="19"/>
        <v>40830</v>
      </c>
      <c r="H71" s="91">
        <f t="shared" si="19"/>
        <v>45400</v>
      </c>
      <c r="I71" s="91">
        <f t="shared" si="19"/>
        <v>55556</v>
      </c>
      <c r="J71" s="91">
        <f t="shared" si="19"/>
        <v>59268</v>
      </c>
      <c r="K71" s="91">
        <f t="shared" si="19"/>
        <v>64166</v>
      </c>
      <c r="L71" s="91">
        <f t="shared" si="19"/>
        <v>68994</v>
      </c>
    </row>
    <row r="72" spans="2:13" outlineLevel="1" x14ac:dyDescent="0.25">
      <c r="B72" s="89"/>
      <c r="C72" s="81"/>
      <c r="D72" s="81"/>
      <c r="E72" s="81"/>
      <c r="F72" s="81"/>
      <c r="G72" s="81"/>
      <c r="H72" s="81"/>
      <c r="I72" s="81"/>
      <c r="J72" s="81"/>
      <c r="K72" s="81"/>
      <c r="L72" s="81"/>
    </row>
    <row r="73" spans="2:13" outlineLevel="1" x14ac:dyDescent="0.25">
      <c r="B73" s="89" t="s">
        <v>692</v>
      </c>
    </row>
    <row r="74" spans="2:13" outlineLevel="1" x14ac:dyDescent="0.25">
      <c r="B74" s="78" t="s">
        <v>218</v>
      </c>
      <c r="C74" s="81">
        <f>IFERROR('Balance Sheet'!B41,0)</f>
        <v>8491</v>
      </c>
      <c r="D74" s="81">
        <f>IFERROR('Balance Sheet'!C41,0)</f>
        <v>9011</v>
      </c>
      <c r="E74" s="81">
        <f>IFERROR('Balance Sheet'!D41,0)</f>
        <v>7612</v>
      </c>
      <c r="F74" s="81">
        <f>IFERROR('Balance Sheet'!E41,0)</f>
        <v>9608</v>
      </c>
      <c r="G74" s="81">
        <f>IFERROR('Balance Sheet'!F41,0)</f>
        <v>11237</v>
      </c>
      <c r="H74" s="81">
        <f>IFERROR('Balance Sheet'!G41,0)</f>
        <v>11679</v>
      </c>
      <c r="I74" s="81">
        <f>IFERROR('Balance Sheet'!H41,0)</f>
        <v>14172</v>
      </c>
      <c r="J74" s="81">
        <f>IFERROR('Balance Sheet'!I41,0)</f>
        <v>16278</v>
      </c>
      <c r="K74" s="81">
        <f>IFERROR('Balance Sheet'!J41,0)</f>
        <v>17848</v>
      </c>
      <c r="L74" s="81">
        <f>IFERROR('Balance Sheet'!K41,0)</f>
        <v>17483</v>
      </c>
      <c r="M74" s="81"/>
    </row>
    <row r="75" spans="2:13" outlineLevel="1" x14ac:dyDescent="0.25">
      <c r="B75" s="78" t="s">
        <v>219</v>
      </c>
      <c r="C75" s="81">
        <f>IFERROR('Balance Sheet'!B42,0)</f>
        <v>3953</v>
      </c>
      <c r="D75" s="81">
        <f>IFERROR('Balance Sheet'!C42,0)</f>
        <v>4167</v>
      </c>
      <c r="E75" s="81">
        <f>IFERROR('Balance Sheet'!D42,0)</f>
        <v>3498</v>
      </c>
      <c r="F75" s="81">
        <f>IFERROR('Balance Sheet'!E42,0)</f>
        <v>3664</v>
      </c>
      <c r="G75" s="81">
        <f>IFERROR('Balance Sheet'!F42,0)</f>
        <v>4051</v>
      </c>
      <c r="H75" s="81">
        <f>IFERROR('Balance Sheet'!G42,0)</f>
        <v>4356</v>
      </c>
      <c r="I75" s="81">
        <f>IFERROR('Balance Sheet'!H42,0)</f>
        <v>4998</v>
      </c>
      <c r="J75" s="81">
        <f>IFERROR('Balance Sheet'!I42,0)</f>
        <v>5761</v>
      </c>
      <c r="K75" s="81">
        <f>IFERROR('Balance Sheet'!J42,0)</f>
        <v>6292</v>
      </c>
      <c r="L75" s="81">
        <f>IFERROR('Balance Sheet'!K42,0)</f>
        <v>6428</v>
      </c>
      <c r="M75" s="81"/>
    </row>
    <row r="76" spans="2:13" outlineLevel="1" x14ac:dyDescent="0.25">
      <c r="B76" s="78" t="s">
        <v>220</v>
      </c>
      <c r="C76" s="90" t="str">
        <f>IFERROR('Balance Sheet'!B43,0)</f>
        <v>-</v>
      </c>
      <c r="D76" s="90">
        <f>IFERROR('Balance Sheet'!C43,0)</f>
        <v>1283</v>
      </c>
      <c r="E76" s="90">
        <f>IFERROR('Balance Sheet'!D43,0)</f>
        <v>1100</v>
      </c>
      <c r="F76" s="90">
        <f>IFERROR('Balance Sheet'!E43,0)</f>
        <v>86</v>
      </c>
      <c r="G76" s="90">
        <f>IFERROR('Balance Sheet'!F43,0)</f>
        <v>90</v>
      </c>
      <c r="H76" s="90">
        <f>IFERROR('Balance Sheet'!G43,0)</f>
        <v>1699</v>
      </c>
      <c r="I76" s="90">
        <f>IFERROR('Balance Sheet'!H43,0)</f>
        <v>95</v>
      </c>
      <c r="J76" s="90">
        <f>IFERROR('Balance Sheet'!I43,0)</f>
        <v>799</v>
      </c>
      <c r="K76" s="90">
        <f>IFERROR('Balance Sheet'!J43,0)</f>
        <v>73</v>
      </c>
      <c r="L76" s="90">
        <f>IFERROR('Balance Sheet'!K43,0)</f>
        <v>1081</v>
      </c>
      <c r="M76" s="90"/>
    </row>
    <row r="77" spans="2:13" outlineLevel="1" x14ac:dyDescent="0.25">
      <c r="B77" s="78" t="s">
        <v>221</v>
      </c>
      <c r="C77" s="90" t="str">
        <f>IFERROR('Balance Sheet'!B44,0)</f>
        <v>-</v>
      </c>
      <c r="D77" s="90" t="str">
        <f>IFERROR('Balance Sheet'!C44,0)</f>
        <v>-</v>
      </c>
      <c r="E77" s="90" t="str">
        <f>IFERROR('Balance Sheet'!D44,0)</f>
        <v>-</v>
      </c>
      <c r="F77" s="90" t="str">
        <f>IFERROR('Balance Sheet'!E44,0)</f>
        <v>-</v>
      </c>
      <c r="G77" s="90" t="str">
        <f>IFERROR('Balance Sheet'!F44,0)</f>
        <v>-</v>
      </c>
      <c r="H77" s="90">
        <f>IFERROR('Balance Sheet'!G44,0)</f>
        <v>51</v>
      </c>
      <c r="I77" s="90">
        <f>IFERROR('Balance Sheet'!H44,0)</f>
        <v>262</v>
      </c>
      <c r="J77" s="90">
        <f>IFERROR('Balance Sheet'!I44,0)</f>
        <v>294</v>
      </c>
      <c r="K77" s="90">
        <f>IFERROR('Balance Sheet'!J44,0)</f>
        <v>484</v>
      </c>
      <c r="L77" s="90">
        <f>IFERROR('Balance Sheet'!K44,0)</f>
        <v>349</v>
      </c>
      <c r="M77" s="90"/>
    </row>
    <row r="78" spans="2:13" outlineLevel="1" x14ac:dyDescent="0.25">
      <c r="B78" s="78" t="s">
        <v>222</v>
      </c>
      <c r="C78" s="81">
        <f>IFERROR('Balance Sheet'!B45,0)</f>
        <v>1504</v>
      </c>
      <c r="D78" s="81">
        <f>IFERROR('Balance Sheet'!C45,0)</f>
        <v>1568</v>
      </c>
      <c r="E78" s="81">
        <f>IFERROR('Balance Sheet'!D45,0)</f>
        <v>1362</v>
      </c>
      <c r="F78" s="81">
        <f>IFERROR('Balance Sheet'!E45,0)</f>
        <v>1498</v>
      </c>
      <c r="G78" s="81">
        <f>IFERROR('Balance Sheet'!F45,0)</f>
        <v>1624</v>
      </c>
      <c r="H78" s="81">
        <f>IFERROR('Balance Sheet'!G45,0)</f>
        <v>1711</v>
      </c>
      <c r="I78" s="81">
        <f>IFERROR('Balance Sheet'!H45,0)</f>
        <v>1851</v>
      </c>
      <c r="J78" s="81">
        <f>IFERROR('Balance Sheet'!I45,0)</f>
        <v>2042</v>
      </c>
      <c r="K78" s="81">
        <f>IFERROR('Balance Sheet'!J45,0)</f>
        <v>2174</v>
      </c>
      <c r="L78" s="81">
        <f>IFERROR('Balance Sheet'!K45,0)</f>
        <v>2337</v>
      </c>
      <c r="M78" s="81"/>
    </row>
    <row r="79" spans="2:13" outlineLevel="1" x14ac:dyDescent="0.25">
      <c r="B79" s="78" t="s">
        <v>223</v>
      </c>
      <c r="C79" s="81">
        <f>IFERROR('Balance Sheet'!B46,0)</f>
        <v>464</v>
      </c>
      <c r="D79" s="81">
        <f>IFERROR('Balance Sheet'!C46,0)</f>
        <v>510</v>
      </c>
      <c r="E79" s="81">
        <f>IFERROR('Balance Sheet'!D46,0)</f>
        <v>2003</v>
      </c>
      <c r="F79" s="81">
        <f>IFERROR('Balance Sheet'!E46,0)</f>
        <v>2639</v>
      </c>
      <c r="G79" s="81">
        <f>IFERROR('Balance Sheet'!F46,0)</f>
        <v>2924</v>
      </c>
      <c r="H79" s="81">
        <f>IFERROR('Balance Sheet'!G46,0)</f>
        <v>3741</v>
      </c>
      <c r="I79" s="81">
        <f>IFERROR('Balance Sheet'!H46,0)</f>
        <v>3466</v>
      </c>
      <c r="J79" s="81">
        <f>IFERROR('Balance Sheet'!I46,0)</f>
        <v>4267</v>
      </c>
      <c r="K79" s="81">
        <f>IFERROR('Balance Sheet'!J46,0)</f>
        <v>5127</v>
      </c>
      <c r="L79" s="81">
        <f>IFERROR('Balance Sheet'!K46,0)</f>
        <v>5905</v>
      </c>
      <c r="M79" s="81"/>
    </row>
    <row r="80" spans="2:13" outlineLevel="1" x14ac:dyDescent="0.25">
      <c r="B80" s="89" t="s">
        <v>693</v>
      </c>
      <c r="C80" s="91">
        <f>IFERROR(SUM(C74:C79),0)</f>
        <v>14412</v>
      </c>
      <c r="D80" s="91">
        <f t="shared" ref="D80:L80" si="20">IFERROR(SUM(D74:D79),0)</f>
        <v>16539</v>
      </c>
      <c r="E80" s="91">
        <f t="shared" si="20"/>
        <v>15575</v>
      </c>
      <c r="F80" s="91">
        <f t="shared" si="20"/>
        <v>17495</v>
      </c>
      <c r="G80" s="91">
        <f t="shared" si="20"/>
        <v>19926</v>
      </c>
      <c r="H80" s="91">
        <f>IFERROR(SUM(H74:H79),0)</f>
        <v>23237</v>
      </c>
      <c r="I80" s="91">
        <f t="shared" si="20"/>
        <v>24844</v>
      </c>
      <c r="J80" s="91">
        <f t="shared" si="20"/>
        <v>29441</v>
      </c>
      <c r="K80" s="91">
        <f t="shared" si="20"/>
        <v>31998</v>
      </c>
      <c r="L80" s="91">
        <f t="shared" si="20"/>
        <v>33583</v>
      </c>
      <c r="M80" s="91"/>
    </row>
    <row r="81" spans="2:13" outlineLevel="1" x14ac:dyDescent="0.25">
      <c r="C81" s="81"/>
      <c r="D81" s="81"/>
      <c r="E81" s="81"/>
      <c r="F81" s="81"/>
      <c r="G81" s="81"/>
      <c r="H81" s="81"/>
      <c r="I81" s="81"/>
      <c r="J81" s="81"/>
      <c r="K81" s="81"/>
      <c r="L81" s="81"/>
      <c r="M81" s="81"/>
    </row>
    <row r="82" spans="2:13" outlineLevel="1" x14ac:dyDescent="0.25">
      <c r="B82" s="78" t="s">
        <v>225</v>
      </c>
      <c r="C82" s="81">
        <f>IFERROR('Balance Sheet'!B49,0)</f>
        <v>5093</v>
      </c>
      <c r="D82" s="81">
        <f>IFERROR('Balance Sheet'!C49,0)</f>
        <v>4852</v>
      </c>
      <c r="E82" s="81">
        <f>IFERROR('Balance Sheet'!D49,0)</f>
        <v>4061</v>
      </c>
      <c r="F82" s="81">
        <f>IFERROR('Balance Sheet'!E49,0)</f>
        <v>6573</v>
      </c>
      <c r="G82" s="81">
        <f>IFERROR('Balance Sheet'!F49,0)</f>
        <v>6487</v>
      </c>
      <c r="H82" s="81">
        <f>IFERROR('Balance Sheet'!G49,0)</f>
        <v>5124</v>
      </c>
      <c r="I82" s="81">
        <f>IFERROR('Balance Sheet'!H49,0)</f>
        <v>7514</v>
      </c>
      <c r="J82" s="81">
        <f>IFERROR('Balance Sheet'!I49,0)</f>
        <v>6692</v>
      </c>
      <c r="K82" s="81">
        <f>IFERROR('Balance Sheet'!J49,0)</f>
        <v>6484</v>
      </c>
      <c r="L82" s="81">
        <f>IFERROR('Balance Sheet'!K49,0)</f>
        <v>5377</v>
      </c>
      <c r="M82" s="81"/>
    </row>
    <row r="83" spans="2:13" outlineLevel="1" x14ac:dyDescent="0.25">
      <c r="B83" s="78" t="s">
        <v>226</v>
      </c>
      <c r="C83" s="90" t="str">
        <f>IFERROR('Balance Sheet'!B50,0)</f>
        <v>-</v>
      </c>
      <c r="D83" s="90" t="str">
        <f>IFERROR('Balance Sheet'!C50,0)</f>
        <v>-</v>
      </c>
      <c r="E83" s="90" t="str">
        <f>IFERROR('Balance Sheet'!D50,0)</f>
        <v>-</v>
      </c>
      <c r="F83" s="90" t="str">
        <f>IFERROR('Balance Sheet'!E50,0)</f>
        <v>-</v>
      </c>
      <c r="G83" s="90" t="str">
        <f>IFERROR('Balance Sheet'!F50,0)</f>
        <v>-</v>
      </c>
      <c r="H83" s="90">
        <f>IFERROR('Balance Sheet'!G50,0)</f>
        <v>370</v>
      </c>
      <c r="I83" s="90">
        <f>IFERROR('Balance Sheet'!H50,0)</f>
        <v>3215</v>
      </c>
      <c r="J83" s="90">
        <f>IFERROR('Balance Sheet'!I50,0)</f>
        <v>3622</v>
      </c>
      <c r="K83" s="90">
        <f>IFERROR('Balance Sheet'!J50,0)</f>
        <v>3865</v>
      </c>
      <c r="L83" s="90">
        <f>IFERROR('Balance Sheet'!K50,0)</f>
        <v>3729</v>
      </c>
      <c r="M83" s="90"/>
    </row>
    <row r="84" spans="2:13" outlineLevel="1" x14ac:dyDescent="0.25">
      <c r="B84" s="78" t="s">
        <v>227</v>
      </c>
      <c r="C84" s="81">
        <f>IFERROR('Balance Sheet'!B51,0)</f>
        <v>429</v>
      </c>
      <c r="D84" s="81">
        <f>IFERROR('Balance Sheet'!C51,0)</f>
        <v>51</v>
      </c>
      <c r="E84" s="81">
        <f>IFERROR('Balance Sheet'!D51,0)</f>
        <v>297</v>
      </c>
      <c r="F84" s="81">
        <f>IFERROR('Balance Sheet'!E51,0)</f>
        <v>312</v>
      </c>
      <c r="G84" s="81">
        <f>IFERROR('Balance Sheet'!F51,0)</f>
        <v>317</v>
      </c>
      <c r="H84" s="81">
        <f>IFERROR('Balance Sheet'!G51,0)</f>
        <v>543</v>
      </c>
      <c r="I84" s="81">
        <f>IFERROR('Balance Sheet'!H51,0)</f>
        <v>665</v>
      </c>
      <c r="J84" s="81">
        <f>IFERROR('Balance Sheet'!I51,0)</f>
        <v>754</v>
      </c>
      <c r="K84" s="81">
        <f>IFERROR('Balance Sheet'!J51,0)</f>
        <v>724</v>
      </c>
      <c r="L84" s="81">
        <f>IFERROR('Balance Sheet'!K51,0)</f>
        <v>795</v>
      </c>
      <c r="M84" s="81"/>
    </row>
    <row r="85" spans="2:13" outlineLevel="1" x14ac:dyDescent="0.25">
      <c r="B85" s="78" t="s">
        <v>228</v>
      </c>
      <c r="C85" s="81">
        <f>IFERROR('Balance Sheet'!B52,0)</f>
        <v>575</v>
      </c>
      <c r="D85" s="81">
        <f>IFERROR('Balance Sheet'!C52,0)</f>
        <v>732</v>
      </c>
      <c r="E85" s="81">
        <f>IFERROR('Balance Sheet'!D52,0)</f>
        <v>898</v>
      </c>
      <c r="F85" s="81">
        <f>IFERROR('Balance Sheet'!E52,0)</f>
        <v>888</v>
      </c>
      <c r="G85" s="81">
        <f>IFERROR('Balance Sheet'!F52,0)</f>
        <v>997</v>
      </c>
      <c r="H85" s="81">
        <f>IFERROR('Balance Sheet'!G52,0)</f>
        <v>542</v>
      </c>
      <c r="I85" s="81">
        <f>IFERROR('Balance Sheet'!H52,0)</f>
        <v>613</v>
      </c>
      <c r="J85" s="81">
        <f>IFERROR('Balance Sheet'!I52,0)</f>
        <v>681</v>
      </c>
      <c r="K85" s="81">
        <f>IFERROR('Balance Sheet'!J52,0)</f>
        <v>448</v>
      </c>
      <c r="L85" s="81">
        <f>IFERROR('Balance Sheet'!K52,0)</f>
        <v>452</v>
      </c>
      <c r="M85" s="81"/>
    </row>
    <row r="86" spans="2:13" outlineLevel="1" x14ac:dyDescent="0.25">
      <c r="B86" s="89" t="s">
        <v>695</v>
      </c>
      <c r="C86" s="91">
        <f>IFERROR(SUM(C82:C85),0)</f>
        <v>6097</v>
      </c>
      <c r="D86" s="91">
        <f t="shared" ref="D86:L86" si="21">IFERROR(SUM(D82:D85),0)</f>
        <v>5635</v>
      </c>
      <c r="E86" s="91">
        <f t="shared" si="21"/>
        <v>5256</v>
      </c>
      <c r="F86" s="91">
        <f t="shared" si="21"/>
        <v>7773</v>
      </c>
      <c r="G86" s="91">
        <f t="shared" si="21"/>
        <v>7801</v>
      </c>
      <c r="H86" s="91">
        <f>IFERROR(SUM(H82:H85),0)</f>
        <v>6579</v>
      </c>
      <c r="I86" s="91">
        <f t="shared" si="21"/>
        <v>12007</v>
      </c>
      <c r="J86" s="91">
        <f t="shared" si="21"/>
        <v>11749</v>
      </c>
      <c r="K86" s="91">
        <f t="shared" si="21"/>
        <v>11521</v>
      </c>
      <c r="L86" s="91">
        <f t="shared" si="21"/>
        <v>10353</v>
      </c>
      <c r="M86" s="91"/>
    </row>
    <row r="87" spans="2:13" outlineLevel="1" x14ac:dyDescent="0.25">
      <c r="C87" s="81"/>
      <c r="D87" s="81"/>
      <c r="E87" s="81"/>
      <c r="F87" s="81"/>
      <c r="G87" s="81"/>
      <c r="H87" s="81"/>
      <c r="I87" s="81"/>
      <c r="J87" s="81"/>
      <c r="K87" s="81"/>
      <c r="L87" s="81"/>
      <c r="M87" s="81"/>
    </row>
    <row r="88" spans="2:13" outlineLevel="1" x14ac:dyDescent="0.25">
      <c r="B88" s="78" t="s">
        <v>230</v>
      </c>
      <c r="C88" s="81">
        <f>IFERROR('Balance Sheet'!B55,0)</f>
        <v>2</v>
      </c>
      <c r="D88" s="81">
        <f>IFERROR('Balance Sheet'!C55,0)</f>
        <v>2</v>
      </c>
      <c r="E88" s="81">
        <f>IFERROR('Balance Sheet'!D55,0)</f>
        <v>2</v>
      </c>
      <c r="F88" s="81">
        <f>IFERROR('Balance Sheet'!E55,0)</f>
        <v>4</v>
      </c>
      <c r="G88" s="81">
        <f>IFERROR('Balance Sheet'!F55,0)</f>
        <v>4</v>
      </c>
      <c r="H88" s="81">
        <f>IFERROR('Balance Sheet'!G55,0)</f>
        <v>4</v>
      </c>
      <c r="I88" s="81">
        <f>IFERROR('Balance Sheet'!H55,0)</f>
        <v>4</v>
      </c>
      <c r="J88" s="81">
        <f>IFERROR('Balance Sheet'!I55,0)</f>
        <v>4</v>
      </c>
      <c r="K88" s="81">
        <f>IFERROR('Balance Sheet'!J55,0)</f>
        <v>2</v>
      </c>
      <c r="L88" s="81">
        <f>IFERROR('Balance Sheet'!K55,0)</f>
        <v>2</v>
      </c>
      <c r="M88" s="81"/>
    </row>
    <row r="89" spans="2:13" outlineLevel="1" x14ac:dyDescent="0.25">
      <c r="B89" s="78" t="s">
        <v>231</v>
      </c>
      <c r="C89" s="81">
        <f>IFERROR('Balance Sheet'!B56,0)</f>
        <v>4919</v>
      </c>
      <c r="D89" s="81">
        <f>IFERROR('Balance Sheet'!C56,0)</f>
        <v>5218</v>
      </c>
      <c r="E89" s="81">
        <f>IFERROR('Balance Sheet'!D56,0)</f>
        <v>5490</v>
      </c>
      <c r="F89" s="81">
        <f>IFERROR('Balance Sheet'!E56,0)</f>
        <v>5800</v>
      </c>
      <c r="G89" s="81">
        <f>IFERROR('Balance Sheet'!F56,0)</f>
        <v>6107</v>
      </c>
      <c r="H89" s="81">
        <f>IFERROR('Balance Sheet'!G56,0)</f>
        <v>6417</v>
      </c>
      <c r="I89" s="81">
        <f>IFERROR('Balance Sheet'!H56,0)</f>
        <v>6698</v>
      </c>
      <c r="J89" s="81">
        <f>IFERROR('Balance Sheet'!I56,0)</f>
        <v>7031</v>
      </c>
      <c r="K89" s="81">
        <f>IFERROR('Balance Sheet'!J56,0)</f>
        <v>6884</v>
      </c>
      <c r="L89" s="81">
        <f>IFERROR('Balance Sheet'!K56,0)</f>
        <v>7340</v>
      </c>
      <c r="M89" s="81"/>
    </row>
    <row r="90" spans="2:13" outlineLevel="1" x14ac:dyDescent="0.25">
      <c r="B90" s="78" t="s">
        <v>232</v>
      </c>
      <c r="C90" s="81">
        <f>IFERROR('Balance Sheet'!B57,0)</f>
        <v>7458</v>
      </c>
      <c r="D90" s="81">
        <f>IFERROR('Balance Sheet'!C57,0)</f>
        <v>6518</v>
      </c>
      <c r="E90" s="81">
        <f>IFERROR('Balance Sheet'!D57,0)</f>
        <v>7686</v>
      </c>
      <c r="F90" s="81">
        <f>IFERROR('Balance Sheet'!E57,0)</f>
        <v>5988</v>
      </c>
      <c r="G90" s="81">
        <f>IFERROR('Balance Sheet'!F57,0)</f>
        <v>7887</v>
      </c>
      <c r="H90" s="81">
        <f>IFERROR('Balance Sheet'!G57,0)</f>
        <v>10258</v>
      </c>
      <c r="I90" s="81">
        <f>IFERROR('Balance Sheet'!H57,0)</f>
        <v>12879</v>
      </c>
      <c r="J90" s="81">
        <f>IFERROR('Balance Sheet'!I57,0)</f>
        <v>11666</v>
      </c>
      <c r="K90" s="81">
        <f>IFERROR('Balance Sheet'!J57,0)</f>
        <v>15585</v>
      </c>
      <c r="L90" s="81">
        <f>IFERROR('Balance Sheet'!K57,0)</f>
        <v>19521</v>
      </c>
      <c r="M90" s="81"/>
    </row>
    <row r="91" spans="2:13" outlineLevel="1" x14ac:dyDescent="0.25">
      <c r="B91" s="78" t="s">
        <v>233</v>
      </c>
      <c r="C91" s="90" t="str">
        <f>IFERROR('Balance Sheet'!B58,0)</f>
        <v>-</v>
      </c>
      <c r="D91" s="90" t="str">
        <f>IFERROR('Balance Sheet'!C58,0)</f>
        <v>-</v>
      </c>
      <c r="E91" s="90" t="str">
        <f>IFERROR('Balance Sheet'!D58,0)</f>
        <v>-</v>
      </c>
      <c r="F91" s="90" t="str">
        <f>IFERROR('Balance Sheet'!E58,0)</f>
        <v>-</v>
      </c>
      <c r="G91" s="90" t="str">
        <f>IFERROR('Balance Sheet'!F58,0)</f>
        <v>-</v>
      </c>
      <c r="H91" s="90" t="str">
        <f>IFERROR('Balance Sheet'!G58,0)</f>
        <v>-</v>
      </c>
      <c r="I91" s="90" t="str">
        <f>IFERROR('Balance Sheet'!H58,0)</f>
        <v>-</v>
      </c>
      <c r="J91" s="90" t="str">
        <f>IFERROR('Balance Sheet'!I58,0)</f>
        <v>-</v>
      </c>
      <c r="K91" s="90" t="str">
        <f>IFERROR('Balance Sheet'!J58,0)</f>
        <v>-</v>
      </c>
      <c r="L91" s="90" t="str">
        <f>IFERROR('Balance Sheet'!K58,0)</f>
        <v>-</v>
      </c>
      <c r="M91" s="90"/>
    </row>
    <row r="92" spans="2:13" outlineLevel="1" x14ac:dyDescent="0.25">
      <c r="B92" s="78" t="s">
        <v>234</v>
      </c>
      <c r="C92" s="81">
        <f>IFERROR('Balance Sheet'!B59,0)</f>
        <v>-76</v>
      </c>
      <c r="D92" s="81">
        <f>IFERROR('Balance Sheet'!C59,0)</f>
        <v>-1121</v>
      </c>
      <c r="E92" s="81">
        <f>IFERROR('Balance Sheet'!D59,0)</f>
        <v>-1099</v>
      </c>
      <c r="F92" s="81">
        <f>IFERROR('Balance Sheet'!E59,0)</f>
        <v>-1014</v>
      </c>
      <c r="G92" s="81">
        <f>IFERROR('Balance Sheet'!F59,0)</f>
        <v>-1199</v>
      </c>
      <c r="H92" s="81">
        <f>IFERROR('Balance Sheet'!G59,0)</f>
        <v>-1436</v>
      </c>
      <c r="I92" s="81">
        <f>IFERROR('Balance Sheet'!H59,0)</f>
        <v>-1297</v>
      </c>
      <c r="J92" s="81">
        <f>IFERROR('Balance Sheet'!I59,0)</f>
        <v>-1137</v>
      </c>
      <c r="K92" s="81">
        <f>IFERROR('Balance Sheet'!J59,0)</f>
        <v>-1829</v>
      </c>
      <c r="L92" s="81">
        <f>IFERROR('Balance Sheet'!K59,0)</f>
        <v>-1805</v>
      </c>
      <c r="M92" s="81"/>
    </row>
    <row r="93" spans="2:13" outlineLevel="1" x14ac:dyDescent="0.25">
      <c r="B93" s="78" t="s">
        <v>236</v>
      </c>
      <c r="C93" s="81">
        <f>IFERROR('Balance Sheet'!B62,0)</f>
        <v>212</v>
      </c>
      <c r="D93" s="81">
        <f>IFERROR('Balance Sheet'!C62,0)</f>
        <v>226</v>
      </c>
      <c r="E93" s="81">
        <f>IFERROR('Balance Sheet'!D62,0)</f>
        <v>253</v>
      </c>
      <c r="F93" s="81">
        <f>IFERROR('Balance Sheet'!E62,0)</f>
        <v>301</v>
      </c>
      <c r="G93" s="81">
        <f>IFERROR('Balance Sheet'!F62,0)</f>
        <v>304</v>
      </c>
      <c r="H93" s="81">
        <f>IFERROR('Balance Sheet'!G62,0)</f>
        <v>341</v>
      </c>
      <c r="I93" s="81">
        <f>IFERROR('Balance Sheet'!H62,0)</f>
        <v>421</v>
      </c>
      <c r="J93" s="81">
        <f>IFERROR('Balance Sheet'!I62,0)</f>
        <v>514</v>
      </c>
      <c r="K93" s="81">
        <f>IFERROR('Balance Sheet'!J62,0)</f>
        <v>5</v>
      </c>
      <c r="L93" s="81" t="str">
        <f>IFERROR('Balance Sheet'!K62,0)</f>
        <v>-</v>
      </c>
      <c r="M93" s="81"/>
    </row>
    <row r="94" spans="2:13" outlineLevel="1" x14ac:dyDescent="0.25">
      <c r="B94" s="89" t="s">
        <v>384</v>
      </c>
      <c r="C94" s="91">
        <f>IFERROR(SUM(C88:C93),0)</f>
        <v>12515</v>
      </c>
      <c r="D94" s="91">
        <f t="shared" ref="D94:L94" si="22">IFERROR(SUM(D88:D93),0)</f>
        <v>10843</v>
      </c>
      <c r="E94" s="91">
        <f t="shared" si="22"/>
        <v>12332</v>
      </c>
      <c r="F94" s="91">
        <f t="shared" si="22"/>
        <v>11079</v>
      </c>
      <c r="G94" s="91">
        <f t="shared" si="22"/>
        <v>13103</v>
      </c>
      <c r="H94" s="91">
        <f t="shared" si="22"/>
        <v>15584</v>
      </c>
      <c r="I94" s="91">
        <f t="shared" si="22"/>
        <v>18705</v>
      </c>
      <c r="J94" s="91">
        <f t="shared" si="22"/>
        <v>18078</v>
      </c>
      <c r="K94" s="91">
        <f t="shared" si="22"/>
        <v>20647</v>
      </c>
      <c r="L94" s="91">
        <f t="shared" si="22"/>
        <v>25058</v>
      </c>
      <c r="M94" s="91"/>
    </row>
    <row r="95" spans="2:13" outlineLevel="1" x14ac:dyDescent="0.25"/>
    <row r="96" spans="2:13" outlineLevel="1" x14ac:dyDescent="0.25">
      <c r="B96" s="89" t="s">
        <v>694</v>
      </c>
      <c r="C96" s="91">
        <f>IFERROR(SUM(C86,C94,C80),0)</f>
        <v>33024</v>
      </c>
      <c r="D96" s="91">
        <f t="shared" ref="D96:L96" si="23">IFERROR(SUM(D86,D94,D80),0)</f>
        <v>33017</v>
      </c>
      <c r="E96" s="91">
        <f t="shared" si="23"/>
        <v>33163</v>
      </c>
      <c r="F96" s="91">
        <f t="shared" si="23"/>
        <v>36347</v>
      </c>
      <c r="G96" s="91">
        <f t="shared" si="23"/>
        <v>40830</v>
      </c>
      <c r="H96" s="91">
        <f t="shared" si="23"/>
        <v>45400</v>
      </c>
      <c r="I96" s="91">
        <f t="shared" si="23"/>
        <v>55556</v>
      </c>
      <c r="J96" s="91">
        <f t="shared" si="23"/>
        <v>59268</v>
      </c>
      <c r="K96" s="91">
        <f t="shared" si="23"/>
        <v>64166</v>
      </c>
      <c r="L96" s="91">
        <f t="shared" si="23"/>
        <v>68994</v>
      </c>
    </row>
    <row r="97" spans="1:13" outlineLevel="1" x14ac:dyDescent="0.25"/>
    <row r="98" spans="1:13" outlineLevel="1" x14ac:dyDescent="0.25">
      <c r="B98" s="82" t="s">
        <v>696</v>
      </c>
      <c r="C98" s="82" t="b">
        <f>C71=C96</f>
        <v>1</v>
      </c>
      <c r="D98" s="82" t="b">
        <f t="shared" ref="D98:L98" si="24">D71=D96</f>
        <v>1</v>
      </c>
      <c r="E98" s="82" t="b">
        <f t="shared" si="24"/>
        <v>1</v>
      </c>
      <c r="F98" s="82" t="b">
        <f t="shared" si="24"/>
        <v>1</v>
      </c>
      <c r="G98" s="82" t="b">
        <f t="shared" si="24"/>
        <v>1</v>
      </c>
      <c r="H98" s="82" t="b">
        <f t="shared" si="24"/>
        <v>1</v>
      </c>
      <c r="I98" s="82" t="b">
        <f t="shared" si="24"/>
        <v>1</v>
      </c>
      <c r="J98" s="82" t="b">
        <f t="shared" si="24"/>
        <v>1</v>
      </c>
      <c r="K98" s="82" t="b">
        <f t="shared" si="24"/>
        <v>1</v>
      </c>
      <c r="L98" s="82" t="b">
        <f t="shared" si="24"/>
        <v>1</v>
      </c>
    </row>
    <row r="100" spans="1:13" x14ac:dyDescent="0.25">
      <c r="A100" s="78" t="s">
        <v>671</v>
      </c>
      <c r="B100" s="74" t="s">
        <v>697</v>
      </c>
      <c r="C100" s="80"/>
      <c r="D100" s="80"/>
      <c r="E100" s="80"/>
      <c r="F100" s="80"/>
      <c r="G100" s="80"/>
      <c r="H100" s="80"/>
      <c r="I100" s="80"/>
      <c r="J100" s="80"/>
      <c r="K100" s="80"/>
      <c r="L100" s="80"/>
      <c r="M100" s="80"/>
    </row>
    <row r="101" spans="1:13" outlineLevel="1" x14ac:dyDescent="0.25"/>
    <row r="102" spans="1:13" outlineLevel="1" x14ac:dyDescent="0.25">
      <c r="B102" s="89" t="s">
        <v>698</v>
      </c>
    </row>
    <row r="103" spans="1:13" outlineLevel="1" x14ac:dyDescent="0.25">
      <c r="B103" s="78" t="s">
        <v>39</v>
      </c>
      <c r="C103" s="81">
        <f>IFERROR('Cash Flow'!B18,0)</f>
        <v>2058</v>
      </c>
      <c r="D103" s="81">
        <f>IFERROR('Cash Flow'!C18,0)</f>
        <v>2377</v>
      </c>
      <c r="E103" s="81">
        <f>IFERROR('Cash Flow'!D18,0)</f>
        <v>2350</v>
      </c>
      <c r="F103" s="81">
        <f>IFERROR('Cash Flow'!E18,0)</f>
        <v>2679</v>
      </c>
      <c r="G103" s="81">
        <f>IFERROR('Cash Flow'!F18,0)</f>
        <v>3134</v>
      </c>
      <c r="H103" s="81">
        <f>IFERROR('Cash Flow'!G18,0)</f>
        <v>3659</v>
      </c>
      <c r="I103" s="81">
        <f>IFERROR('Cash Flow'!H18,0)</f>
        <v>4002</v>
      </c>
      <c r="J103" s="81">
        <f>IFERROR('Cash Flow'!I18,0)</f>
        <v>5007</v>
      </c>
      <c r="K103" s="81">
        <f>IFERROR('Cash Flow'!J18,0)</f>
        <v>5844</v>
      </c>
      <c r="L103" s="81">
        <f>IFERROR('Cash Flow'!K18,0)</f>
        <v>6292</v>
      </c>
    </row>
    <row r="104" spans="1:13" outlineLevel="1" x14ac:dyDescent="0.25">
      <c r="B104" s="78" t="s">
        <v>119</v>
      </c>
      <c r="C104" s="81">
        <f>IFERROR('Cash Flow'!B19,0)</f>
        <v>1029</v>
      </c>
      <c r="D104" s="81">
        <f>IFERROR('Cash Flow'!C19,0)</f>
        <v>1127</v>
      </c>
      <c r="E104" s="81">
        <f>IFERROR('Cash Flow'!D19,0)</f>
        <v>1255</v>
      </c>
      <c r="F104" s="81">
        <f>IFERROR('Cash Flow'!E19,0)</f>
        <v>1370</v>
      </c>
      <c r="G104" s="81">
        <f>IFERROR('Cash Flow'!F19,0)</f>
        <v>1437</v>
      </c>
      <c r="H104" s="81">
        <f>IFERROR('Cash Flow'!G19,0)</f>
        <v>1492</v>
      </c>
      <c r="I104" s="81">
        <f>IFERROR('Cash Flow'!H19,0)</f>
        <v>1645</v>
      </c>
      <c r="J104" s="81">
        <f>IFERROR('Cash Flow'!I19,0)</f>
        <v>1781</v>
      </c>
      <c r="K104" s="81">
        <f>IFERROR('Cash Flow'!J19,0)</f>
        <v>1900</v>
      </c>
      <c r="L104" s="81">
        <f>IFERROR('Cash Flow'!K19,0)</f>
        <v>2077</v>
      </c>
    </row>
    <row r="105" spans="1:13" outlineLevel="1" x14ac:dyDescent="0.25">
      <c r="B105" s="78" t="s">
        <v>277</v>
      </c>
      <c r="C105" s="90" t="str">
        <f>IFERROR('Cash Flow'!B22,0)</f>
        <v>-</v>
      </c>
      <c r="D105" s="90" t="str">
        <f>IFERROR('Cash Flow'!C22,0)</f>
        <v>-</v>
      </c>
      <c r="E105" s="90" t="str">
        <f>IFERROR('Cash Flow'!D22,0)</f>
        <v>-</v>
      </c>
      <c r="F105" s="90" t="str">
        <f>IFERROR('Cash Flow'!E22,0)</f>
        <v>-</v>
      </c>
      <c r="G105" s="90" t="str">
        <f>IFERROR('Cash Flow'!F22,0)</f>
        <v>-</v>
      </c>
      <c r="H105" s="90" t="str">
        <f>IFERROR('Cash Flow'!G22,0)</f>
        <v>-</v>
      </c>
      <c r="I105" s="90" t="str">
        <f>IFERROR('Cash Flow'!H22,0)</f>
        <v>-</v>
      </c>
      <c r="J105" s="90">
        <f>IFERROR('Cash Flow'!I22,0)</f>
        <v>144</v>
      </c>
      <c r="K105" s="90">
        <f>IFERROR('Cash Flow'!J22,0)</f>
        <v>39</v>
      </c>
      <c r="L105" s="90">
        <f>IFERROR('Cash Flow'!K22,0)</f>
        <v>495</v>
      </c>
    </row>
    <row r="106" spans="1:13" outlineLevel="1" x14ac:dyDescent="0.25">
      <c r="B106" s="78" t="s">
        <v>278</v>
      </c>
      <c r="C106" s="81">
        <f>IFERROR('Cash Flow'!B23,0)</f>
        <v>327</v>
      </c>
      <c r="D106" s="81">
        <f>IFERROR('Cash Flow'!C23,0)</f>
        <v>394</v>
      </c>
      <c r="E106" s="81">
        <f>IFERROR('Cash Flow'!D23,0)</f>
        <v>459</v>
      </c>
      <c r="F106" s="81">
        <f>IFERROR('Cash Flow'!E23,0)</f>
        <v>514</v>
      </c>
      <c r="G106" s="81">
        <f>IFERROR('Cash Flow'!F23,0)</f>
        <v>544</v>
      </c>
      <c r="H106" s="81">
        <f>IFERROR('Cash Flow'!G23,0)</f>
        <v>595</v>
      </c>
      <c r="I106" s="81">
        <f>IFERROR('Cash Flow'!H23,0)</f>
        <v>619</v>
      </c>
      <c r="J106" s="81">
        <f>IFERROR('Cash Flow'!I23,0)</f>
        <v>665</v>
      </c>
      <c r="K106" s="81">
        <f>IFERROR('Cash Flow'!J23,0)</f>
        <v>724</v>
      </c>
      <c r="L106" s="81">
        <f>IFERROR('Cash Flow'!K23,0)</f>
        <v>774</v>
      </c>
    </row>
    <row r="107" spans="1:13" outlineLevel="1" x14ac:dyDescent="0.25">
      <c r="B107" s="78" t="s">
        <v>279</v>
      </c>
      <c r="C107" s="81">
        <f>IFERROR('Cash Flow'!B24,0)</f>
        <v>-84</v>
      </c>
      <c r="D107" s="81">
        <f>IFERROR('Cash Flow'!C24,0)</f>
        <v>-86</v>
      </c>
      <c r="E107" s="81" t="str">
        <f>IFERROR('Cash Flow'!D24,0)</f>
        <v>-</v>
      </c>
      <c r="F107" s="81" t="str">
        <f>IFERROR('Cash Flow'!E24,0)</f>
        <v>-</v>
      </c>
      <c r="G107" s="81" t="str">
        <f>IFERROR('Cash Flow'!F24,0)</f>
        <v>-</v>
      </c>
      <c r="H107" s="81" t="str">
        <f>IFERROR('Cash Flow'!G24,0)</f>
        <v>-</v>
      </c>
      <c r="I107" s="81" t="str">
        <f>IFERROR('Cash Flow'!H24,0)</f>
        <v>-</v>
      </c>
      <c r="J107" s="81" t="str">
        <f>IFERROR('Cash Flow'!I24,0)</f>
        <v>-</v>
      </c>
      <c r="K107" s="81" t="str">
        <f>IFERROR('Cash Flow'!J24,0)</f>
        <v>-</v>
      </c>
      <c r="L107" s="81" t="str">
        <f>IFERROR('Cash Flow'!K24,0)</f>
        <v>-</v>
      </c>
    </row>
    <row r="108" spans="1:13" outlineLevel="1" x14ac:dyDescent="0.25">
      <c r="B108" s="78" t="s">
        <v>280</v>
      </c>
      <c r="C108" s="81">
        <f>IFERROR('Cash Flow'!B25,0)</f>
        <v>-11</v>
      </c>
      <c r="D108" s="81">
        <f>IFERROR('Cash Flow'!C25,0)</f>
        <v>-74</v>
      </c>
      <c r="E108" s="81">
        <f>IFERROR('Cash Flow'!D25,0)</f>
        <v>238</v>
      </c>
      <c r="F108" s="81">
        <f>IFERROR('Cash Flow'!E25,0)</f>
        <v>-8</v>
      </c>
      <c r="G108" s="81">
        <f>IFERROR('Cash Flow'!F25,0)</f>
        <v>-10</v>
      </c>
      <c r="H108" s="81">
        <f>IFERROR('Cash Flow'!G25,0)</f>
        <v>201</v>
      </c>
      <c r="I108" s="81">
        <f>IFERROR('Cash Flow'!H25,0)</f>
        <v>397</v>
      </c>
      <c r="J108" s="81">
        <f>IFERROR('Cash Flow'!I25,0)</f>
        <v>358</v>
      </c>
      <c r="K108" s="81">
        <f>IFERROR('Cash Flow'!J25,0)</f>
        <v>448</v>
      </c>
      <c r="L108" s="81">
        <f>IFERROR('Cash Flow'!K25,0)</f>
        <v>412</v>
      </c>
    </row>
    <row r="109" spans="1:13" outlineLevel="1" x14ac:dyDescent="0.25">
      <c r="B109" s="78" t="s">
        <v>281</v>
      </c>
      <c r="C109" s="81">
        <f>IFERROR('Cash Flow'!B26,0)</f>
        <v>-563</v>
      </c>
      <c r="D109" s="81">
        <f>IFERROR('Cash Flow'!C26,0)</f>
        <v>-890</v>
      </c>
      <c r="E109" s="81">
        <f>IFERROR('Cash Flow'!D26,0)</f>
        <v>-25</v>
      </c>
      <c r="F109" s="81">
        <f>IFERROR('Cash Flow'!E26,0)</f>
        <v>-894</v>
      </c>
      <c r="G109" s="81">
        <f>IFERROR('Cash Flow'!F26,0)</f>
        <v>-1313</v>
      </c>
      <c r="H109" s="81">
        <f>IFERROR('Cash Flow'!G26,0)</f>
        <v>-536</v>
      </c>
      <c r="I109" s="81">
        <f>IFERROR('Cash Flow'!H26,0)</f>
        <v>-791</v>
      </c>
      <c r="J109" s="81">
        <f>IFERROR('Cash Flow'!I26,0)</f>
        <v>-1892</v>
      </c>
      <c r="K109" s="81">
        <f>IFERROR('Cash Flow'!J26,0)</f>
        <v>-4003</v>
      </c>
      <c r="L109" s="81">
        <f>IFERROR('Cash Flow'!K26,0)</f>
        <v>1228</v>
      </c>
    </row>
    <row r="110" spans="1:13" outlineLevel="1" x14ac:dyDescent="0.25">
      <c r="B110" s="78" t="s">
        <v>282</v>
      </c>
      <c r="C110" s="81">
        <f>IFERROR('Cash Flow'!B27,0)</f>
        <v>529</v>
      </c>
      <c r="D110" s="81">
        <f>IFERROR('Cash Flow'!C27,0)</f>
        <v>880</v>
      </c>
      <c r="E110" s="81">
        <f>IFERROR('Cash Flow'!D27,0)</f>
        <v>-1532</v>
      </c>
      <c r="F110" s="81">
        <f>IFERROR('Cash Flow'!E27,0)</f>
        <v>2258</v>
      </c>
      <c r="G110" s="81">
        <f>IFERROR('Cash Flow'!F27,0)</f>
        <v>1561</v>
      </c>
      <c r="H110" s="81">
        <f>IFERROR('Cash Flow'!G27,0)</f>
        <v>322</v>
      </c>
      <c r="I110" s="81">
        <f>IFERROR('Cash Flow'!H27,0)</f>
        <v>2261</v>
      </c>
      <c r="J110" s="81">
        <f>IFERROR('Cash Flow'!I27,0)</f>
        <v>1838</v>
      </c>
      <c r="K110" s="81">
        <f>IFERROR('Cash Flow'!J27,0)</f>
        <v>1891</v>
      </c>
      <c r="L110" s="81">
        <f>IFERROR('Cash Flow'!K27,0)</f>
        <v>-382</v>
      </c>
    </row>
    <row r="111" spans="1:13" outlineLevel="1" x14ac:dyDescent="0.25">
      <c r="B111" s="78" t="s">
        <v>283</v>
      </c>
      <c r="C111" s="81">
        <f>IFERROR('Cash Flow'!B28,0)</f>
        <v>699</v>
      </c>
      <c r="D111" s="81">
        <f>IFERROR('Cash Flow'!C28,0)</f>
        <v>557</v>
      </c>
      <c r="E111" s="81">
        <f>IFERROR('Cash Flow'!D28,0)</f>
        <v>547</v>
      </c>
      <c r="F111" s="81">
        <f>IFERROR('Cash Flow'!E28,0)</f>
        <v>807</v>
      </c>
      <c r="G111" s="81">
        <f>IFERROR('Cash Flow'!F28,0)</f>
        <v>421</v>
      </c>
      <c r="H111" s="81">
        <f>IFERROR('Cash Flow'!G28,0)</f>
        <v>623</v>
      </c>
      <c r="I111" s="81">
        <f>IFERROR('Cash Flow'!H28,0)</f>
        <v>728</v>
      </c>
      <c r="J111" s="81">
        <f>IFERROR('Cash Flow'!I28,0)</f>
        <v>1057</v>
      </c>
      <c r="K111" s="81">
        <f>IFERROR('Cash Flow'!J28,0)</f>
        <v>549</v>
      </c>
      <c r="L111" s="81">
        <f>IFERROR('Cash Flow'!K28,0)</f>
        <v>172</v>
      </c>
    </row>
    <row r="112" spans="1:13" outlineLevel="1" x14ac:dyDescent="0.25">
      <c r="B112" s="89" t="s">
        <v>699</v>
      </c>
      <c r="C112" s="91">
        <f>IFERROR('Cash Flow'!B29,0)</f>
        <v>3984</v>
      </c>
      <c r="D112" s="91">
        <f>IFERROR('Cash Flow'!C29,0)</f>
        <v>4285</v>
      </c>
      <c r="E112" s="91">
        <f>IFERROR('Cash Flow'!D29,0)</f>
        <v>3292</v>
      </c>
      <c r="F112" s="91">
        <f>IFERROR('Cash Flow'!E29,0)</f>
        <v>6726</v>
      </c>
      <c r="G112" s="91">
        <f>IFERROR('Cash Flow'!F29,0)</f>
        <v>5774</v>
      </c>
      <c r="H112" s="91">
        <f>IFERROR('Cash Flow'!G29,0)</f>
        <v>6356</v>
      </c>
      <c r="I112" s="91">
        <f>IFERROR('Cash Flow'!H29,0)</f>
        <v>8861</v>
      </c>
      <c r="J112" s="91">
        <f>IFERROR('Cash Flow'!I29,0)</f>
        <v>8958</v>
      </c>
      <c r="K112" s="91">
        <f>IFERROR('Cash Flow'!J29,0)</f>
        <v>7392</v>
      </c>
      <c r="L112" s="91">
        <f>IFERROR('Cash Flow'!K29,0)</f>
        <v>11068</v>
      </c>
    </row>
    <row r="113" spans="2:12" outlineLevel="1" x14ac:dyDescent="0.25">
      <c r="B113" s="89"/>
      <c r="C113" s="91"/>
      <c r="D113" s="91"/>
      <c r="E113" s="91"/>
      <c r="F113" s="91"/>
      <c r="G113" s="91"/>
      <c r="H113" s="91"/>
      <c r="I113" s="91"/>
      <c r="J113" s="91"/>
      <c r="K113" s="91"/>
      <c r="L113" s="91"/>
    </row>
    <row r="114" spans="2:12" outlineLevel="1" x14ac:dyDescent="0.25">
      <c r="B114" s="89" t="s">
        <v>703</v>
      </c>
      <c r="C114" s="81"/>
      <c r="D114" s="81"/>
      <c r="E114" s="81"/>
      <c r="F114" s="81"/>
      <c r="G114" s="81"/>
      <c r="H114" s="81"/>
      <c r="I114" s="81"/>
      <c r="J114" s="81"/>
      <c r="K114" s="81"/>
      <c r="L114" s="81"/>
    </row>
    <row r="115" spans="2:12" outlineLevel="1" x14ac:dyDescent="0.25">
      <c r="B115" s="78" t="s">
        <v>285</v>
      </c>
      <c r="C115" s="81">
        <f>IFERROR('Cash Flow'!B31,0)</f>
        <v>-1993</v>
      </c>
      <c r="D115" s="81">
        <f>IFERROR('Cash Flow'!C31,0)</f>
        <v>-2393</v>
      </c>
      <c r="E115" s="81">
        <f>IFERROR('Cash Flow'!D31,0)</f>
        <v>-2649</v>
      </c>
      <c r="F115" s="81">
        <f>IFERROR('Cash Flow'!E31,0)</f>
        <v>-2502</v>
      </c>
      <c r="G115" s="81">
        <f>IFERROR('Cash Flow'!F31,0)</f>
        <v>-2969</v>
      </c>
      <c r="H115" s="81">
        <f>IFERROR('Cash Flow'!G31,0)</f>
        <v>-2998</v>
      </c>
      <c r="I115" s="81">
        <f>IFERROR('Cash Flow'!H31,0)</f>
        <v>-2810</v>
      </c>
      <c r="J115" s="81">
        <f>IFERROR('Cash Flow'!I31,0)</f>
        <v>-3588</v>
      </c>
      <c r="K115" s="81">
        <f>IFERROR('Cash Flow'!J31,0)</f>
        <v>-3891</v>
      </c>
      <c r="L115" s="81">
        <f>IFERROR('Cash Flow'!K31,0)</f>
        <v>-4323</v>
      </c>
    </row>
    <row r="116" spans="2:12" outlineLevel="1" x14ac:dyDescent="0.25">
      <c r="B116" s="78" t="s">
        <v>286</v>
      </c>
      <c r="C116" s="90" t="str">
        <f>IFERROR('Cash Flow'!B32,0)</f>
        <v>-</v>
      </c>
      <c r="D116" s="90" t="str">
        <f>IFERROR('Cash Flow'!C32,0)</f>
        <v>-</v>
      </c>
      <c r="E116" s="90" t="str">
        <f>IFERROR('Cash Flow'!D32,0)</f>
        <v>-</v>
      </c>
      <c r="F116" s="90" t="str">
        <f>IFERROR('Cash Flow'!E32,0)</f>
        <v>-</v>
      </c>
      <c r="G116" s="90" t="str">
        <f>IFERROR('Cash Flow'!F32,0)</f>
        <v>-</v>
      </c>
      <c r="H116" s="90" t="str">
        <f>IFERROR('Cash Flow'!G32,0)</f>
        <v>-</v>
      </c>
      <c r="I116" s="90">
        <f>IFERROR('Cash Flow'!H32,0)</f>
        <v>-1163</v>
      </c>
      <c r="J116" s="90" t="str">
        <f>IFERROR('Cash Flow'!I32,0)</f>
        <v>-</v>
      </c>
      <c r="K116" s="90" t="str">
        <f>IFERROR('Cash Flow'!J32,0)</f>
        <v>-</v>
      </c>
      <c r="L116" s="90" t="str">
        <f>IFERROR('Cash Flow'!K32,0)</f>
        <v>-</v>
      </c>
    </row>
    <row r="117" spans="2:12" outlineLevel="1" x14ac:dyDescent="0.25">
      <c r="B117" s="78" t="s">
        <v>287</v>
      </c>
      <c r="C117" s="90" t="str">
        <f>IFERROR('Cash Flow'!B33,0)</f>
        <v>-</v>
      </c>
      <c r="D117" s="90" t="str">
        <f>IFERROR('Cash Flow'!C33,0)</f>
        <v>-</v>
      </c>
      <c r="E117" s="90" t="str">
        <f>IFERROR('Cash Flow'!D33,0)</f>
        <v>-</v>
      </c>
      <c r="F117" s="90" t="str">
        <f>IFERROR('Cash Flow'!E33,0)</f>
        <v>-</v>
      </c>
      <c r="G117" s="90" t="str">
        <f>IFERROR('Cash Flow'!F33,0)</f>
        <v>-</v>
      </c>
      <c r="H117" s="90" t="str">
        <f>IFERROR('Cash Flow'!G33,0)</f>
        <v>-</v>
      </c>
      <c r="I117" s="90" t="str">
        <f>IFERROR('Cash Flow'!H33,0)</f>
        <v>-</v>
      </c>
      <c r="J117" s="90" t="str">
        <f>IFERROR('Cash Flow'!I33,0)</f>
        <v>-</v>
      </c>
      <c r="K117" s="90" t="str">
        <f>IFERROR('Cash Flow'!J33,0)</f>
        <v>-</v>
      </c>
      <c r="L117" s="90" t="str">
        <f>IFERROR('Cash Flow'!K33,0)</f>
        <v>-</v>
      </c>
    </row>
    <row r="118" spans="2:12" outlineLevel="1" x14ac:dyDescent="0.25">
      <c r="B118" s="78" t="s">
        <v>288</v>
      </c>
      <c r="C118" s="81">
        <f>IFERROR('Cash Flow'!B34,0)</f>
        <v>-97</v>
      </c>
      <c r="D118" s="81">
        <f>IFERROR('Cash Flow'!C34,0)</f>
        <v>-67</v>
      </c>
      <c r="E118" s="81">
        <f>IFERROR('Cash Flow'!D34,0)</f>
        <v>277</v>
      </c>
      <c r="F118" s="81">
        <f>IFERROR('Cash Flow'!E34,0)</f>
        <v>106</v>
      </c>
      <c r="G118" s="81">
        <f>IFERROR('Cash Flow'!F34,0)</f>
        <v>18</v>
      </c>
      <c r="H118" s="81">
        <f>IFERROR('Cash Flow'!G34,0)</f>
        <v>137</v>
      </c>
      <c r="I118" s="81">
        <f>IFERROR('Cash Flow'!H34,0)</f>
        <v>52</v>
      </c>
      <c r="J118" s="81">
        <f>IFERROR('Cash Flow'!I34,0)</f>
        <v>115</v>
      </c>
      <c r="K118" s="81">
        <f>IFERROR('Cash Flow'!J34,0)</f>
        <v>24</v>
      </c>
      <c r="L118" s="81">
        <f>IFERROR('Cash Flow'!K34,0)</f>
        <v>-685</v>
      </c>
    </row>
    <row r="119" spans="2:12" outlineLevel="1" x14ac:dyDescent="0.25">
      <c r="B119" s="78" t="s">
        <v>289</v>
      </c>
      <c r="C119" s="90" t="str">
        <f>IFERROR('Cash Flow'!B35,0)</f>
        <v>-</v>
      </c>
      <c r="D119" s="90" t="str">
        <f>IFERROR('Cash Flow'!C35,0)</f>
        <v>-</v>
      </c>
      <c r="E119" s="90" t="str">
        <f>IFERROR('Cash Flow'!D35,0)</f>
        <v>-</v>
      </c>
      <c r="F119" s="90" t="str">
        <f>IFERROR('Cash Flow'!E35,0)</f>
        <v>-</v>
      </c>
      <c r="G119" s="90" t="str">
        <f>IFERROR('Cash Flow'!F35,0)</f>
        <v>-</v>
      </c>
      <c r="H119" s="90" t="str">
        <f>IFERROR('Cash Flow'!G35,0)</f>
        <v>-</v>
      </c>
      <c r="I119" s="90" t="str">
        <f>IFERROR('Cash Flow'!H35,0)</f>
        <v>-</v>
      </c>
      <c r="J119" s="90" t="str">
        <f>IFERROR('Cash Flow'!I35,0)</f>
        <v>-</v>
      </c>
      <c r="K119" s="90" t="str">
        <f>IFERROR('Cash Flow'!J35,0)</f>
        <v>-</v>
      </c>
      <c r="L119" s="90" t="str">
        <f>IFERROR('Cash Flow'!K35,0)</f>
        <v>-</v>
      </c>
    </row>
    <row r="120" spans="2:12" outlineLevel="1" x14ac:dyDescent="0.25">
      <c r="B120" s="78" t="s">
        <v>290</v>
      </c>
      <c r="C120" s="81">
        <f>IFERROR('Cash Flow'!B36,0)</f>
        <v>-3</v>
      </c>
      <c r="D120" s="81">
        <f>IFERROR('Cash Flow'!C36,0)</f>
        <v>-20</v>
      </c>
      <c r="E120" s="81">
        <f>IFERROR('Cash Flow'!D36,0)</f>
        <v>27</v>
      </c>
      <c r="F120" s="81">
        <f>IFERROR('Cash Flow'!E36,0)</f>
        <v>30</v>
      </c>
      <c r="G120" s="81">
        <f>IFERROR('Cash Flow'!F36,0)</f>
        <v>4</v>
      </c>
      <c r="H120" s="81">
        <f>IFERROR('Cash Flow'!G36,0)</f>
        <v>-4</v>
      </c>
      <c r="I120" s="81">
        <f>IFERROR('Cash Flow'!H36,0)</f>
        <v>30</v>
      </c>
      <c r="J120" s="81">
        <f>IFERROR('Cash Flow'!I36,0)</f>
        <v>-62</v>
      </c>
      <c r="K120" s="81">
        <f>IFERROR('Cash Flow'!J36,0)</f>
        <v>-48</v>
      </c>
      <c r="L120" s="81">
        <f>IFERROR('Cash Flow'!K36,0)</f>
        <v>36</v>
      </c>
    </row>
    <row r="121" spans="2:12" outlineLevel="1" x14ac:dyDescent="0.25">
      <c r="B121" s="89" t="s">
        <v>700</v>
      </c>
      <c r="C121" s="91">
        <f>IFERROR('Cash Flow'!B37,0)</f>
        <v>-2093</v>
      </c>
      <c r="D121" s="91">
        <f>IFERROR('Cash Flow'!C37,0)</f>
        <v>-2480</v>
      </c>
      <c r="E121" s="91">
        <f>IFERROR('Cash Flow'!D37,0)</f>
        <v>-2345</v>
      </c>
      <c r="F121" s="91">
        <f>IFERROR('Cash Flow'!E37,0)</f>
        <v>-2366</v>
      </c>
      <c r="G121" s="91">
        <f>IFERROR('Cash Flow'!F37,0)</f>
        <v>-2947</v>
      </c>
      <c r="H121" s="91">
        <f>IFERROR('Cash Flow'!G37,0)</f>
        <v>-2865</v>
      </c>
      <c r="I121" s="91">
        <f>IFERROR('Cash Flow'!H37,0)</f>
        <v>-3891</v>
      </c>
      <c r="J121" s="91">
        <f>IFERROR('Cash Flow'!I37,0)</f>
        <v>-3535</v>
      </c>
      <c r="K121" s="91">
        <f>IFERROR('Cash Flow'!J37,0)</f>
        <v>-3915</v>
      </c>
      <c r="L121" s="91">
        <f>IFERROR('Cash Flow'!K37,0)</f>
        <v>-4972</v>
      </c>
    </row>
    <row r="122" spans="2:12" outlineLevel="1" x14ac:dyDescent="0.25">
      <c r="B122" s="89"/>
      <c r="C122" s="91"/>
      <c r="D122" s="91"/>
      <c r="E122" s="91"/>
      <c r="F122" s="91"/>
      <c r="G122" s="91"/>
      <c r="H122" s="91"/>
      <c r="I122" s="91"/>
      <c r="J122" s="91"/>
      <c r="K122" s="91"/>
      <c r="L122" s="91"/>
    </row>
    <row r="123" spans="2:12" outlineLevel="1" x14ac:dyDescent="0.25">
      <c r="B123" s="89" t="s">
        <v>702</v>
      </c>
      <c r="C123" s="81"/>
      <c r="D123" s="81"/>
      <c r="E123" s="81"/>
      <c r="F123" s="81"/>
      <c r="G123" s="81"/>
      <c r="H123" s="81"/>
      <c r="I123" s="81"/>
      <c r="J123" s="81"/>
      <c r="K123" s="81"/>
      <c r="L123" s="81"/>
    </row>
    <row r="124" spans="2:12" outlineLevel="1" x14ac:dyDescent="0.25">
      <c r="B124" s="78" t="s">
        <v>292</v>
      </c>
      <c r="C124" s="81">
        <f>IFERROR('Cash Flow'!B39,0)</f>
        <v>164</v>
      </c>
      <c r="D124" s="81">
        <f>IFERROR('Cash Flow'!C39,0)</f>
        <v>51</v>
      </c>
      <c r="E124" s="81">
        <f>IFERROR('Cash Flow'!D39,0)</f>
        <v>187</v>
      </c>
      <c r="F124" s="81" t="str">
        <f>IFERROR('Cash Flow'!E39,0)</f>
        <v>-</v>
      </c>
      <c r="G124" s="81" t="str">
        <f>IFERROR('Cash Flow'!F39,0)</f>
        <v>-</v>
      </c>
      <c r="H124" s="81" t="str">
        <f>IFERROR('Cash Flow'!G39,0)</f>
        <v>-</v>
      </c>
      <c r="I124" s="81" t="str">
        <f>IFERROR('Cash Flow'!H39,0)</f>
        <v>-</v>
      </c>
      <c r="J124" s="81">
        <f>IFERROR('Cash Flow'!I39,0)</f>
        <v>41</v>
      </c>
      <c r="K124" s="81">
        <f>IFERROR('Cash Flow'!J39,0)</f>
        <v>53</v>
      </c>
      <c r="L124" s="81">
        <f>IFERROR('Cash Flow'!K39,0)</f>
        <v>917</v>
      </c>
    </row>
    <row r="125" spans="2:12" outlineLevel="1" x14ac:dyDescent="0.25">
      <c r="B125" s="78" t="s">
        <v>293</v>
      </c>
      <c r="C125" s="81">
        <f>IFERROR('Cash Flow'!B40,0)</f>
        <v>117</v>
      </c>
      <c r="D125" s="81">
        <f>IFERROR('Cash Flow'!C40,0)</f>
        <v>1125</v>
      </c>
      <c r="E125" s="81">
        <f>IFERROR('Cash Flow'!D40,0)</f>
        <v>185</v>
      </c>
      <c r="F125" s="81">
        <f>IFERROR('Cash Flow'!E40,0)</f>
        <v>3782</v>
      </c>
      <c r="G125" s="81">
        <f>IFERROR('Cash Flow'!F40,0)</f>
        <v>80</v>
      </c>
      <c r="H125" s="81">
        <f>IFERROR('Cash Flow'!G40,0)</f>
        <v>508</v>
      </c>
      <c r="I125" s="81">
        <f>IFERROR('Cash Flow'!H40,0)</f>
        <v>3992</v>
      </c>
      <c r="J125" s="81" t="str">
        <f>IFERROR('Cash Flow'!I40,0)</f>
        <v>-</v>
      </c>
      <c r="K125" s="81" t="str">
        <f>IFERROR('Cash Flow'!J40,0)</f>
        <v>-</v>
      </c>
      <c r="L125" s="81" t="str">
        <f>IFERROR('Cash Flow'!K40,0)</f>
        <v>-</v>
      </c>
    </row>
    <row r="126" spans="2:12" outlineLevel="1" x14ac:dyDescent="0.25">
      <c r="B126" s="78" t="s">
        <v>295</v>
      </c>
      <c r="C126" s="81">
        <f>IFERROR('Cash Flow'!B42,0)</f>
        <v>-103</v>
      </c>
      <c r="D126" s="81">
        <f>IFERROR('Cash Flow'!C42,0)</f>
        <v>-96</v>
      </c>
      <c r="E126" s="81">
        <f>IFERROR('Cash Flow'!D42,0)</f>
        <v>-106</v>
      </c>
      <c r="F126" s="81" t="str">
        <f>IFERROR('Cash Flow'!E42,0)</f>
        <v>-</v>
      </c>
      <c r="G126" s="81" t="str">
        <f>IFERROR('Cash Flow'!F42,0)</f>
        <v>-</v>
      </c>
      <c r="H126" s="81" t="str">
        <f>IFERROR('Cash Flow'!G42,0)</f>
        <v>-</v>
      </c>
      <c r="I126" s="81" t="str">
        <f>IFERROR('Cash Flow'!H42,0)</f>
        <v>-</v>
      </c>
      <c r="J126" s="81" t="str">
        <f>IFERROR('Cash Flow'!I42,0)</f>
        <v>-</v>
      </c>
      <c r="K126" s="81">
        <f>IFERROR('Cash Flow'!J42,0)</f>
        <v>-6</v>
      </c>
      <c r="L126" s="81">
        <f>IFERROR('Cash Flow'!K42,0)</f>
        <v>-935</v>
      </c>
    </row>
    <row r="127" spans="2:12" outlineLevel="1" x14ac:dyDescent="0.25">
      <c r="B127" s="78" t="s">
        <v>296</v>
      </c>
      <c r="C127" s="90" t="str">
        <f>IFERROR('Cash Flow'!B43,0)</f>
        <v>-</v>
      </c>
      <c r="D127" s="90">
        <f>IFERROR('Cash Flow'!C43,0)</f>
        <v>-1</v>
      </c>
      <c r="E127" s="90">
        <f>IFERROR('Cash Flow'!D43,0)</f>
        <v>-1288</v>
      </c>
      <c r="F127" s="90">
        <f>IFERROR('Cash Flow'!E43,0)</f>
        <v>-2436</v>
      </c>
      <c r="G127" s="90">
        <f>IFERROR('Cash Flow'!F43,0)</f>
        <v>-86</v>
      </c>
      <c r="H127" s="90">
        <f>IFERROR('Cash Flow'!G43,0)</f>
        <v>-89</v>
      </c>
      <c r="I127" s="90">
        <f>IFERROR('Cash Flow'!H43,0)</f>
        <v>-3200</v>
      </c>
      <c r="J127" s="90">
        <f>IFERROR('Cash Flow'!I43,0)</f>
        <v>-161</v>
      </c>
      <c r="K127" s="90">
        <f>IFERROR('Cash Flow'!J43,0)</f>
        <v>-976</v>
      </c>
      <c r="L127" s="90">
        <f>IFERROR('Cash Flow'!K43,0)</f>
        <v>-366</v>
      </c>
    </row>
    <row r="128" spans="2:12" outlineLevel="1" x14ac:dyDescent="0.25">
      <c r="B128" s="78" t="s">
        <v>298</v>
      </c>
      <c r="C128" s="81">
        <f>IFERROR('Cash Flow'!B46,0)</f>
        <v>-498</v>
      </c>
      <c r="D128" s="81">
        <f>IFERROR('Cash Flow'!C46,0)</f>
        <v>-659</v>
      </c>
      <c r="E128" s="81">
        <f>IFERROR('Cash Flow'!D46,0)</f>
        <v>-706</v>
      </c>
      <c r="F128" s="81">
        <f>IFERROR('Cash Flow'!E46,0)</f>
        <v>-671</v>
      </c>
      <c r="G128" s="81">
        <f>IFERROR('Cash Flow'!F46,0)</f>
        <v>-545</v>
      </c>
      <c r="H128" s="81">
        <f>IFERROR('Cash Flow'!G46,0)</f>
        <v>-519</v>
      </c>
      <c r="I128" s="81">
        <f>IFERROR('Cash Flow'!H46,0)</f>
        <v>-526</v>
      </c>
      <c r="J128" s="81">
        <f>IFERROR('Cash Flow'!I46,0)</f>
        <v>-808</v>
      </c>
      <c r="K128" s="81">
        <f>IFERROR('Cash Flow'!J46,0)</f>
        <v>-802</v>
      </c>
      <c r="L128" s="81">
        <f>IFERROR('Cash Flow'!K46,0)</f>
        <v>-979</v>
      </c>
    </row>
    <row r="129" spans="2:12" outlineLevel="1" x14ac:dyDescent="0.25">
      <c r="B129" s="78" t="s">
        <v>299</v>
      </c>
      <c r="C129" s="81">
        <f>IFERROR('Cash Flow'!B48,0)</f>
        <v>-584</v>
      </c>
      <c r="D129" s="81">
        <f>IFERROR('Cash Flow'!C48,0)</f>
        <v>-664</v>
      </c>
      <c r="E129" s="81">
        <f>IFERROR('Cash Flow'!D48,0)</f>
        <v>-746</v>
      </c>
      <c r="F129" s="81">
        <f>IFERROR('Cash Flow'!E48,0)</f>
        <v>-804</v>
      </c>
      <c r="G129" s="81">
        <f>IFERROR('Cash Flow'!F48,0)</f>
        <v>-689</v>
      </c>
      <c r="H129" s="81">
        <f>IFERROR('Cash Flow'!G48,0)</f>
        <v>-1038</v>
      </c>
      <c r="I129" s="81">
        <f>IFERROR('Cash Flow'!H48,0)</f>
        <v>-1479</v>
      </c>
      <c r="J129" s="81">
        <f>IFERROR('Cash Flow'!I48,0)</f>
        <v>-5748</v>
      </c>
      <c r="K129" s="81">
        <f>IFERROR('Cash Flow'!J48,0)</f>
        <v>-1498</v>
      </c>
      <c r="L129" s="81">
        <f>IFERROR('Cash Flow'!K48,0)</f>
        <v>-1251</v>
      </c>
    </row>
    <row r="130" spans="2:12" outlineLevel="1" x14ac:dyDescent="0.25">
      <c r="B130" s="78" t="s">
        <v>301</v>
      </c>
      <c r="C130" s="90" t="str">
        <f>IFERROR('Cash Flow'!B51,0)</f>
        <v>-</v>
      </c>
      <c r="D130" s="90">
        <f>IFERROR('Cash Flow'!C51,0)</f>
        <v>-2201</v>
      </c>
      <c r="E130" s="90" t="str">
        <f>IFERROR('Cash Flow'!D51,0)</f>
        <v>-</v>
      </c>
      <c r="F130" s="90">
        <f>IFERROR('Cash Flow'!E51,0)</f>
        <v>-3100</v>
      </c>
      <c r="G130" s="90" t="str">
        <f>IFERROR('Cash Flow'!F51,0)</f>
        <v>-</v>
      </c>
      <c r="H130" s="90" t="str">
        <f>IFERROR('Cash Flow'!G51,0)</f>
        <v>-</v>
      </c>
      <c r="I130" s="90" t="str">
        <f>IFERROR('Cash Flow'!H51,0)</f>
        <v>-</v>
      </c>
      <c r="J130" s="90" t="str">
        <f>IFERROR('Cash Flow'!I51,0)</f>
        <v>-</v>
      </c>
      <c r="K130" s="90" t="str">
        <f>IFERROR('Cash Flow'!J51,0)</f>
        <v>-</v>
      </c>
      <c r="L130" s="90" t="str">
        <f>IFERROR('Cash Flow'!K51,0)</f>
        <v>-</v>
      </c>
    </row>
    <row r="131" spans="2:12" outlineLevel="1" x14ac:dyDescent="0.25">
      <c r="B131" s="78" t="s">
        <v>302</v>
      </c>
      <c r="C131" s="81">
        <f>IFERROR('Cash Flow'!B52,0)</f>
        <v>118</v>
      </c>
      <c r="D131" s="81">
        <f>IFERROR('Cash Flow'!C52,0)</f>
        <v>121</v>
      </c>
      <c r="E131" s="81">
        <f>IFERROR('Cash Flow'!D52,0)</f>
        <v>55</v>
      </c>
      <c r="F131" s="81">
        <f>IFERROR('Cash Flow'!E52,0)</f>
        <v>11</v>
      </c>
      <c r="G131" s="81">
        <f>IFERROR('Cash Flow'!F52,0)</f>
        <v>-41</v>
      </c>
      <c r="H131" s="81">
        <f>IFERROR('Cash Flow'!G52,0)</f>
        <v>-9</v>
      </c>
      <c r="I131" s="81">
        <f>IFERROR('Cash Flow'!H52,0)</f>
        <v>66</v>
      </c>
      <c r="J131" s="81">
        <f>IFERROR('Cash Flow'!I52,0)</f>
        <v>188</v>
      </c>
      <c r="K131" s="81">
        <f>IFERROR('Cash Flow'!J52,0)</f>
        <v>-1054</v>
      </c>
      <c r="L131" s="81" t="str">
        <f>IFERROR('Cash Flow'!K52,0)</f>
        <v>-</v>
      </c>
    </row>
    <row r="132" spans="2:12" outlineLevel="1" x14ac:dyDescent="0.25">
      <c r="B132" s="89" t="s">
        <v>701</v>
      </c>
      <c r="C132" s="91">
        <f>SUM(C124:C131)</f>
        <v>-786</v>
      </c>
      <c r="D132" s="91">
        <f t="shared" ref="D132:L132" si="25">SUM(D124:D131)</f>
        <v>-2324</v>
      </c>
      <c r="E132" s="91">
        <f t="shared" si="25"/>
        <v>-2419</v>
      </c>
      <c r="F132" s="91">
        <f t="shared" si="25"/>
        <v>-3218</v>
      </c>
      <c r="G132" s="91">
        <f t="shared" si="25"/>
        <v>-1281</v>
      </c>
      <c r="H132" s="91">
        <f t="shared" si="25"/>
        <v>-1147</v>
      </c>
      <c r="I132" s="91">
        <f t="shared" si="25"/>
        <v>-1147</v>
      </c>
      <c r="J132" s="91">
        <f t="shared" si="25"/>
        <v>-6488</v>
      </c>
      <c r="K132" s="91">
        <f t="shared" si="25"/>
        <v>-4283</v>
      </c>
      <c r="L132" s="91">
        <f t="shared" si="25"/>
        <v>-2614</v>
      </c>
    </row>
    <row r="133" spans="2:12" outlineLevel="1" x14ac:dyDescent="0.25"/>
    <row r="134" spans="2:12" outlineLevel="1" x14ac:dyDescent="0.25">
      <c r="B134" s="78" t="s">
        <v>704</v>
      </c>
      <c r="C134" s="91">
        <f>IFERROR(SUM(C112,C121,C132),0)</f>
        <v>1105</v>
      </c>
      <c r="D134" s="91">
        <f t="shared" ref="D134:L134" si="26">IFERROR(SUM(D112,D121,D132),0)</f>
        <v>-519</v>
      </c>
      <c r="E134" s="91">
        <f t="shared" si="26"/>
        <v>-1472</v>
      </c>
      <c r="F134" s="91">
        <f t="shared" si="26"/>
        <v>1142</v>
      </c>
      <c r="G134" s="91">
        <f t="shared" si="26"/>
        <v>1546</v>
      </c>
      <c r="H134" s="91">
        <f t="shared" si="26"/>
        <v>2344</v>
      </c>
      <c r="I134" s="91">
        <f t="shared" si="26"/>
        <v>3823</v>
      </c>
      <c r="J134" s="91">
        <f t="shared" si="26"/>
        <v>-1065</v>
      </c>
      <c r="K134" s="91">
        <f t="shared" si="26"/>
        <v>-806</v>
      </c>
      <c r="L134" s="91">
        <f t="shared" si="26"/>
        <v>3482</v>
      </c>
    </row>
  </sheetData>
  <mergeCells count="1">
    <mergeCell ref="B8:M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showGridLines="0" workbookViewId="0">
      <pane xSplit="1" ySplit="7" topLeftCell="B35" activePane="bottomRight" state="frozen"/>
      <selection pane="topRight" activeCell="B1" sqref="B1"/>
      <selection pane="bottomLeft" activeCell="A10" sqref="A10"/>
      <selection pane="bottomRight" activeCell="G36" sqref="G36"/>
    </sheetView>
  </sheetViews>
  <sheetFormatPr defaultRowHeight="15" outlineLevelRow="1" x14ac:dyDescent="0.25"/>
  <cols>
    <col min="1" max="1" width="1.85546875" style="78" customWidth="1"/>
    <col min="2" max="2" width="31" style="78" bestFit="1" customWidth="1"/>
    <col min="3" max="3" width="11.140625" style="78" bestFit="1" customWidth="1"/>
    <col min="4" max="16384" width="9.140625" style="78"/>
  </cols>
  <sheetData>
    <row r="1" spans="1:14" ht="12.75" customHeight="1" x14ac:dyDescent="0.25">
      <c r="B1" s="79"/>
      <c r="C1" s="79"/>
      <c r="D1" s="79"/>
      <c r="E1" s="79"/>
      <c r="F1" s="79"/>
      <c r="G1" s="79"/>
      <c r="H1" s="79"/>
      <c r="I1" s="79"/>
      <c r="J1" s="79"/>
      <c r="K1" s="79"/>
      <c r="L1" s="79"/>
      <c r="M1" s="79"/>
    </row>
    <row r="2" spans="1:14" ht="12.75" customHeight="1" x14ac:dyDescent="0.25">
      <c r="B2" s="79"/>
      <c r="C2" s="79"/>
      <c r="D2" s="79"/>
      <c r="E2" s="79"/>
      <c r="F2" s="79"/>
      <c r="G2" s="79"/>
      <c r="H2" s="79"/>
      <c r="I2" s="79"/>
      <c r="J2" s="79"/>
      <c r="K2" s="79"/>
      <c r="L2" s="79"/>
      <c r="M2" s="79"/>
    </row>
    <row r="3" spans="1:14" ht="12.75" customHeight="1" x14ac:dyDescent="0.25">
      <c r="B3" s="79"/>
      <c r="C3" s="79"/>
      <c r="D3" s="79"/>
      <c r="E3" s="79"/>
      <c r="F3" s="79"/>
      <c r="G3" s="79"/>
      <c r="H3" s="79"/>
      <c r="I3" s="79"/>
      <c r="J3" s="79"/>
      <c r="K3" s="79"/>
      <c r="L3" s="79"/>
      <c r="M3" s="79"/>
    </row>
    <row r="4" spans="1:14" x14ac:dyDescent="0.25">
      <c r="B4" s="79"/>
      <c r="C4" s="79"/>
      <c r="D4" s="79"/>
      <c r="E4" s="79"/>
      <c r="F4" s="79"/>
      <c r="G4" s="79"/>
      <c r="H4" s="79"/>
      <c r="I4" s="79"/>
      <c r="J4" s="79"/>
      <c r="K4" s="79"/>
      <c r="L4" s="79"/>
      <c r="M4" s="79"/>
    </row>
    <row r="5" spans="1:14" x14ac:dyDescent="0.25">
      <c r="B5" s="79"/>
      <c r="C5" s="79"/>
      <c r="D5" s="79"/>
      <c r="E5" s="79"/>
      <c r="F5" s="79"/>
      <c r="G5" s="79"/>
      <c r="H5" s="79"/>
      <c r="I5" s="79"/>
      <c r="J5" s="79"/>
      <c r="K5" s="79"/>
      <c r="L5" s="79"/>
      <c r="M5" s="79"/>
    </row>
    <row r="6" spans="1:14" ht="12.75" customHeight="1" x14ac:dyDescent="0.25">
      <c r="B6" s="96"/>
      <c r="C6" s="96"/>
      <c r="D6" s="96"/>
      <c r="E6" s="96"/>
      <c r="F6" s="96"/>
      <c r="G6" s="96"/>
      <c r="H6" s="96"/>
      <c r="I6" s="96"/>
      <c r="J6" s="96"/>
      <c r="K6" s="96"/>
      <c r="L6" s="96"/>
      <c r="M6" s="96"/>
    </row>
    <row r="7" spans="1:14" ht="12.75" customHeight="1" x14ac:dyDescent="0.25">
      <c r="B7" s="97" t="s">
        <v>705</v>
      </c>
      <c r="C7" s="98">
        <v>41852</v>
      </c>
      <c r="D7" s="98">
        <v>42217</v>
      </c>
      <c r="E7" s="98">
        <v>42583</v>
      </c>
      <c r="F7" s="98">
        <v>42948</v>
      </c>
      <c r="G7" s="98">
        <v>43313</v>
      </c>
      <c r="H7" s="98">
        <v>43678</v>
      </c>
      <c r="I7" s="98">
        <v>44044</v>
      </c>
      <c r="J7" s="98">
        <v>44409</v>
      </c>
      <c r="K7" s="98">
        <v>44774</v>
      </c>
      <c r="L7" s="98">
        <v>45139</v>
      </c>
      <c r="M7" s="99" t="s">
        <v>175</v>
      </c>
    </row>
    <row r="8" spans="1:14" ht="12.75" customHeight="1" x14ac:dyDescent="0.25">
      <c r="B8" s="100"/>
      <c r="C8" s="101"/>
      <c r="D8" s="101"/>
      <c r="E8" s="101"/>
      <c r="F8" s="101"/>
      <c r="G8" s="101"/>
      <c r="H8" s="101"/>
      <c r="I8" s="101"/>
      <c r="J8" s="101"/>
      <c r="K8" s="101"/>
      <c r="L8" s="101"/>
      <c r="M8" s="102"/>
    </row>
    <row r="9" spans="1:14" ht="12.75" customHeight="1" x14ac:dyDescent="0.25">
      <c r="A9" s="78" t="s">
        <v>671</v>
      </c>
      <c r="B9" s="103" t="str">
        <f>"Common Size Income Statement - "&amp;LEFT('Key Stats'!$A$5,LEN('Key Stats'!$A$5)-41)</f>
        <v>Common Size Income Statement - Costco Wholesale Corporation</v>
      </c>
      <c r="C9" s="103"/>
      <c r="D9" s="103"/>
      <c r="E9" s="103"/>
      <c r="F9" s="103"/>
      <c r="G9" s="103"/>
      <c r="H9" s="103"/>
      <c r="I9" s="103"/>
      <c r="J9" s="103"/>
      <c r="K9" s="103"/>
      <c r="L9" s="103"/>
      <c r="M9" s="103"/>
    </row>
    <row r="10" spans="1:14" outlineLevel="1" x14ac:dyDescent="0.25"/>
    <row r="11" spans="1:14" outlineLevel="1" x14ac:dyDescent="0.25">
      <c r="B11" s="94" t="s">
        <v>111</v>
      </c>
      <c r="C11" s="94">
        <f>IFERROR('Income Statement'!B18/'Income Statement'!B$18,0)</f>
        <v>1</v>
      </c>
      <c r="D11" s="94">
        <f>IFERROR('Income Statement'!C18/'Income Statement'!C$18,0)</f>
        <v>1</v>
      </c>
      <c r="E11" s="94">
        <f>IFERROR('Income Statement'!D18/'Income Statement'!D$18,0)</f>
        <v>1</v>
      </c>
      <c r="F11" s="94">
        <f>IFERROR('Income Statement'!E18/'Income Statement'!E$18,0)</f>
        <v>1</v>
      </c>
      <c r="G11" s="94">
        <f>IFERROR('Income Statement'!F18/'Income Statement'!F$18,0)</f>
        <v>1</v>
      </c>
      <c r="H11" s="94">
        <f>IFERROR('Income Statement'!G18/'Income Statement'!G$18,0)</f>
        <v>1</v>
      </c>
      <c r="I11" s="94">
        <f>IFERROR('Income Statement'!H18/'Income Statement'!H$18,0)</f>
        <v>1</v>
      </c>
      <c r="J11" s="94">
        <f>IFERROR('Income Statement'!I18/'Income Statement'!I$18,0)</f>
        <v>1</v>
      </c>
      <c r="K11" s="94">
        <f>IFERROR('Income Statement'!J18/'Income Statement'!J$18,0)</f>
        <v>1</v>
      </c>
      <c r="L11" s="94">
        <f>IFERROR('Income Statement'!K18/'Income Statement'!K$18,0)</f>
        <v>1</v>
      </c>
      <c r="M11" s="94">
        <f>IFERROR('Income Statement'!L18/'Income Statement'!L$18,0)</f>
        <v>1</v>
      </c>
      <c r="N11" s="94"/>
    </row>
    <row r="12" spans="1:14" outlineLevel="1" x14ac:dyDescent="0.25">
      <c r="B12" s="78" t="s">
        <v>114</v>
      </c>
      <c r="C12" s="95">
        <f>IFERROR('Income Statement'!B22/'Income Statement'!B$18,0)</f>
        <v>0.87409446022727277</v>
      </c>
      <c r="D12" s="95">
        <f>IFERROR('Income Statement'!C22/'Income Statement'!C$18,0)</f>
        <v>0.86975791530047586</v>
      </c>
      <c r="E12" s="95">
        <f>IFERROR('Income Statement'!D22/'Income Statement'!D$18,0)</f>
        <v>0.86676100708395454</v>
      </c>
      <c r="F12" s="95">
        <f>IFERROR('Income Statement'!E22/'Income Statement'!E$18,0)</f>
        <v>0.86713427630304207</v>
      </c>
      <c r="G12" s="95">
        <f>IFERROR('Income Statement'!F22/'Income Statement'!F$18,0)</f>
        <v>0.86986494886138899</v>
      </c>
      <c r="H12" s="95">
        <f>IFERROR('Income Statement'!G22/'Income Statement'!G$18,0)</f>
        <v>0.87022520841109863</v>
      </c>
      <c r="I12" s="95">
        <f>IFERROR('Income Statement'!H22/'Income Statement'!H$18,0)</f>
        <v>0.86914206559087559</v>
      </c>
      <c r="J12" s="95">
        <f>IFERROR('Income Statement'!I22/'Income Statement'!I$18,0)</f>
        <v>0.87115230517177145</v>
      </c>
      <c r="K12" s="95">
        <f>IFERROR('Income Statement'!J22/'Income Statement'!J$18,0)</f>
        <v>0.8785128263877261</v>
      </c>
      <c r="L12" s="95">
        <f>IFERROR('Income Statement'!K22/'Income Statement'!K$18,0)</f>
        <v>0.87578934334887948</v>
      </c>
      <c r="M12" s="95">
        <f>IFERROR('Income Statement'!L22/'Income Statement'!L$18,0)</f>
        <v>0.87474557504111505</v>
      </c>
    </row>
    <row r="13" spans="1:14" outlineLevel="1" x14ac:dyDescent="0.25">
      <c r="B13" s="78" t="s">
        <v>116</v>
      </c>
      <c r="C13" s="95">
        <f>IFERROR('Income Statement'!B25/'Income Statement'!B$18,0)</f>
        <v>9.6759588068181815E-2</v>
      </c>
      <c r="D13" s="95">
        <f>IFERROR('Income Statement'!C25/'Income Statement'!C$18,0)</f>
        <v>9.8494823535486539E-2</v>
      </c>
      <c r="E13" s="95">
        <f>IFERROR('Income Statement'!D25/'Income Statement'!D$18,0)</f>
        <v>0.10165179962769229</v>
      </c>
      <c r="F13" s="95">
        <f>IFERROR('Income Statement'!E25/'Income Statement'!E$18,0)</f>
        <v>0.10036814570819609</v>
      </c>
      <c r="G13" s="95">
        <f>IFERROR('Income Statement'!F25/'Income Statement'!F$18,0)</f>
        <v>9.801096230999605E-2</v>
      </c>
      <c r="H13" s="95">
        <f>IFERROR('Income Statement'!G25/'Income Statement'!G$18,0)</f>
        <v>9.8190605292626867E-2</v>
      </c>
      <c r="I13" s="95">
        <f>IFERROR('Income Statement'!H25/'Income Statement'!H$18,0)</f>
        <v>9.8266381228224828E-2</v>
      </c>
      <c r="J13" s="95">
        <f>IFERROR('Income Statement'!I25/'Income Statement'!I$18,0)</f>
        <v>9.4182076160241726E-2</v>
      </c>
      <c r="K13" s="95">
        <f>IFERROR('Income Statement'!J25/'Income Statement'!J$18,0)</f>
        <v>8.6629889757395773E-2</v>
      </c>
      <c r="L13" s="95">
        <f>IFERROR('Income Statement'!K25/'Income Statement'!K$18,0)</f>
        <v>8.910809360683479E-2</v>
      </c>
      <c r="M13" s="95">
        <f>IFERROR('Income Statement'!L25/'Income Statement'!L$18,0)</f>
        <v>8.9683780307101099E-2</v>
      </c>
    </row>
    <row r="14" spans="1:14" outlineLevel="1" x14ac:dyDescent="0.25">
      <c r="B14" s="78" t="s">
        <v>663</v>
      </c>
      <c r="C14" s="95">
        <f>IFERROR('Income Statement'!B28/'Income Statement'!B$18,0)</f>
        <v>0</v>
      </c>
      <c r="D14" s="95">
        <f>IFERROR('Income Statement'!C28/'Income Statement'!C$18,0)</f>
        <v>0</v>
      </c>
      <c r="E14" s="95">
        <f>IFERROR('Income Statement'!D28/'Income Statement'!D$18,0)</f>
        <v>0</v>
      </c>
      <c r="F14" s="95">
        <f>IFERROR('Income Statement'!E28/'Income Statement'!E$18,0)</f>
        <v>0</v>
      </c>
      <c r="G14" s="95">
        <f>IFERROR('Income Statement'!F28/'Income Statement'!F$18,0)</f>
        <v>0</v>
      </c>
      <c r="H14" s="95">
        <f>IFERROR('Income Statement'!G28/'Income Statement'!G$18,0)</f>
        <v>0</v>
      </c>
      <c r="I14" s="95">
        <f>IFERROR('Income Statement'!H28/'Income Statement'!H$18,0)</f>
        <v>0</v>
      </c>
      <c r="J14" s="95">
        <f>IFERROR('Income Statement'!I28/'Income Statement'!I$18,0)</f>
        <v>0</v>
      </c>
      <c r="K14" s="95">
        <f>IFERROR('Income Statement'!J28/'Income Statement'!J$18,0)</f>
        <v>0</v>
      </c>
      <c r="L14" s="95">
        <f>IFERROR('Income Statement'!K28/'Income Statement'!K$18,0)</f>
        <v>0</v>
      </c>
      <c r="M14" s="95">
        <f>IFERROR('Income Statement'!L28/'Income Statement'!L$18,0)</f>
        <v>0</v>
      </c>
    </row>
    <row r="15" spans="1:14" outlineLevel="1" x14ac:dyDescent="0.25">
      <c r="B15" s="78" t="s">
        <v>123</v>
      </c>
      <c r="C15" s="95">
        <f>IFERROR(ABS('Income Statement'!B35/'Income Statement'!B$18),0)</f>
        <v>1.0031960227272728E-3</v>
      </c>
      <c r="D15" s="95">
        <f>IFERROR(ABS('Income Statement'!C35/'Income Statement'!C$18),0)</f>
        <v>1.0671348290432793E-3</v>
      </c>
      <c r="E15" s="95">
        <f>IFERROR(ABS('Income Statement'!D35/'Income Statement'!D$18),0)</f>
        <v>1.1202924552935925E-3</v>
      </c>
      <c r="F15" s="95">
        <f>IFERROR(ABS('Income Statement'!E35/'Income Statement'!E$18),0)</f>
        <v>1.0385584189110638E-3</v>
      </c>
      <c r="G15" s="95">
        <f>IFERROR(ABS('Income Statement'!F35/'Income Statement'!F$18),0)</f>
        <v>1.1230717070689947E-3</v>
      </c>
      <c r="H15" s="95">
        <f>IFERROR(ABS('Income Statement'!G35/'Income Statement'!G$18),0)</f>
        <v>9.8229897251527485E-4</v>
      </c>
      <c r="I15" s="95">
        <f>IFERROR(ABS('Income Statement'!H35/'Income Statement'!H$18),0)</f>
        <v>9.5945694736778982E-4</v>
      </c>
      <c r="J15" s="95">
        <f>IFERROR(ABS('Income Statement'!I35/'Income Statement'!I$18),0)</f>
        <v>8.7276513430885674E-4</v>
      </c>
      <c r="K15" s="95">
        <f>IFERROR(ABS('Income Statement'!J35/'Income Statement'!J$18),0)</f>
        <v>6.9617631766789748E-4</v>
      </c>
      <c r="L15" s="95">
        <f>IFERROR(ABS('Income Statement'!K35/'Income Statement'!K$18),0)</f>
        <v>6.6036567749391221E-4</v>
      </c>
      <c r="M15" s="95">
        <f>IFERROR(ABS('Income Statement'!L35/'Income Statement'!L$18),0)</f>
        <v>6.6761109211404754E-4</v>
      </c>
    </row>
    <row r="16" spans="1:14" outlineLevel="1" x14ac:dyDescent="0.25">
      <c r="B16" s="78" t="s">
        <v>680</v>
      </c>
      <c r="C16" s="95">
        <f>IFERROR('Income Statement'!B41/'Income Statement'!B$18,0)</f>
        <v>2.8382457386363635E-2</v>
      </c>
      <c r="D16" s="95">
        <f>IFERROR('Income Statement'!C41/'Income Statement'!C$18,0)</f>
        <v>3.101575745058047E-2</v>
      </c>
      <c r="E16" s="95">
        <f>IFERROR('Income Statement'!D41/'Income Statement'!D$18,0)</f>
        <v>3.0483747336146699E-2</v>
      </c>
      <c r="F16" s="95">
        <f>IFERROR('Income Statement'!E41/'Income Statement'!E$18,0)</f>
        <v>3.1304010850610346E-2</v>
      </c>
      <c r="G16" s="95">
        <f>IFERROR('Income Statement'!F41/'Income Statement'!F$18,0)</f>
        <v>3.137537435723569E-2</v>
      </c>
      <c r="H16" s="95">
        <f>IFERROR('Income Statement'!G41/'Income Statement'!G$18,0)</f>
        <v>3.1204364026901896E-2</v>
      </c>
      <c r="I16" s="95">
        <f>IFERROR('Income Statement'!H41/'Income Statement'!H$18,0)</f>
        <v>3.21837839782683E-2</v>
      </c>
      <c r="J16" s="95">
        <f>IFERROR('Income Statement'!I41/'Income Statement'!I$18,0)</f>
        <v>3.4522709757105891E-2</v>
      </c>
      <c r="K16" s="95">
        <f>IFERROR('Income Statement'!J41/'Income Statement'!J$18,0)</f>
        <v>3.5064374278488152E-2</v>
      </c>
      <c r="L16" s="95">
        <f>IFERROR('Income Statement'!K41/'Income Statement'!K$18,0)</f>
        <v>3.6642040529943458E-2</v>
      </c>
      <c r="M16" s="95">
        <f>IFERROR('Income Statement'!L41/'Income Statement'!L$18,0)</f>
        <v>3.7508345138651422E-2</v>
      </c>
    </row>
    <row r="17" spans="1:13" outlineLevel="1" x14ac:dyDescent="0.25">
      <c r="B17" s="78" t="s">
        <v>682</v>
      </c>
      <c r="C17" s="95">
        <f>IFERROR('Income Statement'!B48/'Income Statement'!B$18,0)</f>
        <v>9.8455255681818184E-3</v>
      </c>
      <c r="D17" s="95">
        <f>IFERROR('Income Statement'!C48/'Income Statement'!C$18,0)</f>
        <v>1.0284081618602569E-2</v>
      </c>
      <c r="E17" s="95">
        <f>IFERROR('Income Statement'!D48/'Income Statement'!D$18,0)</f>
        <v>1.0470101668646131E-2</v>
      </c>
      <c r="F17" s="95">
        <f>IFERROR('Income Statement'!E48/'Income Statement'!E$18,0)</f>
        <v>1.0269327649680294E-2</v>
      </c>
      <c r="G17" s="95">
        <f>IFERROR('Income Statement'!F48/'Income Statement'!F$18,0)</f>
        <v>8.9210035599254119E-3</v>
      </c>
      <c r="H17" s="95">
        <f>IFERROR('Income Statement'!G48/'Income Statement'!G$18,0)</f>
        <v>6.9481280655913765E-3</v>
      </c>
      <c r="I17" s="95">
        <f>IFERROR('Income Statement'!H48/'Income Statement'!H$18,0)</f>
        <v>7.8435605447316811E-3</v>
      </c>
      <c r="J17" s="95">
        <f>IFERROR('Income Statement'!I48/'Income Statement'!I$18,0)</f>
        <v>8.1713273685876005E-3</v>
      </c>
      <c r="K17" s="95">
        <f>IFERROR('Income Statement'!J48/'Income Statement'!J$18,0)</f>
        <v>8.4818950095614087E-3</v>
      </c>
      <c r="L17" s="95">
        <f>IFERROR('Income Statement'!K48/'Income Statement'!K$18,0)</f>
        <v>9.0593916381196092E-3</v>
      </c>
      <c r="M17" s="95">
        <f>IFERROR('Income Statement'!L48/'Income Statement'!L$18,0)</f>
        <v>9.3872632830182528E-3</v>
      </c>
    </row>
    <row r="18" spans="1:13" outlineLevel="1" x14ac:dyDescent="0.25">
      <c r="B18" s="78" t="s">
        <v>39</v>
      </c>
      <c r="C18" s="95">
        <f>IFERROR('Income Statement'!B56/'Income Statement'!B$18,0)</f>
        <v>1.8270596590909093E-2</v>
      </c>
      <c r="D18" s="95">
        <f>IFERROR('Income Statement'!C56/'Income Statement'!C$18,0)</f>
        <v>2.0456286198676409E-2</v>
      </c>
      <c r="E18" s="95">
        <f>IFERROR('Income Statement'!D56/'Income Statement'!D$18,0)</f>
        <v>1.9794641127367986E-2</v>
      </c>
      <c r="F18" s="95">
        <f>IFERROR('Income Statement'!E56/'Income Statement'!E$18,0)</f>
        <v>2.0763417942259253E-2</v>
      </c>
      <c r="G18" s="95">
        <f>IFERROR('Income Statement'!F56/'Income Statement'!F$18,0)</f>
        <v>2.2136520314177545E-2</v>
      </c>
      <c r="H18" s="95">
        <f>IFERROR('Income Statement'!G56/'Income Statement'!G$18,0)</f>
        <v>2.3961546269555937E-2</v>
      </c>
      <c r="I18" s="95">
        <f>IFERROR('Income Statement'!H56/'Income Statement'!H$18,0)</f>
        <v>2.3998416896036844E-2</v>
      </c>
      <c r="J18" s="95">
        <f>IFERROR('Income Statement'!I56/'Income Statement'!I$18,0)</f>
        <v>2.5555175599324246E-2</v>
      </c>
      <c r="K18" s="95">
        <f>IFERROR('Income Statement'!J56/'Income Statement'!J$18,0)</f>
        <v>2.5749711395260715E-2</v>
      </c>
      <c r="L18" s="95">
        <f>IFERROR('Income Statement'!K56/'Income Statement'!K$18,0)</f>
        <v>2.5968880267448098E-2</v>
      </c>
      <c r="M18" s="95">
        <f>IFERROR('Income Statement'!L56/'Income Statement'!L$18,0)</f>
        <v>2.6529399312849072E-2</v>
      </c>
    </row>
    <row r="19" spans="1:13" outlineLevel="1" x14ac:dyDescent="0.25">
      <c r="B19" s="78" t="s">
        <v>36</v>
      </c>
      <c r="C19" s="95">
        <f>IFERROR('Income Statement'!B31/'Income Statement'!B$18,0)</f>
        <v>9.7318892045454547E-2</v>
      </c>
      <c r="D19" s="95">
        <f>IFERROR('Income Statement'!C31/'Income Statement'!C$18,0)</f>
        <v>9.9054208728130186E-2</v>
      </c>
      <c r="E19" s="95">
        <f>IFERROR('Income Statement'!D31/'Income Statement'!D$18,0)</f>
        <v>0.10230881324809003</v>
      </c>
      <c r="F19" s="95">
        <f>IFERROR('Income Statement'!E31/'Income Statement'!E$18,0)</f>
        <v>0.10100368145708197</v>
      </c>
      <c r="G19" s="95">
        <f>IFERROR('Income Statement'!F31/'Income Statement'!F$18,0)</f>
        <v>9.8491269706729959E-2</v>
      </c>
      <c r="H19" s="95">
        <f>IFERROR('Income Statement'!G31/'Income Statement'!G$18,0)</f>
        <v>9.875379003686896E-2</v>
      </c>
      <c r="I19" s="95">
        <f>IFERROR('Income Statement'!H31/'Income Statement'!H$18,0)</f>
        <v>9.8266381228224828E-2</v>
      </c>
      <c r="J19" s="95">
        <f>IFERROR('Income Statement'!I31/'Income Statement'!I$18,0)</f>
        <v>9.4182076160241726E-2</v>
      </c>
      <c r="K19" s="95">
        <f>IFERROR('Income Statement'!J31/'Income Statement'!J$18,0)</f>
        <v>8.6629889757395773E-2</v>
      </c>
      <c r="L19" s="95">
        <f>IFERROR('Income Statement'!K31/'Income Statement'!K$18,0)</f>
        <v>8.910809360683479E-2</v>
      </c>
      <c r="M19" s="95">
        <f>IFERROR('Income Statement'!L31/'Income Statement'!L$18,0)</f>
        <v>8.9683780307101099E-2</v>
      </c>
    </row>
    <row r="20" spans="1:13" outlineLevel="1" x14ac:dyDescent="0.25">
      <c r="B20" s="78" t="s">
        <v>706</v>
      </c>
      <c r="C20" s="95">
        <f>IFERROR('Income Statement'!B66*'Income Statement'!B75/'Income Statement'!B$18,0)</f>
        <v>5.1798800603693176E-3</v>
      </c>
      <c r="D20" s="95">
        <f>IFERROR('Income Statement'!C66*'Income Statement'!C75/'Income Statement'!C$18,0)</f>
        <v>5.7106950145870443E-3</v>
      </c>
      <c r="E20" s="95">
        <f>IFERROR('Income Statement'!D66*'Income Statement'!D75/'Income Statement'!D$18,0)</f>
        <v>6.2803300229954759E-3</v>
      </c>
      <c r="F20" s="95">
        <f>IFERROR('Income Statement'!E66*'Income Statement'!E75/'Income Statement'!E$18,0)</f>
        <v>6.4563479945746946E-3</v>
      </c>
      <c r="G20" s="95">
        <f>IFERROR('Income Statement'!F66*'Income Statement'!F75/'Income Statement'!F$18,0)</f>
        <v>6.6283981748318926E-3</v>
      </c>
      <c r="H20" s="95">
        <f>IFERROR('Income Statement'!G66*'Income Statement'!G75/'Income Statement'!G$18,0)</f>
        <v>7.0267263904441948E-3</v>
      </c>
      <c r="I20" s="95">
        <f>IFERROR('Income Statement'!H66*'Income Statement'!H75/'Income Statement'!H$18,0)</f>
        <v>7.161158184467593E-3</v>
      </c>
      <c r="J20" s="95">
        <f>IFERROR('Income Statement'!I66*'Income Statement'!I75/'Income Statement'!I$18,0)</f>
        <v>6.7392025682772843E-3</v>
      </c>
      <c r="K20" s="95">
        <f>IFERROR('Income Statement'!J66*'Income Statement'!J75/'Income Statement'!J$18,0)</f>
        <v>6.6072436705235417E-3</v>
      </c>
      <c r="L20" s="95">
        <f>IFERROR('Income Statement'!K66*'Income Statement'!K75/'Income Statement'!K$18,0)</f>
        <v>7.0345427380411902E-3</v>
      </c>
      <c r="M20" s="95">
        <f>IFERROR('Income Statement'!L66*'Income Statement'!L75/'Income Statement'!L$18,0)</f>
        <v>7.1550483610961849E-3</v>
      </c>
    </row>
    <row r="22" spans="1:13" x14ac:dyDescent="0.25">
      <c r="A22" s="78" t="s">
        <v>671</v>
      </c>
      <c r="B22" s="103" t="str">
        <f>"Common Size Balance Statement - "&amp;LEFT('Key Stats'!$A$5,LEN('Key Stats'!$A$5)-41)</f>
        <v>Common Size Balance Statement - Costco Wholesale Corporation</v>
      </c>
      <c r="C22" s="103"/>
      <c r="D22" s="103"/>
      <c r="E22" s="103"/>
      <c r="F22" s="103"/>
      <c r="G22" s="103"/>
      <c r="H22" s="103"/>
      <c r="I22" s="103"/>
      <c r="J22" s="103"/>
      <c r="K22" s="103"/>
      <c r="L22" s="103"/>
      <c r="M22" s="103"/>
    </row>
    <row r="24" spans="1:13" outlineLevel="1" x14ac:dyDescent="0.25">
      <c r="B24" s="89" t="s">
        <v>216</v>
      </c>
      <c r="C24" s="94">
        <f>IFERROR('Balance Sheet'!B38/'Balance Sheet'!B$38,0)</f>
        <v>1</v>
      </c>
      <c r="D24" s="94">
        <f>IFERROR('Balance Sheet'!C38/'Balance Sheet'!C$38,0)</f>
        <v>1</v>
      </c>
      <c r="E24" s="94">
        <f>IFERROR('Balance Sheet'!D38/'Balance Sheet'!D$38,0)</f>
        <v>1</v>
      </c>
      <c r="F24" s="94">
        <f>IFERROR('Balance Sheet'!E38/'Balance Sheet'!E$38,0)</f>
        <v>1</v>
      </c>
      <c r="G24" s="94">
        <f>IFERROR('Balance Sheet'!F38/'Balance Sheet'!F$38,0)</f>
        <v>1</v>
      </c>
      <c r="H24" s="94">
        <f>IFERROR('Balance Sheet'!G38/'Balance Sheet'!G$38,0)</f>
        <v>1</v>
      </c>
      <c r="I24" s="94">
        <f>IFERROR('Balance Sheet'!H38/'Balance Sheet'!H$38,0)</f>
        <v>1</v>
      </c>
      <c r="J24" s="94">
        <f>IFERROR('Balance Sheet'!I38/'Balance Sheet'!I$38,0)</f>
        <v>1</v>
      </c>
      <c r="K24" s="94">
        <f>IFERROR('Balance Sheet'!J38/'Balance Sheet'!J$38,0)</f>
        <v>1</v>
      </c>
      <c r="L24" s="94">
        <f>IFERROR('Balance Sheet'!K38/'Balance Sheet'!K$38,0)</f>
        <v>1</v>
      </c>
    </row>
    <row r="25" spans="1:13" outlineLevel="1" x14ac:dyDescent="0.25">
      <c r="B25" s="78" t="s">
        <v>200</v>
      </c>
      <c r="C25" s="95">
        <f>IFERROR('Balance Sheet'!B18/'Balance Sheet'!B$38,0)</f>
        <v>0.17375242248062014</v>
      </c>
      <c r="D25" s="95">
        <f>IFERROR('Balance Sheet'!C18/'Balance Sheet'!C$38,0)</f>
        <v>0.14540994033376745</v>
      </c>
      <c r="E25" s="95">
        <f>IFERROR('Balance Sheet'!D18/'Balance Sheet'!D$38,0)</f>
        <v>0.10189066127913639</v>
      </c>
      <c r="F25" s="95">
        <f>IFERROR('Balance Sheet'!E18/'Balance Sheet'!E$38,0)</f>
        <v>0.12507222054089745</v>
      </c>
      <c r="G25" s="95">
        <f>IFERROR('Balance Sheet'!F18/'Balance Sheet'!F$38,0)</f>
        <v>0.14829782023022287</v>
      </c>
      <c r="H25" s="95">
        <f>IFERROR('Balance Sheet'!G18/'Balance Sheet'!G$38,0)</f>
        <v>0.18466960352422906</v>
      </c>
      <c r="I25" s="95">
        <f>IFERROR('Balance Sheet'!H18/'Balance Sheet'!H$38,0)</f>
        <v>0.22098423212614299</v>
      </c>
      <c r="J25" s="95">
        <f>IFERROR('Balance Sheet'!I18/'Balance Sheet'!I$38,0)</f>
        <v>0.18995073226699061</v>
      </c>
      <c r="K25" s="95">
        <f>IFERROR('Balance Sheet'!J18/'Balance Sheet'!J$38,0)</f>
        <v>0.15900944425396626</v>
      </c>
      <c r="L25" s="95">
        <f>IFERROR('Balance Sheet'!K18/'Balance Sheet'!K$38,0)</f>
        <v>0.19856799141954373</v>
      </c>
    </row>
    <row r="26" spans="1:13" outlineLevel="1" x14ac:dyDescent="0.25">
      <c r="B26" s="78" t="s">
        <v>201</v>
      </c>
      <c r="C26" s="95">
        <f>IFERROR('Balance Sheet'!B19/'Balance Sheet'!B$38,0)</f>
        <v>4.7753149224806203E-2</v>
      </c>
      <c r="D26" s="95">
        <f>IFERROR('Balance Sheet'!C19/'Balance Sheet'!C$38,0)</f>
        <v>4.9005058000424026E-2</v>
      </c>
      <c r="E26" s="95">
        <f>IFERROR('Balance Sheet'!D19/'Balance Sheet'!D$38,0)</f>
        <v>4.0708017971836083E-2</v>
      </c>
      <c r="F26" s="95">
        <f>IFERROR('Balance Sheet'!E19/'Balance Sheet'!E$38,0)</f>
        <v>3.3923019781550059E-2</v>
      </c>
      <c r="G26" s="95">
        <f>IFERROR('Balance Sheet'!F19/'Balance Sheet'!F$38,0)</f>
        <v>2.9488121479304432E-2</v>
      </c>
      <c r="H26" s="95">
        <f>IFERROR('Balance Sheet'!G19/'Balance Sheet'!G$38,0)</f>
        <v>2.3348017621145373E-2</v>
      </c>
      <c r="I26" s="95">
        <f>IFERROR('Balance Sheet'!H19/'Balance Sheet'!H$38,0)</f>
        <v>1.8503851969184245E-2</v>
      </c>
      <c r="J26" s="95">
        <f>IFERROR('Balance Sheet'!I19/'Balance Sheet'!I$38,0)</f>
        <v>1.5472092866302221E-2</v>
      </c>
      <c r="K26" s="95">
        <f>IFERROR('Balance Sheet'!J19/'Balance Sheet'!J$38,0)</f>
        <v>1.3184552566779915E-2</v>
      </c>
      <c r="L26" s="95">
        <f>IFERROR('Balance Sheet'!K19/'Balance Sheet'!K$38,0)</f>
        <v>2.2233817433400006E-2</v>
      </c>
    </row>
    <row r="27" spans="1:13" outlineLevel="1" x14ac:dyDescent="0.25">
      <c r="B27" s="78" t="s">
        <v>203</v>
      </c>
      <c r="C27" s="95">
        <f>IFERROR('Balance Sheet'!B22/'Balance Sheet'!B$38,0)</f>
        <v>3.1613372093023256E-2</v>
      </c>
      <c r="D27" s="95">
        <f>IFERROR('Balance Sheet'!C22/'Balance Sheet'!C$38,0)</f>
        <v>3.3467607596086864E-2</v>
      </c>
      <c r="E27" s="95">
        <f>IFERROR('Balance Sheet'!D22/'Balance Sheet'!D$38,0)</f>
        <v>3.7752917407954646E-2</v>
      </c>
      <c r="F27" s="95">
        <f>IFERROR('Balance Sheet'!E22/'Balance Sheet'!E$38,0)</f>
        <v>3.9398024596252787E-2</v>
      </c>
      <c r="G27" s="95">
        <f>IFERROR('Balance Sheet'!F22/'Balance Sheet'!F$38,0)</f>
        <v>4.0876806269899583E-2</v>
      </c>
      <c r="H27" s="95">
        <f>IFERROR('Balance Sheet'!G22/'Balance Sheet'!G$38,0)</f>
        <v>3.381057268722467E-2</v>
      </c>
      <c r="I27" s="95">
        <f>IFERROR('Balance Sheet'!H22/'Balance Sheet'!H$38,0)</f>
        <v>2.7899776801785587E-2</v>
      </c>
      <c r="J27" s="95">
        <f>IFERROR('Balance Sheet'!I22/'Balance Sheet'!I$38,0)</f>
        <v>3.0421137882162382E-2</v>
      </c>
      <c r="K27" s="95">
        <f>IFERROR('Balance Sheet'!J22/'Balance Sheet'!J$38,0)</f>
        <v>3.4925038182214881E-2</v>
      </c>
      <c r="L27" s="95">
        <f>IFERROR('Balance Sheet'!K22/'Balance Sheet'!K$38,0)</f>
        <v>3.3118821926544334E-2</v>
      </c>
    </row>
    <row r="28" spans="1:13" outlineLevel="1" x14ac:dyDescent="0.25">
      <c r="B28" s="78" t="s">
        <v>204</v>
      </c>
      <c r="C28" s="95">
        <f>IFERROR('Balance Sheet'!B23/'Balance Sheet'!B$38,0)</f>
        <v>3.1492248062015503E-3</v>
      </c>
      <c r="D28" s="95">
        <f>IFERROR('Balance Sheet'!C23/'Balance Sheet'!C$38,0)</f>
        <v>3.6042038949632006E-3</v>
      </c>
      <c r="E28" s="95">
        <f>IFERROR('Balance Sheet'!D23/'Balance Sheet'!D$38,0)</f>
        <v>0</v>
      </c>
      <c r="F28" s="95">
        <f>IFERROR('Balance Sheet'!E23/'Balance Sheet'!E$38,0)</f>
        <v>0</v>
      </c>
      <c r="G28" s="95">
        <f>IFERROR('Balance Sheet'!F23/'Balance Sheet'!F$38,0)</f>
        <v>0</v>
      </c>
      <c r="H28" s="95">
        <f>IFERROR('Balance Sheet'!G23/'Balance Sheet'!G$38,0)</f>
        <v>0</v>
      </c>
      <c r="I28" s="95">
        <f>IFERROR('Balance Sheet'!H23/'Balance Sheet'!H$38,0)</f>
        <v>0</v>
      </c>
      <c r="J28" s="95">
        <f>IFERROR('Balance Sheet'!I23/'Balance Sheet'!I$38,0)</f>
        <v>0</v>
      </c>
      <c r="K28" s="95">
        <f>IFERROR('Balance Sheet'!J23/'Balance Sheet'!J$38,0)</f>
        <v>0</v>
      </c>
      <c r="L28" s="95">
        <f>IFERROR('Balance Sheet'!K23/'Balance Sheet'!K$38,0)</f>
        <v>0</v>
      </c>
    </row>
    <row r="29" spans="1:13" outlineLevel="1" x14ac:dyDescent="0.25">
      <c r="B29" s="78" t="s">
        <v>206</v>
      </c>
      <c r="C29" s="95">
        <f>IFERROR('Balance Sheet'!B26/'Balance Sheet'!B$38,0)</f>
        <v>0.25605620155038761</v>
      </c>
      <c r="D29" s="95">
        <f>IFERROR('Balance Sheet'!C26/'Balance Sheet'!C$38,0)</f>
        <v>0.26980040585153103</v>
      </c>
      <c r="E29" s="95">
        <f>IFERROR('Balance Sheet'!D26/'Balance Sheet'!D$38,0)</f>
        <v>0.27045200976992434</v>
      </c>
      <c r="F29" s="95">
        <f>IFERROR('Balance Sheet'!E26/'Balance Sheet'!E$38,0)</f>
        <v>0.27055878064214378</v>
      </c>
      <c r="G29" s="95">
        <f>IFERROR('Balance Sheet'!F26/'Balance Sheet'!F$38,0)</f>
        <v>0.27038941954445261</v>
      </c>
      <c r="H29" s="95">
        <f>IFERROR('Balance Sheet'!G26/'Balance Sheet'!G$38,0)</f>
        <v>0.2509911894273128</v>
      </c>
      <c r="I29" s="95">
        <f>IFERROR('Balance Sheet'!H26/'Balance Sheet'!H$38,0)</f>
        <v>0.22035423716610267</v>
      </c>
      <c r="J29" s="95">
        <f>IFERROR('Balance Sheet'!I26/'Balance Sheet'!I$38,0)</f>
        <v>0.2398427481946413</v>
      </c>
      <c r="K29" s="95">
        <f>IFERROR('Balance Sheet'!J26/'Balance Sheet'!J$38,0)</f>
        <v>0.27907302933017486</v>
      </c>
      <c r="L29" s="95">
        <f>IFERROR('Balance Sheet'!K26/'Balance Sheet'!K$38,0)</f>
        <v>0.2413398266515929</v>
      </c>
    </row>
    <row r="30" spans="1:13" outlineLevel="1" x14ac:dyDescent="0.25">
      <c r="B30" s="78" t="s">
        <v>207</v>
      </c>
      <c r="C30" s="95">
        <f>IFERROR('Balance Sheet'!B27/'Balance Sheet'!B$38,0)</f>
        <v>1.3565891472868217E-2</v>
      </c>
      <c r="D30" s="95">
        <f>IFERROR('Balance Sheet'!C27/'Balance Sheet'!C$38,0)</f>
        <v>0</v>
      </c>
      <c r="E30" s="95">
        <f>IFERROR('Balance Sheet'!D27/'Balance Sheet'!D$38,0)</f>
        <v>0</v>
      </c>
      <c r="F30" s="95">
        <f>IFERROR('Balance Sheet'!E27/'Balance Sheet'!E$38,0)</f>
        <v>0</v>
      </c>
      <c r="G30" s="95">
        <f>IFERROR('Balance Sheet'!F27/'Balance Sheet'!F$38,0)</f>
        <v>0</v>
      </c>
      <c r="H30" s="95">
        <f>IFERROR('Balance Sheet'!G27/'Balance Sheet'!G$38,0)</f>
        <v>0</v>
      </c>
      <c r="I30" s="95">
        <f>IFERROR('Balance Sheet'!H27/'Balance Sheet'!H$38,0)</f>
        <v>0</v>
      </c>
      <c r="J30" s="95">
        <f>IFERROR('Balance Sheet'!I27/'Balance Sheet'!I$38,0)</f>
        <v>0</v>
      </c>
      <c r="K30" s="95">
        <f>IFERROR('Balance Sheet'!J27/'Balance Sheet'!J$38,0)</f>
        <v>0</v>
      </c>
      <c r="L30" s="95">
        <f>IFERROR('Balance Sheet'!K27/'Balance Sheet'!K$38,0)</f>
        <v>0</v>
      </c>
    </row>
    <row r="31" spans="1:13" outlineLevel="1" x14ac:dyDescent="0.25">
      <c r="B31" s="78" t="s">
        <v>208</v>
      </c>
      <c r="C31" s="95">
        <f>IFERROR('Balance Sheet'!B28/'Balance Sheet'!B$38,0)</f>
        <v>6.6921027131782943E-3</v>
      </c>
      <c r="D31" s="95">
        <f>IFERROR('Balance Sheet'!C28/'Balance Sheet'!C$38,0)</f>
        <v>6.9055335130387375E-3</v>
      </c>
      <c r="E31" s="95">
        <f>IFERROR('Balance Sheet'!D28/'Balance Sheet'!D$38,0)</f>
        <v>8.0812954195941256E-3</v>
      </c>
      <c r="F31" s="95">
        <f>IFERROR('Balance Sheet'!E28/'Balance Sheet'!E$38,0)</f>
        <v>7.4834236663273443E-3</v>
      </c>
      <c r="G31" s="95">
        <f>IFERROR('Balance Sheet'!F28/'Balance Sheet'!F$38,0)</f>
        <v>7.8618662747979434E-3</v>
      </c>
      <c r="H31" s="95">
        <f>IFERROR('Balance Sheet'!G28/'Balance Sheet'!G$38,0)</f>
        <v>2.4471365638766521E-2</v>
      </c>
      <c r="I31" s="95">
        <f>IFERROR('Balance Sheet'!H28/'Balance Sheet'!H$38,0)</f>
        <v>1.8413852689178486E-2</v>
      </c>
      <c r="J31" s="95">
        <f>IFERROR('Balance Sheet'!I28/'Balance Sheet'!I$38,0)</f>
        <v>2.2136734831612336E-2</v>
      </c>
      <c r="K31" s="95">
        <f>IFERROR('Balance Sheet'!J28/'Balance Sheet'!J$38,0)</f>
        <v>2.3361281675653774E-2</v>
      </c>
      <c r="L31" s="95">
        <f>IFERROR('Balance Sheet'!K28/'Balance Sheet'!K$38,0)</f>
        <v>2.4770269878540162E-2</v>
      </c>
    </row>
    <row r="32" spans="1:13" outlineLevel="1" x14ac:dyDescent="0.25">
      <c r="B32" s="78" t="s">
        <v>690</v>
      </c>
      <c r="C32" s="95">
        <f>IFERROR('Balance Sheet'!B33/'Balance Sheet'!B$38,0)</f>
        <v>0.44906734496124029</v>
      </c>
      <c r="D32" s="95">
        <f>IFERROR('Balance Sheet'!C33/'Balance Sheet'!C$38,0)</f>
        <v>0.46645667383469119</v>
      </c>
      <c r="E32" s="95">
        <f>IFERROR('Balance Sheet'!D33/'Balance Sheet'!D$38,0)</f>
        <v>0.51391611132889059</v>
      </c>
      <c r="F32" s="95">
        <f>IFERROR('Balance Sheet'!E33/'Balance Sheet'!E$38,0)</f>
        <v>0.49965609266239303</v>
      </c>
      <c r="G32" s="95">
        <f>IFERROR('Balance Sheet'!F33/'Balance Sheet'!F$38,0)</f>
        <v>0.48202302228753369</v>
      </c>
      <c r="H32" s="95">
        <f>IFERROR('Balance Sheet'!G33/'Balance Sheet'!G$38,0)</f>
        <v>0.46013215859030837</v>
      </c>
      <c r="I32" s="95">
        <f>IFERROR('Balance Sheet'!H33/'Balance Sheet'!H$38,0)</f>
        <v>0.45336237310101518</v>
      </c>
      <c r="J32" s="95">
        <f>IFERROR('Balance Sheet'!I33/'Balance Sheet'!I$38,0)</f>
        <v>0.46200310454208005</v>
      </c>
      <c r="K32" s="95">
        <f>IFERROR('Balance Sheet'!J33/'Balance Sheet'!J$38,0)</f>
        <v>0.45257613066109775</v>
      </c>
      <c r="L32" s="95">
        <f>IFERROR('Balance Sheet'!K33/'Balance Sheet'!K$38,0)</f>
        <v>0.44528509725483373</v>
      </c>
    </row>
    <row r="33" spans="2:12" outlineLevel="1" x14ac:dyDescent="0.25">
      <c r="B33" s="78" t="s">
        <v>213</v>
      </c>
      <c r="C33" s="95">
        <f>IFERROR('Balance Sheet'!B35/'Balance Sheet'!B$38,0)</f>
        <v>0</v>
      </c>
      <c r="D33" s="95">
        <f>IFERROR('Balance Sheet'!C35/'Balance Sheet'!C$38,0)</f>
        <v>0</v>
      </c>
      <c r="E33" s="95">
        <f>IFERROR('Balance Sheet'!D35/'Balance Sheet'!D$38,0)</f>
        <v>0</v>
      </c>
      <c r="F33" s="95">
        <f>IFERROR('Balance Sheet'!E35/'Balance Sheet'!E$38,0)</f>
        <v>0</v>
      </c>
      <c r="G33" s="95">
        <f>IFERROR('Balance Sheet'!F35/'Balance Sheet'!F$38,0)</f>
        <v>0</v>
      </c>
      <c r="H33" s="95">
        <f>IFERROR('Balance Sheet'!G35/'Balance Sheet'!G$38,0)</f>
        <v>1.1674008810572687E-3</v>
      </c>
      <c r="I33" s="95">
        <f>IFERROR('Balance Sheet'!H35/'Balance Sheet'!H$38,0)</f>
        <v>1.7783857729138167E-2</v>
      </c>
      <c r="J33" s="95">
        <f>IFERROR('Balance Sheet'!I35/'Balance Sheet'!I$38,0)</f>
        <v>1.6805021259364245E-2</v>
      </c>
      <c r="K33" s="95">
        <f>IFERROR('Balance Sheet'!J35/'Balance Sheet'!J$38,0)</f>
        <v>1.547548545958919E-2</v>
      </c>
      <c r="L33" s="95">
        <f>IFERROR('Balance Sheet'!K35/'Balance Sheet'!K$38,0)</f>
        <v>1.4407049888396093E-2</v>
      </c>
    </row>
    <row r="34" spans="2:12" outlineLevel="1" x14ac:dyDescent="0.25">
      <c r="B34" s="78" t="s">
        <v>214</v>
      </c>
      <c r="C34" s="95">
        <f>IFERROR('Balance Sheet'!B36/'Balance Sheet'!B$38,0)</f>
        <v>2.0591085271317831E-3</v>
      </c>
      <c r="D34" s="95">
        <f>IFERROR('Balance Sheet'!C36/'Balance Sheet'!C$38,0)</f>
        <v>6.6329466638398397E-3</v>
      </c>
      <c r="E34" s="95">
        <f>IFERROR('Balance Sheet'!D36/'Balance Sheet'!D$38,0)</f>
        <v>6.0911256520821393E-3</v>
      </c>
      <c r="F34" s="95">
        <f>IFERROR('Balance Sheet'!E36/'Balance Sheet'!E$38,0)</f>
        <v>6.9881971001733295E-3</v>
      </c>
      <c r="G34" s="95">
        <f>IFERROR('Balance Sheet'!F36/'Balance Sheet'!F$38,0)</f>
        <v>7.7394072985549839E-3</v>
      </c>
      <c r="H34" s="95">
        <f>IFERROR('Balance Sheet'!G36/'Balance Sheet'!G$38,0)</f>
        <v>8.7665198237885465E-3</v>
      </c>
      <c r="I34" s="95">
        <f>IFERROR('Balance Sheet'!H36/'Balance Sheet'!H$38,0)</f>
        <v>7.307941536467708E-3</v>
      </c>
      <c r="J34" s="95">
        <f>IFERROR('Balance Sheet'!I36/'Balance Sheet'!I$38,0)</f>
        <v>7.491395019234663E-3</v>
      </c>
      <c r="K34" s="95">
        <f>IFERROR('Balance Sheet'!J36/'Balance Sheet'!J$38,0)</f>
        <v>6.9351369884362432E-3</v>
      </c>
      <c r="L34" s="95">
        <f>IFERROR('Balance Sheet'!K36/'Balance Sheet'!K$38,0)</f>
        <v>7.1165608603646693E-3</v>
      </c>
    </row>
    <row r="35" spans="2:12" outlineLevel="1" x14ac:dyDescent="0.25">
      <c r="B35" s="78" t="s">
        <v>215</v>
      </c>
      <c r="C35" s="95">
        <f>IFERROR('Balance Sheet'!B37/'Balance Sheet'!B$38,0)</f>
        <v>1.6291182170542637E-2</v>
      </c>
      <c r="D35" s="95">
        <f>IFERROR('Balance Sheet'!C37/'Balance Sheet'!C$38,0)</f>
        <v>1.8717630311657629E-2</v>
      </c>
      <c r="E35" s="95">
        <f>IFERROR('Balance Sheet'!D37/'Balance Sheet'!D$38,0)</f>
        <v>2.1107861170581672E-2</v>
      </c>
      <c r="F35" s="95">
        <f>IFERROR('Balance Sheet'!E37/'Balance Sheet'!E$38,0)</f>
        <v>1.6920241010262196E-2</v>
      </c>
      <c r="G35" s="95">
        <f>IFERROR('Balance Sheet'!F37/'Balance Sheet'!F$38,0)</f>
        <v>1.3323536615233897E-2</v>
      </c>
      <c r="H35" s="95">
        <f>IFERROR('Balance Sheet'!G37/'Balance Sheet'!G$38,0)</f>
        <v>1.26431718061674E-2</v>
      </c>
      <c r="I35" s="95">
        <f>IFERROR('Balance Sheet'!H37/'Balance Sheet'!H$38,0)</f>
        <v>1.5389876880984952E-2</v>
      </c>
      <c r="J35" s="95">
        <f>IFERROR('Balance Sheet'!I37/'Balance Sheet'!I$38,0)</f>
        <v>1.5877033137612202E-2</v>
      </c>
      <c r="K35" s="95">
        <f>IFERROR('Balance Sheet'!J37/'Balance Sheet'!J$38,0)</f>
        <v>1.5459900882087086E-2</v>
      </c>
      <c r="L35" s="95">
        <f>IFERROR('Balance Sheet'!K37/'Balance Sheet'!K$38,0)</f>
        <v>1.3160564686784358E-2</v>
      </c>
    </row>
    <row r="36" spans="2:12" outlineLevel="1" x14ac:dyDescent="0.25">
      <c r="B36" s="89"/>
      <c r="C36" s="95"/>
    </row>
    <row r="37" spans="2:12" outlineLevel="1" x14ac:dyDescent="0.25">
      <c r="B37" s="89" t="s">
        <v>707</v>
      </c>
      <c r="C37" s="94">
        <f>IFERROR('Balance Sheet'!B66/'Balance Sheet'!B$66,0)</f>
        <v>1</v>
      </c>
      <c r="D37" s="94">
        <f>IFERROR('Balance Sheet'!C66/'Balance Sheet'!C$66,0)</f>
        <v>1</v>
      </c>
      <c r="E37" s="94">
        <f>IFERROR('Balance Sheet'!D66/'Balance Sheet'!D$66,0)</f>
        <v>1</v>
      </c>
      <c r="F37" s="94">
        <f>IFERROR('Balance Sheet'!E66/'Balance Sheet'!E$66,0)</f>
        <v>1</v>
      </c>
      <c r="G37" s="94">
        <f>IFERROR('Balance Sheet'!F66/'Balance Sheet'!F$66,0)</f>
        <v>1</v>
      </c>
      <c r="H37" s="94">
        <f>IFERROR('Balance Sheet'!G66/'Balance Sheet'!G$66,0)</f>
        <v>1</v>
      </c>
      <c r="I37" s="94">
        <f>IFERROR('Balance Sheet'!H66/'Balance Sheet'!H$66,0)</f>
        <v>1</v>
      </c>
      <c r="J37" s="94">
        <f>IFERROR('Balance Sheet'!I66/'Balance Sheet'!I$66,0)</f>
        <v>1</v>
      </c>
      <c r="K37" s="94">
        <f>IFERROR('Balance Sheet'!J66/'Balance Sheet'!J$66,0)</f>
        <v>1</v>
      </c>
      <c r="L37" s="94">
        <f>IFERROR('Balance Sheet'!K66/'Balance Sheet'!K$66,0)</f>
        <v>1</v>
      </c>
    </row>
    <row r="38" spans="2:12" outlineLevel="1" x14ac:dyDescent="0.25">
      <c r="B38" s="78" t="s">
        <v>218</v>
      </c>
      <c r="C38" s="95">
        <f>IFERROR('Balance Sheet'!B41/'Balance Sheet'!B$66,0)</f>
        <v>0.25711603682170542</v>
      </c>
      <c r="D38" s="95">
        <f>IFERROR('Balance Sheet'!C41/'Balance Sheet'!C$66,0)</f>
        <v>0.27292001090347395</v>
      </c>
      <c r="E38" s="95">
        <f>IFERROR('Balance Sheet'!D41/'Balance Sheet'!D$66,0)</f>
        <v>0.22953291318638241</v>
      </c>
      <c r="F38" s="95">
        <f>IFERROR('Balance Sheet'!E41/'Balance Sheet'!E$66,0)</f>
        <v>0.26434093597821001</v>
      </c>
      <c r="G38" s="95">
        <f>IFERROR('Balance Sheet'!F41/'Balance Sheet'!F$66,0)</f>
        <v>0.27521430320842516</v>
      </c>
      <c r="H38" s="95">
        <f>IFERROR('Balance Sheet'!G41/'Balance Sheet'!G$66,0)</f>
        <v>0.25724669603524231</v>
      </c>
      <c r="I38" s="95">
        <f>IFERROR('Balance Sheet'!H41/'Balance Sheet'!H$66,0)</f>
        <v>0.25509395924832601</v>
      </c>
      <c r="J38" s="95">
        <f>IFERROR('Balance Sheet'!I41/'Balance Sheet'!I$66,0)</f>
        <v>0.27465073901599513</v>
      </c>
      <c r="K38" s="95">
        <f>IFERROR('Balance Sheet'!J41/'Balance Sheet'!J$66,0)</f>
        <v>0.27815353925755071</v>
      </c>
      <c r="L38" s="95">
        <f>IFERROR('Balance Sheet'!K41/'Balance Sheet'!K$66,0)</f>
        <v>0.25339884627648779</v>
      </c>
    </row>
    <row r="39" spans="2:12" outlineLevel="1" x14ac:dyDescent="0.25">
      <c r="B39" s="78" t="s">
        <v>219</v>
      </c>
      <c r="C39" s="95">
        <f>IFERROR('Balance Sheet'!B42/'Balance Sheet'!B$66,0)</f>
        <v>0.11970082364341085</v>
      </c>
      <c r="D39" s="95">
        <f>IFERROR('Balance Sheet'!C42/'Balance Sheet'!C$66,0)</f>
        <v>0.12620771117908955</v>
      </c>
      <c r="E39" s="95">
        <f>IFERROR('Balance Sheet'!D42/'Balance Sheet'!D$66,0)</f>
        <v>0.10547899767813528</v>
      </c>
      <c r="F39" s="95">
        <f>IFERROR('Balance Sheet'!E42/'Balance Sheet'!E$66,0)</f>
        <v>0.1008061187993507</v>
      </c>
      <c r="G39" s="95">
        <f>IFERROR('Balance Sheet'!F42/'Balance Sheet'!F$66,0)</f>
        <v>9.9216262552045062E-2</v>
      </c>
      <c r="H39" s="95">
        <f>IFERROR('Balance Sheet'!G42/'Balance Sheet'!G$66,0)</f>
        <v>9.5947136563876656E-2</v>
      </c>
      <c r="I39" s="95">
        <f>IFERROR('Balance Sheet'!H42/'Balance Sheet'!H$66,0)</f>
        <v>8.996328029375765E-2</v>
      </c>
      <c r="J39" s="95">
        <f>IFERROR('Balance Sheet'!I42/'Balance Sheet'!I$66,0)</f>
        <v>9.7202537625700206E-2</v>
      </c>
      <c r="K39" s="95">
        <f>IFERROR('Balance Sheet'!J42/'Balance Sheet'!J$66,0)</f>
        <v>9.8058161643237857E-2</v>
      </c>
      <c r="L39" s="95">
        <f>IFERROR('Balance Sheet'!K42/'Balance Sheet'!K$66,0)</f>
        <v>9.3167521813491028E-2</v>
      </c>
    </row>
    <row r="40" spans="2:12" outlineLevel="1" x14ac:dyDescent="0.25">
      <c r="B40" s="78" t="s">
        <v>220</v>
      </c>
      <c r="C40" s="95">
        <f>IFERROR('Balance Sheet'!B43/'Balance Sheet'!B$66,0)</f>
        <v>0</v>
      </c>
      <c r="D40" s="95">
        <f>IFERROR('Balance Sheet'!C43/'Balance Sheet'!C$66,0)</f>
        <v>3.8858769724687284E-2</v>
      </c>
      <c r="E40" s="95">
        <f>IFERROR('Balance Sheet'!D43/'Balance Sheet'!D$66,0)</f>
        <v>3.3169496125199774E-2</v>
      </c>
      <c r="F40" s="95">
        <f>IFERROR('Balance Sheet'!E43/'Balance Sheet'!E$66,0)</f>
        <v>2.3660824827358515E-3</v>
      </c>
      <c r="G40" s="95">
        <f>IFERROR('Balance Sheet'!F43/'Balance Sheet'!F$66,0)</f>
        <v>2.204261572373255E-3</v>
      </c>
      <c r="H40" s="95">
        <f>IFERROR('Balance Sheet'!G43/'Balance Sheet'!G$66,0)</f>
        <v>3.7422907488986787E-2</v>
      </c>
      <c r="I40" s="95">
        <f>IFERROR('Balance Sheet'!H43/'Balance Sheet'!H$66,0)</f>
        <v>1.7099863201094391E-3</v>
      </c>
      <c r="J40" s="95">
        <f>IFERROR('Balance Sheet'!I43/'Balance Sheet'!I$66,0)</f>
        <v>1.3481136532361477E-2</v>
      </c>
      <c r="K40" s="95">
        <f>IFERROR('Balance Sheet'!J43/'Balance Sheet'!J$66,0)</f>
        <v>1.1376741576535859E-3</v>
      </c>
      <c r="L40" s="95">
        <f>IFERROR('Balance Sheet'!K43/'Balance Sheet'!K$66,0)</f>
        <v>1.5668029103980057E-2</v>
      </c>
    </row>
    <row r="41" spans="2:12" outlineLevel="1" x14ac:dyDescent="0.25">
      <c r="B41" s="78" t="s">
        <v>221</v>
      </c>
      <c r="C41" s="95">
        <f>IFERROR('Balance Sheet'!B44/'Balance Sheet'!B$66,0)</f>
        <v>0</v>
      </c>
      <c r="D41" s="95">
        <f>IFERROR('Balance Sheet'!C44/'Balance Sheet'!C$66,0)</f>
        <v>0</v>
      </c>
      <c r="E41" s="95">
        <f>IFERROR('Balance Sheet'!D44/'Balance Sheet'!D$66,0)</f>
        <v>0</v>
      </c>
      <c r="F41" s="95">
        <f>IFERROR('Balance Sheet'!E44/'Balance Sheet'!E$66,0)</f>
        <v>0</v>
      </c>
      <c r="G41" s="95">
        <f>IFERROR('Balance Sheet'!F44/'Balance Sheet'!F$66,0)</f>
        <v>0</v>
      </c>
      <c r="H41" s="95">
        <f>IFERROR('Balance Sheet'!G44/'Balance Sheet'!G$66,0)</f>
        <v>1.1233480176211454E-3</v>
      </c>
      <c r="I41" s="95">
        <f>IFERROR('Balance Sheet'!H44/'Balance Sheet'!H$66,0)</f>
        <v>4.7159622723018215E-3</v>
      </c>
      <c r="J41" s="95">
        <f>IFERROR('Balance Sheet'!I44/'Balance Sheet'!I$66,0)</f>
        <v>4.9605183235472772E-3</v>
      </c>
      <c r="K41" s="95">
        <f>IFERROR('Balance Sheet'!J44/'Balance Sheet'!J$66,0)</f>
        <v>7.542935511018296E-3</v>
      </c>
      <c r="L41" s="95">
        <f>IFERROR('Balance Sheet'!K44/'Balance Sheet'!K$66,0)</f>
        <v>5.0584108763080844E-3</v>
      </c>
    </row>
    <row r="42" spans="2:12" outlineLevel="1" x14ac:dyDescent="0.25">
      <c r="B42" s="78" t="s">
        <v>222</v>
      </c>
      <c r="C42" s="95">
        <f>IFERROR('Balance Sheet'!B45/'Balance Sheet'!B$66,0)</f>
        <v>4.5542635658914726E-2</v>
      </c>
      <c r="D42" s="95">
        <f>IFERROR('Balance Sheet'!C45/'Balance Sheet'!C$66,0)</f>
        <v>4.7490686615985704E-2</v>
      </c>
      <c r="E42" s="95">
        <f>IFERROR('Balance Sheet'!D45/'Balance Sheet'!D$66,0)</f>
        <v>4.1069867020474625E-2</v>
      </c>
      <c r="F42" s="95">
        <f>IFERROR('Balance Sheet'!E45/'Balance Sheet'!E$66,0)</f>
        <v>4.1213855338817509E-2</v>
      </c>
      <c r="G42" s="95">
        <f>IFERROR('Balance Sheet'!F45/'Balance Sheet'!F$66,0)</f>
        <v>3.9774675483712954E-2</v>
      </c>
      <c r="H42" s="95">
        <f>IFERROR('Balance Sheet'!G45/'Balance Sheet'!G$66,0)</f>
        <v>3.7687224669603524E-2</v>
      </c>
      <c r="I42" s="95">
        <f>IFERROR('Balance Sheet'!H45/'Balance Sheet'!H$66,0)</f>
        <v>3.3317733458132333E-2</v>
      </c>
      <c r="J42" s="95">
        <f>IFERROR('Balance Sheet'!I45/'Balance Sheet'!I$66,0)</f>
        <v>3.4453668083957618E-2</v>
      </c>
      <c r="K42" s="95">
        <f>IFERROR('Balance Sheet'!J45/'Balance Sheet'!J$66,0)</f>
        <v>3.3880871489573916E-2</v>
      </c>
      <c r="L42" s="95">
        <f>IFERROR('Balance Sheet'!K45/'Balance Sheet'!K$66,0)</f>
        <v>3.387251065310027E-2</v>
      </c>
    </row>
    <row r="43" spans="2:12" outlineLevel="1" x14ac:dyDescent="0.25">
      <c r="B43" s="78" t="s">
        <v>223</v>
      </c>
      <c r="C43" s="95">
        <f>IFERROR('Balance Sheet'!B46/'Balance Sheet'!B$66,0)</f>
        <v>1.4050387596899225E-2</v>
      </c>
      <c r="D43" s="95">
        <f>IFERROR('Balance Sheet'!C46/'Balance Sheet'!C$66,0)</f>
        <v>1.544658812127086E-2</v>
      </c>
      <c r="E43" s="95">
        <f>IFERROR('Balance Sheet'!D46/'Balance Sheet'!D$66,0)</f>
        <v>6.0398637035250127E-2</v>
      </c>
      <c r="F43" s="95">
        <f>IFERROR('Balance Sheet'!E46/'Balance Sheet'!E$66,0)</f>
        <v>7.2605717115580379E-2</v>
      </c>
      <c r="G43" s="95">
        <f>IFERROR('Balance Sheet'!F46/'Balance Sheet'!F$66,0)</f>
        <v>7.1614009306882193E-2</v>
      </c>
      <c r="H43" s="95">
        <f>IFERROR('Balance Sheet'!G46/'Balance Sheet'!G$66,0)</f>
        <v>8.2400881057268727E-2</v>
      </c>
      <c r="I43" s="95">
        <f>IFERROR('Balance Sheet'!H46/'Balance Sheet'!H$66,0)</f>
        <v>6.2387500899992801E-2</v>
      </c>
      <c r="J43" s="95">
        <f>IFERROR('Balance Sheet'!I46/'Balance Sheet'!I$66,0)</f>
        <v>7.199500573665385E-2</v>
      </c>
      <c r="K43" s="95">
        <f>IFERROR('Balance Sheet'!J46/'Balance Sheet'!J$66,0)</f>
        <v>7.9902128853286791E-2</v>
      </c>
      <c r="L43" s="95">
        <f>IFERROR('Balance Sheet'!K46/'Balance Sheet'!K$66,0)</f>
        <v>8.5587152506015021E-2</v>
      </c>
    </row>
    <row r="44" spans="2:12" outlineLevel="1" x14ac:dyDescent="0.25">
      <c r="B44" s="78" t="s">
        <v>225</v>
      </c>
      <c r="C44" s="95">
        <f>IFERROR('Balance Sheet'!B49/'Balance Sheet'!B$66,0)</f>
        <v>0.15422117248062014</v>
      </c>
      <c r="D44" s="95">
        <f>IFERROR('Balance Sheet'!C49/'Balance Sheet'!C$66,0)</f>
        <v>0.14695459914589454</v>
      </c>
      <c r="E44" s="95">
        <f>IFERROR('Balance Sheet'!D49/'Balance Sheet'!D$66,0)</f>
        <v>0.12245574887676025</v>
      </c>
      <c r="F44" s="95">
        <f>IFERROR('Balance Sheet'!E49/'Balance Sheet'!E$66,0)</f>
        <v>0.18084023440724131</v>
      </c>
      <c r="G44" s="95">
        <f>IFERROR('Balance Sheet'!F49/'Balance Sheet'!F$66,0)</f>
        <v>0.15887827577761449</v>
      </c>
      <c r="H44" s="95">
        <f>IFERROR('Balance Sheet'!G49/'Balance Sheet'!G$66,0)</f>
        <v>0.11286343612334802</v>
      </c>
      <c r="I44" s="95">
        <f>IFERROR('Balance Sheet'!H49/'Balance Sheet'!H$66,0)</f>
        <v>0.13525091799265607</v>
      </c>
      <c r="J44" s="95">
        <f>IFERROR('Balance Sheet'!I49/'Balance Sheet'!I$66,0)</f>
        <v>0.11291084565026659</v>
      </c>
      <c r="K44" s="95">
        <f>IFERROR('Balance Sheet'!J49/'Balance Sheet'!J$66,0)</f>
        <v>0.10105040052364181</v>
      </c>
      <c r="L44" s="95">
        <f>IFERROR('Balance Sheet'!K49/'Balance Sheet'!K$66,0)</f>
        <v>7.7934313128677851E-2</v>
      </c>
    </row>
    <row r="45" spans="2:12" outlineLevel="1" x14ac:dyDescent="0.25">
      <c r="B45" s="78" t="s">
        <v>226</v>
      </c>
      <c r="C45" s="95">
        <f>IFERROR('Balance Sheet'!B50/'Balance Sheet'!B$66,0)</f>
        <v>0</v>
      </c>
      <c r="D45" s="95">
        <f>IFERROR('Balance Sheet'!C50/'Balance Sheet'!C$66,0)</f>
        <v>0</v>
      </c>
      <c r="E45" s="95">
        <f>IFERROR('Balance Sheet'!D50/'Balance Sheet'!D$66,0)</f>
        <v>0</v>
      </c>
      <c r="F45" s="95">
        <f>IFERROR('Balance Sheet'!E50/'Balance Sheet'!E$66,0)</f>
        <v>0</v>
      </c>
      <c r="G45" s="95">
        <f>IFERROR('Balance Sheet'!F50/'Balance Sheet'!F$66,0)</f>
        <v>0</v>
      </c>
      <c r="H45" s="95">
        <f>IFERROR('Balance Sheet'!G50/'Balance Sheet'!G$66,0)</f>
        <v>8.1497797356828196E-3</v>
      </c>
      <c r="I45" s="95">
        <f>IFERROR('Balance Sheet'!H50/'Balance Sheet'!H$66,0)</f>
        <v>5.786953704370365E-2</v>
      </c>
      <c r="J45" s="95">
        <f>IFERROR('Balance Sheet'!I50/'Balance Sheet'!I$66,0)</f>
        <v>6.111223594519808E-2</v>
      </c>
      <c r="K45" s="95">
        <f>IFERROR('Balance Sheet'!J50/'Balance Sheet'!J$66,0)</f>
        <v>6.0234392045631642E-2</v>
      </c>
      <c r="L45" s="95">
        <f>IFERROR('Balance Sheet'!K50/'Balance Sheet'!K$66,0)</f>
        <v>5.4048178102443688E-2</v>
      </c>
    </row>
    <row r="46" spans="2:12" outlineLevel="1" x14ac:dyDescent="0.25">
      <c r="B46" s="78" t="s">
        <v>227</v>
      </c>
      <c r="C46" s="95">
        <f>IFERROR('Balance Sheet'!B51/'Balance Sheet'!B$66,0)</f>
        <v>1.2990552325581396E-2</v>
      </c>
      <c r="D46" s="95">
        <f>IFERROR('Balance Sheet'!C51/'Balance Sheet'!C$66,0)</f>
        <v>1.544658812127086E-3</v>
      </c>
      <c r="E46" s="95">
        <f>IFERROR('Balance Sheet'!D51/'Balance Sheet'!D$66,0)</f>
        <v>8.9557639538039389E-3</v>
      </c>
      <c r="F46" s="95">
        <f>IFERROR('Balance Sheet'!E51/'Balance Sheet'!E$66,0)</f>
        <v>8.5839271466696017E-3</v>
      </c>
      <c r="G46" s="95">
        <f>IFERROR('Balance Sheet'!F51/'Balance Sheet'!F$66,0)</f>
        <v>7.7638990938035755E-3</v>
      </c>
      <c r="H46" s="95">
        <f>IFERROR('Balance Sheet'!G51/'Balance Sheet'!G$66,0)</f>
        <v>1.1960352422907489E-2</v>
      </c>
      <c r="I46" s="95">
        <f>IFERROR('Balance Sheet'!H51/'Balance Sheet'!H$66,0)</f>
        <v>1.1969904240766074E-2</v>
      </c>
      <c r="J46" s="95">
        <f>IFERROR('Balance Sheet'!I51/'Balance Sheet'!I$66,0)</f>
        <v>1.2721873523655261E-2</v>
      </c>
      <c r="K46" s="95">
        <f>IFERROR('Balance Sheet'!J51/'Balance Sheet'!J$66,0)</f>
        <v>1.1283234111523236E-2</v>
      </c>
      <c r="L46" s="95">
        <f>IFERROR('Balance Sheet'!K51/'Balance Sheet'!K$66,0)</f>
        <v>1.1522741107922427E-2</v>
      </c>
    </row>
    <row r="47" spans="2:12" outlineLevel="1" x14ac:dyDescent="0.25">
      <c r="B47" s="78" t="s">
        <v>228</v>
      </c>
      <c r="C47" s="95">
        <f>IFERROR('Balance Sheet'!B52/'Balance Sheet'!B$66,0)</f>
        <v>1.7411579457364341E-2</v>
      </c>
      <c r="D47" s="95">
        <f>IFERROR('Balance Sheet'!C52/'Balance Sheet'!C$66,0)</f>
        <v>2.2170397068177E-2</v>
      </c>
      <c r="E47" s="95">
        <f>IFERROR('Balance Sheet'!D52/'Balance Sheet'!D$66,0)</f>
        <v>2.7078370473117633E-2</v>
      </c>
      <c r="F47" s="95">
        <f>IFERROR('Balance Sheet'!E52/'Balance Sheet'!E$66,0)</f>
        <v>2.4431177263598097E-2</v>
      </c>
      <c r="G47" s="95">
        <f>IFERROR('Balance Sheet'!F52/'Balance Sheet'!F$66,0)</f>
        <v>2.4418319862845948E-2</v>
      </c>
      <c r="H47" s="95">
        <f>IFERROR('Balance Sheet'!G52/'Balance Sheet'!G$66,0)</f>
        <v>1.1938325991189427E-2</v>
      </c>
      <c r="I47" s="95">
        <f>IFERROR('Balance Sheet'!H52/'Balance Sheet'!H$66,0)</f>
        <v>1.103391172870617E-2</v>
      </c>
      <c r="J47" s="95">
        <f>IFERROR('Balance Sheet'!I52/'Balance Sheet'!I$66,0)</f>
        <v>1.1490180198420732E-2</v>
      </c>
      <c r="K47" s="95">
        <f>IFERROR('Balance Sheet'!J52/'Balance Sheet'!J$66,0)</f>
        <v>6.9818907209425549E-3</v>
      </c>
      <c r="L47" s="95">
        <f>IFERROR('Balance Sheet'!K52/'Balance Sheet'!K$66,0)</f>
        <v>6.5512943154477201E-3</v>
      </c>
    </row>
    <row r="48" spans="2:12" outlineLevel="1" x14ac:dyDescent="0.25">
      <c r="B48" s="78" t="s">
        <v>230</v>
      </c>
      <c r="C48" s="95">
        <f>IFERROR('Balance Sheet'!B55/'Balance Sheet'!B$66,0)</f>
        <v>6.0562015503875968E-5</v>
      </c>
      <c r="D48" s="95">
        <f>IFERROR('Balance Sheet'!C55/'Balance Sheet'!C$66,0)</f>
        <v>6.0574855377532788E-5</v>
      </c>
      <c r="E48" s="95">
        <f>IFERROR('Balance Sheet'!D55/'Balance Sheet'!D$66,0)</f>
        <v>6.030817477309049E-5</v>
      </c>
      <c r="F48" s="95">
        <f>IFERROR('Balance Sheet'!E55/'Balance Sheet'!E$66,0)</f>
        <v>1.1005034803422566E-4</v>
      </c>
      <c r="G48" s="95">
        <f>IFERROR('Balance Sheet'!F55/'Balance Sheet'!F$66,0)</f>
        <v>9.7967180994366893E-5</v>
      </c>
      <c r="H48" s="95">
        <f>IFERROR('Balance Sheet'!G55/'Balance Sheet'!G$66,0)</f>
        <v>8.8105726872246703E-5</v>
      </c>
      <c r="I48" s="95">
        <f>IFERROR('Balance Sheet'!H55/'Balance Sheet'!H$66,0)</f>
        <v>7.1999424004607967E-5</v>
      </c>
      <c r="J48" s="95">
        <f>IFERROR('Balance Sheet'!I55/'Balance Sheet'!I$66,0)</f>
        <v>6.7490045218330293E-5</v>
      </c>
      <c r="K48" s="95">
        <f>IFERROR('Balance Sheet'!J55/'Balance Sheet'!J$66,0)</f>
        <v>3.1169155004207833E-5</v>
      </c>
      <c r="L48" s="95">
        <f>IFERROR('Balance Sheet'!K55/'Balance Sheet'!K$66,0)</f>
        <v>2.8988027944458939E-5</v>
      </c>
    </row>
    <row r="49" spans="2:12" outlineLevel="1" x14ac:dyDescent="0.25">
      <c r="B49" s="78" t="s">
        <v>231</v>
      </c>
      <c r="C49" s="95">
        <f>IFERROR('Balance Sheet'!B56/'Balance Sheet'!B$66,0)</f>
        <v>0.14895227713178294</v>
      </c>
      <c r="D49" s="95">
        <f>IFERROR('Balance Sheet'!C56/'Balance Sheet'!C$66,0)</f>
        <v>0.15803979767998305</v>
      </c>
      <c r="E49" s="95">
        <f>IFERROR('Balance Sheet'!D56/'Balance Sheet'!D$66,0)</f>
        <v>0.16554593975213341</v>
      </c>
      <c r="F49" s="95">
        <f>IFERROR('Balance Sheet'!E56/'Balance Sheet'!E$66,0)</f>
        <v>0.1595730046496272</v>
      </c>
      <c r="G49" s="95">
        <f>IFERROR('Balance Sheet'!F56/'Balance Sheet'!F$66,0)</f>
        <v>0.14957139358314964</v>
      </c>
      <c r="H49" s="95">
        <f>IFERROR('Balance Sheet'!G56/'Balance Sheet'!G$66,0)</f>
        <v>0.14134361233480175</v>
      </c>
      <c r="I49" s="95">
        <f>IFERROR('Balance Sheet'!H56/'Balance Sheet'!H$66,0)</f>
        <v>0.12056303549571604</v>
      </c>
      <c r="J49" s="95">
        <f>IFERROR('Balance Sheet'!I56/'Balance Sheet'!I$66,0)</f>
        <v>0.11863062698252008</v>
      </c>
      <c r="K49" s="95">
        <f>IFERROR('Balance Sheet'!J56/'Balance Sheet'!J$66,0)</f>
        <v>0.10728423152448337</v>
      </c>
      <c r="L49" s="95">
        <f>IFERROR('Balance Sheet'!K56/'Balance Sheet'!K$66,0)</f>
        <v>0.1063860625561643</v>
      </c>
    </row>
    <row r="50" spans="2:12" outlineLevel="1" x14ac:dyDescent="0.25">
      <c r="B50" s="78" t="s">
        <v>232</v>
      </c>
      <c r="C50" s="95">
        <f>IFERROR('Balance Sheet'!B57/'Balance Sheet'!B$66,0)</f>
        <v>0.22583575581395349</v>
      </c>
      <c r="D50" s="95">
        <f>IFERROR('Balance Sheet'!C57/'Balance Sheet'!C$66,0)</f>
        <v>0.19741345367537935</v>
      </c>
      <c r="E50" s="95">
        <f>IFERROR('Balance Sheet'!D57/'Balance Sheet'!D$66,0)</f>
        <v>0.23176431565298677</v>
      </c>
      <c r="F50" s="95">
        <f>IFERROR('Balance Sheet'!E57/'Balance Sheet'!E$66,0)</f>
        <v>0.1647453710072358</v>
      </c>
      <c r="G50" s="95">
        <f>IFERROR('Balance Sheet'!F57/'Balance Sheet'!F$66,0)</f>
        <v>0.19316678912564292</v>
      </c>
      <c r="H50" s="95">
        <f>IFERROR('Balance Sheet'!G57/'Balance Sheet'!G$66,0)</f>
        <v>0.22594713656387666</v>
      </c>
      <c r="I50" s="95">
        <f>IFERROR('Balance Sheet'!H57/'Balance Sheet'!H$66,0)</f>
        <v>0.2318201454388365</v>
      </c>
      <c r="J50" s="95">
        <f>IFERROR('Balance Sheet'!I57/'Balance Sheet'!I$66,0)</f>
        <v>0.1968347168792603</v>
      </c>
      <c r="K50" s="95">
        <f>IFERROR('Balance Sheet'!J57/'Balance Sheet'!J$66,0)</f>
        <v>0.24288564037028956</v>
      </c>
      <c r="L50" s="95">
        <f>IFERROR('Balance Sheet'!K57/'Balance Sheet'!K$66,0)</f>
        <v>0.28293764675189148</v>
      </c>
    </row>
    <row r="51" spans="2:12" outlineLevel="1" x14ac:dyDescent="0.25">
      <c r="B51" s="78" t="s">
        <v>233</v>
      </c>
      <c r="C51" s="95">
        <f>IFERROR('Balance Sheet'!B58/'Balance Sheet'!B$66,0)</f>
        <v>0</v>
      </c>
      <c r="D51" s="95">
        <f>IFERROR('Balance Sheet'!C58/'Balance Sheet'!C$66,0)</f>
        <v>0</v>
      </c>
      <c r="E51" s="95">
        <f>IFERROR('Balance Sheet'!D58/'Balance Sheet'!D$66,0)</f>
        <v>0</v>
      </c>
      <c r="F51" s="95">
        <f>IFERROR('Balance Sheet'!E58/'Balance Sheet'!E$66,0)</f>
        <v>0</v>
      </c>
      <c r="G51" s="95">
        <f>IFERROR('Balance Sheet'!F58/'Balance Sheet'!F$66,0)</f>
        <v>0</v>
      </c>
      <c r="H51" s="95">
        <f>IFERROR('Balance Sheet'!G58/'Balance Sheet'!G$66,0)</f>
        <v>0</v>
      </c>
      <c r="I51" s="95">
        <f>IFERROR('Balance Sheet'!H58/'Balance Sheet'!H$66,0)</f>
        <v>0</v>
      </c>
      <c r="J51" s="95">
        <f>IFERROR('Balance Sheet'!I58/'Balance Sheet'!I$66,0)</f>
        <v>0</v>
      </c>
      <c r="K51" s="95">
        <f>IFERROR('Balance Sheet'!J58/'Balance Sheet'!J$66,0)</f>
        <v>0</v>
      </c>
      <c r="L51" s="95">
        <f>IFERROR('Balance Sheet'!K58/'Balance Sheet'!K$66,0)</f>
        <v>0</v>
      </c>
    </row>
    <row r="52" spans="2:12" outlineLevel="1" x14ac:dyDescent="0.25">
      <c r="B52" s="78" t="s">
        <v>234</v>
      </c>
      <c r="C52" s="95">
        <f>IFERROR('Balance Sheet'!B59/'Balance Sheet'!B$66,0)</f>
        <v>-2.301356589147287E-3</v>
      </c>
      <c r="D52" s="95">
        <f>IFERROR('Balance Sheet'!C59/'Balance Sheet'!C$66,0)</f>
        <v>-3.3952206439107124E-2</v>
      </c>
      <c r="E52" s="95">
        <f>IFERROR('Balance Sheet'!D59/'Balance Sheet'!D$66,0)</f>
        <v>-3.3139342037813227E-2</v>
      </c>
      <c r="F52" s="95">
        <f>IFERROR('Balance Sheet'!E59/'Balance Sheet'!E$66,0)</f>
        <v>-2.7897763226676205E-2</v>
      </c>
      <c r="G52" s="95">
        <f>IFERROR('Balance Sheet'!F59/'Balance Sheet'!F$66,0)</f>
        <v>-2.9365662503061475E-2</v>
      </c>
      <c r="H52" s="95">
        <f>IFERROR('Balance Sheet'!G59/'Balance Sheet'!G$66,0)</f>
        <v>-3.1629955947136565E-2</v>
      </c>
      <c r="I52" s="95">
        <f>IFERROR('Balance Sheet'!H59/'Balance Sheet'!H$66,0)</f>
        <v>-2.3345813233494134E-2</v>
      </c>
      <c r="J52" s="95">
        <f>IFERROR('Balance Sheet'!I59/'Balance Sheet'!I$66,0)</f>
        <v>-1.9184045353310388E-2</v>
      </c>
      <c r="K52" s="95">
        <f>IFERROR('Balance Sheet'!J59/'Balance Sheet'!J$66,0)</f>
        <v>-2.8504192251348065E-2</v>
      </c>
      <c r="L52" s="95">
        <f>IFERROR('Balance Sheet'!K59/'Balance Sheet'!K$66,0)</f>
        <v>-2.616169521987419E-2</v>
      </c>
    </row>
    <row r="53" spans="2:12" outlineLevel="1" x14ac:dyDescent="0.25">
      <c r="B53" s="78" t="s">
        <v>236</v>
      </c>
      <c r="C53" s="95">
        <f>IFERROR('Balance Sheet'!B62/'Balance Sheet'!B$66,0)</f>
        <v>6.4195736434108528E-3</v>
      </c>
      <c r="D53" s="95">
        <f>IFERROR('Balance Sheet'!C62/'Balance Sheet'!C$66,0)</f>
        <v>6.844958657661205E-3</v>
      </c>
      <c r="E53" s="95">
        <f>IFERROR('Balance Sheet'!D62/'Balance Sheet'!D$66,0)</f>
        <v>7.6289841087959472E-3</v>
      </c>
      <c r="F53" s="95">
        <f>IFERROR('Balance Sheet'!E62/'Balance Sheet'!E$66,0)</f>
        <v>8.2812886895754813E-3</v>
      </c>
      <c r="G53" s="95">
        <f>IFERROR('Balance Sheet'!F62/'Balance Sheet'!F$66,0)</f>
        <v>7.4455057555718835E-3</v>
      </c>
      <c r="H53" s="95">
        <f>IFERROR('Balance Sheet'!G62/'Balance Sheet'!G$66,0)</f>
        <v>7.5110132158590307E-3</v>
      </c>
      <c r="I53" s="95">
        <f>IFERROR('Balance Sheet'!H62/'Balance Sheet'!H$66,0)</f>
        <v>7.5779393764849878E-3</v>
      </c>
      <c r="J53" s="95">
        <f>IFERROR('Balance Sheet'!I62/'Balance Sheet'!I$66,0)</f>
        <v>8.6724708105554438E-3</v>
      </c>
      <c r="K53" s="95">
        <f>IFERROR('Balance Sheet'!J62/'Balance Sheet'!J$66,0)</f>
        <v>7.7922887510519588E-5</v>
      </c>
      <c r="L53" s="95">
        <f>IFERROR('Balance Sheet'!K62/'Balance Sheet'!K$66,0)</f>
        <v>0</v>
      </c>
    </row>
    <row r="54" spans="2:12" x14ac:dyDescent="0.25">
      <c r="C54" s="95"/>
    </row>
  </sheetData>
  <mergeCells count="2">
    <mergeCell ref="B22:M22"/>
    <mergeCell ref="B9:M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tabSelected="1" workbookViewId="0">
      <selection activeCell="G10" sqref="G10"/>
    </sheetView>
  </sheetViews>
  <sheetFormatPr defaultRowHeight="12.75" x14ac:dyDescent="0.2"/>
  <cols>
    <col min="1" max="1" width="1.85546875" customWidth="1"/>
    <col min="2" max="2" width="11.7109375" customWidth="1"/>
    <col min="3" max="3" width="10.7109375" customWidth="1"/>
    <col min="4" max="4" width="11.7109375" customWidth="1"/>
    <col min="5" max="5" width="14.7109375" customWidth="1"/>
    <col min="7" max="7" width="11.7109375" customWidth="1"/>
    <col min="8" max="8" width="10.7109375" customWidth="1"/>
    <col min="9" max="9" width="11.7109375" customWidth="1"/>
    <col min="10" max="10" width="14.7109375" customWidth="1"/>
    <col min="12" max="12" width="11.7109375" customWidth="1"/>
    <col min="13" max="13" width="10.7109375" customWidth="1"/>
    <col min="14" max="14" width="11.7109375" customWidth="1"/>
    <col min="15" max="15" width="14.7109375" customWidth="1"/>
  </cols>
  <sheetData>
    <row r="1" spans="1:15" x14ac:dyDescent="0.2">
      <c r="A1" s="108"/>
      <c r="B1" s="109"/>
      <c r="C1" s="109"/>
      <c r="D1" s="109"/>
      <c r="E1" s="109"/>
      <c r="F1" s="109"/>
      <c r="G1" s="109"/>
      <c r="H1" s="109"/>
      <c r="I1" s="109"/>
      <c r="J1" s="109"/>
      <c r="K1" s="109"/>
      <c r="L1" s="109"/>
      <c r="M1" s="109"/>
      <c r="N1" s="109"/>
      <c r="O1" s="109"/>
    </row>
    <row r="2" spans="1:15" ht="15" x14ac:dyDescent="0.25">
      <c r="A2" s="110"/>
      <c r="B2" s="111" t="str">
        <f>LEFT('Key Stats'!$A$5,LEN('Key Stats'!$A$5)-41)&amp;" -"&amp;HistoricalFS!B13&amp;" Forecasting"</f>
        <v>Costco Wholesale Corporation -Revenue Forecasting</v>
      </c>
      <c r="C2" s="111"/>
      <c r="D2" s="111"/>
      <c r="E2" s="111"/>
      <c r="F2" s="109"/>
      <c r="G2" s="111" t="str">
        <f>LEFT('Key Stats'!$A$5,LEN('Key Stats'!$A$5)-41)&amp;" -"&amp;HistoricalFS!B25&amp;" Forecasting"</f>
        <v>Costco Wholesale Corporation -EBITDA Forecasting</v>
      </c>
      <c r="H2" s="111"/>
      <c r="I2" s="111"/>
      <c r="J2" s="111"/>
      <c r="K2" s="109"/>
      <c r="L2" s="111" t="str">
        <f>LEFT('Key Stats'!$A$5,LEN('Key Stats'!$A$5)-41)&amp;" -"&amp;HistoricalFS!B45&amp;" Forecasting"</f>
        <v>Costco Wholesale Corporation -Basic EPS Forecasting</v>
      </c>
      <c r="M2" s="111"/>
      <c r="N2" s="111"/>
      <c r="O2" s="111"/>
    </row>
    <row r="3" spans="1:15" ht="15" x14ac:dyDescent="0.25">
      <c r="A3" s="108"/>
      <c r="B3" s="75" t="s">
        <v>708</v>
      </c>
      <c r="C3" s="112" t="s">
        <v>709</v>
      </c>
      <c r="D3" s="112" t="s">
        <v>710</v>
      </c>
      <c r="E3" s="75" t="s">
        <v>711</v>
      </c>
      <c r="F3" s="109"/>
      <c r="G3" s="75" t="s">
        <v>708</v>
      </c>
      <c r="H3" s="112" t="s">
        <v>709</v>
      </c>
      <c r="I3" s="112" t="str">
        <f>[1]HistoricalFS!B18</f>
        <v>EBITDA</v>
      </c>
      <c r="J3" s="112" t="str">
        <f>I3&amp;" Growth"</f>
        <v>EBITDA Growth</v>
      </c>
      <c r="K3" s="109"/>
      <c r="L3" s="75" t="s">
        <v>708</v>
      </c>
      <c r="M3" s="112" t="s">
        <v>709</v>
      </c>
      <c r="N3" s="112" t="str">
        <f>[1]HistoricalFS!B38</f>
        <v>EPS</v>
      </c>
      <c r="O3" s="112" t="str">
        <f>N3&amp;" Growth"</f>
        <v>EPS Growth</v>
      </c>
    </row>
    <row r="4" spans="1:15" ht="15" x14ac:dyDescent="0.25">
      <c r="A4" s="108"/>
      <c r="B4" s="113">
        <v>1</v>
      </c>
      <c r="C4" s="114">
        <f>[1]HistoricalFS!$C$3</f>
        <v>41729</v>
      </c>
      <c r="D4" s="119">
        <f t="array" ref="D4:D13">TRANSPOSE('Key Stats'!B16:L16)</f>
        <v>112640</v>
      </c>
      <c r="E4" s="109"/>
      <c r="F4" s="109"/>
      <c r="G4" s="113">
        <v>1</v>
      </c>
      <c r="H4" s="114">
        <f>[1]HistoricalFS!$C$3</f>
        <v>41729</v>
      </c>
      <c r="I4" s="119">
        <f t="array" ref="I4:I13">TRANSPOSE(HistoricalFS!C25:L25)</f>
        <v>3283</v>
      </c>
      <c r="J4" s="109"/>
      <c r="K4" s="109"/>
      <c r="L4" s="113">
        <v>1</v>
      </c>
      <c r="M4" s="114">
        <f>[1]HistoricalFS!$C$3</f>
        <v>41729</v>
      </c>
      <c r="N4" s="119">
        <f t="array" ref="N4:N13">TRANSPOSE(HistoricalFS!C45:L45)</f>
        <v>4.7595926992224635</v>
      </c>
      <c r="O4" s="109"/>
    </row>
    <row r="5" spans="1:15" ht="15" x14ac:dyDescent="0.25">
      <c r="A5" s="108"/>
      <c r="B5" s="113">
        <f>B4+1</f>
        <v>2</v>
      </c>
      <c r="C5" s="114">
        <f>C4+365</f>
        <v>42094</v>
      </c>
      <c r="D5" s="119">
        <v>116199</v>
      </c>
      <c r="E5" s="115">
        <f>D5/D4-1</f>
        <v>3.1596235795454453E-2</v>
      </c>
      <c r="F5" s="109"/>
      <c r="G5" s="113">
        <f>G4+1</f>
        <v>2</v>
      </c>
      <c r="H5" s="114">
        <f>H4+365</f>
        <v>42094</v>
      </c>
      <c r="I5" s="119">
        <v>3689</v>
      </c>
      <c r="J5" s="115">
        <f>I5/I4-1</f>
        <v>0.12366737739872069</v>
      </c>
      <c r="K5" s="109"/>
      <c r="L5" s="113">
        <f>L4+1</f>
        <v>2</v>
      </c>
      <c r="M5" s="114">
        <f>M4+365</f>
        <v>42094</v>
      </c>
      <c r="N5" s="119">
        <v>5.4817899443629043</v>
      </c>
      <c r="O5" s="115">
        <f>N5/N4-1</f>
        <v>0.1517350938996147</v>
      </c>
    </row>
    <row r="6" spans="1:15" ht="15" x14ac:dyDescent="0.25">
      <c r="A6" s="108"/>
      <c r="B6" s="113">
        <f>B5+1</f>
        <v>3</v>
      </c>
      <c r="C6" s="114">
        <f t="shared" ref="C6:C18" si="0">C5+365</f>
        <v>42459</v>
      </c>
      <c r="D6" s="119">
        <v>118719</v>
      </c>
      <c r="E6" s="115">
        <f t="shared" ref="E6:E18" si="1">D6/D5-1</f>
        <v>2.1686933622492521E-2</v>
      </c>
      <c r="F6" s="109"/>
      <c r="G6" s="113">
        <f>G5+1</f>
        <v>3</v>
      </c>
      <c r="H6" s="114">
        <f t="shared" ref="H6:H18" si="2">H5+365</f>
        <v>42459</v>
      </c>
      <c r="I6" s="119">
        <v>3750</v>
      </c>
      <c r="J6" s="115">
        <f t="shared" ref="J6:J18" si="3">I6/I5-1</f>
        <v>1.6535646516671276E-2</v>
      </c>
      <c r="K6" s="109"/>
      <c r="L6" s="113">
        <f>L5+1</f>
        <v>3</v>
      </c>
      <c r="M6" s="114">
        <f t="shared" ref="M6:M18" si="4">M5+365</f>
        <v>42459</v>
      </c>
      <c r="N6" s="119">
        <v>5.4174219364547351</v>
      </c>
      <c r="O6" s="115">
        <f t="shared" ref="O6:O18" si="5">N6/N5-1</f>
        <v>-1.1742151479985252E-2</v>
      </c>
    </row>
    <row r="7" spans="1:15" ht="15" x14ac:dyDescent="0.25">
      <c r="A7" s="108"/>
      <c r="B7" s="113">
        <f>B6+1</f>
        <v>4</v>
      </c>
      <c r="C7" s="114">
        <f t="shared" si="0"/>
        <v>42824</v>
      </c>
      <c r="D7" s="119">
        <v>129025</v>
      </c>
      <c r="E7" s="115">
        <f t="shared" si="1"/>
        <v>8.6810030407937999E-2</v>
      </c>
      <c r="F7" s="109"/>
      <c r="G7" s="113">
        <f>G6+1</f>
        <v>4</v>
      </c>
      <c r="H7" s="114">
        <f t="shared" si="2"/>
        <v>42824</v>
      </c>
      <c r="I7" s="119">
        <v>4193</v>
      </c>
      <c r="J7" s="115">
        <f t="shared" si="3"/>
        <v>0.11813333333333342</v>
      </c>
      <c r="K7" s="109"/>
      <c r="L7" s="113">
        <f>L6+1</f>
        <v>4</v>
      </c>
      <c r="M7" s="114">
        <f t="shared" si="4"/>
        <v>42824</v>
      </c>
      <c r="N7" s="119">
        <v>6.1901709937801783</v>
      </c>
      <c r="O7" s="115">
        <f t="shared" si="5"/>
        <v>0.14264147529759241</v>
      </c>
    </row>
    <row r="8" spans="1:15" ht="15" x14ac:dyDescent="0.25">
      <c r="A8" s="108"/>
      <c r="B8" s="113">
        <f t="shared" ref="B8:B18" si="6">B7+1</f>
        <v>5</v>
      </c>
      <c r="C8" s="114">
        <f t="shared" si="0"/>
        <v>43189</v>
      </c>
      <c r="D8" s="119">
        <v>141576</v>
      </c>
      <c r="E8" s="115">
        <f t="shared" si="1"/>
        <v>9.7275721759348954E-2</v>
      </c>
      <c r="F8" s="109"/>
      <c r="G8" s="113">
        <f t="shared" ref="G8:G18" si="7">G7+1</f>
        <v>5</v>
      </c>
      <c r="H8" s="114">
        <f t="shared" si="2"/>
        <v>43189</v>
      </c>
      <c r="I8" s="119">
        <v>4548</v>
      </c>
      <c r="J8" s="115">
        <f t="shared" si="3"/>
        <v>8.4664917720009614E-2</v>
      </c>
      <c r="K8" s="109"/>
      <c r="L8" s="113">
        <f t="shared" ref="L8:L18" si="8">L7+1</f>
        <v>5</v>
      </c>
      <c r="M8" s="114">
        <f t="shared" si="4"/>
        <v>43189</v>
      </c>
      <c r="N8" s="119">
        <v>7.2494669509594889</v>
      </c>
      <c r="O8" s="115">
        <f t="shared" si="5"/>
        <v>0.17112547589455618</v>
      </c>
    </row>
    <row r="9" spans="1:15" ht="15" x14ac:dyDescent="0.25">
      <c r="A9" s="108"/>
      <c r="B9" s="113">
        <f t="shared" si="6"/>
        <v>6</v>
      </c>
      <c r="C9" s="114">
        <f t="shared" si="0"/>
        <v>43554</v>
      </c>
      <c r="D9" s="119">
        <v>152703</v>
      </c>
      <c r="E9" s="115">
        <f t="shared" si="1"/>
        <v>7.8593829462620723E-2</v>
      </c>
      <c r="F9" s="109"/>
      <c r="G9" s="113">
        <f t="shared" si="7"/>
        <v>6</v>
      </c>
      <c r="H9" s="114">
        <f t="shared" si="2"/>
        <v>43554</v>
      </c>
      <c r="I9" s="119">
        <v>4823</v>
      </c>
      <c r="J9" s="115">
        <f t="shared" si="3"/>
        <v>6.0466138962181226E-2</v>
      </c>
      <c r="K9" s="109"/>
      <c r="L9" s="113">
        <f t="shared" si="8"/>
        <v>6</v>
      </c>
      <c r="M9" s="114">
        <f t="shared" si="4"/>
        <v>43554</v>
      </c>
      <c r="N9" s="119">
        <v>8.4228718263578592</v>
      </c>
      <c r="O9" s="115">
        <f t="shared" si="5"/>
        <v>0.16186084898877517</v>
      </c>
    </row>
    <row r="10" spans="1:15" ht="15" x14ac:dyDescent="0.25">
      <c r="A10" s="108"/>
      <c r="B10" s="113">
        <f t="shared" si="6"/>
        <v>7</v>
      </c>
      <c r="C10" s="114">
        <f t="shared" si="0"/>
        <v>43919</v>
      </c>
      <c r="D10" s="119">
        <v>166761</v>
      </c>
      <c r="E10" s="115">
        <f t="shared" si="1"/>
        <v>9.2061059704131587E-2</v>
      </c>
      <c r="F10" s="109"/>
      <c r="G10" s="113">
        <f t="shared" si="7"/>
        <v>7</v>
      </c>
      <c r="H10" s="114">
        <f t="shared" si="2"/>
        <v>43919</v>
      </c>
      <c r="I10" s="119">
        <v>5435</v>
      </c>
      <c r="J10" s="115">
        <f t="shared" si="3"/>
        <v>0.12689197594857982</v>
      </c>
      <c r="K10" s="109"/>
      <c r="L10" s="113">
        <f t="shared" si="8"/>
        <v>7</v>
      </c>
      <c r="M10" s="114">
        <f t="shared" si="4"/>
        <v>43919</v>
      </c>
      <c r="N10" s="119">
        <v>9.1770914114271633</v>
      </c>
      <c r="O10" s="115">
        <f t="shared" si="5"/>
        <v>8.9544231542157515E-2</v>
      </c>
    </row>
    <row r="11" spans="1:15" ht="15" x14ac:dyDescent="0.25">
      <c r="A11" s="108"/>
      <c r="B11" s="113">
        <f t="shared" si="6"/>
        <v>8</v>
      </c>
      <c r="C11" s="114">
        <f t="shared" si="0"/>
        <v>44284</v>
      </c>
      <c r="D11" s="119">
        <v>195929</v>
      </c>
      <c r="E11" s="115">
        <f t="shared" si="1"/>
        <v>0.17490900150514799</v>
      </c>
      <c r="F11" s="109"/>
      <c r="G11" s="113">
        <f t="shared" si="7"/>
        <v>8</v>
      </c>
      <c r="H11" s="114">
        <f t="shared" si="2"/>
        <v>44284</v>
      </c>
      <c r="I11" s="119">
        <v>6792</v>
      </c>
      <c r="J11" s="115">
        <f t="shared" si="3"/>
        <v>0.24967801287948488</v>
      </c>
      <c r="K11" s="109"/>
      <c r="L11" s="113">
        <f t="shared" si="8"/>
        <v>8</v>
      </c>
      <c r="M11" s="114">
        <f t="shared" si="4"/>
        <v>44284</v>
      </c>
      <c r="N11" s="119">
        <v>11.652286560939224</v>
      </c>
      <c r="O11" s="115">
        <f t="shared" si="5"/>
        <v>0.26971455753725948</v>
      </c>
    </row>
    <row r="12" spans="1:15" ht="15" x14ac:dyDescent="0.25">
      <c r="A12" s="108"/>
      <c r="B12" s="113">
        <f t="shared" si="6"/>
        <v>9</v>
      </c>
      <c r="C12" s="114">
        <f t="shared" si="0"/>
        <v>44649</v>
      </c>
      <c r="D12" s="119">
        <v>226954</v>
      </c>
      <c r="E12" s="115">
        <f t="shared" si="1"/>
        <v>0.15834817714580285</v>
      </c>
      <c r="F12" s="109"/>
      <c r="G12" s="113">
        <f t="shared" si="7"/>
        <v>9</v>
      </c>
      <c r="H12" s="114">
        <f t="shared" si="2"/>
        <v>44649</v>
      </c>
      <c r="I12" s="119">
        <v>7911</v>
      </c>
      <c r="J12" s="115">
        <f t="shared" si="3"/>
        <v>0.16475265017667851</v>
      </c>
      <c r="K12" s="109"/>
      <c r="L12" s="113">
        <f t="shared" si="8"/>
        <v>9</v>
      </c>
      <c r="M12" s="114">
        <f t="shared" si="4"/>
        <v>44649</v>
      </c>
      <c r="N12" s="119">
        <v>13.598526769915992</v>
      </c>
      <c r="O12" s="115">
        <f t="shared" si="5"/>
        <v>0.16702646290050494</v>
      </c>
    </row>
    <row r="13" spans="1:15" ht="15" x14ac:dyDescent="0.25">
      <c r="A13" s="108"/>
      <c r="B13" s="113">
        <f t="shared" si="6"/>
        <v>10</v>
      </c>
      <c r="C13" s="114">
        <f t="shared" si="0"/>
        <v>45014</v>
      </c>
      <c r="D13" s="119">
        <v>242290</v>
      </c>
      <c r="E13" s="115">
        <f t="shared" si="1"/>
        <v>6.7573164606043568E-2</v>
      </c>
      <c r="F13" s="109"/>
      <c r="G13" s="113">
        <f t="shared" si="7"/>
        <v>10</v>
      </c>
      <c r="H13" s="114">
        <f t="shared" si="2"/>
        <v>45014</v>
      </c>
      <c r="I13" s="119">
        <v>8505</v>
      </c>
      <c r="J13" s="115">
        <f t="shared" si="3"/>
        <v>7.5085324232081918E-2</v>
      </c>
      <c r="K13" s="109"/>
      <c r="L13" s="113">
        <f t="shared" si="8"/>
        <v>10</v>
      </c>
      <c r="M13" s="114">
        <f t="shared" si="4"/>
        <v>45014</v>
      </c>
      <c r="N13" s="119">
        <v>15.056752896222632</v>
      </c>
      <c r="O13" s="115">
        <f t="shared" si="5"/>
        <v>0.10723412550340905</v>
      </c>
    </row>
    <row r="14" spans="1:15" ht="15" x14ac:dyDescent="0.25">
      <c r="A14" s="108"/>
      <c r="B14" s="116">
        <f t="shared" si="6"/>
        <v>11</v>
      </c>
      <c r="C14" s="117">
        <f t="shared" si="0"/>
        <v>45379</v>
      </c>
      <c r="D14" s="120">
        <f>FORECAST(B14,$D$4:$D$13,$B$4:$B$13)</f>
        <v>242030.26666666666</v>
      </c>
      <c r="E14" s="118">
        <f t="shared" si="1"/>
        <v>-1.07199361646515E-3</v>
      </c>
      <c r="F14" s="109"/>
      <c r="G14" s="116">
        <f t="shared" si="7"/>
        <v>11</v>
      </c>
      <c r="H14" s="117">
        <f t="shared" si="2"/>
        <v>45379</v>
      </c>
      <c r="I14" s="120">
        <f>FORECAST(G14,$I$4:$I$13,$G$4:$G$13)</f>
        <v>8485</v>
      </c>
      <c r="J14" s="118">
        <f t="shared" si="3"/>
        <v>-2.3515579071134995E-3</v>
      </c>
      <c r="K14" s="109"/>
      <c r="L14" s="116">
        <f t="shared" si="8"/>
        <v>11</v>
      </c>
      <c r="M14" s="117">
        <f t="shared" si="4"/>
        <v>45379</v>
      </c>
      <c r="N14" s="120">
        <f>FORECAST(L14,$N$4:$N$13,$L$4:$L$13)</f>
        <v>15.060600159052093</v>
      </c>
      <c r="O14" s="118">
        <f t="shared" si="5"/>
        <v>2.5551743167850915E-4</v>
      </c>
    </row>
    <row r="15" spans="1:15" ht="15" x14ac:dyDescent="0.25">
      <c r="A15" s="108"/>
      <c r="B15" s="116">
        <f t="shared" si="6"/>
        <v>12</v>
      </c>
      <c r="C15" s="117">
        <f t="shared" si="0"/>
        <v>45744</v>
      </c>
      <c r="D15" s="120">
        <f t="shared" ref="D15:D18" si="9">FORECAST(B15,$D$4:$D$13,$B$4:$B$13)</f>
        <v>256894.02424242423</v>
      </c>
      <c r="E15" s="118">
        <f t="shared" si="1"/>
        <v>6.1412805020078398E-2</v>
      </c>
      <c r="F15" s="109"/>
      <c r="G15" s="116">
        <f t="shared" si="7"/>
        <v>12</v>
      </c>
      <c r="H15" s="117">
        <f t="shared" si="2"/>
        <v>45744</v>
      </c>
      <c r="I15" s="120">
        <f t="shared" ref="I15:I18" si="10">FORECAST(G15,$I$4:$I$13,$G$4:$G$13)</f>
        <v>9065.3818181818169</v>
      </c>
      <c r="J15" s="118">
        <f t="shared" si="3"/>
        <v>6.840092141211751E-2</v>
      </c>
      <c r="K15" s="109"/>
      <c r="L15" s="116">
        <f t="shared" si="8"/>
        <v>12</v>
      </c>
      <c r="M15" s="117">
        <f t="shared" si="4"/>
        <v>45744</v>
      </c>
      <c r="N15" s="120">
        <f t="shared" ref="N15:N18" si="11">FORECAST(L15,$N$4:$N$13,$L$4:$L$13)</f>
        <v>16.216964333613518</v>
      </c>
      <c r="O15" s="118">
        <f t="shared" si="5"/>
        <v>7.6780749926914416E-2</v>
      </c>
    </row>
    <row r="16" spans="1:15" ht="15" x14ac:dyDescent="0.25">
      <c r="A16" s="108"/>
      <c r="B16" s="116">
        <f t="shared" si="6"/>
        <v>13</v>
      </c>
      <c r="C16" s="117">
        <f t="shared" si="0"/>
        <v>46109</v>
      </c>
      <c r="D16" s="120">
        <f t="shared" si="9"/>
        <v>271757.7818181818</v>
      </c>
      <c r="E16" s="118">
        <f t="shared" si="1"/>
        <v>5.7859491358705384E-2</v>
      </c>
      <c r="F16" s="109"/>
      <c r="G16" s="116">
        <f t="shared" si="7"/>
        <v>13</v>
      </c>
      <c r="H16" s="117">
        <f t="shared" si="2"/>
        <v>46109</v>
      </c>
      <c r="I16" s="120">
        <f t="shared" si="10"/>
        <v>9645.7636363636357</v>
      </c>
      <c r="J16" s="118">
        <f t="shared" si="3"/>
        <v>6.4021773138974281E-2</v>
      </c>
      <c r="K16" s="109"/>
      <c r="L16" s="116">
        <f t="shared" si="8"/>
        <v>13</v>
      </c>
      <c r="M16" s="117">
        <f t="shared" si="4"/>
        <v>46109</v>
      </c>
      <c r="N16" s="120">
        <f t="shared" si="11"/>
        <v>17.373328508174939</v>
      </c>
      <c r="O16" s="118">
        <f t="shared" si="5"/>
        <v>7.1305834481277142E-2</v>
      </c>
    </row>
    <row r="17" spans="1:15" ht="15" x14ac:dyDescent="0.25">
      <c r="A17" s="108"/>
      <c r="B17" s="116">
        <f t="shared" si="6"/>
        <v>14</v>
      </c>
      <c r="C17" s="117">
        <f t="shared" si="0"/>
        <v>46474</v>
      </c>
      <c r="D17" s="120">
        <f t="shared" si="9"/>
        <v>286621.53939393943</v>
      </c>
      <c r="E17" s="118">
        <f t="shared" si="1"/>
        <v>5.4694873781764075E-2</v>
      </c>
      <c r="F17" s="109"/>
      <c r="G17" s="116">
        <f t="shared" si="7"/>
        <v>14</v>
      </c>
      <c r="H17" s="117">
        <f t="shared" si="2"/>
        <v>46474</v>
      </c>
      <c r="I17" s="120">
        <f t="shared" si="10"/>
        <v>10226.145454545454</v>
      </c>
      <c r="J17" s="118">
        <f t="shared" si="3"/>
        <v>6.0169608136968256E-2</v>
      </c>
      <c r="K17" s="109"/>
      <c r="L17" s="116">
        <f t="shared" si="8"/>
        <v>14</v>
      </c>
      <c r="M17" s="117">
        <f t="shared" si="4"/>
        <v>46474</v>
      </c>
      <c r="N17" s="120">
        <f t="shared" si="11"/>
        <v>18.529692682736364</v>
      </c>
      <c r="O17" s="118">
        <f t="shared" si="5"/>
        <v>6.6559736898850641E-2</v>
      </c>
    </row>
    <row r="18" spans="1:15" ht="15" x14ac:dyDescent="0.25">
      <c r="A18" s="108"/>
      <c r="B18" s="116">
        <f t="shared" si="6"/>
        <v>15</v>
      </c>
      <c r="C18" s="117">
        <f t="shared" si="0"/>
        <v>46839</v>
      </c>
      <c r="D18" s="120">
        <f t="shared" si="9"/>
        <v>301485.296969697</v>
      </c>
      <c r="E18" s="118">
        <f t="shared" si="1"/>
        <v>5.1858480724048084E-2</v>
      </c>
      <c r="F18" s="109"/>
      <c r="G18" s="116">
        <f t="shared" si="7"/>
        <v>15</v>
      </c>
      <c r="H18" s="117">
        <f t="shared" si="2"/>
        <v>46839</v>
      </c>
      <c r="I18" s="120">
        <f t="shared" si="10"/>
        <v>10806.527272727271</v>
      </c>
      <c r="J18" s="118">
        <f t="shared" si="3"/>
        <v>5.6754700073607944E-2</v>
      </c>
      <c r="K18" s="109"/>
      <c r="L18" s="116">
        <f t="shared" si="8"/>
        <v>15</v>
      </c>
      <c r="M18" s="117">
        <f t="shared" si="4"/>
        <v>46839</v>
      </c>
      <c r="N18" s="120">
        <f t="shared" si="11"/>
        <v>19.686056857297785</v>
      </c>
      <c r="O18" s="118">
        <f t="shared" si="5"/>
        <v>6.2406009336505308E-2</v>
      </c>
    </row>
  </sheetData>
  <mergeCells count="3">
    <mergeCell ref="B2:E2"/>
    <mergeCell ref="G2:J2"/>
    <mergeCell ref="L2:O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
  <sheetViews>
    <sheetView workbookViewId="0">
      <selection activeCell="D16" sqref="D16"/>
    </sheetView>
  </sheetViews>
  <sheetFormatPr defaultRowHeight="11.25"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2"/>
  <sheetViews>
    <sheetView topLeftCell="B1" workbookViewId="0">
      <selection activeCell="B16" sqref="B16:K16"/>
    </sheetView>
  </sheetViews>
  <sheetFormatPr defaultRowHeight="11.25" x14ac:dyDescent="0.2"/>
  <cols>
    <col min="1" max="1" width="45.85546875" customWidth="1"/>
    <col min="2" max="13" width="14.85546875" customWidth="1"/>
  </cols>
  <sheetData>
    <row r="5" spans="1:255" ht="15.75" x14ac:dyDescent="0.2">
      <c r="A5" s="1" t="s">
        <v>0</v>
      </c>
    </row>
    <row r="7" spans="1:255" x14ac:dyDescent="0.2">
      <c r="A7" s="2" t="s">
        <v>1</v>
      </c>
      <c r="B7" s="3" t="s">
        <v>2</v>
      </c>
      <c r="C7" t="s">
        <v>3</v>
      </c>
      <c r="D7" s="4" t="s">
        <v>4</v>
      </c>
      <c r="E7" s="3" t="s">
        <v>5</v>
      </c>
      <c r="F7" t="s">
        <v>6</v>
      </c>
    </row>
    <row r="8" spans="1:255" x14ac:dyDescent="0.2">
      <c r="A8" s="4"/>
      <c r="B8" s="3" t="s">
        <v>7</v>
      </c>
      <c r="C8" t="s">
        <v>8</v>
      </c>
      <c r="D8" s="4" t="s">
        <v>4</v>
      </c>
      <c r="E8" s="3" t="s">
        <v>9</v>
      </c>
      <c r="F8" t="s">
        <v>10</v>
      </c>
    </row>
    <row r="9" spans="1:255" x14ac:dyDescent="0.2">
      <c r="A9" s="4"/>
      <c r="B9" s="3" t="s">
        <v>11</v>
      </c>
      <c r="C9" s="5" t="s">
        <v>12</v>
      </c>
      <c r="D9" s="4" t="s">
        <v>4</v>
      </c>
      <c r="E9" s="3" t="s">
        <v>13</v>
      </c>
      <c r="F9" t="s">
        <v>14</v>
      </c>
    </row>
    <row r="12" spans="1:255" x14ac:dyDescent="0.2">
      <c r="A12" s="6" t="s">
        <v>15</v>
      </c>
      <c r="B12" s="6"/>
      <c r="C12" s="6"/>
      <c r="D12" s="6"/>
      <c r="E12" s="6"/>
      <c r="F12" s="6"/>
      <c r="G12" s="6"/>
      <c r="H12" s="6"/>
      <c r="I12" s="6"/>
      <c r="J12" s="6"/>
      <c r="K12" s="6"/>
      <c r="L12" s="6"/>
      <c r="M12" s="6"/>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c r="EV12" s="73"/>
      <c r="EW12" s="73"/>
      <c r="EX12" s="73"/>
      <c r="EY12" s="73"/>
      <c r="EZ12" s="73"/>
      <c r="FA12" s="73"/>
      <c r="FB12" s="73"/>
      <c r="FC12" s="73"/>
      <c r="FD12" s="73"/>
      <c r="FE12" s="73"/>
      <c r="FF12" s="73"/>
      <c r="FG12" s="73"/>
      <c r="FH12" s="73"/>
      <c r="FI12" s="73"/>
      <c r="FJ12" s="73"/>
      <c r="FK12" s="73"/>
      <c r="FL12" s="73"/>
      <c r="FM12" s="73"/>
      <c r="FN12" s="73"/>
      <c r="FO12" s="73"/>
      <c r="FP12" s="73"/>
      <c r="FQ12" s="73"/>
      <c r="FR12" s="73"/>
      <c r="FS12" s="73"/>
      <c r="FT12" s="73"/>
      <c r="FU12" s="73"/>
      <c r="FV12" s="73"/>
      <c r="FW12" s="73"/>
      <c r="FX12" s="73"/>
      <c r="FY12" s="73"/>
      <c r="FZ12" s="73"/>
      <c r="GA12" s="73"/>
      <c r="GB12" s="73"/>
      <c r="GC12" s="73"/>
      <c r="GD12" s="73"/>
      <c r="GE12" s="73"/>
      <c r="GF12" s="73"/>
      <c r="GG12" s="73"/>
      <c r="GH12" s="73"/>
      <c r="GI12" s="73"/>
      <c r="GJ12" s="73"/>
      <c r="GK12" s="73"/>
      <c r="GL12" s="73"/>
      <c r="GM12" s="73"/>
      <c r="GN12" s="73"/>
      <c r="GO12" s="73"/>
      <c r="GP12" s="73"/>
      <c r="GQ12" s="73"/>
      <c r="GR12" s="73"/>
      <c r="GS12" s="73"/>
      <c r="GT12" s="73"/>
      <c r="GU12" s="73"/>
      <c r="GV12" s="73"/>
      <c r="GW12" s="73"/>
      <c r="GX12" s="73"/>
      <c r="GY12" s="73"/>
      <c r="GZ12" s="73"/>
      <c r="HA12" s="73"/>
      <c r="HB12" s="73"/>
      <c r="HC12" s="73"/>
      <c r="HD12" s="73"/>
      <c r="HE12" s="73"/>
      <c r="HF12" s="73"/>
      <c r="HG12" s="73"/>
      <c r="HH12" s="73"/>
      <c r="HI12" s="73"/>
      <c r="HJ12" s="73"/>
      <c r="HK12" s="73"/>
      <c r="HL12" s="73"/>
      <c r="HM12" s="73"/>
      <c r="HN12" s="73"/>
      <c r="HO12" s="73"/>
      <c r="HP12" s="73"/>
      <c r="HQ12" s="73"/>
      <c r="HR12" s="73"/>
      <c r="HS12" s="73"/>
      <c r="HT12" s="73"/>
      <c r="HU12" s="73"/>
      <c r="HV12" s="73"/>
      <c r="HW12" s="73"/>
      <c r="HX12" s="73"/>
      <c r="HY12" s="73"/>
      <c r="HZ12" s="73"/>
      <c r="IA12" s="73"/>
      <c r="IB12" s="73"/>
      <c r="IC12" s="73"/>
      <c r="ID12" s="73"/>
      <c r="IE12" s="73"/>
      <c r="IF12" s="73"/>
      <c r="IG12" s="73"/>
      <c r="IH12" s="73"/>
      <c r="II12" s="73"/>
      <c r="IJ12" s="73"/>
      <c r="IK12" s="73"/>
      <c r="IL12" s="73"/>
      <c r="IM12" s="73"/>
      <c r="IN12" s="73"/>
      <c r="IO12" s="73"/>
      <c r="IP12" s="73"/>
      <c r="IQ12" s="73"/>
      <c r="IR12" s="73"/>
      <c r="IS12" s="73"/>
      <c r="IT12" s="73"/>
      <c r="IU12" s="73"/>
    </row>
    <row r="13" spans="1:255" ht="33.75" x14ac:dyDescent="0.2">
      <c r="A13" s="7" t="s">
        <v>16</v>
      </c>
      <c r="B13" s="13" t="s">
        <v>17</v>
      </c>
      <c r="C13" s="13" t="s">
        <v>18</v>
      </c>
      <c r="D13" s="13" t="s">
        <v>19</v>
      </c>
      <c r="E13" s="13" t="s">
        <v>20</v>
      </c>
      <c r="F13" s="13" t="s">
        <v>21</v>
      </c>
      <c r="G13" s="13" t="s">
        <v>22</v>
      </c>
      <c r="H13" s="13" t="s">
        <v>23</v>
      </c>
      <c r="I13" s="13" t="s">
        <v>24</v>
      </c>
      <c r="J13" s="13" t="s">
        <v>25</v>
      </c>
      <c r="K13" s="13" t="s">
        <v>26</v>
      </c>
      <c r="L13" s="13" t="s">
        <v>27</v>
      </c>
      <c r="M13" s="13" t="s">
        <v>28</v>
      </c>
    </row>
    <row r="14" spans="1:255" x14ac:dyDescent="0.2">
      <c r="A14" s="8" t="s">
        <v>29</v>
      </c>
      <c r="B14" s="14" t="s">
        <v>30</v>
      </c>
      <c r="C14" s="14" t="s">
        <v>30</v>
      </c>
      <c r="D14" s="14" t="s">
        <v>30</v>
      </c>
      <c r="E14" s="14" t="s">
        <v>30</v>
      </c>
      <c r="F14" s="14" t="s">
        <v>30</v>
      </c>
      <c r="G14" s="14" t="s">
        <v>30</v>
      </c>
      <c r="H14" s="14" t="s">
        <v>30</v>
      </c>
      <c r="I14" s="14" t="s">
        <v>30</v>
      </c>
      <c r="J14" s="14" t="s">
        <v>30</v>
      </c>
      <c r="K14" s="14" t="s">
        <v>30</v>
      </c>
      <c r="L14" s="14" t="s">
        <v>30</v>
      </c>
      <c r="M14" s="14" t="s">
        <v>30</v>
      </c>
    </row>
    <row r="15" spans="1:255" x14ac:dyDescent="0.2">
      <c r="A15" s="9"/>
      <c r="B15" s="11"/>
      <c r="C15" s="11"/>
      <c r="D15" s="11"/>
      <c r="E15" s="11"/>
      <c r="F15" s="11"/>
      <c r="G15" s="11"/>
      <c r="H15" s="11"/>
      <c r="I15" s="11"/>
      <c r="J15" s="11"/>
      <c r="K15" s="11"/>
      <c r="L15" s="11"/>
      <c r="M15" s="11"/>
    </row>
    <row r="16" spans="1:255" x14ac:dyDescent="0.2">
      <c r="A16" s="9" t="s">
        <v>31</v>
      </c>
      <c r="B16" s="15">
        <v>112640</v>
      </c>
      <c r="C16" s="15">
        <v>116199</v>
      </c>
      <c r="D16" s="15">
        <v>118719</v>
      </c>
      <c r="E16" s="15">
        <v>129025</v>
      </c>
      <c r="F16" s="15">
        <v>141576</v>
      </c>
      <c r="G16" s="15">
        <v>152703</v>
      </c>
      <c r="H16" s="15">
        <v>166761</v>
      </c>
      <c r="I16" s="15">
        <v>195929</v>
      </c>
      <c r="J16" s="15">
        <v>226954</v>
      </c>
      <c r="K16" s="15">
        <v>242290</v>
      </c>
      <c r="L16" s="15">
        <v>245652</v>
      </c>
      <c r="M16" s="17">
        <v>254408.11601999999</v>
      </c>
    </row>
    <row r="17" spans="1:13" x14ac:dyDescent="0.2">
      <c r="A17" s="10" t="s">
        <v>32</v>
      </c>
      <c r="B17" s="16">
        <v>7.1169999999999997E-2</v>
      </c>
      <c r="C17" s="16">
        <v>3.1595999999999999E-2</v>
      </c>
      <c r="D17" s="16">
        <v>2.1686E-2</v>
      </c>
      <c r="E17" s="16">
        <v>8.6809999999999998E-2</v>
      </c>
      <c r="F17" s="16">
        <v>9.7275E-2</v>
      </c>
      <c r="G17" s="16">
        <v>7.8592999999999996E-2</v>
      </c>
      <c r="H17" s="16">
        <v>9.2061000000000004E-2</v>
      </c>
      <c r="I17" s="16">
        <v>0.17490900000000001</v>
      </c>
      <c r="J17" s="16">
        <v>0.15834799999999999</v>
      </c>
      <c r="K17" s="16">
        <v>6.7572999999999994E-2</v>
      </c>
      <c r="L17" s="16">
        <v>6.3298999999999994E-2</v>
      </c>
      <c r="M17" s="22">
        <v>5.0014924347E-2</v>
      </c>
    </row>
    <row r="18" spans="1:13" x14ac:dyDescent="0.2">
      <c r="A18" s="11"/>
      <c r="B18" s="11"/>
      <c r="C18" s="11"/>
      <c r="D18" s="11"/>
      <c r="E18" s="11"/>
      <c r="F18" s="11"/>
      <c r="G18" s="11"/>
      <c r="H18" s="11"/>
      <c r="I18" s="11"/>
      <c r="J18" s="11"/>
      <c r="K18" s="11"/>
      <c r="L18" s="11"/>
      <c r="M18" s="11"/>
    </row>
    <row r="19" spans="1:13" x14ac:dyDescent="0.2">
      <c r="A19" s="9" t="s">
        <v>33</v>
      </c>
      <c r="B19" s="15">
        <v>14182</v>
      </c>
      <c r="C19" s="15">
        <v>15134</v>
      </c>
      <c r="D19" s="15">
        <v>15818</v>
      </c>
      <c r="E19" s="15">
        <v>17143</v>
      </c>
      <c r="F19" s="15">
        <v>18424</v>
      </c>
      <c r="G19" s="15">
        <v>19817</v>
      </c>
      <c r="H19" s="15">
        <v>21822</v>
      </c>
      <c r="I19" s="15">
        <v>25245</v>
      </c>
      <c r="J19" s="15">
        <v>27572</v>
      </c>
      <c r="K19" s="15">
        <v>30095</v>
      </c>
      <c r="L19" s="15">
        <v>30769</v>
      </c>
      <c r="M19" s="15" t="s">
        <v>34</v>
      </c>
    </row>
    <row r="20" spans="1:13" x14ac:dyDescent="0.2">
      <c r="A20" s="10" t="s">
        <v>35</v>
      </c>
      <c r="B20" s="16">
        <v>0.12590499999999999</v>
      </c>
      <c r="C20" s="16">
        <v>0.130242</v>
      </c>
      <c r="D20" s="16">
        <v>0.133238</v>
      </c>
      <c r="E20" s="16">
        <v>0.13286500000000001</v>
      </c>
      <c r="F20" s="16">
        <v>0.130135</v>
      </c>
      <c r="G20" s="16">
        <v>0.129774</v>
      </c>
      <c r="H20" s="16">
        <v>0.130857</v>
      </c>
      <c r="I20" s="16">
        <v>0.12884699999999999</v>
      </c>
      <c r="J20" s="16">
        <v>0.121487</v>
      </c>
      <c r="K20" s="16">
        <v>0.12421</v>
      </c>
      <c r="L20" s="16">
        <v>0.125254</v>
      </c>
      <c r="M20" s="22">
        <v>0.1084077</v>
      </c>
    </row>
    <row r="21" spans="1:13" x14ac:dyDescent="0.2">
      <c r="A21" s="11"/>
      <c r="B21" s="11"/>
      <c r="C21" s="11"/>
      <c r="D21" s="11"/>
      <c r="E21" s="11"/>
      <c r="F21" s="11"/>
      <c r="G21" s="11"/>
      <c r="H21" s="11"/>
      <c r="I21" s="11"/>
      <c r="J21" s="11"/>
      <c r="K21" s="11"/>
      <c r="L21" s="11"/>
      <c r="M21" s="11"/>
    </row>
    <row r="22" spans="1:13" x14ac:dyDescent="0.2">
      <c r="A22" s="9" t="s">
        <v>36</v>
      </c>
      <c r="B22" s="15">
        <v>4249</v>
      </c>
      <c r="C22" s="15">
        <v>4751</v>
      </c>
      <c r="D22" s="15">
        <v>4927</v>
      </c>
      <c r="E22" s="15">
        <v>5481</v>
      </c>
      <c r="F22" s="15">
        <v>5917</v>
      </c>
      <c r="G22" s="15">
        <v>6229</v>
      </c>
      <c r="H22" s="15">
        <v>7080</v>
      </c>
      <c r="I22" s="15">
        <v>8573</v>
      </c>
      <c r="J22" s="15">
        <v>9811</v>
      </c>
      <c r="K22" s="15">
        <v>10582</v>
      </c>
      <c r="L22" s="15">
        <v>10869</v>
      </c>
      <c r="M22" s="17">
        <v>11410.69209</v>
      </c>
    </row>
    <row r="23" spans="1:13" x14ac:dyDescent="0.2">
      <c r="A23" s="10" t="s">
        <v>35</v>
      </c>
      <c r="B23" s="16">
        <v>3.7720999999999998E-2</v>
      </c>
      <c r="C23" s="16">
        <v>4.0885999999999999E-2</v>
      </c>
      <c r="D23" s="16">
        <v>4.1501000000000003E-2</v>
      </c>
      <c r="E23" s="16">
        <v>4.2479999999999997E-2</v>
      </c>
      <c r="F23" s="16">
        <v>4.1792999999999997E-2</v>
      </c>
      <c r="G23" s="16">
        <v>4.0791000000000001E-2</v>
      </c>
      <c r="H23" s="16">
        <v>4.2455E-2</v>
      </c>
      <c r="I23" s="16">
        <v>4.3755000000000002E-2</v>
      </c>
      <c r="J23" s="16">
        <v>4.3228999999999997E-2</v>
      </c>
      <c r="K23" s="16">
        <v>4.3673999999999998E-2</v>
      </c>
      <c r="L23" s="16">
        <v>4.4245E-2</v>
      </c>
      <c r="M23" s="22">
        <v>4.4851918518000002E-2</v>
      </c>
    </row>
    <row r="24" spans="1:13" x14ac:dyDescent="0.2">
      <c r="A24" s="11"/>
      <c r="B24" s="11"/>
      <c r="C24" s="11"/>
      <c r="D24" s="11"/>
      <c r="E24" s="11"/>
      <c r="F24" s="11"/>
      <c r="G24" s="11"/>
      <c r="H24" s="11"/>
      <c r="I24" s="11"/>
      <c r="J24" s="11"/>
      <c r="K24" s="11"/>
      <c r="L24" s="11"/>
      <c r="M24" s="11"/>
    </row>
    <row r="25" spans="1:13" x14ac:dyDescent="0.2">
      <c r="A25" s="9" t="s">
        <v>37</v>
      </c>
      <c r="B25" s="15">
        <v>3220</v>
      </c>
      <c r="C25" s="15">
        <v>3624</v>
      </c>
      <c r="D25" s="15">
        <v>3672</v>
      </c>
      <c r="E25" s="15">
        <v>4111</v>
      </c>
      <c r="F25" s="15">
        <v>4480</v>
      </c>
      <c r="G25" s="15">
        <v>4737</v>
      </c>
      <c r="H25" s="15">
        <v>5435</v>
      </c>
      <c r="I25" s="15">
        <v>6792</v>
      </c>
      <c r="J25" s="15">
        <v>7911</v>
      </c>
      <c r="K25" s="15">
        <v>8505</v>
      </c>
      <c r="L25" s="15">
        <v>8738</v>
      </c>
      <c r="M25" s="17">
        <v>9076.6571000000004</v>
      </c>
    </row>
    <row r="26" spans="1:13" x14ac:dyDescent="0.2">
      <c r="A26" s="10" t="s">
        <v>35</v>
      </c>
      <c r="B26" s="16">
        <v>2.8586E-2</v>
      </c>
      <c r="C26" s="16">
        <v>3.1186999999999999E-2</v>
      </c>
      <c r="D26" s="16">
        <v>3.0929999999999999E-2</v>
      </c>
      <c r="E26" s="16">
        <v>3.1862000000000001E-2</v>
      </c>
      <c r="F26" s="16">
        <v>3.1642999999999998E-2</v>
      </c>
      <c r="G26" s="16">
        <v>3.1021E-2</v>
      </c>
      <c r="H26" s="16">
        <v>3.2591000000000002E-2</v>
      </c>
      <c r="I26" s="16">
        <v>3.4665000000000001E-2</v>
      </c>
      <c r="J26" s="16">
        <v>3.4856999999999999E-2</v>
      </c>
      <c r="K26" s="16">
        <v>3.5102000000000001E-2</v>
      </c>
      <c r="L26" s="16">
        <v>3.5569999999999997E-2</v>
      </c>
      <c r="M26" s="22">
        <v>3.5677545363000003E-2</v>
      </c>
    </row>
    <row r="27" spans="1:13" x14ac:dyDescent="0.2">
      <c r="A27" s="11"/>
      <c r="B27" s="11"/>
      <c r="C27" s="11"/>
      <c r="D27" s="11"/>
      <c r="E27" s="11"/>
      <c r="F27" s="11"/>
      <c r="G27" s="11"/>
      <c r="H27" s="11"/>
      <c r="I27" s="11"/>
      <c r="J27" s="11"/>
      <c r="K27" s="11"/>
      <c r="L27" s="11"/>
      <c r="M27" s="11"/>
    </row>
    <row r="28" spans="1:13" x14ac:dyDescent="0.2">
      <c r="A28" s="9" t="s">
        <v>38</v>
      </c>
      <c r="B28" s="15">
        <v>2088</v>
      </c>
      <c r="C28" s="15">
        <v>2409</v>
      </c>
      <c r="D28" s="15">
        <v>2376</v>
      </c>
      <c r="E28" s="15">
        <v>2714</v>
      </c>
      <c r="F28" s="15">
        <v>3179</v>
      </c>
      <c r="G28" s="15">
        <v>3704</v>
      </c>
      <c r="H28" s="15">
        <v>4059</v>
      </c>
      <c r="I28" s="15">
        <v>5079</v>
      </c>
      <c r="J28" s="15">
        <v>5915</v>
      </c>
      <c r="K28" s="15">
        <v>6292</v>
      </c>
      <c r="L28" s="15">
        <v>6517</v>
      </c>
      <c r="M28" s="15" t="s">
        <v>34</v>
      </c>
    </row>
    <row r="29" spans="1:13" x14ac:dyDescent="0.2">
      <c r="A29" s="10" t="s">
        <v>35</v>
      </c>
      <c r="B29" s="16">
        <v>1.8536E-2</v>
      </c>
      <c r="C29" s="16">
        <v>2.0730999999999999E-2</v>
      </c>
      <c r="D29" s="16">
        <v>2.0013E-2</v>
      </c>
      <c r="E29" s="16">
        <v>2.1034000000000001E-2</v>
      </c>
      <c r="F29" s="16">
        <v>2.2454000000000002E-2</v>
      </c>
      <c r="G29" s="16">
        <v>2.4256E-2</v>
      </c>
      <c r="H29" s="16">
        <v>2.4340000000000001E-2</v>
      </c>
      <c r="I29" s="16">
        <v>2.5922000000000001E-2</v>
      </c>
      <c r="J29" s="16">
        <v>2.6061999999999998E-2</v>
      </c>
      <c r="K29" s="16">
        <v>2.5968000000000001E-2</v>
      </c>
      <c r="L29" s="16">
        <v>2.6529E-2</v>
      </c>
      <c r="M29" s="23" t="s">
        <v>34</v>
      </c>
    </row>
    <row r="30" spans="1:13" x14ac:dyDescent="0.2">
      <c r="A30" s="11"/>
      <c r="B30" s="11"/>
      <c r="C30" s="11"/>
      <c r="D30" s="11"/>
      <c r="E30" s="11"/>
      <c r="F30" s="11"/>
      <c r="G30" s="11"/>
      <c r="H30" s="11"/>
      <c r="I30" s="11"/>
      <c r="J30" s="11"/>
      <c r="K30" s="11"/>
      <c r="L30" s="11"/>
      <c r="M30" s="11"/>
    </row>
    <row r="31" spans="1:13" x14ac:dyDescent="0.2">
      <c r="A31" s="9" t="s">
        <v>39</v>
      </c>
      <c r="B31" s="15">
        <v>2058</v>
      </c>
      <c r="C31" s="15">
        <v>2377</v>
      </c>
      <c r="D31" s="15">
        <v>2350</v>
      </c>
      <c r="E31" s="15">
        <v>2679</v>
      </c>
      <c r="F31" s="15">
        <v>3134</v>
      </c>
      <c r="G31" s="15">
        <v>3659</v>
      </c>
      <c r="H31" s="15">
        <v>4002</v>
      </c>
      <c r="I31" s="15">
        <v>5007</v>
      </c>
      <c r="J31" s="15">
        <v>5844</v>
      </c>
      <c r="K31" s="15">
        <v>6292</v>
      </c>
      <c r="L31" s="15">
        <v>6517</v>
      </c>
      <c r="M31" s="17">
        <v>7008.1356400000004</v>
      </c>
    </row>
    <row r="32" spans="1:13" x14ac:dyDescent="0.2">
      <c r="A32" s="10" t="s">
        <v>35</v>
      </c>
      <c r="B32" s="16">
        <v>1.8270000000000002E-2</v>
      </c>
      <c r="C32" s="16">
        <v>2.0455999999999998E-2</v>
      </c>
      <c r="D32" s="16">
        <v>1.9793999999999999E-2</v>
      </c>
      <c r="E32" s="16">
        <v>2.0763E-2</v>
      </c>
      <c r="F32" s="16">
        <v>2.2135999999999999E-2</v>
      </c>
      <c r="G32" s="16">
        <v>2.3961E-2</v>
      </c>
      <c r="H32" s="16">
        <v>2.3997999999999998E-2</v>
      </c>
      <c r="I32" s="16">
        <v>2.5555000000000001E-2</v>
      </c>
      <c r="J32" s="16">
        <v>2.5749000000000001E-2</v>
      </c>
      <c r="K32" s="16">
        <v>2.5968000000000001E-2</v>
      </c>
      <c r="L32" s="16">
        <v>2.6529E-2</v>
      </c>
      <c r="M32" s="22">
        <v>2.7546824171999999E-2</v>
      </c>
    </row>
    <row r="33" spans="1:13" x14ac:dyDescent="0.2">
      <c r="A33" s="11"/>
      <c r="B33" s="11"/>
      <c r="C33" s="11"/>
      <c r="D33" s="11"/>
      <c r="E33" s="11"/>
      <c r="F33" s="11"/>
      <c r="G33" s="11"/>
      <c r="H33" s="11"/>
      <c r="I33" s="11"/>
      <c r="J33" s="11"/>
      <c r="K33" s="11"/>
      <c r="L33" s="11"/>
      <c r="M33" s="11"/>
    </row>
    <row r="34" spans="1:13" x14ac:dyDescent="0.2">
      <c r="A34" s="9" t="s">
        <v>40</v>
      </c>
      <c r="B34" s="17">
        <v>4.6500000000000004</v>
      </c>
      <c r="C34" s="17">
        <v>5.37</v>
      </c>
      <c r="D34" s="17">
        <v>5.33</v>
      </c>
      <c r="E34" s="17">
        <v>6.08</v>
      </c>
      <c r="F34" s="17">
        <v>7.09</v>
      </c>
      <c r="G34" s="17">
        <v>8.26</v>
      </c>
      <c r="H34" s="17">
        <v>9.02</v>
      </c>
      <c r="I34" s="17">
        <v>11.27</v>
      </c>
      <c r="J34" s="17">
        <v>13.14</v>
      </c>
      <c r="K34" s="17">
        <v>14.16</v>
      </c>
      <c r="L34" s="17">
        <v>14.670114999999999</v>
      </c>
      <c r="M34" s="17">
        <v>15.775359999999999</v>
      </c>
    </row>
    <row r="35" spans="1:13" x14ac:dyDescent="0.2">
      <c r="A35" s="10" t="s">
        <v>32</v>
      </c>
      <c r="B35" s="16">
        <v>4.3189999999999999E-3</v>
      </c>
      <c r="C35" s="16">
        <v>0.154838</v>
      </c>
      <c r="D35" s="16">
        <v>-7.4489999999999999E-3</v>
      </c>
      <c r="E35" s="16">
        <v>0.140712</v>
      </c>
      <c r="F35" s="16">
        <v>0.16611799999999999</v>
      </c>
      <c r="G35" s="16">
        <v>0.165021</v>
      </c>
      <c r="H35" s="16">
        <v>9.2008999999999994E-2</v>
      </c>
      <c r="I35" s="16">
        <v>0.249445</v>
      </c>
      <c r="J35" s="16">
        <v>0.16592699999999999</v>
      </c>
      <c r="K35" s="16">
        <v>7.7625E-2</v>
      </c>
      <c r="L35" s="16">
        <v>0.108851</v>
      </c>
      <c r="M35" s="22">
        <v>0.11407909604499999</v>
      </c>
    </row>
    <row r="36" spans="1:13" x14ac:dyDescent="0.2">
      <c r="A36" s="11"/>
      <c r="B36" s="11"/>
      <c r="C36" s="11"/>
      <c r="D36" s="11"/>
      <c r="E36" s="11"/>
      <c r="F36" s="11"/>
      <c r="G36" s="11"/>
      <c r="H36" s="11"/>
      <c r="I36" s="11"/>
      <c r="J36" s="11"/>
      <c r="K36" s="11"/>
      <c r="L36" s="11"/>
      <c r="M36" s="11"/>
    </row>
    <row r="37" spans="1:13" x14ac:dyDescent="0.2">
      <c r="A37" s="9" t="s">
        <v>41</v>
      </c>
      <c r="B37" s="18">
        <v>0.06</v>
      </c>
      <c r="C37" s="18">
        <v>7.0000000000000007E-2</v>
      </c>
      <c r="D37" s="18">
        <v>0.04</v>
      </c>
      <c r="E37" s="18">
        <v>0.04</v>
      </c>
      <c r="F37" s="18">
        <v>7.0000000000000007E-2</v>
      </c>
      <c r="G37" s="18">
        <v>0.06</v>
      </c>
      <c r="H37" s="18">
        <v>0.09</v>
      </c>
      <c r="I37" s="18">
        <v>0.13</v>
      </c>
      <c r="J37" s="18">
        <v>0.11</v>
      </c>
      <c r="K37" s="18">
        <v>0.05</v>
      </c>
      <c r="L37" s="21" t="s">
        <v>42</v>
      </c>
      <c r="M37" s="21" t="s">
        <v>34</v>
      </c>
    </row>
    <row r="38" spans="1:13" x14ac:dyDescent="0.2">
      <c r="A38" s="11"/>
      <c r="B38" s="11" t="s">
        <v>43</v>
      </c>
      <c r="C38" s="11" t="s">
        <v>43</v>
      </c>
      <c r="D38" s="11" t="s">
        <v>43</v>
      </c>
      <c r="E38" s="11" t="s">
        <v>43</v>
      </c>
      <c r="F38" s="11" t="s">
        <v>43</v>
      </c>
      <c r="G38" s="11" t="s">
        <v>43</v>
      </c>
      <c r="H38" s="11" t="s">
        <v>43</v>
      </c>
      <c r="I38" s="11" t="s">
        <v>43</v>
      </c>
      <c r="J38" s="11" t="s">
        <v>43</v>
      </c>
      <c r="K38" s="11" t="s">
        <v>43</v>
      </c>
      <c r="L38" s="11" t="s">
        <v>43</v>
      </c>
      <c r="M38" s="11" t="s">
        <v>43</v>
      </c>
    </row>
    <row r="39" spans="1:13" x14ac:dyDescent="0.2">
      <c r="A39" s="11" t="s">
        <v>29</v>
      </c>
      <c r="B39" s="19" t="s">
        <v>30</v>
      </c>
      <c r="C39" s="19" t="s">
        <v>30</v>
      </c>
      <c r="D39" s="19" t="s">
        <v>30</v>
      </c>
      <c r="E39" s="19" t="s">
        <v>30</v>
      </c>
      <c r="F39" s="19" t="s">
        <v>30</v>
      </c>
      <c r="G39" s="19" t="s">
        <v>30</v>
      </c>
      <c r="H39" s="19" t="s">
        <v>30</v>
      </c>
      <c r="I39" s="19" t="s">
        <v>30</v>
      </c>
      <c r="J39" s="19" t="s">
        <v>30</v>
      </c>
      <c r="K39" s="19" t="s">
        <v>30</v>
      </c>
      <c r="L39" s="19" t="s">
        <v>30</v>
      </c>
      <c r="M39" s="19" t="s">
        <v>30</v>
      </c>
    </row>
    <row r="40" spans="1:13" x14ac:dyDescent="0.2">
      <c r="A40" s="11" t="s">
        <v>44</v>
      </c>
      <c r="B40" s="20">
        <v>1</v>
      </c>
      <c r="C40" s="20">
        <v>1</v>
      </c>
      <c r="D40" s="20">
        <v>1</v>
      </c>
      <c r="E40" s="20">
        <v>1</v>
      </c>
      <c r="F40" s="20">
        <v>1</v>
      </c>
      <c r="G40" s="20">
        <v>1</v>
      </c>
      <c r="H40" s="20">
        <v>1</v>
      </c>
      <c r="I40" s="20">
        <v>1</v>
      </c>
      <c r="J40" s="20">
        <v>1</v>
      </c>
      <c r="K40" s="20">
        <v>1</v>
      </c>
      <c r="L40" s="20">
        <v>1</v>
      </c>
      <c r="M40" s="20">
        <v>1</v>
      </c>
    </row>
    <row r="41" spans="1:13" x14ac:dyDescent="0.2">
      <c r="A41" s="11" t="s">
        <v>45</v>
      </c>
      <c r="B41" s="19" t="s">
        <v>46</v>
      </c>
      <c r="C41" s="19" t="s">
        <v>46</v>
      </c>
      <c r="D41" s="19" t="s">
        <v>46</v>
      </c>
      <c r="E41" s="19" t="s">
        <v>46</v>
      </c>
      <c r="F41" s="19" t="s">
        <v>46</v>
      </c>
      <c r="G41" s="19" t="s">
        <v>46</v>
      </c>
      <c r="H41" s="19" t="s">
        <v>46</v>
      </c>
      <c r="I41" s="19" t="s">
        <v>46</v>
      </c>
      <c r="J41" s="19" t="s">
        <v>46</v>
      </c>
      <c r="K41" s="19" t="s">
        <v>46</v>
      </c>
      <c r="L41" s="19" t="s">
        <v>46</v>
      </c>
      <c r="M41" s="19" t="s">
        <v>47</v>
      </c>
    </row>
    <row r="42" spans="1:13" x14ac:dyDescent="0.2">
      <c r="A42" s="12"/>
      <c r="B42" s="12"/>
      <c r="C42" s="12"/>
      <c r="D42" s="12"/>
      <c r="E42" s="12"/>
      <c r="F42" s="12"/>
      <c r="G42" s="12"/>
      <c r="H42" s="12"/>
      <c r="I42" s="12"/>
      <c r="J42" s="12"/>
      <c r="K42" s="12"/>
      <c r="L42" s="12"/>
      <c r="M42" s="12"/>
    </row>
    <row r="43" spans="1:13" x14ac:dyDescent="0.2">
      <c r="A43" t="s">
        <v>48</v>
      </c>
    </row>
    <row r="44" spans="1:13" x14ac:dyDescent="0.2">
      <c r="A44" t="s">
        <v>49</v>
      </c>
    </row>
    <row r="45" spans="1:13" x14ac:dyDescent="0.2">
      <c r="A45" t="s">
        <v>50</v>
      </c>
    </row>
    <row r="46" spans="1:13" x14ac:dyDescent="0.2">
      <c r="A46" t="s">
        <v>51</v>
      </c>
    </row>
    <row r="47" spans="1:13" x14ac:dyDescent="0.2">
      <c r="A47" t="s">
        <v>52</v>
      </c>
    </row>
    <row r="49" spans="1:255" x14ac:dyDescent="0.2">
      <c r="A49" s="6" t="s">
        <v>53</v>
      </c>
      <c r="B49" s="6"/>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c r="BQ49" s="73"/>
      <c r="BR49" s="73"/>
      <c r="BS49" s="73"/>
      <c r="BT49" s="73"/>
      <c r="BU49" s="73"/>
      <c r="BV49" s="73"/>
      <c r="BW49" s="73"/>
      <c r="BX49" s="73"/>
      <c r="BY49" s="73"/>
      <c r="BZ49" s="73"/>
      <c r="CA49" s="73"/>
      <c r="CB49" s="73"/>
      <c r="CC49" s="73"/>
      <c r="CD49" s="73"/>
      <c r="CE49" s="73"/>
      <c r="CF49" s="73"/>
      <c r="CG49" s="73"/>
      <c r="CH49" s="73"/>
      <c r="CI49" s="73"/>
      <c r="CJ49" s="73"/>
      <c r="CK49" s="73"/>
      <c r="CL49" s="73"/>
      <c r="CM49" s="73"/>
      <c r="CN49" s="73"/>
      <c r="CO49" s="73"/>
      <c r="CP49" s="73"/>
      <c r="CQ49" s="73"/>
      <c r="CR49" s="73"/>
      <c r="CS49" s="73"/>
      <c r="CT49" s="73"/>
      <c r="CU49" s="73"/>
      <c r="CV49" s="73"/>
      <c r="CW49" s="73"/>
      <c r="CX49" s="73"/>
      <c r="CY49" s="73"/>
      <c r="CZ49" s="73"/>
      <c r="DA49" s="73"/>
      <c r="DB49" s="73"/>
      <c r="DC49" s="73"/>
      <c r="DD49" s="73"/>
      <c r="DE49" s="73"/>
      <c r="DF49" s="73"/>
      <c r="DG49" s="73"/>
      <c r="DH49" s="73"/>
      <c r="DI49" s="73"/>
      <c r="DJ49" s="73"/>
      <c r="DK49" s="73"/>
      <c r="DL49" s="73"/>
      <c r="DM49" s="73"/>
      <c r="DN49" s="73"/>
      <c r="DO49" s="73"/>
      <c r="DP49" s="73"/>
      <c r="DQ49" s="73"/>
      <c r="DR49" s="73"/>
      <c r="DS49" s="73"/>
      <c r="DT49" s="73"/>
      <c r="DU49" s="73"/>
      <c r="DV49" s="73"/>
      <c r="DW49" s="73"/>
      <c r="DX49" s="73"/>
      <c r="DY49" s="73"/>
      <c r="DZ49" s="73"/>
      <c r="EA49" s="73"/>
      <c r="EB49" s="73"/>
      <c r="EC49" s="73"/>
      <c r="ED49" s="73"/>
      <c r="EE49" s="73"/>
      <c r="EF49" s="73"/>
      <c r="EG49" s="73"/>
      <c r="EH49" s="73"/>
      <c r="EI49" s="73"/>
      <c r="EJ49" s="73"/>
      <c r="EK49" s="73"/>
      <c r="EL49" s="73"/>
      <c r="EM49" s="73"/>
      <c r="EN49" s="73"/>
      <c r="EO49" s="73"/>
      <c r="EP49" s="73"/>
      <c r="EQ49" s="73"/>
      <c r="ER49" s="73"/>
      <c r="ES49" s="73"/>
      <c r="ET49" s="73"/>
      <c r="EU49" s="73"/>
      <c r="EV49" s="73"/>
      <c r="EW49" s="73"/>
      <c r="EX49" s="73"/>
      <c r="EY49" s="73"/>
      <c r="EZ49" s="73"/>
      <c r="FA49" s="73"/>
      <c r="FB49" s="73"/>
      <c r="FC49" s="73"/>
      <c r="FD49" s="73"/>
      <c r="FE49" s="73"/>
      <c r="FF49" s="73"/>
      <c r="FG49" s="73"/>
      <c r="FH49" s="73"/>
      <c r="FI49" s="73"/>
      <c r="FJ49" s="73"/>
      <c r="FK49" s="73"/>
      <c r="FL49" s="73"/>
      <c r="FM49" s="73"/>
      <c r="FN49" s="73"/>
      <c r="FO49" s="73"/>
      <c r="FP49" s="73"/>
      <c r="FQ49" s="73"/>
      <c r="FR49" s="73"/>
      <c r="FS49" s="73"/>
      <c r="FT49" s="73"/>
      <c r="FU49" s="73"/>
      <c r="FV49" s="73"/>
      <c r="FW49" s="73"/>
      <c r="FX49" s="73"/>
      <c r="FY49" s="73"/>
      <c r="FZ49" s="73"/>
      <c r="GA49" s="73"/>
      <c r="GB49" s="73"/>
      <c r="GC49" s="73"/>
      <c r="GD49" s="73"/>
      <c r="GE49" s="73"/>
      <c r="GF49" s="73"/>
      <c r="GG49" s="73"/>
      <c r="GH49" s="73"/>
      <c r="GI49" s="73"/>
      <c r="GJ49" s="73"/>
      <c r="GK49" s="73"/>
      <c r="GL49" s="73"/>
      <c r="GM49" s="73"/>
      <c r="GN49" s="73"/>
      <c r="GO49" s="73"/>
      <c r="GP49" s="73"/>
      <c r="GQ49" s="73"/>
      <c r="GR49" s="73"/>
      <c r="GS49" s="73"/>
      <c r="GT49" s="73"/>
      <c r="GU49" s="73"/>
      <c r="GV49" s="73"/>
      <c r="GW49" s="73"/>
      <c r="GX49" s="73"/>
      <c r="GY49" s="73"/>
      <c r="GZ49" s="73"/>
      <c r="HA49" s="73"/>
      <c r="HB49" s="73"/>
      <c r="HC49" s="73"/>
      <c r="HD49" s="73"/>
      <c r="HE49" s="73"/>
      <c r="HF49" s="73"/>
      <c r="HG49" s="73"/>
      <c r="HH49" s="73"/>
      <c r="HI49" s="73"/>
      <c r="HJ49" s="73"/>
      <c r="HK49" s="73"/>
      <c r="HL49" s="73"/>
      <c r="HM49" s="73"/>
      <c r="HN49" s="73"/>
      <c r="HO49" s="73"/>
      <c r="HP49" s="73"/>
      <c r="HQ49" s="73"/>
      <c r="HR49" s="73"/>
      <c r="HS49" s="73"/>
      <c r="HT49" s="73"/>
      <c r="HU49" s="73"/>
      <c r="HV49" s="73"/>
      <c r="HW49" s="73"/>
      <c r="HX49" s="73"/>
      <c r="HY49" s="73"/>
      <c r="HZ49" s="73"/>
      <c r="IA49" s="73"/>
      <c r="IB49" s="73"/>
      <c r="IC49" s="73"/>
      <c r="ID49" s="73"/>
      <c r="IE49" s="73"/>
      <c r="IF49" s="73"/>
      <c r="IG49" s="73"/>
      <c r="IH49" s="73"/>
      <c r="II49" s="73"/>
      <c r="IJ49" s="73"/>
      <c r="IK49" s="73"/>
      <c r="IL49" s="73"/>
      <c r="IM49" s="73"/>
      <c r="IN49" s="73"/>
      <c r="IO49" s="73"/>
      <c r="IP49" s="73"/>
      <c r="IQ49" s="73"/>
      <c r="IR49" s="73"/>
      <c r="IS49" s="73"/>
      <c r="IT49" s="73"/>
      <c r="IU49" s="73"/>
    </row>
    <row r="50" spans="1:255" x14ac:dyDescent="0.2">
      <c r="A50" s="8" t="s">
        <v>29</v>
      </c>
      <c r="B50" s="14" t="s">
        <v>30</v>
      </c>
    </row>
    <row r="51" spans="1:255" x14ac:dyDescent="0.2">
      <c r="A51" s="11" t="s">
        <v>54</v>
      </c>
      <c r="B51" s="24">
        <v>759.95</v>
      </c>
    </row>
    <row r="52" spans="1:255" x14ac:dyDescent="0.2">
      <c r="A52" s="11" t="s">
        <v>55</v>
      </c>
      <c r="B52" s="20">
        <v>443.72841599999998</v>
      </c>
    </row>
    <row r="53" spans="1:255" x14ac:dyDescent="0.2">
      <c r="A53" s="11"/>
      <c r="B53" s="11"/>
    </row>
    <row r="54" spans="1:255" x14ac:dyDescent="0.2">
      <c r="A54" s="9" t="s">
        <v>56</v>
      </c>
      <c r="B54" s="15">
        <v>337211.40973900002</v>
      </c>
    </row>
    <row r="55" spans="1:255" x14ac:dyDescent="0.2">
      <c r="A55" s="11" t="s">
        <v>57</v>
      </c>
      <c r="B55" s="20">
        <v>17864</v>
      </c>
    </row>
    <row r="56" spans="1:255" x14ac:dyDescent="0.2">
      <c r="A56" s="11" t="s">
        <v>58</v>
      </c>
      <c r="B56" s="20">
        <v>9347</v>
      </c>
    </row>
    <row r="57" spans="1:255" x14ac:dyDescent="0.2">
      <c r="A57" s="11" t="s">
        <v>59</v>
      </c>
      <c r="B57" s="20" t="s">
        <v>34</v>
      </c>
    </row>
    <row r="58" spans="1:255" x14ac:dyDescent="0.2">
      <c r="A58" s="11" t="s">
        <v>60</v>
      </c>
      <c r="B58" s="20" t="s">
        <v>34</v>
      </c>
    </row>
    <row r="59" spans="1:255" x14ac:dyDescent="0.2">
      <c r="A59" s="11" t="s">
        <v>61</v>
      </c>
      <c r="B59" s="20" t="s">
        <v>34</v>
      </c>
    </row>
    <row r="60" spans="1:255" x14ac:dyDescent="0.2">
      <c r="A60" s="9" t="s">
        <v>62</v>
      </c>
      <c r="B60" s="15">
        <v>328694.40973900002</v>
      </c>
    </row>
    <row r="61" spans="1:255" x14ac:dyDescent="0.2">
      <c r="A61" s="11"/>
      <c r="B61" s="11"/>
    </row>
    <row r="62" spans="1:255" x14ac:dyDescent="0.2">
      <c r="A62" s="11" t="s">
        <v>63</v>
      </c>
      <c r="B62" s="20">
        <v>26147</v>
      </c>
    </row>
    <row r="63" spans="1:255" x14ac:dyDescent="0.2">
      <c r="A63" s="11" t="s">
        <v>59</v>
      </c>
      <c r="B63" s="20" t="s">
        <v>34</v>
      </c>
    </row>
    <row r="64" spans="1:255" x14ac:dyDescent="0.2">
      <c r="A64" s="11" t="s">
        <v>60</v>
      </c>
      <c r="B64" s="20" t="s">
        <v>34</v>
      </c>
    </row>
    <row r="65" spans="1:255" x14ac:dyDescent="0.2">
      <c r="A65" s="11" t="s">
        <v>58</v>
      </c>
      <c r="B65" s="20">
        <v>9347</v>
      </c>
    </row>
    <row r="66" spans="1:255" x14ac:dyDescent="0.2">
      <c r="A66" s="9" t="s">
        <v>64</v>
      </c>
      <c r="B66" s="15">
        <v>35494</v>
      </c>
    </row>
    <row r="67" spans="1:255" x14ac:dyDescent="0.2">
      <c r="A67" s="11"/>
      <c r="B67" s="11"/>
    </row>
    <row r="68" spans="1:255" ht="78.75" x14ac:dyDescent="0.2">
      <c r="A68" s="12" t="s">
        <v>65</v>
      </c>
      <c r="B68" s="12"/>
    </row>
    <row r="70" spans="1:255" ht="200.1" customHeight="1" x14ac:dyDescent="0.2">
      <c r="A70" s="25"/>
    </row>
    <row r="71" spans="1:255" x14ac:dyDescent="0.2">
      <c r="A71" t="s">
        <v>66</v>
      </c>
    </row>
    <row r="72" spans="1:255" x14ac:dyDescent="0.2">
      <c r="A72" t="s">
        <v>67</v>
      </c>
    </row>
    <row r="73" spans="1:255" x14ac:dyDescent="0.2">
      <c r="A73" t="s">
        <v>68</v>
      </c>
    </row>
    <row r="74" spans="1:255" x14ac:dyDescent="0.2">
      <c r="A74" t="s">
        <v>69</v>
      </c>
    </row>
    <row r="75" spans="1:255" x14ac:dyDescent="0.2">
      <c r="A75" t="s">
        <v>70</v>
      </c>
    </row>
    <row r="77" spans="1:255" x14ac:dyDescent="0.2">
      <c r="A77" s="6" t="s">
        <v>71</v>
      </c>
      <c r="B77" s="6"/>
      <c r="C77" s="6"/>
      <c r="D77" s="6"/>
      <c r="E77" s="6"/>
      <c r="F77" s="6"/>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c r="BJ77" s="73"/>
      <c r="BK77" s="73"/>
      <c r="BL77" s="73"/>
      <c r="BM77" s="73"/>
      <c r="BN77" s="73"/>
      <c r="BO77" s="73"/>
      <c r="BP77" s="73"/>
      <c r="BQ77" s="73"/>
      <c r="BR77" s="73"/>
      <c r="BS77" s="73"/>
      <c r="BT77" s="73"/>
      <c r="BU77" s="73"/>
      <c r="BV77" s="73"/>
      <c r="BW77" s="73"/>
      <c r="BX77" s="73"/>
      <c r="BY77" s="73"/>
      <c r="BZ77" s="73"/>
      <c r="CA77" s="73"/>
      <c r="CB77" s="73"/>
      <c r="CC77" s="73"/>
      <c r="CD77" s="73"/>
      <c r="CE77" s="73"/>
      <c r="CF77" s="73"/>
      <c r="CG77" s="73"/>
      <c r="CH77" s="73"/>
      <c r="CI77" s="73"/>
      <c r="CJ77" s="73"/>
      <c r="CK77" s="73"/>
      <c r="CL77" s="73"/>
      <c r="CM77" s="73"/>
      <c r="CN77" s="73"/>
      <c r="CO77" s="73"/>
      <c r="CP77" s="73"/>
      <c r="CQ77" s="73"/>
      <c r="CR77" s="73"/>
      <c r="CS77" s="73"/>
      <c r="CT77" s="73"/>
      <c r="CU77" s="73"/>
      <c r="CV77" s="73"/>
      <c r="CW77" s="73"/>
      <c r="CX77" s="73"/>
      <c r="CY77" s="73"/>
      <c r="CZ77" s="73"/>
      <c r="DA77" s="73"/>
      <c r="DB77" s="73"/>
      <c r="DC77" s="73"/>
      <c r="DD77" s="73"/>
      <c r="DE77" s="73"/>
      <c r="DF77" s="73"/>
      <c r="DG77" s="73"/>
      <c r="DH77" s="73"/>
      <c r="DI77" s="73"/>
      <c r="DJ77" s="73"/>
      <c r="DK77" s="73"/>
      <c r="DL77" s="73"/>
      <c r="DM77" s="73"/>
      <c r="DN77" s="73"/>
      <c r="DO77" s="73"/>
      <c r="DP77" s="73"/>
      <c r="DQ77" s="73"/>
      <c r="DR77" s="73"/>
      <c r="DS77" s="73"/>
      <c r="DT77" s="73"/>
      <c r="DU77" s="73"/>
      <c r="DV77" s="73"/>
      <c r="DW77" s="73"/>
      <c r="DX77" s="73"/>
      <c r="DY77" s="73"/>
      <c r="DZ77" s="73"/>
      <c r="EA77" s="73"/>
      <c r="EB77" s="73"/>
      <c r="EC77" s="73"/>
      <c r="ED77" s="73"/>
      <c r="EE77" s="73"/>
      <c r="EF77" s="73"/>
      <c r="EG77" s="73"/>
      <c r="EH77" s="73"/>
      <c r="EI77" s="73"/>
      <c r="EJ77" s="73"/>
      <c r="EK77" s="73"/>
      <c r="EL77" s="73"/>
      <c r="EM77" s="73"/>
      <c r="EN77" s="73"/>
      <c r="EO77" s="73"/>
      <c r="EP77" s="73"/>
      <c r="EQ77" s="73"/>
      <c r="ER77" s="73"/>
      <c r="ES77" s="73"/>
      <c r="ET77" s="73"/>
      <c r="EU77" s="73"/>
      <c r="EV77" s="73"/>
      <c r="EW77" s="73"/>
      <c r="EX77" s="73"/>
      <c r="EY77" s="73"/>
      <c r="EZ77" s="73"/>
      <c r="FA77" s="73"/>
      <c r="FB77" s="73"/>
      <c r="FC77" s="73"/>
      <c r="FD77" s="73"/>
      <c r="FE77" s="73"/>
      <c r="FF77" s="73"/>
      <c r="FG77" s="73"/>
      <c r="FH77" s="73"/>
      <c r="FI77" s="73"/>
      <c r="FJ77" s="73"/>
      <c r="FK77" s="73"/>
      <c r="FL77" s="73"/>
      <c r="FM77" s="73"/>
      <c r="FN77" s="73"/>
      <c r="FO77" s="73"/>
      <c r="FP77" s="73"/>
      <c r="FQ77" s="73"/>
      <c r="FR77" s="73"/>
      <c r="FS77" s="73"/>
      <c r="FT77" s="73"/>
      <c r="FU77" s="73"/>
      <c r="FV77" s="73"/>
      <c r="FW77" s="73"/>
      <c r="FX77" s="73"/>
      <c r="FY77" s="73"/>
      <c r="FZ77" s="73"/>
      <c r="GA77" s="73"/>
      <c r="GB77" s="73"/>
      <c r="GC77" s="73"/>
      <c r="GD77" s="73"/>
      <c r="GE77" s="73"/>
      <c r="GF77" s="73"/>
      <c r="GG77" s="73"/>
      <c r="GH77" s="73"/>
      <c r="GI77" s="73"/>
      <c r="GJ77" s="73"/>
      <c r="GK77" s="73"/>
      <c r="GL77" s="73"/>
      <c r="GM77" s="73"/>
      <c r="GN77" s="73"/>
      <c r="GO77" s="73"/>
      <c r="GP77" s="73"/>
      <c r="GQ77" s="73"/>
      <c r="GR77" s="73"/>
      <c r="GS77" s="73"/>
      <c r="GT77" s="73"/>
      <c r="GU77" s="73"/>
      <c r="GV77" s="73"/>
      <c r="GW77" s="73"/>
      <c r="GX77" s="73"/>
      <c r="GY77" s="73"/>
      <c r="GZ77" s="73"/>
      <c r="HA77" s="73"/>
      <c r="HB77" s="73"/>
      <c r="HC77" s="73"/>
      <c r="HD77" s="73"/>
      <c r="HE77" s="73"/>
      <c r="HF77" s="73"/>
      <c r="HG77" s="73"/>
      <c r="HH77" s="73"/>
      <c r="HI77" s="73"/>
      <c r="HJ77" s="73"/>
      <c r="HK77" s="73"/>
      <c r="HL77" s="73"/>
      <c r="HM77" s="73"/>
      <c r="HN77" s="73"/>
      <c r="HO77" s="73"/>
      <c r="HP77" s="73"/>
      <c r="HQ77" s="73"/>
      <c r="HR77" s="73"/>
      <c r="HS77" s="73"/>
      <c r="HT77" s="73"/>
      <c r="HU77" s="73"/>
      <c r="HV77" s="73"/>
      <c r="HW77" s="73"/>
      <c r="HX77" s="73"/>
      <c r="HY77" s="73"/>
      <c r="HZ77" s="73"/>
      <c r="IA77" s="73"/>
      <c r="IB77" s="73"/>
      <c r="IC77" s="73"/>
      <c r="ID77" s="73"/>
      <c r="IE77" s="73"/>
      <c r="IF77" s="73"/>
      <c r="IG77" s="73"/>
      <c r="IH77" s="73"/>
      <c r="II77" s="73"/>
      <c r="IJ77" s="73"/>
      <c r="IK77" s="73"/>
      <c r="IL77" s="73"/>
      <c r="IM77" s="73"/>
      <c r="IN77" s="73"/>
      <c r="IO77" s="73"/>
      <c r="IP77" s="73"/>
      <c r="IQ77" s="73"/>
      <c r="IR77" s="73"/>
      <c r="IS77" s="73"/>
      <c r="IT77" s="73"/>
      <c r="IU77" s="73"/>
    </row>
    <row r="78" spans="1:255" ht="33.75" x14ac:dyDescent="0.2">
      <c r="A78" s="7" t="s">
        <v>16</v>
      </c>
      <c r="B78" s="13" t="s">
        <v>26</v>
      </c>
      <c r="C78" s="13" t="s">
        <v>72</v>
      </c>
      <c r="D78" s="13" t="s">
        <v>73</v>
      </c>
      <c r="E78" s="13" t="s">
        <v>74</v>
      </c>
      <c r="F78" s="13" t="s">
        <v>75</v>
      </c>
    </row>
    <row r="79" spans="1:255" x14ac:dyDescent="0.2">
      <c r="A79" s="9" t="s">
        <v>76</v>
      </c>
      <c r="B79" s="26">
        <v>1.372377</v>
      </c>
      <c r="C79" s="26">
        <v>1.3380479999999999</v>
      </c>
      <c r="D79" s="27">
        <v>1.3151764402099999</v>
      </c>
      <c r="E79" s="27">
        <v>1.228724204156</v>
      </c>
      <c r="F79" s="27">
        <v>1.1547360583499999</v>
      </c>
    </row>
    <row r="80" spans="1:255" x14ac:dyDescent="0.2">
      <c r="A80" s="11"/>
      <c r="B80" s="11"/>
      <c r="C80" s="11"/>
      <c r="D80" s="11"/>
      <c r="E80" s="11"/>
      <c r="F80" s="11"/>
    </row>
    <row r="81" spans="1:6" x14ac:dyDescent="0.2">
      <c r="A81" s="9" t="s">
        <v>77</v>
      </c>
      <c r="B81" s="26">
        <v>30.088988000000001</v>
      </c>
      <c r="C81" s="26">
        <v>28.980924999999999</v>
      </c>
      <c r="D81" s="27">
        <v>29.322635099502001</v>
      </c>
      <c r="E81" s="27">
        <v>26.712791479290999</v>
      </c>
      <c r="F81" s="27">
        <v>24.880517309597</v>
      </c>
    </row>
    <row r="82" spans="1:6" x14ac:dyDescent="0.2">
      <c r="A82" s="11"/>
      <c r="B82" s="11"/>
      <c r="C82" s="11"/>
      <c r="D82" s="11"/>
      <c r="E82" s="11"/>
      <c r="F82" s="11"/>
    </row>
    <row r="83" spans="1:6" x14ac:dyDescent="0.2">
      <c r="A83" s="9" t="s">
        <v>78</v>
      </c>
      <c r="B83" s="26">
        <v>39.096226000000001</v>
      </c>
      <c r="C83" s="26">
        <v>37.616663000000003</v>
      </c>
      <c r="D83" s="27">
        <v>36.86286225221</v>
      </c>
      <c r="E83" s="27">
        <v>33.495306853564998</v>
      </c>
      <c r="F83" s="27">
        <v>30.492304929031</v>
      </c>
    </row>
    <row r="84" spans="1:6" x14ac:dyDescent="0.2">
      <c r="A84" s="11"/>
      <c r="B84" s="11"/>
      <c r="C84" s="11"/>
      <c r="D84" s="11"/>
      <c r="E84" s="11"/>
      <c r="F84" s="11"/>
    </row>
    <row r="85" spans="1:6" x14ac:dyDescent="0.2">
      <c r="A85" s="9" t="s">
        <v>79</v>
      </c>
      <c r="B85" s="26">
        <v>53.668785</v>
      </c>
      <c r="C85" s="26">
        <v>51.802593000000002</v>
      </c>
      <c r="D85" s="27">
        <v>49.015680149296003</v>
      </c>
      <c r="E85" s="27">
        <v>44.917581779229998</v>
      </c>
      <c r="F85" s="27">
        <v>40.608763833810997</v>
      </c>
    </row>
    <row r="86" spans="1:6" x14ac:dyDescent="0.2">
      <c r="A86" s="11"/>
      <c r="B86" s="11"/>
      <c r="C86" s="11"/>
      <c r="D86" s="11"/>
      <c r="E86" s="11"/>
      <c r="F86" s="11"/>
    </row>
    <row r="87" spans="1:6" x14ac:dyDescent="0.2">
      <c r="A87" s="9" t="s">
        <v>80</v>
      </c>
      <c r="B87" s="26">
        <v>13.428865999999999</v>
      </c>
      <c r="C87" s="26">
        <v>12.898455999999999</v>
      </c>
      <c r="D87" s="27">
        <v>14.395073312036001</v>
      </c>
      <c r="E87" s="27">
        <v>11.332544160854001</v>
      </c>
      <c r="F87" s="27">
        <v>9.4017629217399996</v>
      </c>
    </row>
    <row r="88" spans="1:6" x14ac:dyDescent="0.2">
      <c r="A88" s="11"/>
      <c r="B88" s="11"/>
      <c r="C88" s="11"/>
      <c r="D88" s="11"/>
      <c r="E88" s="11"/>
      <c r="F88" s="11"/>
    </row>
    <row r="89" spans="1:6" x14ac:dyDescent="0.2">
      <c r="A89" s="9" t="s">
        <v>81</v>
      </c>
      <c r="B89" s="26">
        <v>13.983566</v>
      </c>
      <c r="C89" s="26">
        <v>12.898455999999999</v>
      </c>
      <c r="D89" s="19" t="s">
        <v>34</v>
      </c>
      <c r="E89" s="19" t="s">
        <v>34</v>
      </c>
      <c r="F89" s="19" t="s">
        <v>34</v>
      </c>
    </row>
    <row r="90" spans="1:6" x14ac:dyDescent="0.2">
      <c r="A90" s="11"/>
      <c r="B90" s="11"/>
      <c r="C90" s="11"/>
      <c r="D90" s="11"/>
      <c r="E90" s="11"/>
      <c r="F90" s="11"/>
    </row>
    <row r="91" spans="1:6" x14ac:dyDescent="0.2">
      <c r="A91" s="12"/>
      <c r="B91" s="12"/>
      <c r="C91" s="12"/>
      <c r="D91" s="12"/>
      <c r="E91" s="12"/>
      <c r="F91" s="12"/>
    </row>
    <row r="92" spans="1:6" x14ac:dyDescent="0.2">
      <c r="A92" s="28" t="s">
        <v>82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11"/>
  <sheetViews>
    <sheetView workbookViewId="0">
      <selection activeCell="B62" sqref="B62"/>
    </sheetView>
  </sheetViews>
  <sheetFormatPr defaultRowHeight="11.25" x14ac:dyDescent="0.2"/>
  <cols>
    <col min="1" max="1" width="45.85546875" customWidth="1"/>
    <col min="2" max="12" width="14.85546875" customWidth="1"/>
  </cols>
  <sheetData>
    <row r="5" spans="1:255" ht="15.75" x14ac:dyDescent="0.2">
      <c r="A5" s="1" t="s">
        <v>83</v>
      </c>
    </row>
    <row r="7" spans="1:255" x14ac:dyDescent="0.2">
      <c r="A7" s="2" t="s">
        <v>84</v>
      </c>
      <c r="B7" s="3" t="s">
        <v>85</v>
      </c>
      <c r="C7" t="s">
        <v>86</v>
      </c>
      <c r="D7" s="4" t="s">
        <v>4</v>
      </c>
      <c r="E7" s="3" t="s">
        <v>87</v>
      </c>
      <c r="F7" t="s">
        <v>88</v>
      </c>
    </row>
    <row r="8" spans="1:255" x14ac:dyDescent="0.2">
      <c r="A8" s="4"/>
      <c r="B8" s="3" t="s">
        <v>89</v>
      </c>
      <c r="C8" t="s">
        <v>90</v>
      </c>
      <c r="D8" s="4" t="s">
        <v>4</v>
      </c>
      <c r="E8" s="3" t="s">
        <v>91</v>
      </c>
      <c r="F8" t="s">
        <v>8</v>
      </c>
    </row>
    <row r="9" spans="1:255" x14ac:dyDescent="0.2">
      <c r="A9" s="4"/>
      <c r="B9" s="3" t="s">
        <v>92</v>
      </c>
      <c r="C9" t="s">
        <v>93</v>
      </c>
      <c r="D9" s="4" t="s">
        <v>4</v>
      </c>
      <c r="E9" s="3" t="s">
        <v>94</v>
      </c>
      <c r="F9" t="s">
        <v>6</v>
      </c>
    </row>
    <row r="10" spans="1:255" x14ac:dyDescent="0.2">
      <c r="A10" s="4"/>
      <c r="B10" s="3" t="s">
        <v>95</v>
      </c>
      <c r="C10" t="s">
        <v>10</v>
      </c>
      <c r="D10" s="4" t="s">
        <v>4</v>
      </c>
      <c r="E10" s="3" t="s">
        <v>96</v>
      </c>
      <c r="F10" s="5" t="s">
        <v>12</v>
      </c>
    </row>
    <row r="11" spans="1:255" x14ac:dyDescent="0.2">
      <c r="A11" s="4"/>
      <c r="B11" s="3" t="s">
        <v>97</v>
      </c>
      <c r="C11" t="s">
        <v>98</v>
      </c>
      <c r="D11" s="4" t="s">
        <v>4</v>
      </c>
      <c r="E11" s="29"/>
      <c r="F11" s="29"/>
    </row>
    <row r="14" spans="1:255" x14ac:dyDescent="0.2">
      <c r="A14" s="6" t="s">
        <v>99</v>
      </c>
      <c r="B14" s="6"/>
      <c r="C14" s="6"/>
      <c r="D14" s="6"/>
      <c r="E14" s="6"/>
      <c r="F14" s="6"/>
      <c r="G14" s="6"/>
      <c r="H14" s="6"/>
      <c r="I14" s="6"/>
      <c r="J14" s="6"/>
      <c r="K14" s="6"/>
      <c r="L14" s="6"/>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73"/>
      <c r="DT14" s="73"/>
      <c r="DU14" s="73"/>
      <c r="DV14" s="73"/>
      <c r="DW14" s="73"/>
      <c r="DX14" s="73"/>
      <c r="DY14" s="73"/>
      <c r="DZ14" s="73"/>
      <c r="EA14" s="73"/>
      <c r="EB14" s="73"/>
      <c r="EC14" s="73"/>
      <c r="ED14" s="73"/>
      <c r="EE14" s="73"/>
      <c r="EF14" s="73"/>
      <c r="EG14" s="73"/>
      <c r="EH14" s="73"/>
      <c r="EI14" s="73"/>
      <c r="EJ14" s="73"/>
      <c r="EK14" s="73"/>
      <c r="EL14" s="73"/>
      <c r="EM14" s="73"/>
      <c r="EN14" s="73"/>
      <c r="EO14" s="73"/>
      <c r="EP14" s="73"/>
      <c r="EQ14" s="73"/>
      <c r="ER14" s="73"/>
      <c r="ES14" s="73"/>
      <c r="ET14" s="73"/>
      <c r="EU14" s="73"/>
      <c r="EV14" s="73"/>
      <c r="EW14" s="73"/>
      <c r="EX14" s="73"/>
      <c r="EY14" s="73"/>
      <c r="EZ14" s="73"/>
      <c r="FA14" s="73"/>
      <c r="FB14" s="73"/>
      <c r="FC14" s="73"/>
      <c r="FD14" s="73"/>
      <c r="FE14" s="73"/>
      <c r="FF14" s="73"/>
      <c r="FG14" s="73"/>
      <c r="FH14" s="73"/>
      <c r="FI14" s="73"/>
      <c r="FJ14" s="73"/>
      <c r="FK14" s="73"/>
      <c r="FL14" s="73"/>
      <c r="FM14" s="73"/>
      <c r="FN14" s="73"/>
      <c r="FO14" s="73"/>
      <c r="FP14" s="73"/>
      <c r="FQ14" s="73"/>
      <c r="FR14" s="73"/>
      <c r="FS14" s="73"/>
      <c r="FT14" s="73"/>
      <c r="FU14" s="73"/>
      <c r="FV14" s="73"/>
      <c r="FW14" s="73"/>
      <c r="FX14" s="73"/>
      <c r="FY14" s="73"/>
      <c r="FZ14" s="73"/>
      <c r="GA14" s="73"/>
      <c r="GB14" s="73"/>
      <c r="GC14" s="73"/>
      <c r="GD14" s="73"/>
      <c r="GE14" s="73"/>
      <c r="GF14" s="73"/>
      <c r="GG14" s="73"/>
      <c r="GH14" s="73"/>
      <c r="GI14" s="73"/>
      <c r="GJ14" s="73"/>
      <c r="GK14" s="73"/>
      <c r="GL14" s="73"/>
      <c r="GM14" s="73"/>
      <c r="GN14" s="73"/>
      <c r="GO14" s="73"/>
      <c r="GP14" s="73"/>
      <c r="GQ14" s="73"/>
      <c r="GR14" s="73"/>
      <c r="GS14" s="73"/>
      <c r="GT14" s="73"/>
      <c r="GU14" s="73"/>
      <c r="GV14" s="73"/>
      <c r="GW14" s="73"/>
      <c r="GX14" s="73"/>
      <c r="GY14" s="73"/>
      <c r="GZ14" s="73"/>
      <c r="HA14" s="73"/>
      <c r="HB14" s="73"/>
      <c r="HC14" s="73"/>
      <c r="HD14" s="73"/>
      <c r="HE14" s="73"/>
      <c r="HF14" s="73"/>
      <c r="HG14" s="73"/>
      <c r="HH14" s="73"/>
      <c r="HI14" s="73"/>
      <c r="HJ14" s="73"/>
      <c r="HK14" s="73"/>
      <c r="HL14" s="73"/>
      <c r="HM14" s="73"/>
      <c r="HN14" s="73"/>
      <c r="HO14" s="73"/>
      <c r="HP14" s="73"/>
      <c r="HQ14" s="73"/>
      <c r="HR14" s="73"/>
      <c r="HS14" s="73"/>
      <c r="HT14" s="73"/>
      <c r="HU14" s="73"/>
      <c r="HV14" s="73"/>
      <c r="HW14" s="73"/>
      <c r="HX14" s="73"/>
      <c r="HY14" s="73"/>
      <c r="HZ14" s="73"/>
      <c r="IA14" s="73"/>
      <c r="IB14" s="73"/>
      <c r="IC14" s="73"/>
      <c r="ID14" s="73"/>
      <c r="IE14" s="73"/>
      <c r="IF14" s="73"/>
      <c r="IG14" s="73"/>
      <c r="IH14" s="73"/>
      <c r="II14" s="73"/>
      <c r="IJ14" s="73"/>
      <c r="IK14" s="73"/>
      <c r="IL14" s="73"/>
      <c r="IM14" s="73"/>
      <c r="IN14" s="73"/>
      <c r="IO14" s="73"/>
      <c r="IP14" s="73"/>
      <c r="IQ14" s="73"/>
      <c r="IR14" s="73"/>
      <c r="IS14" s="73"/>
      <c r="IT14" s="73"/>
      <c r="IU14" s="73"/>
    </row>
    <row r="15" spans="1:255" ht="33.75" x14ac:dyDescent="0.2">
      <c r="A15" s="7" t="s">
        <v>16</v>
      </c>
      <c r="B15" s="13" t="s">
        <v>100</v>
      </c>
      <c r="C15" s="13" t="s">
        <v>101</v>
      </c>
      <c r="D15" s="13" t="s">
        <v>102</v>
      </c>
      <c r="E15" s="13" t="s">
        <v>103</v>
      </c>
      <c r="F15" s="13" t="s">
        <v>104</v>
      </c>
      <c r="G15" s="13" t="s">
        <v>105</v>
      </c>
      <c r="H15" s="13" t="s">
        <v>106</v>
      </c>
      <c r="I15" s="13" t="s">
        <v>107</v>
      </c>
      <c r="J15" s="13" t="s">
        <v>108</v>
      </c>
      <c r="K15" s="13" t="s">
        <v>109</v>
      </c>
      <c r="L15" s="13" t="s">
        <v>110</v>
      </c>
    </row>
    <row r="16" spans="1:255" x14ac:dyDescent="0.2">
      <c r="A16" s="8" t="s">
        <v>29</v>
      </c>
      <c r="B16" s="14" t="s">
        <v>30</v>
      </c>
      <c r="C16" s="14" t="s">
        <v>30</v>
      </c>
      <c r="D16" s="14" t="s">
        <v>30</v>
      </c>
      <c r="E16" s="14" t="s">
        <v>30</v>
      </c>
      <c r="F16" s="14" t="s">
        <v>30</v>
      </c>
      <c r="G16" s="14" t="s">
        <v>30</v>
      </c>
      <c r="H16" s="14" t="s">
        <v>30</v>
      </c>
      <c r="I16" s="14" t="s">
        <v>30</v>
      </c>
      <c r="J16" s="14" t="s">
        <v>30</v>
      </c>
      <c r="K16" s="14" t="s">
        <v>30</v>
      </c>
      <c r="L16" s="14" t="s">
        <v>30</v>
      </c>
    </row>
    <row r="17" spans="1:12" x14ac:dyDescent="0.2">
      <c r="A17" s="9" t="s">
        <v>43</v>
      </c>
      <c r="B17" s="11"/>
      <c r="C17" s="11"/>
      <c r="D17" s="11"/>
      <c r="E17" s="11"/>
      <c r="F17" s="11"/>
      <c r="G17" s="11"/>
      <c r="H17" s="11"/>
      <c r="I17" s="11"/>
      <c r="J17" s="11"/>
      <c r="K17" s="11"/>
      <c r="L17" s="11"/>
    </row>
    <row r="18" spans="1:12" x14ac:dyDescent="0.2">
      <c r="A18" s="11" t="s">
        <v>111</v>
      </c>
      <c r="B18" s="20">
        <v>112640</v>
      </c>
      <c r="C18" s="20">
        <v>116199</v>
      </c>
      <c r="D18" s="20">
        <v>118719</v>
      </c>
      <c r="E18" s="20">
        <v>129025</v>
      </c>
      <c r="F18" s="20">
        <v>141576</v>
      </c>
      <c r="G18" s="20">
        <v>152703</v>
      </c>
      <c r="H18" s="20">
        <v>166761</v>
      </c>
      <c r="I18" s="20">
        <v>195929</v>
      </c>
      <c r="J18" s="20">
        <v>226954</v>
      </c>
      <c r="K18" s="20">
        <v>242290</v>
      </c>
      <c r="L18" s="20">
        <v>245652</v>
      </c>
    </row>
    <row r="19" spans="1:12" x14ac:dyDescent="0.2">
      <c r="A19" s="11" t="s">
        <v>112</v>
      </c>
      <c r="B19" s="20" t="s">
        <v>34</v>
      </c>
      <c r="C19" s="20" t="s">
        <v>34</v>
      </c>
      <c r="D19" s="20" t="s">
        <v>34</v>
      </c>
      <c r="E19" s="20" t="s">
        <v>34</v>
      </c>
      <c r="F19" s="20" t="s">
        <v>34</v>
      </c>
      <c r="G19" s="20" t="s">
        <v>34</v>
      </c>
      <c r="H19" s="20" t="s">
        <v>34</v>
      </c>
      <c r="I19" s="20" t="s">
        <v>34</v>
      </c>
      <c r="J19" s="20" t="s">
        <v>34</v>
      </c>
      <c r="K19" s="20" t="s">
        <v>34</v>
      </c>
      <c r="L19" s="20" t="s">
        <v>34</v>
      </c>
    </row>
    <row r="20" spans="1:12" x14ac:dyDescent="0.2">
      <c r="A20" s="9" t="s">
        <v>113</v>
      </c>
      <c r="B20" s="31">
        <v>112640</v>
      </c>
      <c r="C20" s="31">
        <v>116199</v>
      </c>
      <c r="D20" s="31">
        <v>118719</v>
      </c>
      <c r="E20" s="31">
        <v>129025</v>
      </c>
      <c r="F20" s="31">
        <v>141576</v>
      </c>
      <c r="G20" s="31">
        <v>152703</v>
      </c>
      <c r="H20" s="31">
        <v>166761</v>
      </c>
      <c r="I20" s="31">
        <v>195929</v>
      </c>
      <c r="J20" s="31">
        <v>226954</v>
      </c>
      <c r="K20" s="31">
        <v>242290</v>
      </c>
      <c r="L20" s="31">
        <v>245652</v>
      </c>
    </row>
    <row r="21" spans="1:12" x14ac:dyDescent="0.2">
      <c r="A21" s="11"/>
      <c r="B21" s="11"/>
      <c r="C21" s="11"/>
      <c r="D21" s="11"/>
      <c r="E21" s="11"/>
      <c r="F21" s="11"/>
      <c r="G21" s="11"/>
      <c r="H21" s="11"/>
      <c r="I21" s="11"/>
      <c r="J21" s="11"/>
      <c r="K21" s="11"/>
      <c r="L21" s="11"/>
    </row>
    <row r="22" spans="1:12" x14ac:dyDescent="0.2">
      <c r="A22" s="11" t="s">
        <v>114</v>
      </c>
      <c r="B22" s="20">
        <v>98458</v>
      </c>
      <c r="C22" s="20">
        <v>101065</v>
      </c>
      <c r="D22" s="20">
        <v>102901</v>
      </c>
      <c r="E22" s="20">
        <v>111882</v>
      </c>
      <c r="F22" s="20">
        <v>123152</v>
      </c>
      <c r="G22" s="20">
        <v>132886</v>
      </c>
      <c r="H22" s="20">
        <v>144939</v>
      </c>
      <c r="I22" s="20">
        <v>170684</v>
      </c>
      <c r="J22" s="20">
        <v>199382</v>
      </c>
      <c r="K22" s="20">
        <v>212195</v>
      </c>
      <c r="L22" s="20">
        <v>214883</v>
      </c>
    </row>
    <row r="23" spans="1:12" x14ac:dyDescent="0.2">
      <c r="A23" s="9" t="s">
        <v>115</v>
      </c>
      <c r="B23" s="31">
        <v>14182</v>
      </c>
      <c r="C23" s="31">
        <v>15134</v>
      </c>
      <c r="D23" s="31">
        <v>15818</v>
      </c>
      <c r="E23" s="31">
        <v>17143</v>
      </c>
      <c r="F23" s="31">
        <v>18424</v>
      </c>
      <c r="G23" s="31">
        <v>19817</v>
      </c>
      <c r="H23" s="31">
        <v>21822</v>
      </c>
      <c r="I23" s="31">
        <v>25245</v>
      </c>
      <c r="J23" s="31">
        <v>27572</v>
      </c>
      <c r="K23" s="31">
        <v>30095</v>
      </c>
      <c r="L23" s="31">
        <v>30769</v>
      </c>
    </row>
    <row r="24" spans="1:12" x14ac:dyDescent="0.2">
      <c r="A24" s="11"/>
      <c r="B24" s="11"/>
      <c r="C24" s="11"/>
      <c r="D24" s="11"/>
      <c r="E24" s="11"/>
      <c r="F24" s="11"/>
      <c r="G24" s="11"/>
      <c r="H24" s="11"/>
      <c r="I24" s="11"/>
      <c r="J24" s="11"/>
      <c r="K24" s="11"/>
      <c r="L24" s="11"/>
    </row>
    <row r="25" spans="1:12" x14ac:dyDescent="0.2">
      <c r="A25" s="11" t="s">
        <v>116</v>
      </c>
      <c r="B25" s="20">
        <v>10899</v>
      </c>
      <c r="C25" s="20">
        <v>11445</v>
      </c>
      <c r="D25" s="20">
        <v>12068</v>
      </c>
      <c r="E25" s="20">
        <v>12950</v>
      </c>
      <c r="F25" s="20">
        <v>13876</v>
      </c>
      <c r="G25" s="20">
        <v>14994</v>
      </c>
      <c r="H25" s="20">
        <v>16387</v>
      </c>
      <c r="I25" s="20">
        <v>18453</v>
      </c>
      <c r="J25" s="20">
        <v>19661</v>
      </c>
      <c r="K25" s="20">
        <v>21590</v>
      </c>
      <c r="L25" s="20">
        <v>22031</v>
      </c>
    </row>
    <row r="26" spans="1:12" x14ac:dyDescent="0.2">
      <c r="A26" s="11" t="s">
        <v>117</v>
      </c>
      <c r="B26" s="20">
        <v>63</v>
      </c>
      <c r="C26" s="20">
        <v>65</v>
      </c>
      <c r="D26" s="20">
        <v>78</v>
      </c>
      <c r="E26" s="20">
        <v>82</v>
      </c>
      <c r="F26" s="20">
        <v>68</v>
      </c>
      <c r="G26" s="20">
        <v>86</v>
      </c>
      <c r="H26" s="20" t="s">
        <v>34</v>
      </c>
      <c r="I26" s="20" t="s">
        <v>34</v>
      </c>
      <c r="J26" s="20" t="s">
        <v>34</v>
      </c>
      <c r="K26" s="20" t="s">
        <v>34</v>
      </c>
      <c r="L26" s="20" t="s">
        <v>34</v>
      </c>
    </row>
    <row r="27" spans="1:12" x14ac:dyDescent="0.2">
      <c r="A27" s="11" t="s">
        <v>118</v>
      </c>
      <c r="B27" s="20" t="s">
        <v>34</v>
      </c>
      <c r="C27" s="20" t="s">
        <v>34</v>
      </c>
      <c r="D27" s="20" t="s">
        <v>34</v>
      </c>
      <c r="E27" s="20" t="s">
        <v>34</v>
      </c>
      <c r="F27" s="20" t="s">
        <v>34</v>
      </c>
      <c r="G27" s="20" t="s">
        <v>34</v>
      </c>
      <c r="H27" s="20" t="s">
        <v>34</v>
      </c>
      <c r="I27" s="20" t="s">
        <v>34</v>
      </c>
      <c r="J27" s="20" t="s">
        <v>34</v>
      </c>
      <c r="K27" s="20" t="s">
        <v>34</v>
      </c>
      <c r="L27" s="20" t="s">
        <v>34</v>
      </c>
    </row>
    <row r="28" spans="1:12" x14ac:dyDescent="0.2">
      <c r="A28" s="11" t="s">
        <v>119</v>
      </c>
      <c r="B28" s="20" t="s">
        <v>34</v>
      </c>
      <c r="C28" s="20" t="s">
        <v>34</v>
      </c>
      <c r="D28" s="20" t="s">
        <v>34</v>
      </c>
      <c r="E28" s="20" t="s">
        <v>34</v>
      </c>
      <c r="F28" s="20" t="s">
        <v>34</v>
      </c>
      <c r="G28" s="20" t="s">
        <v>34</v>
      </c>
      <c r="H28" s="20" t="s">
        <v>34</v>
      </c>
      <c r="I28" s="20" t="s">
        <v>34</v>
      </c>
      <c r="J28" s="20" t="s">
        <v>34</v>
      </c>
      <c r="K28" s="20" t="s">
        <v>34</v>
      </c>
      <c r="L28" s="20" t="s">
        <v>34</v>
      </c>
    </row>
    <row r="29" spans="1:12" x14ac:dyDescent="0.2">
      <c r="A29" s="11" t="s">
        <v>120</v>
      </c>
      <c r="B29" s="20" t="s">
        <v>34</v>
      </c>
      <c r="C29" s="20" t="s">
        <v>34</v>
      </c>
      <c r="D29" s="20" t="s">
        <v>34</v>
      </c>
      <c r="E29" s="20" t="s">
        <v>34</v>
      </c>
      <c r="F29" s="20" t="s">
        <v>34</v>
      </c>
      <c r="G29" s="20" t="s">
        <v>34</v>
      </c>
      <c r="H29" s="20" t="s">
        <v>34</v>
      </c>
      <c r="I29" s="20" t="s">
        <v>34</v>
      </c>
      <c r="J29" s="20" t="s">
        <v>34</v>
      </c>
      <c r="K29" s="20" t="s">
        <v>34</v>
      </c>
      <c r="L29" s="20" t="s">
        <v>34</v>
      </c>
    </row>
    <row r="30" spans="1:12" x14ac:dyDescent="0.2">
      <c r="A30" s="11"/>
      <c r="B30" s="11"/>
      <c r="C30" s="11"/>
      <c r="D30" s="11"/>
      <c r="E30" s="11"/>
      <c r="F30" s="11"/>
      <c r="G30" s="11"/>
      <c r="H30" s="11"/>
      <c r="I30" s="11"/>
      <c r="J30" s="11"/>
      <c r="K30" s="11"/>
      <c r="L30" s="11"/>
    </row>
    <row r="31" spans="1:12" x14ac:dyDescent="0.2">
      <c r="A31" s="9" t="s">
        <v>121</v>
      </c>
      <c r="B31" s="31">
        <v>10962</v>
      </c>
      <c r="C31" s="31">
        <v>11510</v>
      </c>
      <c r="D31" s="31">
        <v>12146</v>
      </c>
      <c r="E31" s="31">
        <v>13032</v>
      </c>
      <c r="F31" s="31">
        <v>13944</v>
      </c>
      <c r="G31" s="31">
        <v>15080</v>
      </c>
      <c r="H31" s="31">
        <v>16387</v>
      </c>
      <c r="I31" s="31">
        <v>18453</v>
      </c>
      <c r="J31" s="31">
        <v>19661</v>
      </c>
      <c r="K31" s="31">
        <v>21590</v>
      </c>
      <c r="L31" s="31">
        <v>22031</v>
      </c>
    </row>
    <row r="32" spans="1:12" x14ac:dyDescent="0.2">
      <c r="A32" s="11"/>
      <c r="B32" s="11"/>
      <c r="C32" s="11"/>
      <c r="D32" s="11"/>
      <c r="E32" s="11"/>
      <c r="F32" s="11"/>
      <c r="G32" s="11"/>
      <c r="H32" s="11"/>
      <c r="I32" s="11"/>
      <c r="J32" s="11"/>
      <c r="K32" s="11"/>
      <c r="L32" s="11"/>
    </row>
    <row r="33" spans="1:12" x14ac:dyDescent="0.2">
      <c r="A33" s="9" t="s">
        <v>122</v>
      </c>
      <c r="B33" s="15">
        <v>3220</v>
      </c>
      <c r="C33" s="15">
        <v>3624</v>
      </c>
      <c r="D33" s="15">
        <v>3672</v>
      </c>
      <c r="E33" s="15">
        <v>4111</v>
      </c>
      <c r="F33" s="15">
        <v>4480</v>
      </c>
      <c r="G33" s="15">
        <v>4737</v>
      </c>
      <c r="H33" s="15">
        <v>5435</v>
      </c>
      <c r="I33" s="15">
        <v>6792</v>
      </c>
      <c r="J33" s="15">
        <v>7911</v>
      </c>
      <c r="K33" s="15">
        <v>8505</v>
      </c>
      <c r="L33" s="15">
        <v>8738</v>
      </c>
    </row>
    <row r="34" spans="1:12" x14ac:dyDescent="0.2">
      <c r="A34" s="11"/>
      <c r="B34" s="11"/>
      <c r="C34" s="11"/>
      <c r="D34" s="11"/>
      <c r="E34" s="11"/>
      <c r="F34" s="11"/>
      <c r="G34" s="11"/>
      <c r="H34" s="11"/>
      <c r="I34" s="11"/>
      <c r="J34" s="11"/>
      <c r="K34" s="11"/>
      <c r="L34" s="11"/>
    </row>
    <row r="35" spans="1:12" x14ac:dyDescent="0.2">
      <c r="A35" s="11" t="s">
        <v>123</v>
      </c>
      <c r="B35" s="20">
        <v>-113</v>
      </c>
      <c r="C35" s="20">
        <v>-124</v>
      </c>
      <c r="D35" s="20">
        <v>-133</v>
      </c>
      <c r="E35" s="20">
        <v>-134</v>
      </c>
      <c r="F35" s="20">
        <v>-159</v>
      </c>
      <c r="G35" s="20">
        <v>-150</v>
      </c>
      <c r="H35" s="20">
        <v>-160</v>
      </c>
      <c r="I35" s="20">
        <v>-171</v>
      </c>
      <c r="J35" s="20">
        <v>-158</v>
      </c>
      <c r="K35" s="20">
        <v>-160</v>
      </c>
      <c r="L35" s="20">
        <v>-164</v>
      </c>
    </row>
    <row r="36" spans="1:12" x14ac:dyDescent="0.2">
      <c r="A36" s="11" t="s">
        <v>124</v>
      </c>
      <c r="B36" s="20">
        <v>52</v>
      </c>
      <c r="C36" s="20">
        <v>50</v>
      </c>
      <c r="D36" s="20">
        <v>41</v>
      </c>
      <c r="E36" s="20">
        <v>50</v>
      </c>
      <c r="F36" s="20">
        <v>75</v>
      </c>
      <c r="G36" s="20">
        <v>126</v>
      </c>
      <c r="H36" s="20">
        <v>89</v>
      </c>
      <c r="I36" s="20">
        <v>41</v>
      </c>
      <c r="J36" s="20">
        <v>61</v>
      </c>
      <c r="K36" s="20">
        <v>470</v>
      </c>
      <c r="L36" s="20">
        <v>570</v>
      </c>
    </row>
    <row r="37" spans="1:12" x14ac:dyDescent="0.2">
      <c r="A37" s="9" t="s">
        <v>125</v>
      </c>
      <c r="B37" s="31">
        <v>-61</v>
      </c>
      <c r="C37" s="31">
        <v>-74</v>
      </c>
      <c r="D37" s="31">
        <v>-92</v>
      </c>
      <c r="E37" s="31">
        <v>-84</v>
      </c>
      <c r="F37" s="31">
        <v>-84</v>
      </c>
      <c r="G37" s="31">
        <v>-24</v>
      </c>
      <c r="H37" s="31">
        <v>-71</v>
      </c>
      <c r="I37" s="31">
        <v>-130</v>
      </c>
      <c r="J37" s="31">
        <v>-97</v>
      </c>
      <c r="K37" s="31">
        <v>310</v>
      </c>
      <c r="L37" s="31">
        <v>406</v>
      </c>
    </row>
    <row r="38" spans="1:12" x14ac:dyDescent="0.2">
      <c r="A38" s="11"/>
      <c r="B38" s="11"/>
      <c r="C38" s="11"/>
      <c r="D38" s="11"/>
      <c r="E38" s="11"/>
      <c r="F38" s="11"/>
      <c r="G38" s="11"/>
      <c r="H38" s="11"/>
      <c r="I38" s="11"/>
      <c r="J38" s="11"/>
      <c r="K38" s="11"/>
      <c r="L38" s="11"/>
    </row>
    <row r="39" spans="1:12" x14ac:dyDescent="0.2">
      <c r="A39" s="11" t="s">
        <v>126</v>
      </c>
      <c r="B39" s="20">
        <v>26</v>
      </c>
      <c r="C39" s="20">
        <v>47</v>
      </c>
      <c r="D39" s="20">
        <v>28</v>
      </c>
      <c r="E39" s="20">
        <v>-5</v>
      </c>
      <c r="F39" s="20">
        <v>23</v>
      </c>
      <c r="G39" s="20">
        <v>27</v>
      </c>
      <c r="H39" s="20">
        <v>7</v>
      </c>
      <c r="I39" s="20">
        <v>56</v>
      </c>
      <c r="J39" s="20">
        <v>106</v>
      </c>
      <c r="K39" s="20">
        <v>29</v>
      </c>
      <c r="L39" s="20">
        <v>41</v>
      </c>
    </row>
    <row r="40" spans="1:12" x14ac:dyDescent="0.2">
      <c r="A40" s="11" t="s">
        <v>127</v>
      </c>
      <c r="B40" s="20">
        <v>12</v>
      </c>
      <c r="C40" s="20">
        <v>7</v>
      </c>
      <c r="D40" s="20">
        <v>11</v>
      </c>
      <c r="E40" s="20">
        <v>17</v>
      </c>
      <c r="F40" s="20">
        <v>23</v>
      </c>
      <c r="G40" s="20">
        <v>25</v>
      </c>
      <c r="H40" s="20">
        <v>-4</v>
      </c>
      <c r="I40" s="20">
        <v>46</v>
      </c>
      <c r="J40" s="20">
        <v>38</v>
      </c>
      <c r="K40" s="20">
        <v>34</v>
      </c>
      <c r="L40" s="20">
        <v>29</v>
      </c>
    </row>
    <row r="41" spans="1:12" x14ac:dyDescent="0.2">
      <c r="A41" s="9" t="s">
        <v>128</v>
      </c>
      <c r="B41" s="31">
        <v>3197</v>
      </c>
      <c r="C41" s="31">
        <v>3604</v>
      </c>
      <c r="D41" s="31">
        <v>3619</v>
      </c>
      <c r="E41" s="31">
        <v>4039</v>
      </c>
      <c r="F41" s="31">
        <v>4442</v>
      </c>
      <c r="G41" s="31">
        <v>4765</v>
      </c>
      <c r="H41" s="31">
        <v>5367</v>
      </c>
      <c r="I41" s="31">
        <v>6764</v>
      </c>
      <c r="J41" s="31">
        <v>7958</v>
      </c>
      <c r="K41" s="31">
        <v>8878</v>
      </c>
      <c r="L41" s="31">
        <v>9214</v>
      </c>
    </row>
    <row r="42" spans="1:12" x14ac:dyDescent="0.2">
      <c r="A42" s="11"/>
      <c r="B42" s="11"/>
      <c r="C42" s="11"/>
      <c r="D42" s="11"/>
      <c r="E42" s="11"/>
      <c r="F42" s="11"/>
      <c r="G42" s="11"/>
      <c r="H42" s="11"/>
      <c r="I42" s="11"/>
      <c r="J42" s="11"/>
      <c r="K42" s="11"/>
      <c r="L42" s="11"/>
    </row>
    <row r="43" spans="1:12" x14ac:dyDescent="0.2">
      <c r="A43" s="11" t="s">
        <v>129</v>
      </c>
      <c r="B43" s="20" t="s">
        <v>34</v>
      </c>
      <c r="C43" s="20" t="s">
        <v>34</v>
      </c>
      <c r="D43" s="20" t="s">
        <v>34</v>
      </c>
      <c r="E43" s="20" t="s">
        <v>34</v>
      </c>
      <c r="F43" s="20" t="s">
        <v>34</v>
      </c>
      <c r="G43" s="20" t="s">
        <v>34</v>
      </c>
      <c r="H43" s="20" t="s">
        <v>34</v>
      </c>
      <c r="I43" s="20" t="s">
        <v>34</v>
      </c>
      <c r="J43" s="20" t="s">
        <v>34</v>
      </c>
      <c r="K43" s="20" t="s">
        <v>34</v>
      </c>
      <c r="L43" s="20" t="s">
        <v>34</v>
      </c>
    </row>
    <row r="44" spans="1:12" x14ac:dyDescent="0.2">
      <c r="A44" s="11" t="s">
        <v>130</v>
      </c>
      <c r="B44" s="20" t="s">
        <v>34</v>
      </c>
      <c r="C44" s="20" t="s">
        <v>34</v>
      </c>
      <c r="D44" s="20" t="s">
        <v>34</v>
      </c>
      <c r="E44" s="20" t="s">
        <v>34</v>
      </c>
      <c r="F44" s="20" t="s">
        <v>34</v>
      </c>
      <c r="G44" s="20" t="s">
        <v>34</v>
      </c>
      <c r="H44" s="20" t="s">
        <v>34</v>
      </c>
      <c r="I44" s="20">
        <v>-84</v>
      </c>
      <c r="J44" s="20">
        <v>-118</v>
      </c>
      <c r="K44" s="20">
        <v>-391</v>
      </c>
      <c r="L44" s="20">
        <v>-391</v>
      </c>
    </row>
    <row r="45" spans="1:12" x14ac:dyDescent="0.2">
      <c r="A45" s="11" t="s">
        <v>131</v>
      </c>
      <c r="B45" s="20" t="s">
        <v>34</v>
      </c>
      <c r="C45" s="20" t="s">
        <v>34</v>
      </c>
      <c r="D45" s="20" t="s">
        <v>34</v>
      </c>
      <c r="E45" s="20" t="s">
        <v>34</v>
      </c>
      <c r="F45" s="20" t="s">
        <v>34</v>
      </c>
      <c r="G45" s="20" t="s">
        <v>34</v>
      </c>
      <c r="H45" s="20" t="s">
        <v>34</v>
      </c>
      <c r="I45" s="20" t="s">
        <v>34</v>
      </c>
      <c r="J45" s="20" t="s">
        <v>34</v>
      </c>
      <c r="K45" s="20" t="s">
        <v>34</v>
      </c>
      <c r="L45" s="20" t="s">
        <v>34</v>
      </c>
    </row>
    <row r="46" spans="1:12" x14ac:dyDescent="0.2">
      <c r="A46" s="9" t="s">
        <v>132</v>
      </c>
      <c r="B46" s="31">
        <v>3197</v>
      </c>
      <c r="C46" s="31">
        <v>3604</v>
      </c>
      <c r="D46" s="31">
        <v>3619</v>
      </c>
      <c r="E46" s="31">
        <v>4039</v>
      </c>
      <c r="F46" s="31">
        <v>4442</v>
      </c>
      <c r="G46" s="31">
        <v>4765</v>
      </c>
      <c r="H46" s="31">
        <v>5367</v>
      </c>
      <c r="I46" s="31">
        <v>6680</v>
      </c>
      <c r="J46" s="31">
        <v>7840</v>
      </c>
      <c r="K46" s="31">
        <v>8487</v>
      </c>
      <c r="L46" s="31">
        <v>8823</v>
      </c>
    </row>
    <row r="47" spans="1:12" x14ac:dyDescent="0.2">
      <c r="A47" s="11"/>
      <c r="B47" s="11"/>
      <c r="C47" s="11"/>
      <c r="D47" s="11"/>
      <c r="E47" s="11"/>
      <c r="F47" s="11"/>
      <c r="G47" s="11"/>
      <c r="H47" s="11"/>
      <c r="I47" s="11"/>
      <c r="J47" s="11"/>
      <c r="K47" s="11"/>
      <c r="L47" s="11"/>
    </row>
    <row r="48" spans="1:12" x14ac:dyDescent="0.2">
      <c r="A48" s="11" t="s">
        <v>133</v>
      </c>
      <c r="B48" s="20">
        <v>1109</v>
      </c>
      <c r="C48" s="20">
        <v>1195</v>
      </c>
      <c r="D48" s="20">
        <v>1243</v>
      </c>
      <c r="E48" s="20">
        <v>1325</v>
      </c>
      <c r="F48" s="20">
        <v>1263</v>
      </c>
      <c r="G48" s="20">
        <v>1061</v>
      </c>
      <c r="H48" s="20">
        <v>1308</v>
      </c>
      <c r="I48" s="20">
        <v>1601</v>
      </c>
      <c r="J48" s="20">
        <v>1925</v>
      </c>
      <c r="K48" s="20">
        <v>2195</v>
      </c>
      <c r="L48" s="20">
        <v>2306</v>
      </c>
    </row>
    <row r="49" spans="1:12" x14ac:dyDescent="0.2">
      <c r="A49" s="9" t="s">
        <v>134</v>
      </c>
      <c r="B49" s="31">
        <v>2088</v>
      </c>
      <c r="C49" s="31">
        <v>2409</v>
      </c>
      <c r="D49" s="31">
        <v>2376</v>
      </c>
      <c r="E49" s="31">
        <v>2714</v>
      </c>
      <c r="F49" s="31">
        <v>3179</v>
      </c>
      <c r="G49" s="31">
        <v>3704</v>
      </c>
      <c r="H49" s="31">
        <v>4059</v>
      </c>
      <c r="I49" s="31">
        <v>5079</v>
      </c>
      <c r="J49" s="31">
        <v>5915</v>
      </c>
      <c r="K49" s="31">
        <v>6292</v>
      </c>
      <c r="L49" s="31">
        <v>6517</v>
      </c>
    </row>
    <row r="50" spans="1:12" x14ac:dyDescent="0.2">
      <c r="A50" s="11"/>
      <c r="B50" s="11"/>
      <c r="C50" s="11"/>
      <c r="D50" s="11"/>
      <c r="E50" s="11"/>
      <c r="F50" s="11"/>
      <c r="G50" s="11"/>
      <c r="H50" s="11"/>
      <c r="I50" s="11"/>
      <c r="J50" s="11"/>
      <c r="K50" s="11"/>
      <c r="L50" s="11"/>
    </row>
    <row r="51" spans="1:12" x14ac:dyDescent="0.2">
      <c r="A51" s="11" t="s">
        <v>135</v>
      </c>
      <c r="B51" s="20" t="s">
        <v>34</v>
      </c>
      <c r="C51" s="20" t="s">
        <v>34</v>
      </c>
      <c r="D51" s="20" t="s">
        <v>34</v>
      </c>
      <c r="E51" s="20" t="s">
        <v>34</v>
      </c>
      <c r="F51" s="20" t="s">
        <v>34</v>
      </c>
      <c r="G51" s="20" t="s">
        <v>34</v>
      </c>
      <c r="H51" s="20" t="s">
        <v>34</v>
      </c>
      <c r="I51" s="20" t="s">
        <v>34</v>
      </c>
      <c r="J51" s="20" t="s">
        <v>34</v>
      </c>
      <c r="K51" s="20" t="s">
        <v>34</v>
      </c>
      <c r="L51" s="20" t="s">
        <v>34</v>
      </c>
    </row>
    <row r="52" spans="1:12" x14ac:dyDescent="0.2">
      <c r="A52" s="11" t="s">
        <v>136</v>
      </c>
      <c r="B52" s="20" t="s">
        <v>34</v>
      </c>
      <c r="C52" s="20" t="s">
        <v>34</v>
      </c>
      <c r="D52" s="20" t="s">
        <v>34</v>
      </c>
      <c r="E52" s="20" t="s">
        <v>34</v>
      </c>
      <c r="F52" s="20" t="s">
        <v>34</v>
      </c>
      <c r="G52" s="20" t="s">
        <v>34</v>
      </c>
      <c r="H52" s="20" t="s">
        <v>34</v>
      </c>
      <c r="I52" s="20" t="s">
        <v>34</v>
      </c>
      <c r="J52" s="20" t="s">
        <v>34</v>
      </c>
      <c r="K52" s="20" t="s">
        <v>34</v>
      </c>
      <c r="L52" s="20" t="s">
        <v>34</v>
      </c>
    </row>
    <row r="53" spans="1:12" x14ac:dyDescent="0.2">
      <c r="A53" s="9" t="s">
        <v>137</v>
      </c>
      <c r="B53" s="31">
        <v>2088</v>
      </c>
      <c r="C53" s="31">
        <v>2409</v>
      </c>
      <c r="D53" s="31">
        <v>2376</v>
      </c>
      <c r="E53" s="31">
        <v>2714</v>
      </c>
      <c r="F53" s="31">
        <v>3179</v>
      </c>
      <c r="G53" s="31">
        <v>3704</v>
      </c>
      <c r="H53" s="31">
        <v>4059</v>
      </c>
      <c r="I53" s="31">
        <v>5079</v>
      </c>
      <c r="J53" s="31">
        <v>5915</v>
      </c>
      <c r="K53" s="31">
        <v>6292</v>
      </c>
      <c r="L53" s="31">
        <v>6517</v>
      </c>
    </row>
    <row r="54" spans="1:12" x14ac:dyDescent="0.2">
      <c r="A54" s="11"/>
      <c r="B54" s="11"/>
      <c r="C54" s="11"/>
      <c r="D54" s="11"/>
      <c r="E54" s="11"/>
      <c r="F54" s="11"/>
      <c r="G54" s="11"/>
      <c r="H54" s="11"/>
      <c r="I54" s="11"/>
      <c r="J54" s="11"/>
      <c r="K54" s="11"/>
      <c r="L54" s="11"/>
    </row>
    <row r="55" spans="1:12" x14ac:dyDescent="0.2">
      <c r="A55" s="11" t="s">
        <v>138</v>
      </c>
      <c r="B55" s="20">
        <v>-30</v>
      </c>
      <c r="C55" s="20">
        <v>-32</v>
      </c>
      <c r="D55" s="20">
        <v>-26</v>
      </c>
      <c r="E55" s="20">
        <v>-35</v>
      </c>
      <c r="F55" s="20">
        <v>-45</v>
      </c>
      <c r="G55" s="20">
        <v>-45</v>
      </c>
      <c r="H55" s="20">
        <v>-57</v>
      </c>
      <c r="I55" s="20">
        <v>-72</v>
      </c>
      <c r="J55" s="20">
        <v>-71</v>
      </c>
      <c r="K55" s="20" t="s">
        <v>34</v>
      </c>
      <c r="L55" s="20" t="s">
        <v>34</v>
      </c>
    </row>
    <row r="56" spans="1:12" x14ac:dyDescent="0.2">
      <c r="A56" s="9" t="s">
        <v>139</v>
      </c>
      <c r="B56" s="32">
        <v>2058</v>
      </c>
      <c r="C56" s="32">
        <v>2377</v>
      </c>
      <c r="D56" s="32">
        <v>2350</v>
      </c>
      <c r="E56" s="32">
        <v>2679</v>
      </c>
      <c r="F56" s="32">
        <v>3134</v>
      </c>
      <c r="G56" s="32">
        <v>3659</v>
      </c>
      <c r="H56" s="32">
        <v>4002</v>
      </c>
      <c r="I56" s="32">
        <v>5007</v>
      </c>
      <c r="J56" s="32">
        <v>5844</v>
      </c>
      <c r="K56" s="32">
        <v>6292</v>
      </c>
      <c r="L56" s="32">
        <v>6517</v>
      </c>
    </row>
    <row r="57" spans="1:12" x14ac:dyDescent="0.2">
      <c r="A57" s="11"/>
      <c r="B57" s="11"/>
      <c r="C57" s="11"/>
      <c r="D57" s="11"/>
      <c r="E57" s="11"/>
      <c r="F57" s="11"/>
      <c r="G57" s="11"/>
      <c r="H57" s="11"/>
      <c r="I57" s="11"/>
      <c r="J57" s="11"/>
      <c r="K57" s="11"/>
      <c r="L57" s="11"/>
    </row>
    <row r="58" spans="1:12" x14ac:dyDescent="0.2">
      <c r="A58" s="11" t="s">
        <v>140</v>
      </c>
      <c r="B58" s="20" t="s">
        <v>34</v>
      </c>
      <c r="C58" s="20" t="s">
        <v>34</v>
      </c>
      <c r="D58" s="20" t="s">
        <v>34</v>
      </c>
      <c r="E58" s="20" t="s">
        <v>34</v>
      </c>
      <c r="F58" s="20" t="s">
        <v>34</v>
      </c>
      <c r="G58" s="20" t="s">
        <v>34</v>
      </c>
      <c r="H58" s="20" t="s">
        <v>34</v>
      </c>
      <c r="I58" s="20" t="s">
        <v>34</v>
      </c>
      <c r="J58" s="20" t="s">
        <v>34</v>
      </c>
      <c r="K58" s="20" t="s">
        <v>34</v>
      </c>
      <c r="L58" s="20" t="s">
        <v>34</v>
      </c>
    </row>
    <row r="59" spans="1:12" x14ac:dyDescent="0.2">
      <c r="A59" s="11"/>
      <c r="B59" s="11"/>
      <c r="C59" s="11"/>
      <c r="D59" s="11"/>
      <c r="E59" s="11"/>
      <c r="F59" s="11"/>
      <c r="G59" s="11"/>
      <c r="H59" s="11"/>
      <c r="I59" s="11"/>
      <c r="J59" s="11"/>
      <c r="K59" s="11"/>
      <c r="L59" s="11"/>
    </row>
    <row r="60" spans="1:12" x14ac:dyDescent="0.2">
      <c r="A60" s="9" t="s">
        <v>141</v>
      </c>
      <c r="B60" s="15">
        <v>2058</v>
      </c>
      <c r="C60" s="15">
        <v>2377</v>
      </c>
      <c r="D60" s="15">
        <v>2350</v>
      </c>
      <c r="E60" s="15">
        <v>2679</v>
      </c>
      <c r="F60" s="15">
        <v>3134</v>
      </c>
      <c r="G60" s="15">
        <v>3659</v>
      </c>
      <c r="H60" s="15">
        <v>4002</v>
      </c>
      <c r="I60" s="15">
        <v>5007</v>
      </c>
      <c r="J60" s="15">
        <v>5844</v>
      </c>
      <c r="K60" s="15">
        <v>6292</v>
      </c>
      <c r="L60" s="15">
        <v>6517</v>
      </c>
    </row>
    <row r="61" spans="1:12" x14ac:dyDescent="0.2">
      <c r="A61" s="9" t="s">
        <v>142</v>
      </c>
      <c r="B61" s="15">
        <v>2058</v>
      </c>
      <c r="C61" s="15">
        <v>2377</v>
      </c>
      <c r="D61" s="15">
        <v>2350</v>
      </c>
      <c r="E61" s="15">
        <v>2679</v>
      </c>
      <c r="F61" s="15">
        <v>3134</v>
      </c>
      <c r="G61" s="15">
        <v>3659</v>
      </c>
      <c r="H61" s="15">
        <v>4002</v>
      </c>
      <c r="I61" s="15">
        <v>5007</v>
      </c>
      <c r="J61" s="15">
        <v>5844</v>
      </c>
      <c r="K61" s="15">
        <v>6292</v>
      </c>
      <c r="L61" s="15">
        <v>6517</v>
      </c>
    </row>
    <row r="62" spans="1:12" x14ac:dyDescent="0.2">
      <c r="A62" s="11"/>
      <c r="B62" s="11"/>
      <c r="C62" s="11"/>
      <c r="D62" s="11"/>
      <c r="E62" s="11"/>
      <c r="F62" s="11"/>
      <c r="G62" s="11"/>
      <c r="H62" s="11"/>
      <c r="I62" s="11"/>
      <c r="J62" s="11"/>
      <c r="K62" s="11"/>
      <c r="L62" s="11"/>
    </row>
    <row r="63" spans="1:12" x14ac:dyDescent="0.2">
      <c r="A63" s="9" t="s">
        <v>143</v>
      </c>
      <c r="B63" s="11"/>
      <c r="C63" s="11"/>
      <c r="D63" s="11"/>
      <c r="E63" s="11"/>
      <c r="F63" s="11"/>
      <c r="G63" s="11"/>
      <c r="H63" s="11"/>
      <c r="I63" s="11"/>
      <c r="J63" s="11"/>
      <c r="K63" s="11"/>
      <c r="L63" s="11"/>
    </row>
    <row r="64" spans="1:12" x14ac:dyDescent="0.2">
      <c r="A64" s="11" t="s">
        <v>144</v>
      </c>
      <c r="B64" s="24">
        <v>4.6900000000000004</v>
      </c>
      <c r="C64" s="24">
        <v>5.41</v>
      </c>
      <c r="D64" s="24">
        <v>5.36</v>
      </c>
      <c r="E64" s="24">
        <v>6.11</v>
      </c>
      <c r="F64" s="24">
        <v>7.15</v>
      </c>
      <c r="G64" s="24">
        <v>8.32</v>
      </c>
      <c r="H64" s="24">
        <v>9.0500000000000007</v>
      </c>
      <c r="I64" s="24">
        <v>11.3</v>
      </c>
      <c r="J64" s="24">
        <v>13.17</v>
      </c>
      <c r="K64" s="24">
        <v>14.18</v>
      </c>
      <c r="L64" s="24">
        <v>14.68</v>
      </c>
    </row>
    <row r="65" spans="1:12" x14ac:dyDescent="0.2">
      <c r="A65" s="11" t="s">
        <v>145</v>
      </c>
      <c r="B65" s="33">
        <v>4.6912070000000003</v>
      </c>
      <c r="C65" s="33">
        <v>5.4089720000000003</v>
      </c>
      <c r="D65" s="33">
        <v>5.3581399999999997</v>
      </c>
      <c r="E65" s="33">
        <v>6.110341</v>
      </c>
      <c r="F65" s="33">
        <v>7.1468470000000002</v>
      </c>
      <c r="G65" s="33">
        <v>8.3205419999999997</v>
      </c>
      <c r="H65" s="33">
        <v>9.0482180000000003</v>
      </c>
      <c r="I65" s="33">
        <v>11.300212</v>
      </c>
      <c r="J65" s="33">
        <v>13.172516</v>
      </c>
      <c r="K65" s="33">
        <v>14.175832</v>
      </c>
      <c r="L65" s="33">
        <v>14.682838</v>
      </c>
    </row>
    <row r="66" spans="1:12" x14ac:dyDescent="0.2">
      <c r="A66" s="11" t="s">
        <v>146</v>
      </c>
      <c r="B66" s="20">
        <v>438.69299999999998</v>
      </c>
      <c r="C66" s="20">
        <v>439.45499999999998</v>
      </c>
      <c r="D66" s="20">
        <v>438.58499999999998</v>
      </c>
      <c r="E66" s="20">
        <v>438.43700000000001</v>
      </c>
      <c r="F66" s="20">
        <v>438.51499999999999</v>
      </c>
      <c r="G66" s="20">
        <v>439.755</v>
      </c>
      <c r="H66" s="20">
        <v>442.29700000000003</v>
      </c>
      <c r="I66" s="20">
        <v>443.089</v>
      </c>
      <c r="J66" s="20">
        <v>443.65100000000001</v>
      </c>
      <c r="K66" s="20">
        <v>443.85399999999998</v>
      </c>
      <c r="L66" s="20">
        <v>443.85149999999999</v>
      </c>
    </row>
    <row r="67" spans="1:12" x14ac:dyDescent="0.2">
      <c r="A67" s="11"/>
      <c r="B67" s="11"/>
      <c r="C67" s="11"/>
      <c r="D67" s="11"/>
      <c r="E67" s="11"/>
      <c r="F67" s="11"/>
      <c r="G67" s="11"/>
      <c r="H67" s="11"/>
      <c r="I67" s="11"/>
      <c r="J67" s="11"/>
      <c r="K67" s="11"/>
      <c r="L67" s="11"/>
    </row>
    <row r="68" spans="1:12" x14ac:dyDescent="0.2">
      <c r="A68" s="11" t="s">
        <v>147</v>
      </c>
      <c r="B68" s="24">
        <v>4.6500000000000004</v>
      </c>
      <c r="C68" s="24">
        <v>5.37</v>
      </c>
      <c r="D68" s="24">
        <v>5.33</v>
      </c>
      <c r="E68" s="24">
        <v>6.08</v>
      </c>
      <c r="F68" s="24">
        <v>7.09</v>
      </c>
      <c r="G68" s="24">
        <v>8.26</v>
      </c>
      <c r="H68" s="24">
        <v>9.02</v>
      </c>
      <c r="I68" s="24">
        <v>11.27</v>
      </c>
      <c r="J68" s="24">
        <v>13.14</v>
      </c>
      <c r="K68" s="24">
        <v>14.16</v>
      </c>
      <c r="L68" s="24">
        <v>14.67</v>
      </c>
    </row>
    <row r="69" spans="1:12" x14ac:dyDescent="0.2">
      <c r="A69" s="11" t="s">
        <v>148</v>
      </c>
      <c r="B69" s="33">
        <v>4.6500000000000004</v>
      </c>
      <c r="C69" s="33">
        <v>5.37</v>
      </c>
      <c r="D69" s="33">
        <v>5.33</v>
      </c>
      <c r="E69" s="33">
        <v>6.08</v>
      </c>
      <c r="F69" s="33">
        <v>7.09</v>
      </c>
      <c r="G69" s="33">
        <v>8.26</v>
      </c>
      <c r="H69" s="33">
        <v>9.02</v>
      </c>
      <c r="I69" s="33">
        <v>11.27</v>
      </c>
      <c r="J69" s="33">
        <v>13.14</v>
      </c>
      <c r="K69" s="33">
        <v>14.16</v>
      </c>
      <c r="L69" s="33">
        <v>14.670114999999999</v>
      </c>
    </row>
    <row r="70" spans="1:12" x14ac:dyDescent="0.2">
      <c r="A70" s="11" t="s">
        <v>149</v>
      </c>
      <c r="B70" s="20">
        <v>442.48500000000001</v>
      </c>
      <c r="C70" s="20">
        <v>442.71600000000001</v>
      </c>
      <c r="D70" s="20">
        <v>441.26299999999998</v>
      </c>
      <c r="E70" s="20">
        <v>440.93700000000001</v>
      </c>
      <c r="F70" s="20">
        <v>441.834</v>
      </c>
      <c r="G70" s="20">
        <v>442.923</v>
      </c>
      <c r="H70" s="20">
        <v>443.90100000000001</v>
      </c>
      <c r="I70" s="20">
        <v>444.346</v>
      </c>
      <c r="J70" s="20">
        <v>444.75700000000001</v>
      </c>
      <c r="K70" s="20">
        <v>444.452</v>
      </c>
      <c r="L70" s="20">
        <v>444.42</v>
      </c>
    </row>
    <row r="71" spans="1:12" x14ac:dyDescent="0.2">
      <c r="A71" s="11"/>
      <c r="B71" s="11"/>
      <c r="C71" s="11"/>
      <c r="D71" s="11"/>
      <c r="E71" s="11"/>
      <c r="F71" s="11"/>
      <c r="G71" s="11"/>
      <c r="H71" s="11"/>
      <c r="I71" s="11"/>
      <c r="J71" s="11"/>
      <c r="K71" s="11"/>
      <c r="L71" s="11"/>
    </row>
    <row r="72" spans="1:12" x14ac:dyDescent="0.2">
      <c r="A72" s="11" t="s">
        <v>150</v>
      </c>
      <c r="B72" s="24">
        <v>4.49</v>
      </c>
      <c r="C72" s="24">
        <v>5.05</v>
      </c>
      <c r="D72" s="24">
        <v>5.0999999999999996</v>
      </c>
      <c r="E72" s="24">
        <v>5.68</v>
      </c>
      <c r="F72" s="24">
        <v>6.23</v>
      </c>
      <c r="G72" s="24">
        <v>6.67</v>
      </c>
      <c r="H72" s="24">
        <v>7.46</v>
      </c>
      <c r="I72" s="24">
        <v>9.3800000000000008</v>
      </c>
      <c r="J72" s="24">
        <v>11.05</v>
      </c>
      <c r="K72" s="24">
        <v>12.5</v>
      </c>
      <c r="L72" s="24">
        <v>12.97</v>
      </c>
    </row>
    <row r="73" spans="1:12" x14ac:dyDescent="0.2">
      <c r="A73" s="11" t="s">
        <v>151</v>
      </c>
      <c r="B73" s="33">
        <v>4.4478900000000001</v>
      </c>
      <c r="C73" s="33">
        <v>5.0156299999999998</v>
      </c>
      <c r="D73" s="33">
        <v>5.0669890000000004</v>
      </c>
      <c r="E73" s="33">
        <v>5.6456470000000003</v>
      </c>
      <c r="F73" s="33">
        <v>6.1816199999999997</v>
      </c>
      <c r="G73" s="33">
        <v>6.6222000000000003</v>
      </c>
      <c r="H73" s="33">
        <v>7.4281759999999997</v>
      </c>
      <c r="I73" s="33">
        <v>9.3519459999999999</v>
      </c>
      <c r="J73" s="33">
        <v>11.023434999999999</v>
      </c>
      <c r="K73" s="33">
        <v>12.484475</v>
      </c>
      <c r="L73" s="33">
        <v>12.9579</v>
      </c>
    </row>
    <row r="74" spans="1:12" x14ac:dyDescent="0.2">
      <c r="A74" s="11"/>
      <c r="B74" s="11"/>
      <c r="C74" s="11"/>
      <c r="D74" s="11"/>
      <c r="E74" s="11"/>
      <c r="F74" s="11"/>
      <c r="G74" s="11"/>
      <c r="H74" s="11"/>
      <c r="I74" s="11"/>
      <c r="J74" s="11"/>
      <c r="K74" s="11"/>
      <c r="L74" s="11"/>
    </row>
    <row r="75" spans="1:12" x14ac:dyDescent="0.2">
      <c r="A75" s="11" t="s">
        <v>152</v>
      </c>
      <c r="B75" s="24">
        <v>1.33</v>
      </c>
      <c r="C75" s="24">
        <v>1.51</v>
      </c>
      <c r="D75" s="24">
        <v>1.7</v>
      </c>
      <c r="E75" s="24">
        <v>1.9</v>
      </c>
      <c r="F75" s="24">
        <v>2.14</v>
      </c>
      <c r="G75" s="24">
        <v>2.44</v>
      </c>
      <c r="H75" s="24">
        <v>2.7</v>
      </c>
      <c r="I75" s="24">
        <v>2.98</v>
      </c>
      <c r="J75" s="24">
        <v>3.38</v>
      </c>
      <c r="K75" s="24">
        <v>3.84</v>
      </c>
      <c r="L75" s="24">
        <v>3.96</v>
      </c>
    </row>
    <row r="76" spans="1:12" x14ac:dyDescent="0.2">
      <c r="A76" s="11" t="s">
        <v>153</v>
      </c>
      <c r="B76" s="34">
        <v>0.28377000000000002</v>
      </c>
      <c r="C76" s="34">
        <v>0.27934300000000001</v>
      </c>
      <c r="D76" s="34">
        <v>0.31744600000000001</v>
      </c>
      <c r="E76" s="34">
        <v>0.30011100000000002</v>
      </c>
      <c r="F76" s="34">
        <v>0.21984600000000001</v>
      </c>
      <c r="G76" s="34">
        <v>0.28368399999999999</v>
      </c>
      <c r="H76" s="34">
        <v>0.36956499999999998</v>
      </c>
      <c r="I76" s="34">
        <v>1.1479919999999999</v>
      </c>
      <c r="J76" s="34">
        <v>0.25633099999999998</v>
      </c>
      <c r="K76" s="34">
        <v>0.198823</v>
      </c>
      <c r="L76" s="34">
        <v>0.26944899999999999</v>
      </c>
    </row>
    <row r="77" spans="1:12" x14ac:dyDescent="0.2">
      <c r="A77" s="11"/>
      <c r="B77" s="11"/>
      <c r="C77" s="11"/>
      <c r="D77" s="11"/>
      <c r="E77" s="11"/>
      <c r="F77" s="11"/>
      <c r="G77" s="11"/>
      <c r="H77" s="11"/>
      <c r="I77" s="11"/>
      <c r="J77" s="11"/>
      <c r="K77" s="11"/>
      <c r="L77" s="11"/>
    </row>
    <row r="78" spans="1:12" x14ac:dyDescent="0.2">
      <c r="A78" s="11" t="s">
        <v>154</v>
      </c>
      <c r="B78" s="35">
        <v>2.5000000000000001E-2</v>
      </c>
      <c r="C78" s="35">
        <v>2.5000000000000001E-2</v>
      </c>
      <c r="D78" s="35">
        <v>2.5000000000000001E-2</v>
      </c>
      <c r="E78" s="35">
        <v>2.5000000000000001E-2</v>
      </c>
      <c r="F78" s="35">
        <v>2.5000000000000001E-2</v>
      </c>
      <c r="G78" s="35">
        <v>2.5000000000000001E-2</v>
      </c>
      <c r="H78" s="35">
        <v>2.5000000000000001E-2</v>
      </c>
      <c r="I78" s="35">
        <v>2.5000000000000001E-2</v>
      </c>
      <c r="J78" s="35">
        <v>2.5000000000000001E-2</v>
      </c>
      <c r="K78" s="35">
        <v>2.5000000000000001E-2</v>
      </c>
      <c r="L78" s="35">
        <v>2.5000000000000001E-2</v>
      </c>
    </row>
    <row r="79" spans="1:12" x14ac:dyDescent="0.2">
      <c r="A79" s="11"/>
      <c r="B79" s="11"/>
      <c r="C79" s="11"/>
      <c r="D79" s="11"/>
      <c r="E79" s="11"/>
      <c r="F79" s="11"/>
      <c r="G79" s="11"/>
      <c r="H79" s="11"/>
      <c r="I79" s="11"/>
      <c r="J79" s="11"/>
      <c r="K79" s="11"/>
      <c r="L79" s="11"/>
    </row>
    <row r="80" spans="1:12" x14ac:dyDescent="0.2">
      <c r="A80" s="9" t="s">
        <v>155</v>
      </c>
      <c r="B80" s="11"/>
      <c r="C80" s="11"/>
      <c r="D80" s="11"/>
      <c r="E80" s="11"/>
      <c r="F80" s="11"/>
      <c r="G80" s="11"/>
      <c r="H80" s="11"/>
      <c r="I80" s="11"/>
      <c r="J80" s="11"/>
      <c r="K80" s="11"/>
      <c r="L80" s="11"/>
    </row>
    <row r="81" spans="1:12" x14ac:dyDescent="0.2">
      <c r="A81" s="11" t="s">
        <v>36</v>
      </c>
      <c r="B81" s="20">
        <v>4249</v>
      </c>
      <c r="C81" s="20">
        <v>4751</v>
      </c>
      <c r="D81" s="20">
        <v>4927</v>
      </c>
      <c r="E81" s="20">
        <v>5481</v>
      </c>
      <c r="F81" s="20">
        <v>5917</v>
      </c>
      <c r="G81" s="20">
        <v>6229</v>
      </c>
      <c r="H81" s="20">
        <v>7080</v>
      </c>
      <c r="I81" s="20">
        <v>8573</v>
      </c>
      <c r="J81" s="20">
        <v>9811</v>
      </c>
      <c r="K81" s="20">
        <v>10582</v>
      </c>
      <c r="L81" s="20">
        <v>10869</v>
      </c>
    </row>
    <row r="82" spans="1:12" x14ac:dyDescent="0.2">
      <c r="A82" s="11" t="s">
        <v>156</v>
      </c>
      <c r="B82" s="20">
        <v>3220</v>
      </c>
      <c r="C82" s="20">
        <v>3624</v>
      </c>
      <c r="D82" s="20">
        <v>3672</v>
      </c>
      <c r="E82" s="20">
        <v>4111</v>
      </c>
      <c r="F82" s="20">
        <v>4480</v>
      </c>
      <c r="G82" s="20">
        <v>4737</v>
      </c>
      <c r="H82" s="20">
        <v>5435</v>
      </c>
      <c r="I82" s="20">
        <v>6792</v>
      </c>
      <c r="J82" s="20">
        <v>7911</v>
      </c>
      <c r="K82" s="20">
        <v>8505</v>
      </c>
      <c r="L82" s="20">
        <v>8738</v>
      </c>
    </row>
    <row r="83" spans="1:12" x14ac:dyDescent="0.2">
      <c r="A83" s="11" t="s">
        <v>37</v>
      </c>
      <c r="B83" s="20">
        <v>3220</v>
      </c>
      <c r="C83" s="20">
        <v>3624</v>
      </c>
      <c r="D83" s="20">
        <v>3672</v>
      </c>
      <c r="E83" s="20">
        <v>4111</v>
      </c>
      <c r="F83" s="20">
        <v>4480</v>
      </c>
      <c r="G83" s="20">
        <v>4737</v>
      </c>
      <c r="H83" s="20">
        <v>5435</v>
      </c>
      <c r="I83" s="20">
        <v>6792</v>
      </c>
      <c r="J83" s="20">
        <v>7911</v>
      </c>
      <c r="K83" s="20">
        <v>8505</v>
      </c>
      <c r="L83" s="20">
        <v>8738</v>
      </c>
    </row>
    <row r="84" spans="1:12" x14ac:dyDescent="0.2">
      <c r="A84" s="11" t="s">
        <v>157</v>
      </c>
      <c r="B84" s="20">
        <v>4479</v>
      </c>
      <c r="C84" s="20">
        <v>5003</v>
      </c>
      <c r="D84" s="20">
        <v>5177</v>
      </c>
      <c r="E84" s="20">
        <v>5739</v>
      </c>
      <c r="F84" s="20" t="s">
        <v>42</v>
      </c>
      <c r="G84" s="20" t="s">
        <v>42</v>
      </c>
      <c r="H84" s="20">
        <v>7419</v>
      </c>
      <c r="I84" s="20">
        <v>9020</v>
      </c>
      <c r="J84" s="20">
        <v>10265</v>
      </c>
      <c r="K84" s="20">
        <v>11051</v>
      </c>
      <c r="L84" s="20" t="s">
        <v>42</v>
      </c>
    </row>
    <row r="85" spans="1:12" x14ac:dyDescent="0.2">
      <c r="A85" s="11" t="s">
        <v>158</v>
      </c>
      <c r="B85" s="20">
        <v>112640</v>
      </c>
      <c r="C85" s="20">
        <v>116199</v>
      </c>
      <c r="D85" s="20">
        <v>118719</v>
      </c>
      <c r="E85" s="20">
        <v>129025</v>
      </c>
      <c r="F85" s="20">
        <v>141576</v>
      </c>
      <c r="G85" s="20">
        <v>152703</v>
      </c>
      <c r="H85" s="20">
        <v>166761</v>
      </c>
      <c r="I85" s="20">
        <v>195929</v>
      </c>
      <c r="J85" s="20">
        <v>226954</v>
      </c>
      <c r="K85" s="20">
        <v>242290</v>
      </c>
      <c r="L85" s="20">
        <v>245652</v>
      </c>
    </row>
    <row r="86" spans="1:12" x14ac:dyDescent="0.2">
      <c r="A86" s="11" t="s">
        <v>159</v>
      </c>
      <c r="B86" s="34">
        <v>0.346887</v>
      </c>
      <c r="C86" s="34">
        <v>0.33157599999999998</v>
      </c>
      <c r="D86" s="34">
        <v>0.34346500000000002</v>
      </c>
      <c r="E86" s="34">
        <v>0.32805099999999998</v>
      </c>
      <c r="F86" s="34">
        <v>0.284331</v>
      </c>
      <c r="G86" s="34">
        <v>0.222665</v>
      </c>
      <c r="H86" s="34">
        <v>0.24371100000000001</v>
      </c>
      <c r="I86" s="34">
        <v>0.23966999999999999</v>
      </c>
      <c r="J86" s="34">
        <v>0.245535</v>
      </c>
      <c r="K86" s="34">
        <v>0.25863000000000003</v>
      </c>
      <c r="L86" s="34">
        <v>0.26136199999999998</v>
      </c>
    </row>
    <row r="87" spans="1:12" x14ac:dyDescent="0.2">
      <c r="A87" s="11" t="s">
        <v>160</v>
      </c>
      <c r="B87" s="20">
        <v>803</v>
      </c>
      <c r="C87" s="20">
        <v>897</v>
      </c>
      <c r="D87" s="20">
        <v>576</v>
      </c>
      <c r="E87" s="20">
        <v>963</v>
      </c>
      <c r="F87" s="20">
        <v>826</v>
      </c>
      <c r="G87" s="20">
        <v>506</v>
      </c>
      <c r="H87" s="20">
        <v>846</v>
      </c>
      <c r="I87" s="20">
        <v>983</v>
      </c>
      <c r="J87" s="20">
        <v>1131</v>
      </c>
      <c r="K87" s="20">
        <v>1430</v>
      </c>
      <c r="L87" s="20">
        <v>1430</v>
      </c>
    </row>
    <row r="88" spans="1:12" x14ac:dyDescent="0.2">
      <c r="A88" s="11" t="s">
        <v>161</v>
      </c>
      <c r="B88" s="20">
        <v>369</v>
      </c>
      <c r="C88" s="20">
        <v>399</v>
      </c>
      <c r="D88" s="20">
        <v>398</v>
      </c>
      <c r="E88" s="20">
        <v>389</v>
      </c>
      <c r="F88" s="20">
        <v>487</v>
      </c>
      <c r="G88" s="20">
        <v>405</v>
      </c>
      <c r="H88" s="20">
        <v>372</v>
      </c>
      <c r="I88" s="20">
        <v>557</v>
      </c>
      <c r="J88" s="20">
        <v>851</v>
      </c>
      <c r="K88" s="20">
        <v>732</v>
      </c>
      <c r="L88" s="20">
        <v>732</v>
      </c>
    </row>
    <row r="89" spans="1:12" x14ac:dyDescent="0.2">
      <c r="A89" s="11" t="s">
        <v>162</v>
      </c>
      <c r="B89" s="20">
        <v>1172</v>
      </c>
      <c r="C89" s="20">
        <v>1296</v>
      </c>
      <c r="D89" s="20">
        <v>974</v>
      </c>
      <c r="E89" s="20">
        <v>1352</v>
      </c>
      <c r="F89" s="20">
        <v>1313</v>
      </c>
      <c r="G89" s="20">
        <v>911</v>
      </c>
      <c r="H89" s="20">
        <v>1218</v>
      </c>
      <c r="I89" s="20">
        <v>1540</v>
      </c>
      <c r="J89" s="20">
        <v>1982</v>
      </c>
      <c r="K89" s="20">
        <v>2162</v>
      </c>
      <c r="L89" s="20">
        <v>2162</v>
      </c>
    </row>
    <row r="90" spans="1:12" x14ac:dyDescent="0.2">
      <c r="A90" s="11" t="s">
        <v>163</v>
      </c>
      <c r="B90" s="20">
        <v>-108</v>
      </c>
      <c r="C90" s="20">
        <v>-11</v>
      </c>
      <c r="D90" s="20">
        <v>254</v>
      </c>
      <c r="E90" s="20">
        <v>15</v>
      </c>
      <c r="F90" s="20">
        <v>-13</v>
      </c>
      <c r="G90" s="20">
        <v>248</v>
      </c>
      <c r="H90" s="20">
        <v>85</v>
      </c>
      <c r="I90" s="20">
        <v>95</v>
      </c>
      <c r="J90" s="20">
        <v>-40</v>
      </c>
      <c r="K90" s="20">
        <v>43</v>
      </c>
      <c r="L90" s="20">
        <v>43</v>
      </c>
    </row>
    <row r="91" spans="1:12" x14ac:dyDescent="0.2">
      <c r="A91" s="11" t="s">
        <v>164</v>
      </c>
      <c r="B91" s="20">
        <v>45</v>
      </c>
      <c r="C91" s="20">
        <v>-90</v>
      </c>
      <c r="D91" s="20">
        <v>15</v>
      </c>
      <c r="E91" s="20">
        <v>-42</v>
      </c>
      <c r="F91" s="20">
        <v>-37</v>
      </c>
      <c r="G91" s="20">
        <v>-98</v>
      </c>
      <c r="H91" s="20">
        <v>5</v>
      </c>
      <c r="I91" s="20">
        <v>-34</v>
      </c>
      <c r="J91" s="20">
        <v>-17</v>
      </c>
      <c r="K91" s="20">
        <v>-10</v>
      </c>
      <c r="L91" s="20">
        <v>-10</v>
      </c>
    </row>
    <row r="92" spans="1:12" x14ac:dyDescent="0.2">
      <c r="A92" s="11" t="s">
        <v>165</v>
      </c>
      <c r="B92" s="20">
        <v>-63</v>
      </c>
      <c r="C92" s="20">
        <v>-101</v>
      </c>
      <c r="D92" s="20">
        <v>269</v>
      </c>
      <c r="E92" s="20">
        <v>-27</v>
      </c>
      <c r="F92" s="20">
        <v>-50</v>
      </c>
      <c r="G92" s="20">
        <v>150</v>
      </c>
      <c r="H92" s="20">
        <v>90</v>
      </c>
      <c r="I92" s="20">
        <v>61</v>
      </c>
      <c r="J92" s="20">
        <v>-57</v>
      </c>
      <c r="K92" s="20">
        <v>33</v>
      </c>
      <c r="L92" s="20">
        <v>33</v>
      </c>
    </row>
    <row r="93" spans="1:12" x14ac:dyDescent="0.2">
      <c r="A93" s="11"/>
      <c r="B93" s="11"/>
      <c r="C93" s="11"/>
      <c r="D93" s="11"/>
      <c r="E93" s="11"/>
      <c r="F93" s="11"/>
      <c r="G93" s="11"/>
      <c r="H93" s="11"/>
      <c r="I93" s="11"/>
      <c r="J93" s="11"/>
      <c r="K93" s="11"/>
      <c r="L93" s="11"/>
    </row>
    <row r="94" spans="1:12" x14ac:dyDescent="0.2">
      <c r="A94" s="11" t="s">
        <v>166</v>
      </c>
      <c r="B94" s="20">
        <v>1968.125</v>
      </c>
      <c r="C94" s="20">
        <v>2220.5</v>
      </c>
      <c r="D94" s="20">
        <v>2235.875</v>
      </c>
      <c r="E94" s="20">
        <v>2489.375</v>
      </c>
      <c r="F94" s="20">
        <v>2731.25</v>
      </c>
      <c r="G94" s="20">
        <v>2933.125</v>
      </c>
      <c r="H94" s="20">
        <v>3297.375</v>
      </c>
      <c r="I94" s="20">
        <v>4155.5</v>
      </c>
      <c r="J94" s="20">
        <v>4902.75</v>
      </c>
      <c r="K94" s="20">
        <v>5548.75</v>
      </c>
      <c r="L94" s="20">
        <v>5758.75</v>
      </c>
    </row>
    <row r="95" spans="1:12" x14ac:dyDescent="0.2">
      <c r="A95" s="11" t="s">
        <v>167</v>
      </c>
      <c r="B95" s="20" t="s">
        <v>42</v>
      </c>
      <c r="C95" s="20" t="s">
        <v>42</v>
      </c>
      <c r="D95" s="20" t="s">
        <v>42</v>
      </c>
      <c r="E95" s="20" t="s">
        <v>42</v>
      </c>
      <c r="F95" s="20" t="s">
        <v>42</v>
      </c>
      <c r="G95" s="20" t="s">
        <v>42</v>
      </c>
      <c r="H95" s="20">
        <v>33</v>
      </c>
      <c r="I95" s="20">
        <v>37</v>
      </c>
      <c r="J95" s="20">
        <v>45</v>
      </c>
      <c r="K95" s="20">
        <v>54</v>
      </c>
      <c r="L95" s="20" t="s">
        <v>42</v>
      </c>
    </row>
    <row r="96" spans="1:12" x14ac:dyDescent="0.2">
      <c r="A96" s="11" t="s">
        <v>168</v>
      </c>
      <c r="B96" s="36">
        <v>42655</v>
      </c>
      <c r="C96" s="36">
        <v>43026</v>
      </c>
      <c r="D96" s="36">
        <v>43399</v>
      </c>
      <c r="E96" s="36">
        <v>43749</v>
      </c>
      <c r="F96" s="36">
        <v>44111</v>
      </c>
      <c r="G96" s="36">
        <v>44475</v>
      </c>
      <c r="H96" s="36">
        <v>44839</v>
      </c>
      <c r="I96" s="36">
        <v>45210</v>
      </c>
      <c r="J96" s="36">
        <v>45210</v>
      </c>
      <c r="K96" s="36">
        <v>45210</v>
      </c>
      <c r="L96" s="36">
        <v>45280</v>
      </c>
    </row>
    <row r="97" spans="1:12" x14ac:dyDescent="0.2">
      <c r="A97" s="11" t="s">
        <v>169</v>
      </c>
      <c r="B97" s="19" t="s">
        <v>170</v>
      </c>
      <c r="C97" s="19" t="s">
        <v>170</v>
      </c>
      <c r="D97" s="19" t="s">
        <v>170</v>
      </c>
      <c r="E97" s="19" t="s">
        <v>170</v>
      </c>
      <c r="F97" s="19" t="s">
        <v>170</v>
      </c>
      <c r="G97" s="19" t="s">
        <v>170</v>
      </c>
      <c r="H97" s="19" t="s">
        <v>171</v>
      </c>
      <c r="I97" s="19" t="s">
        <v>171</v>
      </c>
      <c r="J97" s="19" t="s">
        <v>171</v>
      </c>
      <c r="K97" s="19" t="s">
        <v>172</v>
      </c>
      <c r="L97" s="19" t="s">
        <v>172</v>
      </c>
    </row>
    <row r="98" spans="1:12" x14ac:dyDescent="0.2">
      <c r="A98" s="11" t="s">
        <v>173</v>
      </c>
      <c r="B98" s="19" t="s">
        <v>174</v>
      </c>
      <c r="C98" s="19" t="s">
        <v>174</v>
      </c>
      <c r="D98" s="19" t="s">
        <v>174</v>
      </c>
      <c r="E98" s="19" t="s">
        <v>174</v>
      </c>
      <c r="F98" s="19" t="s">
        <v>174</v>
      </c>
      <c r="G98" s="19" t="s">
        <v>174</v>
      </c>
      <c r="H98" s="19" t="s">
        <v>174</v>
      </c>
      <c r="I98" s="19" t="s">
        <v>174</v>
      </c>
      <c r="J98" s="19" t="s">
        <v>174</v>
      </c>
      <c r="K98" s="19" t="s">
        <v>174</v>
      </c>
      <c r="L98" s="19" t="s">
        <v>175</v>
      </c>
    </row>
    <row r="99" spans="1:12" x14ac:dyDescent="0.2">
      <c r="A99" s="11"/>
      <c r="B99" s="11"/>
      <c r="C99" s="11"/>
      <c r="D99" s="11"/>
      <c r="E99" s="11"/>
      <c r="F99" s="11"/>
      <c r="G99" s="11"/>
      <c r="H99" s="11"/>
      <c r="I99" s="11"/>
      <c r="J99" s="11"/>
      <c r="K99" s="11"/>
      <c r="L99" s="11"/>
    </row>
    <row r="100" spans="1:12" x14ac:dyDescent="0.2">
      <c r="A100" s="9" t="s">
        <v>176</v>
      </c>
      <c r="B100" s="11"/>
      <c r="C100" s="11"/>
      <c r="D100" s="11"/>
      <c r="E100" s="11"/>
      <c r="F100" s="11"/>
      <c r="G100" s="11"/>
      <c r="H100" s="11"/>
      <c r="I100" s="11"/>
      <c r="J100" s="11"/>
      <c r="K100" s="11"/>
      <c r="L100" s="11"/>
    </row>
    <row r="101" spans="1:12" x14ac:dyDescent="0.2">
      <c r="A101" s="11" t="s">
        <v>177</v>
      </c>
      <c r="B101" s="20">
        <v>230</v>
      </c>
      <c r="C101" s="20">
        <v>252</v>
      </c>
      <c r="D101" s="20">
        <v>250</v>
      </c>
      <c r="E101" s="20">
        <v>258</v>
      </c>
      <c r="F101" s="20" t="s">
        <v>42</v>
      </c>
      <c r="G101" s="20" t="s">
        <v>42</v>
      </c>
      <c r="H101" s="20">
        <v>339</v>
      </c>
      <c r="I101" s="20">
        <v>447</v>
      </c>
      <c r="J101" s="20">
        <v>454</v>
      </c>
      <c r="K101" s="20">
        <v>469</v>
      </c>
      <c r="L101" s="20" t="s">
        <v>42</v>
      </c>
    </row>
    <row r="102" spans="1:12" x14ac:dyDescent="0.2">
      <c r="A102" s="11" t="s">
        <v>178</v>
      </c>
      <c r="B102" s="20">
        <v>41.208640000000003</v>
      </c>
      <c r="C102" s="20">
        <v>44.527391999999999</v>
      </c>
      <c r="D102" s="20">
        <v>47.095999999999997</v>
      </c>
      <c r="E102" s="20">
        <v>46.797072</v>
      </c>
      <c r="F102" s="20" t="s">
        <v>34</v>
      </c>
      <c r="G102" s="20" t="s">
        <v>34</v>
      </c>
      <c r="H102" s="20">
        <v>47.343384</v>
      </c>
      <c r="I102" s="20">
        <v>54.369503999999999</v>
      </c>
      <c r="J102" s="20">
        <v>51.436383999999997</v>
      </c>
      <c r="K102" s="20">
        <v>55.991095999999999</v>
      </c>
      <c r="L102" s="20" t="s">
        <v>34</v>
      </c>
    </row>
    <row r="103" spans="1:12" x14ac:dyDescent="0.2">
      <c r="A103" s="11" t="s">
        <v>179</v>
      </c>
      <c r="B103" s="20">
        <v>188.79136</v>
      </c>
      <c r="C103" s="20">
        <v>207.47260800000001</v>
      </c>
      <c r="D103" s="20">
        <v>202.904</v>
      </c>
      <c r="E103" s="20">
        <v>211.20292800000001</v>
      </c>
      <c r="F103" s="20" t="s">
        <v>34</v>
      </c>
      <c r="G103" s="20" t="s">
        <v>34</v>
      </c>
      <c r="H103" s="20">
        <v>291.65661599999999</v>
      </c>
      <c r="I103" s="20">
        <v>392.63049599999999</v>
      </c>
      <c r="J103" s="20">
        <v>402.56361600000002</v>
      </c>
      <c r="K103" s="20">
        <v>413.00890399999997</v>
      </c>
      <c r="L103" s="20" t="s">
        <v>34</v>
      </c>
    </row>
    <row r="104" spans="1:12" x14ac:dyDescent="0.2">
      <c r="A104" s="11"/>
      <c r="B104" s="11"/>
      <c r="C104" s="11"/>
      <c r="D104" s="11"/>
      <c r="E104" s="11"/>
      <c r="F104" s="11"/>
      <c r="G104" s="11"/>
      <c r="H104" s="11"/>
      <c r="I104" s="11"/>
      <c r="J104" s="11"/>
      <c r="K104" s="11"/>
      <c r="L104" s="11"/>
    </row>
    <row r="105" spans="1:12" x14ac:dyDescent="0.2">
      <c r="A105" s="11" t="s">
        <v>180</v>
      </c>
      <c r="B105" s="20" t="s">
        <v>34</v>
      </c>
      <c r="C105" s="20" t="s">
        <v>34</v>
      </c>
      <c r="D105" s="20" t="s">
        <v>34</v>
      </c>
      <c r="E105" s="20" t="s">
        <v>34</v>
      </c>
      <c r="F105" s="20" t="s">
        <v>34</v>
      </c>
      <c r="G105" s="20" t="s">
        <v>34</v>
      </c>
      <c r="H105" s="20" t="s">
        <v>34</v>
      </c>
      <c r="I105" s="20" t="s">
        <v>34</v>
      </c>
      <c r="J105" s="20" t="s">
        <v>34</v>
      </c>
      <c r="K105" s="20" t="s">
        <v>34</v>
      </c>
      <c r="L105" s="20">
        <v>42</v>
      </c>
    </row>
    <row r="106" spans="1:12" x14ac:dyDescent="0.2">
      <c r="A106" s="11" t="s">
        <v>181</v>
      </c>
      <c r="B106" s="20">
        <v>327</v>
      </c>
      <c r="C106" s="20">
        <v>394</v>
      </c>
      <c r="D106" s="20">
        <v>459</v>
      </c>
      <c r="E106" s="20">
        <v>514</v>
      </c>
      <c r="F106" s="20">
        <v>544</v>
      </c>
      <c r="G106" s="20">
        <v>595</v>
      </c>
      <c r="H106" s="20">
        <v>619</v>
      </c>
      <c r="I106" s="20">
        <v>665</v>
      </c>
      <c r="J106" s="20">
        <v>724</v>
      </c>
      <c r="K106" s="20">
        <v>774</v>
      </c>
      <c r="L106" s="20">
        <v>774</v>
      </c>
    </row>
    <row r="107" spans="1:12" x14ac:dyDescent="0.2">
      <c r="A107" s="9" t="s">
        <v>182</v>
      </c>
      <c r="B107" s="15">
        <v>327</v>
      </c>
      <c r="C107" s="15">
        <v>394</v>
      </c>
      <c r="D107" s="15">
        <v>459</v>
      </c>
      <c r="E107" s="15">
        <v>514</v>
      </c>
      <c r="F107" s="15">
        <v>544</v>
      </c>
      <c r="G107" s="15">
        <v>595</v>
      </c>
      <c r="H107" s="15">
        <v>619</v>
      </c>
      <c r="I107" s="15">
        <v>665</v>
      </c>
      <c r="J107" s="15">
        <v>724</v>
      </c>
      <c r="K107" s="15">
        <v>774</v>
      </c>
      <c r="L107" s="15">
        <v>816</v>
      </c>
    </row>
    <row r="108" spans="1:12" x14ac:dyDescent="0.2">
      <c r="A108" s="11"/>
      <c r="B108" s="11"/>
      <c r="C108" s="11"/>
      <c r="D108" s="11"/>
      <c r="E108" s="11"/>
      <c r="F108" s="11"/>
      <c r="G108" s="11"/>
      <c r="H108" s="11"/>
      <c r="I108" s="11"/>
      <c r="J108" s="11"/>
      <c r="K108" s="11"/>
      <c r="L108" s="11"/>
    </row>
    <row r="109" spans="1:12" x14ac:dyDescent="0.2">
      <c r="A109" s="30" t="s">
        <v>183</v>
      </c>
      <c r="B109" s="12"/>
      <c r="C109" s="12"/>
      <c r="D109" s="12"/>
      <c r="E109" s="12"/>
      <c r="F109" s="12"/>
      <c r="G109" s="12"/>
      <c r="H109" s="12"/>
      <c r="I109" s="12"/>
      <c r="J109" s="12"/>
      <c r="K109" s="12"/>
      <c r="L109" s="12"/>
    </row>
    <row r="110" spans="1:12" x14ac:dyDescent="0.2">
      <c r="A110" s="37" t="s">
        <v>184</v>
      </c>
    </row>
    <row r="111" spans="1:12" x14ac:dyDescent="0.2">
      <c r="A111" s="28" t="s">
        <v>82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3"/>
  <sheetViews>
    <sheetView topLeftCell="A40" workbookViewId="0">
      <selection activeCell="B53" sqref="B53"/>
    </sheetView>
  </sheetViews>
  <sheetFormatPr defaultRowHeight="11.25" x14ac:dyDescent="0.2"/>
  <cols>
    <col min="1" max="1" width="45.85546875" customWidth="1"/>
    <col min="2" max="12" width="14.85546875" customWidth="1"/>
  </cols>
  <sheetData>
    <row r="5" spans="1:255" ht="15.75" x14ac:dyDescent="0.2">
      <c r="A5" s="1" t="s">
        <v>185</v>
      </c>
    </row>
    <row r="7" spans="1:255" x14ac:dyDescent="0.2">
      <c r="A7" s="2" t="s">
        <v>186</v>
      </c>
      <c r="B7" s="3" t="s">
        <v>187</v>
      </c>
      <c r="C7" t="s">
        <v>86</v>
      </c>
      <c r="D7" s="4" t="s">
        <v>4</v>
      </c>
      <c r="E7" s="3" t="s">
        <v>188</v>
      </c>
      <c r="F7" t="s">
        <v>88</v>
      </c>
    </row>
    <row r="8" spans="1:255" x14ac:dyDescent="0.2">
      <c r="A8" s="4"/>
      <c r="B8" s="3" t="s">
        <v>189</v>
      </c>
      <c r="C8" t="s">
        <v>90</v>
      </c>
      <c r="D8" s="4" t="s">
        <v>4</v>
      </c>
      <c r="E8" s="3" t="s">
        <v>190</v>
      </c>
      <c r="F8" t="s">
        <v>8</v>
      </c>
    </row>
    <row r="9" spans="1:255" x14ac:dyDescent="0.2">
      <c r="A9" s="4"/>
      <c r="B9" s="3" t="s">
        <v>191</v>
      </c>
      <c r="C9" t="s">
        <v>93</v>
      </c>
      <c r="D9" s="4" t="s">
        <v>4</v>
      </c>
      <c r="E9" s="3" t="s">
        <v>192</v>
      </c>
      <c r="F9" t="s">
        <v>6</v>
      </c>
    </row>
    <row r="10" spans="1:255" x14ac:dyDescent="0.2">
      <c r="A10" s="4"/>
      <c r="B10" s="3" t="s">
        <v>193</v>
      </c>
      <c r="C10" t="s">
        <v>10</v>
      </c>
      <c r="D10" s="4" t="s">
        <v>4</v>
      </c>
      <c r="E10" s="3" t="s">
        <v>194</v>
      </c>
      <c r="F10" s="5" t="s">
        <v>12</v>
      </c>
    </row>
    <row r="11" spans="1:255" x14ac:dyDescent="0.2">
      <c r="A11" s="4"/>
      <c r="B11" s="3" t="s">
        <v>195</v>
      </c>
      <c r="C11" t="s">
        <v>98</v>
      </c>
      <c r="D11" s="4" t="s">
        <v>4</v>
      </c>
      <c r="E11" s="29"/>
      <c r="F11" s="29"/>
    </row>
    <row r="14" spans="1:255" x14ac:dyDescent="0.2">
      <c r="A14" s="6" t="s">
        <v>196</v>
      </c>
      <c r="B14" s="6"/>
      <c r="C14" s="6"/>
      <c r="D14" s="6"/>
      <c r="E14" s="6"/>
      <c r="F14" s="6"/>
      <c r="G14" s="6"/>
      <c r="H14" s="6"/>
      <c r="I14" s="6"/>
      <c r="J14" s="6"/>
      <c r="K14" s="6"/>
      <c r="L14" s="6"/>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73"/>
      <c r="DT14" s="73"/>
      <c r="DU14" s="73"/>
      <c r="DV14" s="73"/>
      <c r="DW14" s="73"/>
      <c r="DX14" s="73"/>
      <c r="DY14" s="73"/>
      <c r="DZ14" s="73"/>
      <c r="EA14" s="73"/>
      <c r="EB14" s="73"/>
      <c r="EC14" s="73"/>
      <c r="ED14" s="73"/>
      <c r="EE14" s="73"/>
      <c r="EF14" s="73"/>
      <c r="EG14" s="73"/>
      <c r="EH14" s="73"/>
      <c r="EI14" s="73"/>
      <c r="EJ14" s="73"/>
      <c r="EK14" s="73"/>
      <c r="EL14" s="73"/>
      <c r="EM14" s="73"/>
      <c r="EN14" s="73"/>
      <c r="EO14" s="73"/>
      <c r="EP14" s="73"/>
      <c r="EQ14" s="73"/>
      <c r="ER14" s="73"/>
      <c r="ES14" s="73"/>
      <c r="ET14" s="73"/>
      <c r="EU14" s="73"/>
      <c r="EV14" s="73"/>
      <c r="EW14" s="73"/>
      <c r="EX14" s="73"/>
      <c r="EY14" s="73"/>
      <c r="EZ14" s="73"/>
      <c r="FA14" s="73"/>
      <c r="FB14" s="73"/>
      <c r="FC14" s="73"/>
      <c r="FD14" s="73"/>
      <c r="FE14" s="73"/>
      <c r="FF14" s="73"/>
      <c r="FG14" s="73"/>
      <c r="FH14" s="73"/>
      <c r="FI14" s="73"/>
      <c r="FJ14" s="73"/>
      <c r="FK14" s="73"/>
      <c r="FL14" s="73"/>
      <c r="FM14" s="73"/>
      <c r="FN14" s="73"/>
      <c r="FO14" s="73"/>
      <c r="FP14" s="73"/>
      <c r="FQ14" s="73"/>
      <c r="FR14" s="73"/>
      <c r="FS14" s="73"/>
      <c r="FT14" s="73"/>
      <c r="FU14" s="73"/>
      <c r="FV14" s="73"/>
      <c r="FW14" s="73"/>
      <c r="FX14" s="73"/>
      <c r="FY14" s="73"/>
      <c r="FZ14" s="73"/>
      <c r="GA14" s="73"/>
      <c r="GB14" s="73"/>
      <c r="GC14" s="73"/>
      <c r="GD14" s="73"/>
      <c r="GE14" s="73"/>
      <c r="GF14" s="73"/>
      <c r="GG14" s="73"/>
      <c r="GH14" s="73"/>
      <c r="GI14" s="73"/>
      <c r="GJ14" s="73"/>
      <c r="GK14" s="73"/>
      <c r="GL14" s="73"/>
      <c r="GM14" s="73"/>
      <c r="GN14" s="73"/>
      <c r="GO14" s="73"/>
      <c r="GP14" s="73"/>
      <c r="GQ14" s="73"/>
      <c r="GR14" s="73"/>
      <c r="GS14" s="73"/>
      <c r="GT14" s="73"/>
      <c r="GU14" s="73"/>
      <c r="GV14" s="73"/>
      <c r="GW14" s="73"/>
      <c r="GX14" s="73"/>
      <c r="GY14" s="73"/>
      <c r="GZ14" s="73"/>
      <c r="HA14" s="73"/>
      <c r="HB14" s="73"/>
      <c r="HC14" s="73"/>
      <c r="HD14" s="73"/>
      <c r="HE14" s="73"/>
      <c r="HF14" s="73"/>
      <c r="HG14" s="73"/>
      <c r="HH14" s="73"/>
      <c r="HI14" s="73"/>
      <c r="HJ14" s="73"/>
      <c r="HK14" s="73"/>
      <c r="HL14" s="73"/>
      <c r="HM14" s="73"/>
      <c r="HN14" s="73"/>
      <c r="HO14" s="73"/>
      <c r="HP14" s="73"/>
      <c r="HQ14" s="73"/>
      <c r="HR14" s="73"/>
      <c r="HS14" s="73"/>
      <c r="HT14" s="73"/>
      <c r="HU14" s="73"/>
      <c r="HV14" s="73"/>
      <c r="HW14" s="73"/>
      <c r="HX14" s="73"/>
      <c r="HY14" s="73"/>
      <c r="HZ14" s="73"/>
      <c r="IA14" s="73"/>
      <c r="IB14" s="73"/>
      <c r="IC14" s="73"/>
      <c r="ID14" s="73"/>
      <c r="IE14" s="73"/>
      <c r="IF14" s="73"/>
      <c r="IG14" s="73"/>
      <c r="IH14" s="73"/>
      <c r="II14" s="73"/>
      <c r="IJ14" s="73"/>
      <c r="IK14" s="73"/>
      <c r="IL14" s="73"/>
      <c r="IM14" s="73"/>
      <c r="IN14" s="73"/>
      <c r="IO14" s="73"/>
      <c r="IP14" s="73"/>
      <c r="IQ14" s="73"/>
      <c r="IR14" s="73"/>
      <c r="IS14" s="73"/>
      <c r="IT14" s="73"/>
      <c r="IU14" s="73"/>
    </row>
    <row r="15" spans="1:255" ht="22.5" x14ac:dyDescent="0.2">
      <c r="A15" s="7" t="s">
        <v>197</v>
      </c>
      <c r="B15" s="38">
        <v>41882</v>
      </c>
      <c r="C15" s="13" t="s">
        <v>198</v>
      </c>
      <c r="D15" s="38">
        <v>42610</v>
      </c>
      <c r="E15" s="38">
        <v>42981</v>
      </c>
      <c r="F15" s="38">
        <v>43345</v>
      </c>
      <c r="G15" s="38">
        <v>43709</v>
      </c>
      <c r="H15" s="38">
        <v>44073</v>
      </c>
      <c r="I15" s="38">
        <v>44437</v>
      </c>
      <c r="J15" s="38">
        <v>44801</v>
      </c>
      <c r="K15" s="38">
        <v>45172</v>
      </c>
      <c r="L15" s="38">
        <v>45256</v>
      </c>
    </row>
    <row r="16" spans="1:255" x14ac:dyDescent="0.2">
      <c r="A16" s="8" t="s">
        <v>29</v>
      </c>
      <c r="B16" s="14" t="s">
        <v>30</v>
      </c>
      <c r="C16" s="14" t="s">
        <v>30</v>
      </c>
      <c r="D16" s="14" t="s">
        <v>30</v>
      </c>
      <c r="E16" s="14" t="s">
        <v>30</v>
      </c>
      <c r="F16" s="14" t="s">
        <v>30</v>
      </c>
      <c r="G16" s="14" t="s">
        <v>30</v>
      </c>
      <c r="H16" s="14" t="s">
        <v>30</v>
      </c>
      <c r="I16" s="14" t="s">
        <v>30</v>
      </c>
      <c r="J16" s="14" t="s">
        <v>30</v>
      </c>
      <c r="K16" s="14" t="s">
        <v>30</v>
      </c>
      <c r="L16" s="14" t="s">
        <v>30</v>
      </c>
    </row>
    <row r="17" spans="1:12" x14ac:dyDescent="0.2">
      <c r="A17" s="9" t="s">
        <v>199</v>
      </c>
      <c r="B17" s="11"/>
      <c r="C17" s="11"/>
      <c r="D17" s="11"/>
      <c r="E17" s="11"/>
      <c r="F17" s="11"/>
      <c r="G17" s="11"/>
      <c r="H17" s="11"/>
      <c r="I17" s="11"/>
      <c r="J17" s="11"/>
      <c r="K17" s="11"/>
      <c r="L17" s="11"/>
    </row>
    <row r="18" spans="1:12" x14ac:dyDescent="0.2">
      <c r="A18" s="11" t="s">
        <v>200</v>
      </c>
      <c r="B18" s="20">
        <v>5738</v>
      </c>
      <c r="C18" s="20">
        <v>4801</v>
      </c>
      <c r="D18" s="20">
        <v>3379</v>
      </c>
      <c r="E18" s="20">
        <v>4546</v>
      </c>
      <c r="F18" s="20">
        <v>6055</v>
      </c>
      <c r="G18" s="20">
        <v>8384</v>
      </c>
      <c r="H18" s="20">
        <v>12277</v>
      </c>
      <c r="I18" s="20">
        <v>11258</v>
      </c>
      <c r="J18" s="20">
        <v>10203</v>
      </c>
      <c r="K18" s="20">
        <v>13700</v>
      </c>
      <c r="L18" s="20">
        <v>17011</v>
      </c>
    </row>
    <row r="19" spans="1:12" x14ac:dyDescent="0.2">
      <c r="A19" s="11" t="s">
        <v>201</v>
      </c>
      <c r="B19" s="20">
        <v>1577</v>
      </c>
      <c r="C19" s="20">
        <v>1618</v>
      </c>
      <c r="D19" s="20">
        <v>1350</v>
      </c>
      <c r="E19" s="20">
        <v>1233</v>
      </c>
      <c r="F19" s="20">
        <v>1204</v>
      </c>
      <c r="G19" s="20">
        <v>1060</v>
      </c>
      <c r="H19" s="20">
        <v>1028</v>
      </c>
      <c r="I19" s="20">
        <v>917</v>
      </c>
      <c r="J19" s="20">
        <v>846</v>
      </c>
      <c r="K19" s="20">
        <v>1534</v>
      </c>
      <c r="L19" s="20">
        <v>853</v>
      </c>
    </row>
    <row r="20" spans="1:12" x14ac:dyDescent="0.2">
      <c r="A20" s="9" t="s">
        <v>202</v>
      </c>
      <c r="B20" s="31">
        <v>7315</v>
      </c>
      <c r="C20" s="31">
        <v>6419</v>
      </c>
      <c r="D20" s="31">
        <v>4729</v>
      </c>
      <c r="E20" s="31">
        <v>5779</v>
      </c>
      <c r="F20" s="31">
        <v>7259</v>
      </c>
      <c r="G20" s="31">
        <v>9444</v>
      </c>
      <c r="H20" s="31">
        <v>13305</v>
      </c>
      <c r="I20" s="31">
        <v>12175</v>
      </c>
      <c r="J20" s="31">
        <v>11049</v>
      </c>
      <c r="K20" s="31">
        <v>15234</v>
      </c>
      <c r="L20" s="31">
        <v>17864</v>
      </c>
    </row>
    <row r="21" spans="1:12" x14ac:dyDescent="0.2">
      <c r="A21" s="11"/>
      <c r="B21" s="11"/>
      <c r="C21" s="11"/>
      <c r="D21" s="11"/>
      <c r="E21" s="11"/>
      <c r="F21" s="11"/>
      <c r="G21" s="11"/>
      <c r="H21" s="11"/>
      <c r="I21" s="11"/>
      <c r="J21" s="11"/>
      <c r="K21" s="11"/>
      <c r="L21" s="11"/>
    </row>
    <row r="22" spans="1:12" x14ac:dyDescent="0.2">
      <c r="A22" s="11" t="s">
        <v>203</v>
      </c>
      <c r="B22" s="20">
        <v>1044</v>
      </c>
      <c r="C22" s="20">
        <v>1105</v>
      </c>
      <c r="D22" s="20">
        <v>1252</v>
      </c>
      <c r="E22" s="20">
        <v>1432</v>
      </c>
      <c r="F22" s="20">
        <v>1669</v>
      </c>
      <c r="G22" s="20">
        <v>1535</v>
      </c>
      <c r="H22" s="20">
        <v>1550</v>
      </c>
      <c r="I22" s="20">
        <v>1803</v>
      </c>
      <c r="J22" s="20">
        <v>2241</v>
      </c>
      <c r="K22" s="20">
        <v>2285</v>
      </c>
      <c r="L22" s="20">
        <v>2542</v>
      </c>
    </row>
    <row r="23" spans="1:12" x14ac:dyDescent="0.2">
      <c r="A23" s="11" t="s">
        <v>204</v>
      </c>
      <c r="B23" s="20">
        <v>104</v>
      </c>
      <c r="C23" s="20">
        <v>119</v>
      </c>
      <c r="D23" s="20" t="s">
        <v>34</v>
      </c>
      <c r="E23" s="20" t="s">
        <v>34</v>
      </c>
      <c r="F23" s="20" t="s">
        <v>34</v>
      </c>
      <c r="G23" s="20" t="s">
        <v>34</v>
      </c>
      <c r="H23" s="20" t="s">
        <v>34</v>
      </c>
      <c r="I23" s="20" t="s">
        <v>34</v>
      </c>
      <c r="J23" s="20" t="s">
        <v>34</v>
      </c>
      <c r="K23" s="20" t="s">
        <v>34</v>
      </c>
      <c r="L23" s="20" t="s">
        <v>34</v>
      </c>
    </row>
    <row r="24" spans="1:12" x14ac:dyDescent="0.2">
      <c r="A24" s="9" t="s">
        <v>205</v>
      </c>
      <c r="B24" s="31">
        <v>1148</v>
      </c>
      <c r="C24" s="31">
        <v>1224</v>
      </c>
      <c r="D24" s="31">
        <v>1252</v>
      </c>
      <c r="E24" s="31">
        <v>1432</v>
      </c>
      <c r="F24" s="31">
        <v>1669</v>
      </c>
      <c r="G24" s="31">
        <v>1535</v>
      </c>
      <c r="H24" s="31">
        <v>1550</v>
      </c>
      <c r="I24" s="31">
        <v>1803</v>
      </c>
      <c r="J24" s="31">
        <v>2241</v>
      </c>
      <c r="K24" s="31">
        <v>2285</v>
      </c>
      <c r="L24" s="31">
        <v>2542</v>
      </c>
    </row>
    <row r="25" spans="1:12" x14ac:dyDescent="0.2">
      <c r="A25" s="11"/>
      <c r="B25" s="11"/>
      <c r="C25" s="11"/>
      <c r="D25" s="11"/>
      <c r="E25" s="11"/>
      <c r="F25" s="11"/>
      <c r="G25" s="11"/>
      <c r="H25" s="11"/>
      <c r="I25" s="11"/>
      <c r="J25" s="11"/>
      <c r="K25" s="11"/>
      <c r="L25" s="11"/>
    </row>
    <row r="26" spans="1:12" x14ac:dyDescent="0.2">
      <c r="A26" s="11" t="s">
        <v>206</v>
      </c>
      <c r="B26" s="20">
        <v>8456</v>
      </c>
      <c r="C26" s="20">
        <v>8908</v>
      </c>
      <c r="D26" s="20">
        <v>8969</v>
      </c>
      <c r="E26" s="20">
        <v>9834</v>
      </c>
      <c r="F26" s="20">
        <v>11040</v>
      </c>
      <c r="G26" s="20">
        <v>11395</v>
      </c>
      <c r="H26" s="20">
        <v>12242</v>
      </c>
      <c r="I26" s="20">
        <v>14215</v>
      </c>
      <c r="J26" s="20">
        <v>17907</v>
      </c>
      <c r="K26" s="20">
        <v>16651</v>
      </c>
      <c r="L26" s="20">
        <v>18001</v>
      </c>
    </row>
    <row r="27" spans="1:12" x14ac:dyDescent="0.2">
      <c r="A27" s="11" t="s">
        <v>207</v>
      </c>
      <c r="B27" s="20">
        <v>448</v>
      </c>
      <c r="C27" s="20" t="s">
        <v>34</v>
      </c>
      <c r="D27" s="20" t="s">
        <v>34</v>
      </c>
      <c r="E27" s="20" t="s">
        <v>34</v>
      </c>
      <c r="F27" s="20" t="s">
        <v>34</v>
      </c>
      <c r="G27" s="20" t="s">
        <v>34</v>
      </c>
      <c r="H27" s="20" t="s">
        <v>34</v>
      </c>
      <c r="I27" s="20" t="s">
        <v>34</v>
      </c>
      <c r="J27" s="20" t="s">
        <v>34</v>
      </c>
      <c r="K27" s="20" t="s">
        <v>34</v>
      </c>
      <c r="L27" s="20" t="s">
        <v>34</v>
      </c>
    </row>
    <row r="28" spans="1:12" x14ac:dyDescent="0.2">
      <c r="A28" s="11" t="s">
        <v>208</v>
      </c>
      <c r="B28" s="20">
        <v>221</v>
      </c>
      <c r="C28" s="20">
        <v>228</v>
      </c>
      <c r="D28" s="20">
        <v>268</v>
      </c>
      <c r="E28" s="20">
        <v>272</v>
      </c>
      <c r="F28" s="20">
        <v>321</v>
      </c>
      <c r="G28" s="20">
        <v>1111</v>
      </c>
      <c r="H28" s="20">
        <v>1023</v>
      </c>
      <c r="I28" s="20">
        <v>1312</v>
      </c>
      <c r="J28" s="20">
        <v>1499</v>
      </c>
      <c r="K28" s="20">
        <v>1709</v>
      </c>
      <c r="L28" s="20">
        <v>1673</v>
      </c>
    </row>
    <row r="29" spans="1:12" x14ac:dyDescent="0.2">
      <c r="A29" s="9" t="s">
        <v>209</v>
      </c>
      <c r="B29" s="31">
        <v>17588</v>
      </c>
      <c r="C29" s="31">
        <v>16779</v>
      </c>
      <c r="D29" s="31">
        <v>15218</v>
      </c>
      <c r="E29" s="31">
        <v>17317</v>
      </c>
      <c r="F29" s="31">
        <v>20289</v>
      </c>
      <c r="G29" s="31">
        <v>23485</v>
      </c>
      <c r="H29" s="31">
        <v>28120</v>
      </c>
      <c r="I29" s="31">
        <v>29505</v>
      </c>
      <c r="J29" s="31">
        <v>32696</v>
      </c>
      <c r="K29" s="31">
        <v>35879</v>
      </c>
      <c r="L29" s="31">
        <v>40080</v>
      </c>
    </row>
    <row r="30" spans="1:12" x14ac:dyDescent="0.2">
      <c r="A30" s="11"/>
      <c r="B30" s="11"/>
      <c r="C30" s="11"/>
      <c r="D30" s="11"/>
      <c r="E30" s="11"/>
      <c r="F30" s="11"/>
      <c r="G30" s="11"/>
      <c r="H30" s="11"/>
      <c r="I30" s="11"/>
      <c r="J30" s="11"/>
      <c r="K30" s="11"/>
      <c r="L30" s="11"/>
    </row>
    <row r="31" spans="1:12" x14ac:dyDescent="0.2">
      <c r="A31" s="11" t="s">
        <v>210</v>
      </c>
      <c r="B31" s="20">
        <v>22675</v>
      </c>
      <c r="C31" s="20">
        <v>23664</v>
      </c>
      <c r="D31" s="20">
        <v>26167</v>
      </c>
      <c r="E31" s="20">
        <v>28341</v>
      </c>
      <c r="F31" s="20">
        <v>30714</v>
      </c>
      <c r="G31" s="20">
        <v>32626</v>
      </c>
      <c r="H31" s="20">
        <v>38083</v>
      </c>
      <c r="I31" s="20">
        <v>41548</v>
      </c>
      <c r="J31" s="20">
        <v>44326</v>
      </c>
      <c r="K31" s="20">
        <v>47407</v>
      </c>
      <c r="L31" s="20" t="s">
        <v>34</v>
      </c>
    </row>
    <row r="32" spans="1:12" x14ac:dyDescent="0.2">
      <c r="A32" s="11" t="s">
        <v>211</v>
      </c>
      <c r="B32" s="20">
        <v>-7845</v>
      </c>
      <c r="C32" s="20">
        <v>-8263</v>
      </c>
      <c r="D32" s="20">
        <v>-9124</v>
      </c>
      <c r="E32" s="20">
        <v>-10180</v>
      </c>
      <c r="F32" s="20">
        <v>-11033</v>
      </c>
      <c r="G32" s="20">
        <v>-11736</v>
      </c>
      <c r="H32" s="20">
        <v>-12896</v>
      </c>
      <c r="I32" s="20">
        <v>-14166</v>
      </c>
      <c r="J32" s="20">
        <v>-15286</v>
      </c>
      <c r="K32" s="20">
        <v>-16685</v>
      </c>
      <c r="L32" s="20" t="s">
        <v>34</v>
      </c>
    </row>
    <row r="33" spans="1:12" x14ac:dyDescent="0.2">
      <c r="A33" s="9" t="s">
        <v>212</v>
      </c>
      <c r="B33" s="31">
        <v>14830</v>
      </c>
      <c r="C33" s="31">
        <v>15401</v>
      </c>
      <c r="D33" s="31">
        <v>17043</v>
      </c>
      <c r="E33" s="31">
        <v>18161</v>
      </c>
      <c r="F33" s="31">
        <v>19681</v>
      </c>
      <c r="G33" s="31">
        <v>20890</v>
      </c>
      <c r="H33" s="31">
        <v>25187</v>
      </c>
      <c r="I33" s="31">
        <v>27382</v>
      </c>
      <c r="J33" s="31">
        <v>29040</v>
      </c>
      <c r="K33" s="31">
        <v>30722</v>
      </c>
      <c r="L33" s="31">
        <v>29840</v>
      </c>
    </row>
    <row r="34" spans="1:12" x14ac:dyDescent="0.2">
      <c r="A34" s="11"/>
      <c r="B34" s="11"/>
      <c r="C34" s="11"/>
      <c r="D34" s="11"/>
      <c r="E34" s="11"/>
      <c r="F34" s="11"/>
      <c r="G34" s="11"/>
      <c r="H34" s="11"/>
      <c r="I34" s="11"/>
      <c r="J34" s="11"/>
      <c r="K34" s="11"/>
      <c r="L34" s="11"/>
    </row>
    <row r="35" spans="1:12" x14ac:dyDescent="0.2">
      <c r="A35" s="11" t="s">
        <v>213</v>
      </c>
      <c r="B35" s="20" t="s">
        <v>34</v>
      </c>
      <c r="C35" s="20" t="s">
        <v>34</v>
      </c>
      <c r="D35" s="20" t="s">
        <v>34</v>
      </c>
      <c r="E35" s="20" t="s">
        <v>34</v>
      </c>
      <c r="F35" s="20" t="s">
        <v>34</v>
      </c>
      <c r="G35" s="20">
        <v>53</v>
      </c>
      <c r="H35" s="20">
        <v>988</v>
      </c>
      <c r="I35" s="20">
        <v>996</v>
      </c>
      <c r="J35" s="20">
        <v>993</v>
      </c>
      <c r="K35" s="20">
        <v>994</v>
      </c>
      <c r="L35" s="20" t="s">
        <v>34</v>
      </c>
    </row>
    <row r="36" spans="1:12" x14ac:dyDescent="0.2">
      <c r="A36" s="11" t="s">
        <v>214</v>
      </c>
      <c r="B36" s="20">
        <v>68</v>
      </c>
      <c r="C36" s="20">
        <v>219</v>
      </c>
      <c r="D36" s="20">
        <v>202</v>
      </c>
      <c r="E36" s="20">
        <v>254</v>
      </c>
      <c r="F36" s="20">
        <v>316</v>
      </c>
      <c r="G36" s="20">
        <v>398</v>
      </c>
      <c r="H36" s="20">
        <v>406</v>
      </c>
      <c r="I36" s="20">
        <v>444</v>
      </c>
      <c r="J36" s="20">
        <v>445</v>
      </c>
      <c r="K36" s="20">
        <v>491</v>
      </c>
      <c r="L36" s="20" t="s">
        <v>34</v>
      </c>
    </row>
    <row r="37" spans="1:12" x14ac:dyDescent="0.2">
      <c r="A37" s="11" t="s">
        <v>215</v>
      </c>
      <c r="B37" s="20">
        <v>538</v>
      </c>
      <c r="C37" s="20">
        <v>618</v>
      </c>
      <c r="D37" s="20">
        <v>700</v>
      </c>
      <c r="E37" s="20">
        <v>615</v>
      </c>
      <c r="F37" s="20">
        <v>544</v>
      </c>
      <c r="G37" s="20">
        <v>574</v>
      </c>
      <c r="H37" s="20">
        <v>855</v>
      </c>
      <c r="I37" s="20">
        <v>941</v>
      </c>
      <c r="J37" s="20">
        <v>992</v>
      </c>
      <c r="K37" s="20">
        <v>908</v>
      </c>
      <c r="L37" s="20">
        <v>3803</v>
      </c>
    </row>
    <row r="38" spans="1:12" x14ac:dyDescent="0.2">
      <c r="A38" s="9" t="s">
        <v>216</v>
      </c>
      <c r="B38" s="32">
        <v>33024</v>
      </c>
      <c r="C38" s="32">
        <v>33017</v>
      </c>
      <c r="D38" s="32">
        <v>33163</v>
      </c>
      <c r="E38" s="32">
        <v>36347</v>
      </c>
      <c r="F38" s="32">
        <v>40830</v>
      </c>
      <c r="G38" s="32">
        <v>45400</v>
      </c>
      <c r="H38" s="32">
        <v>55556</v>
      </c>
      <c r="I38" s="32">
        <v>59268</v>
      </c>
      <c r="J38" s="32">
        <v>64166</v>
      </c>
      <c r="K38" s="32">
        <v>68994</v>
      </c>
      <c r="L38" s="32">
        <v>73723</v>
      </c>
    </row>
    <row r="39" spans="1:12" x14ac:dyDescent="0.2">
      <c r="A39" s="11"/>
      <c r="B39" s="11"/>
      <c r="C39" s="11"/>
      <c r="D39" s="11"/>
      <c r="E39" s="11"/>
      <c r="F39" s="11"/>
      <c r="G39" s="11"/>
      <c r="H39" s="11"/>
      <c r="I39" s="11"/>
      <c r="J39" s="11"/>
      <c r="K39" s="11"/>
      <c r="L39" s="11"/>
    </row>
    <row r="40" spans="1:12" x14ac:dyDescent="0.2">
      <c r="A40" s="9" t="s">
        <v>217</v>
      </c>
      <c r="B40" s="11"/>
      <c r="C40" s="11"/>
      <c r="D40" s="11"/>
      <c r="E40" s="11"/>
      <c r="F40" s="11"/>
      <c r="G40" s="11"/>
      <c r="H40" s="11"/>
      <c r="I40" s="11"/>
      <c r="J40" s="11"/>
      <c r="K40" s="11"/>
      <c r="L40" s="11"/>
    </row>
    <row r="41" spans="1:12" x14ac:dyDescent="0.2">
      <c r="A41" s="11" t="s">
        <v>218</v>
      </c>
      <c r="B41" s="20">
        <v>8491</v>
      </c>
      <c r="C41" s="20">
        <v>9011</v>
      </c>
      <c r="D41" s="20">
        <v>7612</v>
      </c>
      <c r="E41" s="20">
        <v>9608</v>
      </c>
      <c r="F41" s="20">
        <v>11237</v>
      </c>
      <c r="G41" s="20">
        <v>11679</v>
      </c>
      <c r="H41" s="20">
        <v>14172</v>
      </c>
      <c r="I41" s="20">
        <v>16278</v>
      </c>
      <c r="J41" s="20">
        <v>17848</v>
      </c>
      <c r="K41" s="20">
        <v>17483</v>
      </c>
      <c r="L41" s="20">
        <v>20357</v>
      </c>
    </row>
    <row r="42" spans="1:12" x14ac:dyDescent="0.2">
      <c r="A42" s="11" t="s">
        <v>219</v>
      </c>
      <c r="B42" s="20">
        <v>3953</v>
      </c>
      <c r="C42" s="20">
        <v>4167</v>
      </c>
      <c r="D42" s="20">
        <v>3498</v>
      </c>
      <c r="E42" s="20">
        <v>3664</v>
      </c>
      <c r="F42" s="20">
        <v>4051</v>
      </c>
      <c r="G42" s="20">
        <v>4356</v>
      </c>
      <c r="H42" s="20">
        <v>4998</v>
      </c>
      <c r="I42" s="20">
        <v>5761</v>
      </c>
      <c r="J42" s="20">
        <v>6292</v>
      </c>
      <c r="K42" s="20">
        <v>6428</v>
      </c>
      <c r="L42" s="20">
        <v>6681</v>
      </c>
    </row>
    <row r="43" spans="1:12" x14ac:dyDescent="0.2">
      <c r="A43" s="11" t="s">
        <v>220</v>
      </c>
      <c r="B43" s="20" t="s">
        <v>34</v>
      </c>
      <c r="C43" s="20">
        <v>1283</v>
      </c>
      <c r="D43" s="20">
        <v>1100</v>
      </c>
      <c r="E43" s="20">
        <v>86</v>
      </c>
      <c r="F43" s="20">
        <v>90</v>
      </c>
      <c r="G43" s="20">
        <v>1699</v>
      </c>
      <c r="H43" s="20">
        <v>95</v>
      </c>
      <c r="I43" s="20">
        <v>799</v>
      </c>
      <c r="J43" s="20">
        <v>73</v>
      </c>
      <c r="K43" s="20">
        <v>1081</v>
      </c>
      <c r="L43" s="20">
        <v>1080</v>
      </c>
    </row>
    <row r="44" spans="1:12" x14ac:dyDescent="0.2">
      <c r="A44" s="11" t="s">
        <v>221</v>
      </c>
      <c r="B44" s="20" t="s">
        <v>34</v>
      </c>
      <c r="C44" s="20" t="s">
        <v>34</v>
      </c>
      <c r="D44" s="20" t="s">
        <v>34</v>
      </c>
      <c r="E44" s="20" t="s">
        <v>34</v>
      </c>
      <c r="F44" s="20" t="s">
        <v>34</v>
      </c>
      <c r="G44" s="20">
        <v>51</v>
      </c>
      <c r="H44" s="20">
        <v>262</v>
      </c>
      <c r="I44" s="20">
        <v>294</v>
      </c>
      <c r="J44" s="20">
        <v>484</v>
      </c>
      <c r="K44" s="20">
        <v>349</v>
      </c>
      <c r="L44" s="20" t="s">
        <v>34</v>
      </c>
    </row>
    <row r="45" spans="1:12" x14ac:dyDescent="0.2">
      <c r="A45" s="11" t="s">
        <v>222</v>
      </c>
      <c r="B45" s="20">
        <v>1504</v>
      </c>
      <c r="C45" s="20">
        <v>1568</v>
      </c>
      <c r="D45" s="20">
        <v>1362</v>
      </c>
      <c r="E45" s="20">
        <v>1498</v>
      </c>
      <c r="F45" s="20">
        <v>1624</v>
      </c>
      <c r="G45" s="20">
        <v>1711</v>
      </c>
      <c r="H45" s="20">
        <v>1851</v>
      </c>
      <c r="I45" s="20">
        <v>2042</v>
      </c>
      <c r="J45" s="20">
        <v>2174</v>
      </c>
      <c r="K45" s="20">
        <v>2337</v>
      </c>
      <c r="L45" s="20">
        <v>2462</v>
      </c>
    </row>
    <row r="46" spans="1:12" x14ac:dyDescent="0.2">
      <c r="A46" s="11" t="s">
        <v>223</v>
      </c>
      <c r="B46" s="20">
        <v>464</v>
      </c>
      <c r="C46" s="20">
        <v>510</v>
      </c>
      <c r="D46" s="20">
        <v>2003</v>
      </c>
      <c r="E46" s="20">
        <v>2639</v>
      </c>
      <c r="F46" s="20">
        <v>2924</v>
      </c>
      <c r="G46" s="20">
        <v>3741</v>
      </c>
      <c r="H46" s="20">
        <v>3466</v>
      </c>
      <c r="I46" s="20">
        <v>4267</v>
      </c>
      <c r="J46" s="20">
        <v>5127</v>
      </c>
      <c r="K46" s="20">
        <v>5905</v>
      </c>
      <c r="L46" s="20">
        <v>6188</v>
      </c>
    </row>
    <row r="47" spans="1:12" x14ac:dyDescent="0.2">
      <c r="A47" s="9" t="s">
        <v>224</v>
      </c>
      <c r="B47" s="31">
        <v>14412</v>
      </c>
      <c r="C47" s="31">
        <v>16539</v>
      </c>
      <c r="D47" s="31">
        <v>15575</v>
      </c>
      <c r="E47" s="31">
        <v>17495</v>
      </c>
      <c r="F47" s="31">
        <v>19926</v>
      </c>
      <c r="G47" s="31">
        <v>23237</v>
      </c>
      <c r="H47" s="31">
        <v>24844</v>
      </c>
      <c r="I47" s="31">
        <v>29441</v>
      </c>
      <c r="J47" s="31">
        <v>31998</v>
      </c>
      <c r="K47" s="31">
        <v>33583</v>
      </c>
      <c r="L47" s="31">
        <v>36768</v>
      </c>
    </row>
    <row r="48" spans="1:12" x14ac:dyDescent="0.2">
      <c r="A48" s="11"/>
      <c r="B48" s="11"/>
      <c r="C48" s="11"/>
      <c r="D48" s="11"/>
      <c r="E48" s="11"/>
      <c r="F48" s="11"/>
      <c r="G48" s="11"/>
      <c r="H48" s="11"/>
      <c r="I48" s="11"/>
      <c r="J48" s="11"/>
      <c r="K48" s="11"/>
      <c r="L48" s="11"/>
    </row>
    <row r="49" spans="1:12" x14ac:dyDescent="0.2">
      <c r="A49" s="11" t="s">
        <v>225</v>
      </c>
      <c r="B49" s="20">
        <v>5093</v>
      </c>
      <c r="C49" s="20">
        <v>4852</v>
      </c>
      <c r="D49" s="20">
        <v>4061</v>
      </c>
      <c r="E49" s="20">
        <v>6573</v>
      </c>
      <c r="F49" s="20">
        <v>6487</v>
      </c>
      <c r="G49" s="20">
        <v>5124</v>
      </c>
      <c r="H49" s="20">
        <v>7514</v>
      </c>
      <c r="I49" s="20">
        <v>6692</v>
      </c>
      <c r="J49" s="20">
        <v>6484</v>
      </c>
      <c r="K49" s="20">
        <v>5377</v>
      </c>
      <c r="L49" s="20">
        <v>5866</v>
      </c>
    </row>
    <row r="50" spans="1:12" x14ac:dyDescent="0.2">
      <c r="A50" s="11" t="s">
        <v>226</v>
      </c>
      <c r="B50" s="20" t="s">
        <v>34</v>
      </c>
      <c r="C50" s="20" t="s">
        <v>34</v>
      </c>
      <c r="D50" s="20" t="s">
        <v>34</v>
      </c>
      <c r="E50" s="20" t="s">
        <v>34</v>
      </c>
      <c r="F50" s="20" t="s">
        <v>34</v>
      </c>
      <c r="G50" s="20">
        <v>370</v>
      </c>
      <c r="H50" s="20">
        <v>3215</v>
      </c>
      <c r="I50" s="20">
        <v>3622</v>
      </c>
      <c r="J50" s="20">
        <v>3865</v>
      </c>
      <c r="K50" s="20">
        <v>3729</v>
      </c>
      <c r="L50" s="20">
        <v>2401</v>
      </c>
    </row>
    <row r="51" spans="1:12" x14ac:dyDescent="0.2">
      <c r="A51" s="11" t="s">
        <v>227</v>
      </c>
      <c r="B51" s="20">
        <v>429</v>
      </c>
      <c r="C51" s="20">
        <v>51</v>
      </c>
      <c r="D51" s="20">
        <v>297</v>
      </c>
      <c r="E51" s="20">
        <v>312</v>
      </c>
      <c r="F51" s="20">
        <v>317</v>
      </c>
      <c r="G51" s="20">
        <v>543</v>
      </c>
      <c r="H51" s="20">
        <v>665</v>
      </c>
      <c r="I51" s="20">
        <v>754</v>
      </c>
      <c r="J51" s="20">
        <v>724</v>
      </c>
      <c r="K51" s="20">
        <v>795</v>
      </c>
      <c r="L51" s="20" t="s">
        <v>34</v>
      </c>
    </row>
    <row r="52" spans="1:12" x14ac:dyDescent="0.2">
      <c r="A52" s="11" t="s">
        <v>228</v>
      </c>
      <c r="B52" s="20">
        <v>575</v>
      </c>
      <c r="C52" s="20">
        <v>732</v>
      </c>
      <c r="D52" s="20">
        <v>898</v>
      </c>
      <c r="E52" s="20">
        <v>888</v>
      </c>
      <c r="F52" s="20">
        <v>997</v>
      </c>
      <c r="G52" s="20">
        <v>542</v>
      </c>
      <c r="H52" s="20">
        <v>613</v>
      </c>
      <c r="I52" s="20">
        <v>681</v>
      </c>
      <c r="J52" s="20">
        <v>448</v>
      </c>
      <c r="K52" s="20">
        <v>452</v>
      </c>
      <c r="L52" s="20">
        <v>2541</v>
      </c>
    </row>
    <row r="53" spans="1:12" x14ac:dyDescent="0.2">
      <c r="A53" s="9" t="s">
        <v>229</v>
      </c>
      <c r="B53" s="31">
        <v>20509</v>
      </c>
      <c r="C53" s="31">
        <v>22174</v>
      </c>
      <c r="D53" s="31">
        <v>20831</v>
      </c>
      <c r="E53" s="31">
        <v>25268</v>
      </c>
      <c r="F53" s="31">
        <v>27727</v>
      </c>
      <c r="G53" s="31">
        <v>29816</v>
      </c>
      <c r="H53" s="31">
        <v>36851</v>
      </c>
      <c r="I53" s="31">
        <v>41190</v>
      </c>
      <c r="J53" s="31">
        <v>43519</v>
      </c>
      <c r="K53" s="31">
        <v>43936</v>
      </c>
      <c r="L53" s="31">
        <v>47576</v>
      </c>
    </row>
    <row r="54" spans="1:12" x14ac:dyDescent="0.2">
      <c r="A54" s="11"/>
      <c r="B54" s="11"/>
      <c r="C54" s="11"/>
      <c r="D54" s="11"/>
      <c r="E54" s="11"/>
      <c r="F54" s="11"/>
      <c r="G54" s="11"/>
      <c r="H54" s="11"/>
      <c r="I54" s="11"/>
      <c r="J54" s="11"/>
      <c r="K54" s="11"/>
      <c r="L54" s="11"/>
    </row>
    <row r="55" spans="1:12" x14ac:dyDescent="0.2">
      <c r="A55" s="11" t="s">
        <v>230</v>
      </c>
      <c r="B55" s="20">
        <v>2</v>
      </c>
      <c r="C55" s="20">
        <v>2</v>
      </c>
      <c r="D55" s="20">
        <v>2</v>
      </c>
      <c r="E55" s="20">
        <v>4</v>
      </c>
      <c r="F55" s="20">
        <v>4</v>
      </c>
      <c r="G55" s="20">
        <v>4</v>
      </c>
      <c r="H55" s="20">
        <v>4</v>
      </c>
      <c r="I55" s="20">
        <v>4</v>
      </c>
      <c r="J55" s="20">
        <v>2</v>
      </c>
      <c r="K55" s="20">
        <v>2</v>
      </c>
      <c r="L55" s="20">
        <v>2</v>
      </c>
    </row>
    <row r="56" spans="1:12" x14ac:dyDescent="0.2">
      <c r="A56" s="11" t="s">
        <v>231</v>
      </c>
      <c r="B56" s="20">
        <v>4919</v>
      </c>
      <c r="C56" s="20">
        <v>5218</v>
      </c>
      <c r="D56" s="20">
        <v>5490</v>
      </c>
      <c r="E56" s="20">
        <v>5800</v>
      </c>
      <c r="F56" s="20">
        <v>6107</v>
      </c>
      <c r="G56" s="20">
        <v>6417</v>
      </c>
      <c r="H56" s="20">
        <v>6698</v>
      </c>
      <c r="I56" s="20">
        <v>7031</v>
      </c>
      <c r="J56" s="20">
        <v>6884</v>
      </c>
      <c r="K56" s="20">
        <v>7340</v>
      </c>
      <c r="L56" s="20">
        <v>7489</v>
      </c>
    </row>
    <row r="57" spans="1:12" x14ac:dyDescent="0.2">
      <c r="A57" s="11" t="s">
        <v>232</v>
      </c>
      <c r="B57" s="20">
        <v>7458</v>
      </c>
      <c r="C57" s="20">
        <v>6518</v>
      </c>
      <c r="D57" s="20">
        <v>7686</v>
      </c>
      <c r="E57" s="20">
        <v>5988</v>
      </c>
      <c r="F57" s="20">
        <v>7887</v>
      </c>
      <c r="G57" s="20">
        <v>10258</v>
      </c>
      <c r="H57" s="20">
        <v>12879</v>
      </c>
      <c r="I57" s="20">
        <v>11666</v>
      </c>
      <c r="J57" s="20">
        <v>15585</v>
      </c>
      <c r="K57" s="20">
        <v>19521</v>
      </c>
      <c r="L57" s="20">
        <v>20499</v>
      </c>
    </row>
    <row r="58" spans="1:12" x14ac:dyDescent="0.2">
      <c r="A58" s="11" t="s">
        <v>233</v>
      </c>
      <c r="B58" s="20" t="s">
        <v>34</v>
      </c>
      <c r="C58" s="20" t="s">
        <v>34</v>
      </c>
      <c r="D58" s="20" t="s">
        <v>34</v>
      </c>
      <c r="E58" s="20" t="s">
        <v>34</v>
      </c>
      <c r="F58" s="20" t="s">
        <v>34</v>
      </c>
      <c r="G58" s="20" t="s">
        <v>34</v>
      </c>
      <c r="H58" s="20" t="s">
        <v>34</v>
      </c>
      <c r="I58" s="20" t="s">
        <v>34</v>
      </c>
      <c r="J58" s="20" t="s">
        <v>34</v>
      </c>
      <c r="K58" s="20" t="s">
        <v>34</v>
      </c>
      <c r="L58" s="20" t="s">
        <v>34</v>
      </c>
    </row>
    <row r="59" spans="1:12" x14ac:dyDescent="0.2">
      <c r="A59" s="11" t="s">
        <v>234</v>
      </c>
      <c r="B59" s="20">
        <v>-76</v>
      </c>
      <c r="C59" s="20">
        <v>-1121</v>
      </c>
      <c r="D59" s="20">
        <v>-1099</v>
      </c>
      <c r="E59" s="20">
        <v>-1014</v>
      </c>
      <c r="F59" s="20">
        <v>-1199</v>
      </c>
      <c r="G59" s="20">
        <v>-1436</v>
      </c>
      <c r="H59" s="20">
        <v>-1297</v>
      </c>
      <c r="I59" s="20">
        <v>-1137</v>
      </c>
      <c r="J59" s="20">
        <v>-1829</v>
      </c>
      <c r="K59" s="20">
        <v>-1805</v>
      </c>
      <c r="L59" s="20">
        <v>-1843</v>
      </c>
    </row>
    <row r="60" spans="1:12" x14ac:dyDescent="0.2">
      <c r="A60" s="9" t="s">
        <v>235</v>
      </c>
      <c r="B60" s="31">
        <v>12303</v>
      </c>
      <c r="C60" s="31">
        <v>10617</v>
      </c>
      <c r="D60" s="31">
        <v>12079</v>
      </c>
      <c r="E60" s="31">
        <v>10778</v>
      </c>
      <c r="F60" s="31">
        <v>12799</v>
      </c>
      <c r="G60" s="31">
        <v>15243</v>
      </c>
      <c r="H60" s="31">
        <v>18284</v>
      </c>
      <c r="I60" s="31">
        <v>17564</v>
      </c>
      <c r="J60" s="31">
        <v>20642</v>
      </c>
      <c r="K60" s="31">
        <v>25058</v>
      </c>
      <c r="L60" s="31">
        <v>26147</v>
      </c>
    </row>
    <row r="61" spans="1:12" x14ac:dyDescent="0.2">
      <c r="A61" s="11"/>
      <c r="B61" s="11"/>
      <c r="C61" s="11"/>
      <c r="D61" s="11"/>
      <c r="E61" s="11"/>
      <c r="F61" s="11"/>
      <c r="G61" s="11"/>
      <c r="H61" s="11"/>
      <c r="I61" s="11"/>
      <c r="J61" s="11"/>
      <c r="K61" s="11"/>
      <c r="L61" s="11"/>
    </row>
    <row r="62" spans="1:12" x14ac:dyDescent="0.2">
      <c r="A62" s="11" t="s">
        <v>236</v>
      </c>
      <c r="B62" s="20">
        <v>212</v>
      </c>
      <c r="C62" s="20">
        <v>226</v>
      </c>
      <c r="D62" s="20">
        <v>253</v>
      </c>
      <c r="E62" s="20">
        <v>301</v>
      </c>
      <c r="F62" s="20">
        <v>304</v>
      </c>
      <c r="G62" s="20">
        <v>341</v>
      </c>
      <c r="H62" s="20">
        <v>421</v>
      </c>
      <c r="I62" s="20">
        <v>514</v>
      </c>
      <c r="J62" s="20">
        <v>5</v>
      </c>
      <c r="K62" s="20" t="s">
        <v>34</v>
      </c>
      <c r="L62" s="20" t="s">
        <v>34</v>
      </c>
    </row>
    <row r="63" spans="1:12" x14ac:dyDescent="0.2">
      <c r="A63" s="11"/>
      <c r="B63" s="11"/>
      <c r="C63" s="11"/>
      <c r="D63" s="11"/>
      <c r="E63" s="11"/>
      <c r="F63" s="11"/>
      <c r="G63" s="11"/>
      <c r="H63" s="11"/>
      <c r="I63" s="11"/>
      <c r="J63" s="11"/>
      <c r="K63" s="11"/>
      <c r="L63" s="11"/>
    </row>
    <row r="64" spans="1:12" x14ac:dyDescent="0.2">
      <c r="A64" s="9" t="s">
        <v>237</v>
      </c>
      <c r="B64" s="39">
        <v>12515</v>
      </c>
      <c r="C64" s="39">
        <v>10843</v>
      </c>
      <c r="D64" s="39">
        <v>12332</v>
      </c>
      <c r="E64" s="39">
        <v>11079</v>
      </c>
      <c r="F64" s="39">
        <v>13103</v>
      </c>
      <c r="G64" s="39">
        <v>15584</v>
      </c>
      <c r="H64" s="39">
        <v>18705</v>
      </c>
      <c r="I64" s="39">
        <v>18078</v>
      </c>
      <c r="J64" s="39">
        <v>20647</v>
      </c>
      <c r="K64" s="39">
        <v>25058</v>
      </c>
      <c r="L64" s="39">
        <v>26147</v>
      </c>
    </row>
    <row r="65" spans="1:12" x14ac:dyDescent="0.2">
      <c r="A65" s="11"/>
      <c r="B65" s="11"/>
      <c r="C65" s="11"/>
      <c r="D65" s="11"/>
      <c r="E65" s="11"/>
      <c r="F65" s="11"/>
      <c r="G65" s="11"/>
      <c r="H65" s="11"/>
      <c r="I65" s="11"/>
      <c r="J65" s="11"/>
      <c r="K65" s="11"/>
      <c r="L65" s="11"/>
    </row>
    <row r="66" spans="1:12" x14ac:dyDescent="0.2">
      <c r="A66" s="9" t="s">
        <v>238</v>
      </c>
      <c r="B66" s="40">
        <v>33024</v>
      </c>
      <c r="C66" s="40">
        <v>33017</v>
      </c>
      <c r="D66" s="40">
        <v>33163</v>
      </c>
      <c r="E66" s="40">
        <v>36347</v>
      </c>
      <c r="F66" s="40">
        <v>40830</v>
      </c>
      <c r="G66" s="40">
        <v>45400</v>
      </c>
      <c r="H66" s="40">
        <v>55556</v>
      </c>
      <c r="I66" s="40">
        <v>59268</v>
      </c>
      <c r="J66" s="40">
        <v>64166</v>
      </c>
      <c r="K66" s="40">
        <v>68994</v>
      </c>
      <c r="L66" s="40">
        <v>73723</v>
      </c>
    </row>
    <row r="67" spans="1:12" x14ac:dyDescent="0.2">
      <c r="A67" s="11"/>
      <c r="B67" s="11"/>
      <c r="C67" s="11"/>
      <c r="D67" s="11"/>
      <c r="E67" s="11"/>
      <c r="F67" s="11"/>
      <c r="G67" s="11"/>
      <c r="H67" s="11"/>
      <c r="I67" s="11"/>
      <c r="J67" s="11"/>
      <c r="K67" s="11"/>
      <c r="L67" s="11"/>
    </row>
    <row r="68" spans="1:12" x14ac:dyDescent="0.2">
      <c r="A68" s="9" t="s">
        <v>155</v>
      </c>
      <c r="B68" s="11"/>
      <c r="C68" s="11"/>
      <c r="D68" s="11"/>
      <c r="E68" s="11"/>
      <c r="F68" s="11"/>
      <c r="G68" s="11"/>
      <c r="H68" s="11"/>
      <c r="I68" s="11"/>
      <c r="J68" s="11"/>
      <c r="K68" s="11"/>
      <c r="L68" s="11"/>
    </row>
    <row r="69" spans="1:12" x14ac:dyDescent="0.2">
      <c r="A69" s="11" t="s">
        <v>239</v>
      </c>
      <c r="B69" s="20">
        <v>437.762068</v>
      </c>
      <c r="C69" s="20">
        <v>437.40663599999999</v>
      </c>
      <c r="D69" s="20">
        <v>437.12656900000002</v>
      </c>
      <c r="E69" s="20">
        <v>436.98960599999998</v>
      </c>
      <c r="F69" s="20">
        <v>438.20837599999999</v>
      </c>
      <c r="G69" s="20">
        <v>439.65694999999999</v>
      </c>
      <c r="H69" s="20">
        <v>441.228027</v>
      </c>
      <c r="I69" s="20">
        <v>441.82381099999998</v>
      </c>
      <c r="J69" s="20">
        <v>442.60414500000002</v>
      </c>
      <c r="K69" s="20">
        <v>442.74057199999999</v>
      </c>
      <c r="L69" s="20">
        <v>443.72841599999998</v>
      </c>
    </row>
    <row r="70" spans="1:12" x14ac:dyDescent="0.2">
      <c r="A70" s="11" t="s">
        <v>240</v>
      </c>
      <c r="B70" s="20">
        <v>437.68299999999999</v>
      </c>
      <c r="C70" s="20">
        <v>437.952</v>
      </c>
      <c r="D70" s="20">
        <v>437.524</v>
      </c>
      <c r="E70" s="20">
        <v>437.20400000000001</v>
      </c>
      <c r="F70" s="20">
        <v>438.18900000000002</v>
      </c>
      <c r="G70" s="20">
        <v>439.625</v>
      </c>
      <c r="H70" s="20">
        <v>441.255</v>
      </c>
      <c r="I70" s="20">
        <v>441.82499999999999</v>
      </c>
      <c r="J70" s="20">
        <v>442.66399999999999</v>
      </c>
      <c r="K70" s="20">
        <v>442.79300000000001</v>
      </c>
      <c r="L70" s="20">
        <v>443.78699999999998</v>
      </c>
    </row>
    <row r="71" spans="1:12" x14ac:dyDescent="0.2">
      <c r="A71" s="11" t="s">
        <v>241</v>
      </c>
      <c r="B71" s="24">
        <v>28.11</v>
      </c>
      <c r="C71" s="24">
        <v>24.24</v>
      </c>
      <c r="D71" s="24">
        <v>27.61</v>
      </c>
      <c r="E71" s="24">
        <v>24.65</v>
      </c>
      <c r="F71" s="24">
        <v>29.21</v>
      </c>
      <c r="G71" s="24">
        <v>34.67</v>
      </c>
      <c r="H71" s="24">
        <v>41.44</v>
      </c>
      <c r="I71" s="24">
        <v>39.75</v>
      </c>
      <c r="J71" s="24">
        <v>46.63</v>
      </c>
      <c r="K71" s="24">
        <v>56.59</v>
      </c>
      <c r="L71" s="24">
        <v>58.92</v>
      </c>
    </row>
    <row r="72" spans="1:12" x14ac:dyDescent="0.2">
      <c r="A72" s="11" t="s">
        <v>242</v>
      </c>
      <c r="B72" s="20">
        <v>12303</v>
      </c>
      <c r="C72" s="20">
        <v>10617</v>
      </c>
      <c r="D72" s="20">
        <v>12079</v>
      </c>
      <c r="E72" s="20">
        <v>10778</v>
      </c>
      <c r="F72" s="20">
        <v>12799</v>
      </c>
      <c r="G72" s="20">
        <v>15190</v>
      </c>
      <c r="H72" s="20">
        <v>17296</v>
      </c>
      <c r="I72" s="20">
        <v>16568</v>
      </c>
      <c r="J72" s="20">
        <v>19649</v>
      </c>
      <c r="K72" s="20">
        <v>24064</v>
      </c>
      <c r="L72" s="20">
        <v>26147</v>
      </c>
    </row>
    <row r="73" spans="1:12" x14ac:dyDescent="0.2">
      <c r="A73" s="11" t="s">
        <v>243</v>
      </c>
      <c r="B73" s="24">
        <v>28.11</v>
      </c>
      <c r="C73" s="24">
        <v>24.24</v>
      </c>
      <c r="D73" s="24">
        <v>27.61</v>
      </c>
      <c r="E73" s="24">
        <v>24.65</v>
      </c>
      <c r="F73" s="24">
        <v>29.21</v>
      </c>
      <c r="G73" s="24">
        <v>34.549999999999997</v>
      </c>
      <c r="H73" s="24">
        <v>39.200000000000003</v>
      </c>
      <c r="I73" s="24">
        <v>37.5</v>
      </c>
      <c r="J73" s="24">
        <v>44.39</v>
      </c>
      <c r="K73" s="24">
        <v>54.35</v>
      </c>
      <c r="L73" s="24">
        <v>58.92</v>
      </c>
    </row>
    <row r="74" spans="1:12" x14ac:dyDescent="0.2">
      <c r="A74" s="11" t="s">
        <v>244</v>
      </c>
      <c r="B74" s="20">
        <v>5093</v>
      </c>
      <c r="C74" s="20">
        <v>6135</v>
      </c>
      <c r="D74" s="20">
        <v>5161</v>
      </c>
      <c r="E74" s="20">
        <v>6659</v>
      </c>
      <c r="F74" s="20">
        <v>6577</v>
      </c>
      <c r="G74" s="20">
        <v>7244</v>
      </c>
      <c r="H74" s="20">
        <v>11086</v>
      </c>
      <c r="I74" s="20">
        <v>11407</v>
      </c>
      <c r="J74" s="20">
        <v>10906</v>
      </c>
      <c r="K74" s="20">
        <v>10536</v>
      </c>
      <c r="L74" s="20">
        <v>9347</v>
      </c>
    </row>
    <row r="75" spans="1:12" x14ac:dyDescent="0.2">
      <c r="A75" s="11" t="s">
        <v>245</v>
      </c>
      <c r="B75" s="20">
        <v>-2222</v>
      </c>
      <c r="C75" s="20">
        <v>-284</v>
      </c>
      <c r="D75" s="20">
        <v>432</v>
      </c>
      <c r="E75" s="20">
        <v>880</v>
      </c>
      <c r="F75" s="20">
        <v>-682</v>
      </c>
      <c r="G75" s="20">
        <v>-2200</v>
      </c>
      <c r="H75" s="20">
        <v>-2219</v>
      </c>
      <c r="I75" s="20">
        <v>-768</v>
      </c>
      <c r="J75" s="20">
        <v>-143</v>
      </c>
      <c r="K75" s="20">
        <v>-4698</v>
      </c>
      <c r="L75" s="20">
        <v>-8517</v>
      </c>
    </row>
    <row r="76" spans="1:12" x14ac:dyDescent="0.2">
      <c r="A76" s="11" t="s">
        <v>246</v>
      </c>
      <c r="B76" s="20">
        <v>1840</v>
      </c>
      <c r="C76" s="20">
        <v>2016</v>
      </c>
      <c r="D76" s="20">
        <v>2000</v>
      </c>
      <c r="E76" s="20">
        <v>2064</v>
      </c>
      <c r="F76" s="20" t="s">
        <v>42</v>
      </c>
      <c r="G76" s="20" t="s">
        <v>42</v>
      </c>
      <c r="H76" s="20">
        <v>2712</v>
      </c>
      <c r="I76" s="20">
        <v>3576</v>
      </c>
      <c r="J76" s="20">
        <v>3632</v>
      </c>
      <c r="K76" s="20">
        <v>3752</v>
      </c>
      <c r="L76" s="20" t="s">
        <v>42</v>
      </c>
    </row>
    <row r="77" spans="1:12" x14ac:dyDescent="0.2">
      <c r="A77" s="11" t="s">
        <v>247</v>
      </c>
      <c r="B77" s="20">
        <v>212</v>
      </c>
      <c r="C77" s="20">
        <v>226</v>
      </c>
      <c r="D77" s="20">
        <v>253</v>
      </c>
      <c r="E77" s="20">
        <v>301</v>
      </c>
      <c r="F77" s="20">
        <v>304</v>
      </c>
      <c r="G77" s="20">
        <v>341</v>
      </c>
      <c r="H77" s="20">
        <v>421</v>
      </c>
      <c r="I77" s="20">
        <v>514</v>
      </c>
      <c r="J77" s="20">
        <v>5</v>
      </c>
      <c r="K77" s="20" t="s">
        <v>42</v>
      </c>
      <c r="L77" s="20" t="s">
        <v>42</v>
      </c>
    </row>
    <row r="78" spans="1:12" x14ac:dyDescent="0.2">
      <c r="A78" s="11" t="s">
        <v>248</v>
      </c>
      <c r="B78" s="19" t="s">
        <v>249</v>
      </c>
      <c r="C78" s="19" t="s">
        <v>249</v>
      </c>
      <c r="D78" s="19" t="s">
        <v>249</v>
      </c>
      <c r="E78" s="19" t="s">
        <v>249</v>
      </c>
      <c r="F78" s="19" t="s">
        <v>249</v>
      </c>
      <c r="G78" s="19" t="s">
        <v>249</v>
      </c>
      <c r="H78" s="19" t="s">
        <v>249</v>
      </c>
      <c r="I78" s="19" t="s">
        <v>249</v>
      </c>
      <c r="J78" s="19" t="s">
        <v>249</v>
      </c>
      <c r="K78" s="19" t="s">
        <v>249</v>
      </c>
      <c r="L78" s="19" t="s">
        <v>42</v>
      </c>
    </row>
    <row r="79" spans="1:12" x14ac:dyDescent="0.2">
      <c r="A79" s="11" t="s">
        <v>250</v>
      </c>
      <c r="B79" s="20">
        <v>-109</v>
      </c>
      <c r="C79" s="20">
        <v>-82</v>
      </c>
      <c r="D79" s="20" t="s">
        <v>42</v>
      </c>
      <c r="E79" s="20" t="s">
        <v>42</v>
      </c>
      <c r="F79" s="20" t="s">
        <v>42</v>
      </c>
      <c r="G79" s="20" t="s">
        <v>42</v>
      </c>
      <c r="H79" s="20" t="s">
        <v>42</v>
      </c>
      <c r="I79" s="20" t="s">
        <v>42</v>
      </c>
      <c r="J79" s="20" t="s">
        <v>42</v>
      </c>
      <c r="K79" s="20" t="s">
        <v>42</v>
      </c>
      <c r="L79" s="20" t="s">
        <v>42</v>
      </c>
    </row>
    <row r="80" spans="1:12" x14ac:dyDescent="0.2">
      <c r="A80" s="11" t="s">
        <v>251</v>
      </c>
      <c r="B80" s="20">
        <v>8456</v>
      </c>
      <c r="C80" s="20">
        <v>8908</v>
      </c>
      <c r="D80" s="20">
        <v>8969</v>
      </c>
      <c r="E80" s="20">
        <v>9834</v>
      </c>
      <c r="F80" s="20">
        <v>11040</v>
      </c>
      <c r="G80" s="20">
        <v>11395</v>
      </c>
      <c r="H80" s="20">
        <v>12242</v>
      </c>
      <c r="I80" s="20">
        <v>14215</v>
      </c>
      <c r="J80" s="20">
        <v>17907</v>
      </c>
      <c r="K80" s="20">
        <v>16651</v>
      </c>
      <c r="L80" s="20">
        <v>18001</v>
      </c>
    </row>
    <row r="81" spans="1:12" x14ac:dyDescent="0.2">
      <c r="A81" s="11" t="s">
        <v>252</v>
      </c>
      <c r="B81" s="20">
        <v>4716</v>
      </c>
      <c r="C81" s="20">
        <v>4961</v>
      </c>
      <c r="D81" s="20">
        <v>5395</v>
      </c>
      <c r="E81" s="20">
        <v>5690</v>
      </c>
      <c r="F81" s="20">
        <v>6193</v>
      </c>
      <c r="G81" s="20">
        <v>6417</v>
      </c>
      <c r="H81" s="20">
        <v>6696</v>
      </c>
      <c r="I81" s="20">
        <v>7507</v>
      </c>
      <c r="J81" s="20">
        <v>7955</v>
      </c>
      <c r="K81" s="20">
        <v>8590</v>
      </c>
      <c r="L81" s="20" t="s">
        <v>42</v>
      </c>
    </row>
    <row r="82" spans="1:12" x14ac:dyDescent="0.2">
      <c r="A82" s="11" t="s">
        <v>253</v>
      </c>
      <c r="B82" s="20">
        <v>12522</v>
      </c>
      <c r="C82" s="20">
        <v>12618</v>
      </c>
      <c r="D82" s="20">
        <v>13994</v>
      </c>
      <c r="E82" s="20">
        <v>15127</v>
      </c>
      <c r="F82" s="20">
        <v>16107</v>
      </c>
      <c r="G82" s="20">
        <v>17136</v>
      </c>
      <c r="H82" s="20">
        <v>17982</v>
      </c>
      <c r="I82" s="20">
        <v>19139</v>
      </c>
      <c r="J82" s="20">
        <v>20120</v>
      </c>
      <c r="K82" s="20">
        <v>22001</v>
      </c>
      <c r="L82" s="20" t="s">
        <v>42</v>
      </c>
    </row>
    <row r="83" spans="1:12" x14ac:dyDescent="0.2">
      <c r="A83" s="11" t="s">
        <v>254</v>
      </c>
      <c r="B83" s="20">
        <v>4845</v>
      </c>
      <c r="C83" s="20">
        <v>5274</v>
      </c>
      <c r="D83" s="20">
        <v>6077</v>
      </c>
      <c r="E83" s="20">
        <v>6681</v>
      </c>
      <c r="F83" s="20">
        <v>7274</v>
      </c>
      <c r="G83" s="20">
        <v>7801</v>
      </c>
      <c r="H83" s="20">
        <v>8749</v>
      </c>
      <c r="I83" s="20">
        <v>9505</v>
      </c>
      <c r="J83" s="20">
        <v>10275</v>
      </c>
      <c r="K83" s="20">
        <v>11512</v>
      </c>
      <c r="L83" s="20" t="s">
        <v>42</v>
      </c>
    </row>
    <row r="84" spans="1:12" x14ac:dyDescent="0.2">
      <c r="A84" s="11" t="s">
        <v>255</v>
      </c>
      <c r="B84" s="20">
        <v>592</v>
      </c>
      <c r="C84" s="20">
        <v>811</v>
      </c>
      <c r="D84" s="20">
        <v>701</v>
      </c>
      <c r="E84" s="20">
        <v>843</v>
      </c>
      <c r="F84" s="20">
        <v>1140</v>
      </c>
      <c r="G84" s="20">
        <v>1272</v>
      </c>
      <c r="H84" s="20">
        <v>1276</v>
      </c>
      <c r="I84" s="20">
        <v>1507</v>
      </c>
      <c r="J84" s="20">
        <v>1582</v>
      </c>
      <c r="K84" s="20">
        <v>1266</v>
      </c>
      <c r="L84" s="20" t="s">
        <v>34</v>
      </c>
    </row>
    <row r="85" spans="1:12" x14ac:dyDescent="0.2">
      <c r="A85" s="11" t="s">
        <v>256</v>
      </c>
      <c r="B85" s="41">
        <v>112000</v>
      </c>
      <c r="C85" s="41">
        <v>117000</v>
      </c>
      <c r="D85" s="41">
        <v>126000</v>
      </c>
      <c r="E85" s="41">
        <v>133000</v>
      </c>
      <c r="F85" s="41">
        <v>143000</v>
      </c>
      <c r="G85" s="41">
        <v>149000</v>
      </c>
      <c r="H85" s="41">
        <v>156000</v>
      </c>
      <c r="I85" s="41">
        <v>288000</v>
      </c>
      <c r="J85" s="41">
        <v>304000</v>
      </c>
      <c r="K85" s="41">
        <v>316000</v>
      </c>
      <c r="L85" s="41" t="s">
        <v>42</v>
      </c>
    </row>
    <row r="86" spans="1:12" x14ac:dyDescent="0.2">
      <c r="A86" s="11" t="s">
        <v>257</v>
      </c>
      <c r="B86" s="41">
        <v>83000</v>
      </c>
      <c r="C86" s="41">
        <v>88000</v>
      </c>
      <c r="D86" s="41">
        <v>92000</v>
      </c>
      <c r="E86" s="41">
        <v>98000</v>
      </c>
      <c r="F86" s="41">
        <v>102000</v>
      </c>
      <c r="G86" s="41">
        <v>105000</v>
      </c>
      <c r="H86" s="41">
        <v>117000</v>
      </c>
      <c r="I86" s="41" t="s">
        <v>42</v>
      </c>
      <c r="J86" s="41" t="s">
        <v>42</v>
      </c>
      <c r="K86" s="41" t="s">
        <v>42</v>
      </c>
      <c r="L86" s="41" t="s">
        <v>42</v>
      </c>
    </row>
    <row r="87" spans="1:12" x14ac:dyDescent="0.2">
      <c r="A87" s="11" t="s">
        <v>168</v>
      </c>
      <c r="B87" s="36">
        <v>42655</v>
      </c>
      <c r="C87" s="36">
        <v>43026</v>
      </c>
      <c r="D87" s="36">
        <v>43399</v>
      </c>
      <c r="E87" s="36">
        <v>43749</v>
      </c>
      <c r="F87" s="36">
        <v>44111</v>
      </c>
      <c r="G87" s="36">
        <v>44475</v>
      </c>
      <c r="H87" s="36">
        <v>44839</v>
      </c>
      <c r="I87" s="36">
        <v>45210</v>
      </c>
      <c r="J87" s="36">
        <v>45210</v>
      </c>
      <c r="K87" s="36">
        <v>45210</v>
      </c>
      <c r="L87" s="36">
        <v>45280</v>
      </c>
    </row>
    <row r="88" spans="1:12" x14ac:dyDescent="0.2">
      <c r="A88" s="11" t="s">
        <v>169</v>
      </c>
      <c r="B88" s="19" t="s">
        <v>170</v>
      </c>
      <c r="C88" s="19" t="s">
        <v>258</v>
      </c>
      <c r="D88" s="19" t="s">
        <v>170</v>
      </c>
      <c r="E88" s="19" t="s">
        <v>170</v>
      </c>
      <c r="F88" s="19" t="s">
        <v>170</v>
      </c>
      <c r="G88" s="19" t="s">
        <v>170</v>
      </c>
      <c r="H88" s="19" t="s">
        <v>170</v>
      </c>
      <c r="I88" s="19" t="s">
        <v>170</v>
      </c>
      <c r="J88" s="19" t="s">
        <v>170</v>
      </c>
      <c r="K88" s="19" t="s">
        <v>172</v>
      </c>
      <c r="L88" s="19" t="s">
        <v>172</v>
      </c>
    </row>
    <row r="89" spans="1:12" x14ac:dyDescent="0.2">
      <c r="A89" s="11" t="s">
        <v>173</v>
      </c>
      <c r="B89" s="19" t="s">
        <v>259</v>
      </c>
      <c r="C89" s="19" t="s">
        <v>259</v>
      </c>
      <c r="D89" s="19" t="s">
        <v>259</v>
      </c>
      <c r="E89" s="19" t="s">
        <v>259</v>
      </c>
      <c r="F89" s="19" t="s">
        <v>259</v>
      </c>
      <c r="G89" s="19" t="s">
        <v>259</v>
      </c>
      <c r="H89" s="19" t="s">
        <v>259</v>
      </c>
      <c r="I89" s="19" t="s">
        <v>259</v>
      </c>
      <c r="J89" s="19" t="s">
        <v>174</v>
      </c>
      <c r="K89" s="19" t="s">
        <v>174</v>
      </c>
      <c r="L89" s="19" t="s">
        <v>174</v>
      </c>
    </row>
    <row r="90" spans="1:12" x14ac:dyDescent="0.2">
      <c r="A90" s="11"/>
      <c r="B90" s="11"/>
      <c r="C90" s="11"/>
      <c r="D90" s="11"/>
      <c r="E90" s="11"/>
      <c r="F90" s="11"/>
      <c r="G90" s="11"/>
      <c r="H90" s="11"/>
      <c r="I90" s="11"/>
      <c r="J90" s="11"/>
      <c r="K90" s="11"/>
      <c r="L90" s="11"/>
    </row>
    <row r="91" spans="1:12" x14ac:dyDescent="0.2">
      <c r="A91" s="12"/>
      <c r="B91" s="12"/>
      <c r="C91" s="12"/>
      <c r="D91" s="12"/>
      <c r="E91" s="12"/>
      <c r="F91" s="12"/>
      <c r="G91" s="12"/>
      <c r="H91" s="12"/>
      <c r="I91" s="12"/>
      <c r="J91" s="12"/>
      <c r="K91" s="12"/>
      <c r="L91" s="12"/>
    </row>
    <row r="92" spans="1:12" x14ac:dyDescent="0.2">
      <c r="A92" s="37" t="s">
        <v>260</v>
      </c>
    </row>
    <row r="93" spans="1:12" x14ac:dyDescent="0.2">
      <c r="A93" s="28" t="s">
        <v>82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69"/>
  <sheetViews>
    <sheetView topLeftCell="C43" workbookViewId="0">
      <selection activeCell="I56" sqref="I56"/>
    </sheetView>
  </sheetViews>
  <sheetFormatPr defaultRowHeight="11.25" x14ac:dyDescent="0.2"/>
  <cols>
    <col min="1" max="1" width="45.85546875" customWidth="1"/>
    <col min="2" max="12" width="14.85546875" customWidth="1"/>
  </cols>
  <sheetData>
    <row r="5" spans="1:255" ht="15.75" x14ac:dyDescent="0.2">
      <c r="A5" s="1" t="s">
        <v>261</v>
      </c>
    </row>
    <row r="7" spans="1:255" x14ac:dyDescent="0.2">
      <c r="A7" s="2" t="s">
        <v>262</v>
      </c>
      <c r="B7" s="3" t="s">
        <v>263</v>
      </c>
      <c r="C7" t="s">
        <v>86</v>
      </c>
      <c r="D7" s="4" t="s">
        <v>4</v>
      </c>
      <c r="E7" s="3" t="s">
        <v>264</v>
      </c>
      <c r="F7" t="s">
        <v>88</v>
      </c>
    </row>
    <row r="8" spans="1:255" x14ac:dyDescent="0.2">
      <c r="A8" s="4"/>
      <c r="B8" s="3" t="s">
        <v>265</v>
      </c>
      <c r="C8" t="s">
        <v>90</v>
      </c>
      <c r="D8" s="4" t="s">
        <v>4</v>
      </c>
      <c r="E8" s="3" t="s">
        <v>266</v>
      </c>
      <c r="F8" t="s">
        <v>8</v>
      </c>
    </row>
    <row r="9" spans="1:255" x14ac:dyDescent="0.2">
      <c r="A9" s="4"/>
      <c r="B9" s="3" t="s">
        <v>267</v>
      </c>
      <c r="C9" t="s">
        <v>93</v>
      </c>
      <c r="D9" s="4" t="s">
        <v>4</v>
      </c>
      <c r="E9" s="3" t="s">
        <v>268</v>
      </c>
      <c r="F9" t="s">
        <v>6</v>
      </c>
    </row>
    <row r="10" spans="1:255" x14ac:dyDescent="0.2">
      <c r="A10" s="4"/>
      <c r="B10" s="3" t="s">
        <v>269</v>
      </c>
      <c r="C10" t="s">
        <v>10</v>
      </c>
      <c r="D10" s="4" t="s">
        <v>4</v>
      </c>
      <c r="E10" s="3" t="s">
        <v>270</v>
      </c>
      <c r="F10" s="5" t="s">
        <v>12</v>
      </c>
    </row>
    <row r="11" spans="1:255" x14ac:dyDescent="0.2">
      <c r="A11" s="4"/>
      <c r="B11" s="3" t="s">
        <v>271</v>
      </c>
      <c r="C11" t="s">
        <v>98</v>
      </c>
      <c r="D11" s="4" t="s">
        <v>4</v>
      </c>
      <c r="E11" s="29"/>
      <c r="F11" s="29"/>
    </row>
    <row r="14" spans="1:255" x14ac:dyDescent="0.2">
      <c r="A14" s="6" t="s">
        <v>272</v>
      </c>
      <c r="B14" s="6"/>
      <c r="C14" s="6"/>
      <c r="D14" s="6"/>
      <c r="E14" s="6"/>
      <c r="F14" s="6"/>
      <c r="G14" s="6"/>
      <c r="H14" s="6"/>
      <c r="I14" s="6"/>
      <c r="J14" s="6"/>
      <c r="K14" s="6"/>
      <c r="L14" s="6"/>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73"/>
      <c r="DT14" s="73"/>
      <c r="DU14" s="73"/>
      <c r="DV14" s="73"/>
      <c r="DW14" s="73"/>
      <c r="DX14" s="73"/>
      <c r="DY14" s="73"/>
      <c r="DZ14" s="73"/>
      <c r="EA14" s="73"/>
      <c r="EB14" s="73"/>
      <c r="EC14" s="73"/>
      <c r="ED14" s="73"/>
      <c r="EE14" s="73"/>
      <c r="EF14" s="73"/>
      <c r="EG14" s="73"/>
      <c r="EH14" s="73"/>
      <c r="EI14" s="73"/>
      <c r="EJ14" s="73"/>
      <c r="EK14" s="73"/>
      <c r="EL14" s="73"/>
      <c r="EM14" s="73"/>
      <c r="EN14" s="73"/>
      <c r="EO14" s="73"/>
      <c r="EP14" s="73"/>
      <c r="EQ14" s="73"/>
      <c r="ER14" s="73"/>
      <c r="ES14" s="73"/>
      <c r="ET14" s="73"/>
      <c r="EU14" s="73"/>
      <c r="EV14" s="73"/>
      <c r="EW14" s="73"/>
      <c r="EX14" s="73"/>
      <c r="EY14" s="73"/>
      <c r="EZ14" s="73"/>
      <c r="FA14" s="73"/>
      <c r="FB14" s="73"/>
      <c r="FC14" s="73"/>
      <c r="FD14" s="73"/>
      <c r="FE14" s="73"/>
      <c r="FF14" s="73"/>
      <c r="FG14" s="73"/>
      <c r="FH14" s="73"/>
      <c r="FI14" s="73"/>
      <c r="FJ14" s="73"/>
      <c r="FK14" s="73"/>
      <c r="FL14" s="73"/>
      <c r="FM14" s="73"/>
      <c r="FN14" s="73"/>
      <c r="FO14" s="73"/>
      <c r="FP14" s="73"/>
      <c r="FQ14" s="73"/>
      <c r="FR14" s="73"/>
      <c r="FS14" s="73"/>
      <c r="FT14" s="73"/>
      <c r="FU14" s="73"/>
      <c r="FV14" s="73"/>
      <c r="FW14" s="73"/>
      <c r="FX14" s="73"/>
      <c r="FY14" s="73"/>
      <c r="FZ14" s="73"/>
      <c r="GA14" s="73"/>
      <c r="GB14" s="73"/>
      <c r="GC14" s="73"/>
      <c r="GD14" s="73"/>
      <c r="GE14" s="73"/>
      <c r="GF14" s="73"/>
      <c r="GG14" s="73"/>
      <c r="GH14" s="73"/>
      <c r="GI14" s="73"/>
      <c r="GJ14" s="73"/>
      <c r="GK14" s="73"/>
      <c r="GL14" s="73"/>
      <c r="GM14" s="73"/>
      <c r="GN14" s="73"/>
      <c r="GO14" s="73"/>
      <c r="GP14" s="73"/>
      <c r="GQ14" s="73"/>
      <c r="GR14" s="73"/>
      <c r="GS14" s="73"/>
      <c r="GT14" s="73"/>
      <c r="GU14" s="73"/>
      <c r="GV14" s="73"/>
      <c r="GW14" s="73"/>
      <c r="GX14" s="73"/>
      <c r="GY14" s="73"/>
      <c r="GZ14" s="73"/>
      <c r="HA14" s="73"/>
      <c r="HB14" s="73"/>
      <c r="HC14" s="73"/>
      <c r="HD14" s="73"/>
      <c r="HE14" s="73"/>
      <c r="HF14" s="73"/>
      <c r="HG14" s="73"/>
      <c r="HH14" s="73"/>
      <c r="HI14" s="73"/>
      <c r="HJ14" s="73"/>
      <c r="HK14" s="73"/>
      <c r="HL14" s="73"/>
      <c r="HM14" s="73"/>
      <c r="HN14" s="73"/>
      <c r="HO14" s="73"/>
      <c r="HP14" s="73"/>
      <c r="HQ14" s="73"/>
      <c r="HR14" s="73"/>
      <c r="HS14" s="73"/>
      <c r="HT14" s="73"/>
      <c r="HU14" s="73"/>
      <c r="HV14" s="73"/>
      <c r="HW14" s="73"/>
      <c r="HX14" s="73"/>
      <c r="HY14" s="73"/>
      <c r="HZ14" s="73"/>
      <c r="IA14" s="73"/>
      <c r="IB14" s="73"/>
      <c r="IC14" s="73"/>
      <c r="ID14" s="73"/>
      <c r="IE14" s="73"/>
      <c r="IF14" s="73"/>
      <c r="IG14" s="73"/>
      <c r="IH14" s="73"/>
      <c r="II14" s="73"/>
      <c r="IJ14" s="73"/>
      <c r="IK14" s="73"/>
      <c r="IL14" s="73"/>
      <c r="IM14" s="73"/>
      <c r="IN14" s="73"/>
      <c r="IO14" s="73"/>
      <c r="IP14" s="73"/>
      <c r="IQ14" s="73"/>
      <c r="IR14" s="73"/>
      <c r="IS14" s="73"/>
      <c r="IT14" s="73"/>
      <c r="IU14" s="73"/>
    </row>
    <row r="15" spans="1:255" ht="33.75" x14ac:dyDescent="0.2">
      <c r="A15" s="7" t="s">
        <v>16</v>
      </c>
      <c r="B15" s="13" t="s">
        <v>100</v>
      </c>
      <c r="C15" s="13" t="s">
        <v>101</v>
      </c>
      <c r="D15" s="13" t="s">
        <v>102</v>
      </c>
      <c r="E15" s="13" t="s">
        <v>103</v>
      </c>
      <c r="F15" s="13" t="s">
        <v>104</v>
      </c>
      <c r="G15" s="13" t="s">
        <v>105</v>
      </c>
      <c r="H15" s="13" t="s">
        <v>273</v>
      </c>
      <c r="I15" s="13" t="s">
        <v>274</v>
      </c>
      <c r="J15" s="13" t="s">
        <v>275</v>
      </c>
      <c r="K15" s="13" t="s">
        <v>109</v>
      </c>
      <c r="L15" s="13" t="s">
        <v>110</v>
      </c>
    </row>
    <row r="16" spans="1:255" x14ac:dyDescent="0.2">
      <c r="A16" s="8" t="s">
        <v>29</v>
      </c>
      <c r="B16" s="14" t="s">
        <v>30</v>
      </c>
      <c r="C16" s="14" t="s">
        <v>30</v>
      </c>
      <c r="D16" s="14" t="s">
        <v>30</v>
      </c>
      <c r="E16" s="14" t="s">
        <v>30</v>
      </c>
      <c r="F16" s="14" t="s">
        <v>30</v>
      </c>
      <c r="G16" s="14" t="s">
        <v>30</v>
      </c>
      <c r="H16" s="14" t="s">
        <v>30</v>
      </c>
      <c r="I16" s="14" t="s">
        <v>30</v>
      </c>
      <c r="J16" s="14" t="s">
        <v>30</v>
      </c>
      <c r="K16" s="14" t="s">
        <v>30</v>
      </c>
      <c r="L16" s="14" t="s">
        <v>30</v>
      </c>
    </row>
    <row r="17" spans="1:12" x14ac:dyDescent="0.2">
      <c r="A17" s="9" t="s">
        <v>43</v>
      </c>
      <c r="B17" s="11"/>
      <c r="C17" s="11"/>
      <c r="D17" s="11"/>
      <c r="E17" s="11"/>
      <c r="F17" s="11"/>
      <c r="G17" s="11"/>
      <c r="H17" s="11"/>
      <c r="I17" s="11"/>
      <c r="J17" s="11"/>
      <c r="K17" s="11"/>
      <c r="L17" s="11"/>
    </row>
    <row r="18" spans="1:12" x14ac:dyDescent="0.2">
      <c r="A18" s="9" t="s">
        <v>39</v>
      </c>
      <c r="B18" s="15">
        <v>2058</v>
      </c>
      <c r="C18" s="15">
        <v>2377</v>
      </c>
      <c r="D18" s="15">
        <v>2350</v>
      </c>
      <c r="E18" s="15">
        <v>2679</v>
      </c>
      <c r="F18" s="15">
        <v>3134</v>
      </c>
      <c r="G18" s="15">
        <v>3659</v>
      </c>
      <c r="H18" s="15">
        <v>4002</v>
      </c>
      <c r="I18" s="15">
        <v>5007</v>
      </c>
      <c r="J18" s="15">
        <v>5844</v>
      </c>
      <c r="K18" s="15">
        <v>6292</v>
      </c>
      <c r="L18" s="15">
        <v>6517</v>
      </c>
    </row>
    <row r="19" spans="1:12" x14ac:dyDescent="0.2">
      <c r="A19" s="11" t="s">
        <v>119</v>
      </c>
      <c r="B19" s="20">
        <v>1029</v>
      </c>
      <c r="C19" s="20">
        <v>1127</v>
      </c>
      <c r="D19" s="20">
        <v>1255</v>
      </c>
      <c r="E19" s="20">
        <v>1370</v>
      </c>
      <c r="F19" s="20">
        <v>1437</v>
      </c>
      <c r="G19" s="20">
        <v>1492</v>
      </c>
      <c r="H19" s="20">
        <v>1645</v>
      </c>
      <c r="I19" s="20">
        <v>1781</v>
      </c>
      <c r="J19" s="20">
        <v>1900</v>
      </c>
      <c r="K19" s="20">
        <v>2077</v>
      </c>
      <c r="L19" s="20">
        <v>2131</v>
      </c>
    </row>
    <row r="20" spans="1:12" x14ac:dyDescent="0.2">
      <c r="A20" s="9" t="s">
        <v>276</v>
      </c>
      <c r="B20" s="31">
        <v>1029</v>
      </c>
      <c r="C20" s="31">
        <v>1127</v>
      </c>
      <c r="D20" s="31">
        <v>1255</v>
      </c>
      <c r="E20" s="31">
        <v>1370</v>
      </c>
      <c r="F20" s="31">
        <v>1437</v>
      </c>
      <c r="G20" s="31">
        <v>1492</v>
      </c>
      <c r="H20" s="31">
        <v>1645</v>
      </c>
      <c r="I20" s="31">
        <v>1781</v>
      </c>
      <c r="J20" s="31">
        <v>1900</v>
      </c>
      <c r="K20" s="31">
        <v>2077</v>
      </c>
      <c r="L20" s="31">
        <v>2131</v>
      </c>
    </row>
    <row r="21" spans="1:12" x14ac:dyDescent="0.2">
      <c r="A21" s="11"/>
      <c r="B21" s="11"/>
      <c r="C21" s="11"/>
      <c r="D21" s="11"/>
      <c r="E21" s="11"/>
      <c r="F21" s="11"/>
      <c r="G21" s="11"/>
      <c r="H21" s="11"/>
      <c r="I21" s="11"/>
      <c r="J21" s="11"/>
      <c r="K21" s="11"/>
      <c r="L21" s="11"/>
    </row>
    <row r="22" spans="1:12" x14ac:dyDescent="0.2">
      <c r="A22" s="11" t="s">
        <v>277</v>
      </c>
      <c r="B22" s="20" t="s">
        <v>34</v>
      </c>
      <c r="C22" s="20" t="s">
        <v>34</v>
      </c>
      <c r="D22" s="20" t="s">
        <v>34</v>
      </c>
      <c r="E22" s="20" t="s">
        <v>34</v>
      </c>
      <c r="F22" s="20" t="s">
        <v>34</v>
      </c>
      <c r="G22" s="20" t="s">
        <v>34</v>
      </c>
      <c r="H22" s="20" t="s">
        <v>34</v>
      </c>
      <c r="I22" s="20">
        <v>144</v>
      </c>
      <c r="J22" s="20">
        <v>39</v>
      </c>
      <c r="K22" s="20">
        <v>495</v>
      </c>
      <c r="L22" s="20">
        <v>417</v>
      </c>
    </row>
    <row r="23" spans="1:12" x14ac:dyDescent="0.2">
      <c r="A23" s="11" t="s">
        <v>278</v>
      </c>
      <c r="B23" s="20">
        <v>327</v>
      </c>
      <c r="C23" s="20">
        <v>394</v>
      </c>
      <c r="D23" s="20">
        <v>459</v>
      </c>
      <c r="E23" s="20">
        <v>514</v>
      </c>
      <c r="F23" s="20">
        <v>544</v>
      </c>
      <c r="G23" s="20">
        <v>595</v>
      </c>
      <c r="H23" s="20">
        <v>619</v>
      </c>
      <c r="I23" s="20">
        <v>665</v>
      </c>
      <c r="J23" s="20">
        <v>724</v>
      </c>
      <c r="K23" s="20">
        <v>774</v>
      </c>
      <c r="L23" s="20">
        <v>816</v>
      </c>
    </row>
    <row r="24" spans="1:12" x14ac:dyDescent="0.2">
      <c r="A24" s="11" t="s">
        <v>279</v>
      </c>
      <c r="B24" s="20">
        <v>-84</v>
      </c>
      <c r="C24" s="20">
        <v>-86</v>
      </c>
      <c r="D24" s="20" t="s">
        <v>34</v>
      </c>
      <c r="E24" s="20" t="s">
        <v>34</v>
      </c>
      <c r="F24" s="20" t="s">
        <v>34</v>
      </c>
      <c r="G24" s="20" t="s">
        <v>34</v>
      </c>
      <c r="H24" s="20" t="s">
        <v>34</v>
      </c>
      <c r="I24" s="20" t="s">
        <v>34</v>
      </c>
      <c r="J24" s="20" t="s">
        <v>34</v>
      </c>
      <c r="K24" s="20" t="s">
        <v>34</v>
      </c>
      <c r="L24" s="20" t="s">
        <v>34</v>
      </c>
    </row>
    <row r="25" spans="1:12" x14ac:dyDescent="0.2">
      <c r="A25" s="11" t="s">
        <v>280</v>
      </c>
      <c r="B25" s="20">
        <v>-11</v>
      </c>
      <c r="C25" s="20">
        <v>-74</v>
      </c>
      <c r="D25" s="20">
        <v>238</v>
      </c>
      <c r="E25" s="20">
        <v>-8</v>
      </c>
      <c r="F25" s="20">
        <v>-10</v>
      </c>
      <c r="G25" s="20">
        <v>201</v>
      </c>
      <c r="H25" s="20">
        <v>397</v>
      </c>
      <c r="I25" s="20">
        <v>358</v>
      </c>
      <c r="J25" s="20">
        <v>448</v>
      </c>
      <c r="K25" s="20">
        <v>412</v>
      </c>
      <c r="L25" s="20">
        <v>375</v>
      </c>
    </row>
    <row r="26" spans="1:12" x14ac:dyDescent="0.2">
      <c r="A26" s="11" t="s">
        <v>281</v>
      </c>
      <c r="B26" s="20">
        <v>-563</v>
      </c>
      <c r="C26" s="20">
        <v>-890</v>
      </c>
      <c r="D26" s="20">
        <v>-25</v>
      </c>
      <c r="E26" s="20">
        <v>-894</v>
      </c>
      <c r="F26" s="20">
        <v>-1313</v>
      </c>
      <c r="G26" s="20">
        <v>-536</v>
      </c>
      <c r="H26" s="20">
        <v>-791</v>
      </c>
      <c r="I26" s="20">
        <v>-1892</v>
      </c>
      <c r="J26" s="20">
        <v>-4003</v>
      </c>
      <c r="K26" s="20">
        <v>1228</v>
      </c>
      <c r="L26" s="20">
        <v>581</v>
      </c>
    </row>
    <row r="27" spans="1:12" x14ac:dyDescent="0.2">
      <c r="A27" s="11" t="s">
        <v>282</v>
      </c>
      <c r="B27" s="20">
        <v>529</v>
      </c>
      <c r="C27" s="20">
        <v>880</v>
      </c>
      <c r="D27" s="20">
        <v>-1532</v>
      </c>
      <c r="E27" s="20">
        <v>2258</v>
      </c>
      <c r="F27" s="20">
        <v>1561</v>
      </c>
      <c r="G27" s="20">
        <v>322</v>
      </c>
      <c r="H27" s="20">
        <v>2261</v>
      </c>
      <c r="I27" s="20">
        <v>1838</v>
      </c>
      <c r="J27" s="20">
        <v>1891</v>
      </c>
      <c r="K27" s="20">
        <v>-382</v>
      </c>
      <c r="L27" s="20">
        <v>1985</v>
      </c>
    </row>
    <row r="28" spans="1:12" x14ac:dyDescent="0.2">
      <c r="A28" s="11" t="s">
        <v>283</v>
      </c>
      <c r="B28" s="20">
        <v>699</v>
      </c>
      <c r="C28" s="20">
        <v>557</v>
      </c>
      <c r="D28" s="20">
        <v>547</v>
      </c>
      <c r="E28" s="20">
        <v>807</v>
      </c>
      <c r="F28" s="20">
        <v>421</v>
      </c>
      <c r="G28" s="20">
        <v>623</v>
      </c>
      <c r="H28" s="20">
        <v>728</v>
      </c>
      <c r="I28" s="20">
        <v>1057</v>
      </c>
      <c r="J28" s="20">
        <v>549</v>
      </c>
      <c r="K28" s="20">
        <v>172</v>
      </c>
      <c r="L28" s="20">
        <v>287</v>
      </c>
    </row>
    <row r="29" spans="1:12" x14ac:dyDescent="0.2">
      <c r="A29" s="9" t="s">
        <v>284</v>
      </c>
      <c r="B29" s="31">
        <v>3984</v>
      </c>
      <c r="C29" s="31">
        <v>4285</v>
      </c>
      <c r="D29" s="31">
        <v>3292</v>
      </c>
      <c r="E29" s="31">
        <v>6726</v>
      </c>
      <c r="F29" s="31">
        <v>5774</v>
      </c>
      <c r="G29" s="31">
        <v>6356</v>
      </c>
      <c r="H29" s="31">
        <v>8861</v>
      </c>
      <c r="I29" s="31">
        <v>8958</v>
      </c>
      <c r="J29" s="31">
        <v>7392</v>
      </c>
      <c r="K29" s="31">
        <v>11068</v>
      </c>
      <c r="L29" s="31">
        <v>13109</v>
      </c>
    </row>
    <row r="30" spans="1:12" x14ac:dyDescent="0.2">
      <c r="A30" s="11"/>
      <c r="B30" s="11"/>
      <c r="C30" s="11"/>
      <c r="D30" s="11"/>
      <c r="E30" s="11"/>
      <c r="F30" s="11"/>
      <c r="G30" s="11"/>
      <c r="H30" s="11"/>
      <c r="I30" s="11"/>
      <c r="J30" s="11"/>
      <c r="K30" s="11"/>
      <c r="L30" s="11"/>
    </row>
    <row r="31" spans="1:12" x14ac:dyDescent="0.2">
      <c r="A31" s="11" t="s">
        <v>285</v>
      </c>
      <c r="B31" s="20">
        <v>-1993</v>
      </c>
      <c r="C31" s="20">
        <v>-2393</v>
      </c>
      <c r="D31" s="20">
        <v>-2649</v>
      </c>
      <c r="E31" s="20">
        <v>-2502</v>
      </c>
      <c r="F31" s="20">
        <v>-2969</v>
      </c>
      <c r="G31" s="20">
        <v>-2998</v>
      </c>
      <c r="H31" s="20">
        <v>-2810</v>
      </c>
      <c r="I31" s="20">
        <v>-3588</v>
      </c>
      <c r="J31" s="20">
        <v>-3891</v>
      </c>
      <c r="K31" s="20">
        <v>-4323</v>
      </c>
      <c r="L31" s="20">
        <v>-4306</v>
      </c>
    </row>
    <row r="32" spans="1:12" x14ac:dyDescent="0.2">
      <c r="A32" s="11" t="s">
        <v>286</v>
      </c>
      <c r="B32" s="20" t="s">
        <v>34</v>
      </c>
      <c r="C32" s="20" t="s">
        <v>34</v>
      </c>
      <c r="D32" s="20" t="s">
        <v>34</v>
      </c>
      <c r="E32" s="20" t="s">
        <v>34</v>
      </c>
      <c r="F32" s="20" t="s">
        <v>34</v>
      </c>
      <c r="G32" s="20" t="s">
        <v>34</v>
      </c>
      <c r="H32" s="20">
        <v>-1163</v>
      </c>
      <c r="I32" s="20" t="s">
        <v>34</v>
      </c>
      <c r="J32" s="20" t="s">
        <v>34</v>
      </c>
      <c r="K32" s="20" t="s">
        <v>34</v>
      </c>
      <c r="L32" s="20" t="s">
        <v>34</v>
      </c>
    </row>
    <row r="33" spans="1:12" x14ac:dyDescent="0.2">
      <c r="A33" s="11" t="s">
        <v>287</v>
      </c>
      <c r="B33" s="20" t="s">
        <v>34</v>
      </c>
      <c r="C33" s="20" t="s">
        <v>34</v>
      </c>
      <c r="D33" s="20" t="s">
        <v>34</v>
      </c>
      <c r="E33" s="20" t="s">
        <v>34</v>
      </c>
      <c r="F33" s="20" t="s">
        <v>34</v>
      </c>
      <c r="G33" s="20" t="s">
        <v>34</v>
      </c>
      <c r="H33" s="20" t="s">
        <v>34</v>
      </c>
      <c r="I33" s="20" t="s">
        <v>34</v>
      </c>
      <c r="J33" s="20" t="s">
        <v>34</v>
      </c>
      <c r="K33" s="20" t="s">
        <v>34</v>
      </c>
      <c r="L33" s="20" t="s">
        <v>34</v>
      </c>
    </row>
    <row r="34" spans="1:12" x14ac:dyDescent="0.2">
      <c r="A34" s="11" t="s">
        <v>288</v>
      </c>
      <c r="B34" s="20">
        <v>-97</v>
      </c>
      <c r="C34" s="20">
        <v>-67</v>
      </c>
      <c r="D34" s="20">
        <v>277</v>
      </c>
      <c r="E34" s="20">
        <v>106</v>
      </c>
      <c r="F34" s="20">
        <v>18</v>
      </c>
      <c r="G34" s="20">
        <v>137</v>
      </c>
      <c r="H34" s="20">
        <v>52</v>
      </c>
      <c r="I34" s="20">
        <v>115</v>
      </c>
      <c r="J34" s="20">
        <v>24</v>
      </c>
      <c r="K34" s="20">
        <v>-685</v>
      </c>
      <c r="L34" s="20">
        <v>-28</v>
      </c>
    </row>
    <row r="35" spans="1:12" x14ac:dyDescent="0.2">
      <c r="A35" s="11" t="s">
        <v>289</v>
      </c>
      <c r="B35" s="20" t="s">
        <v>34</v>
      </c>
      <c r="C35" s="20" t="s">
        <v>34</v>
      </c>
      <c r="D35" s="20" t="s">
        <v>34</v>
      </c>
      <c r="E35" s="20" t="s">
        <v>34</v>
      </c>
      <c r="F35" s="20" t="s">
        <v>34</v>
      </c>
      <c r="G35" s="20" t="s">
        <v>34</v>
      </c>
      <c r="H35" s="20" t="s">
        <v>34</v>
      </c>
      <c r="I35" s="20" t="s">
        <v>34</v>
      </c>
      <c r="J35" s="20" t="s">
        <v>34</v>
      </c>
      <c r="K35" s="20" t="s">
        <v>34</v>
      </c>
      <c r="L35" s="20" t="s">
        <v>34</v>
      </c>
    </row>
    <row r="36" spans="1:12" x14ac:dyDescent="0.2">
      <c r="A36" s="11" t="s">
        <v>290</v>
      </c>
      <c r="B36" s="20">
        <v>-3</v>
      </c>
      <c r="C36" s="20">
        <v>-20</v>
      </c>
      <c r="D36" s="20">
        <v>27</v>
      </c>
      <c r="E36" s="20">
        <v>30</v>
      </c>
      <c r="F36" s="20">
        <v>4</v>
      </c>
      <c r="G36" s="20">
        <v>-4</v>
      </c>
      <c r="H36" s="20">
        <v>30</v>
      </c>
      <c r="I36" s="20">
        <v>-62</v>
      </c>
      <c r="J36" s="20">
        <v>-48</v>
      </c>
      <c r="K36" s="20">
        <v>36</v>
      </c>
      <c r="L36" s="20">
        <v>53</v>
      </c>
    </row>
    <row r="37" spans="1:12" x14ac:dyDescent="0.2">
      <c r="A37" s="9" t="s">
        <v>291</v>
      </c>
      <c r="B37" s="31">
        <v>-2093</v>
      </c>
      <c r="C37" s="31">
        <v>-2480</v>
      </c>
      <c r="D37" s="31">
        <v>-2345</v>
      </c>
      <c r="E37" s="31">
        <v>-2366</v>
      </c>
      <c r="F37" s="31">
        <v>-2947</v>
      </c>
      <c r="G37" s="31">
        <v>-2865</v>
      </c>
      <c r="H37" s="31">
        <v>-3891</v>
      </c>
      <c r="I37" s="31">
        <v>-3535</v>
      </c>
      <c r="J37" s="31">
        <v>-3915</v>
      </c>
      <c r="K37" s="31">
        <v>-4972</v>
      </c>
      <c r="L37" s="31">
        <v>-4281</v>
      </c>
    </row>
    <row r="38" spans="1:12" x14ac:dyDescent="0.2">
      <c r="A38" s="11"/>
      <c r="B38" s="11"/>
      <c r="C38" s="11"/>
      <c r="D38" s="11"/>
      <c r="E38" s="11"/>
      <c r="F38" s="11"/>
      <c r="G38" s="11"/>
      <c r="H38" s="11"/>
      <c r="I38" s="11"/>
      <c r="J38" s="11"/>
      <c r="K38" s="11"/>
      <c r="L38" s="11"/>
    </row>
    <row r="39" spans="1:12" x14ac:dyDescent="0.2">
      <c r="A39" s="11" t="s">
        <v>292</v>
      </c>
      <c r="B39" s="20">
        <v>164</v>
      </c>
      <c r="C39" s="20">
        <v>51</v>
      </c>
      <c r="D39" s="20">
        <v>187</v>
      </c>
      <c r="E39" s="20" t="s">
        <v>34</v>
      </c>
      <c r="F39" s="20" t="s">
        <v>34</v>
      </c>
      <c r="G39" s="20" t="s">
        <v>34</v>
      </c>
      <c r="H39" s="20" t="s">
        <v>34</v>
      </c>
      <c r="I39" s="20">
        <v>41</v>
      </c>
      <c r="J39" s="20">
        <v>53</v>
      </c>
      <c r="K39" s="20">
        <v>917</v>
      </c>
      <c r="L39" s="20" t="s">
        <v>34</v>
      </c>
    </row>
    <row r="40" spans="1:12" x14ac:dyDescent="0.2">
      <c r="A40" s="11" t="s">
        <v>293</v>
      </c>
      <c r="B40" s="20">
        <v>117</v>
      </c>
      <c r="C40" s="20">
        <v>1125</v>
      </c>
      <c r="D40" s="20">
        <v>185</v>
      </c>
      <c r="E40" s="20">
        <v>3782</v>
      </c>
      <c r="F40" s="20">
        <v>80</v>
      </c>
      <c r="G40" s="20">
        <v>508</v>
      </c>
      <c r="H40" s="20">
        <v>3992</v>
      </c>
      <c r="I40" s="20" t="s">
        <v>34</v>
      </c>
      <c r="J40" s="20" t="s">
        <v>34</v>
      </c>
      <c r="K40" s="20" t="s">
        <v>34</v>
      </c>
      <c r="L40" s="20" t="s">
        <v>34</v>
      </c>
    </row>
    <row r="41" spans="1:12" x14ac:dyDescent="0.2">
      <c r="A41" s="9" t="s">
        <v>294</v>
      </c>
      <c r="B41" s="31">
        <v>281</v>
      </c>
      <c r="C41" s="31">
        <v>1176</v>
      </c>
      <c r="D41" s="31">
        <v>372</v>
      </c>
      <c r="E41" s="31">
        <v>3782</v>
      </c>
      <c r="F41" s="31">
        <v>80</v>
      </c>
      <c r="G41" s="31">
        <v>508</v>
      </c>
      <c r="H41" s="31">
        <v>3992</v>
      </c>
      <c r="I41" s="31">
        <v>41</v>
      </c>
      <c r="J41" s="31">
        <v>53</v>
      </c>
      <c r="K41" s="31">
        <v>917</v>
      </c>
      <c r="L41" s="31">
        <v>1530</v>
      </c>
    </row>
    <row r="42" spans="1:12" x14ac:dyDescent="0.2">
      <c r="A42" s="11" t="s">
        <v>295</v>
      </c>
      <c r="B42" s="20">
        <v>-103</v>
      </c>
      <c r="C42" s="20">
        <v>-96</v>
      </c>
      <c r="D42" s="20">
        <v>-106</v>
      </c>
      <c r="E42" s="20" t="s">
        <v>34</v>
      </c>
      <c r="F42" s="20" t="s">
        <v>34</v>
      </c>
      <c r="G42" s="20" t="s">
        <v>34</v>
      </c>
      <c r="H42" s="20" t="s">
        <v>34</v>
      </c>
      <c r="I42" s="20" t="s">
        <v>34</v>
      </c>
      <c r="J42" s="20">
        <v>-6</v>
      </c>
      <c r="K42" s="20">
        <v>-935</v>
      </c>
      <c r="L42" s="20" t="s">
        <v>34</v>
      </c>
    </row>
    <row r="43" spans="1:12" x14ac:dyDescent="0.2">
      <c r="A43" s="11" t="s">
        <v>296</v>
      </c>
      <c r="B43" s="20" t="s">
        <v>34</v>
      </c>
      <c r="C43" s="20">
        <v>-1</v>
      </c>
      <c r="D43" s="20">
        <v>-1288</v>
      </c>
      <c r="E43" s="20">
        <v>-2436</v>
      </c>
      <c r="F43" s="20">
        <v>-86</v>
      </c>
      <c r="G43" s="20">
        <v>-89</v>
      </c>
      <c r="H43" s="20">
        <v>-3200</v>
      </c>
      <c r="I43" s="20">
        <v>-161</v>
      </c>
      <c r="J43" s="20">
        <v>-976</v>
      </c>
      <c r="K43" s="20">
        <v>-366</v>
      </c>
      <c r="L43" s="20" t="s">
        <v>34</v>
      </c>
    </row>
    <row r="44" spans="1:12" x14ac:dyDescent="0.2">
      <c r="A44" s="9" t="s">
        <v>297</v>
      </c>
      <c r="B44" s="31">
        <v>-103</v>
      </c>
      <c r="C44" s="31">
        <v>-97</v>
      </c>
      <c r="D44" s="31">
        <v>-1394</v>
      </c>
      <c r="E44" s="31">
        <v>-2436</v>
      </c>
      <c r="F44" s="31">
        <v>-86</v>
      </c>
      <c r="G44" s="31">
        <v>-89</v>
      </c>
      <c r="H44" s="31">
        <v>-3200</v>
      </c>
      <c r="I44" s="31">
        <v>-161</v>
      </c>
      <c r="J44" s="31">
        <v>-982</v>
      </c>
      <c r="K44" s="31">
        <v>-1301</v>
      </c>
      <c r="L44" s="31">
        <v>-1419</v>
      </c>
    </row>
    <row r="45" spans="1:12" x14ac:dyDescent="0.2">
      <c r="A45" s="11"/>
      <c r="B45" s="11"/>
      <c r="C45" s="11"/>
      <c r="D45" s="11"/>
      <c r="E45" s="11"/>
      <c r="F45" s="11"/>
      <c r="G45" s="11"/>
      <c r="H45" s="11"/>
      <c r="I45" s="11"/>
      <c r="J45" s="11"/>
      <c r="K45" s="11"/>
      <c r="L45" s="11"/>
    </row>
    <row r="46" spans="1:12" x14ac:dyDescent="0.2">
      <c r="A46" s="11" t="s">
        <v>298</v>
      </c>
      <c r="B46" s="20">
        <v>-498</v>
      </c>
      <c r="C46" s="20">
        <v>-659</v>
      </c>
      <c r="D46" s="20">
        <v>-706</v>
      </c>
      <c r="E46" s="20">
        <v>-671</v>
      </c>
      <c r="F46" s="20">
        <v>-545</v>
      </c>
      <c r="G46" s="20">
        <v>-519</v>
      </c>
      <c r="H46" s="20">
        <v>-526</v>
      </c>
      <c r="I46" s="20">
        <v>-808</v>
      </c>
      <c r="J46" s="20">
        <v>-802</v>
      </c>
      <c r="K46" s="20">
        <v>-979</v>
      </c>
      <c r="L46" s="20">
        <v>-991</v>
      </c>
    </row>
    <row r="47" spans="1:12" x14ac:dyDescent="0.2">
      <c r="A47" s="11"/>
      <c r="B47" s="11"/>
      <c r="C47" s="11"/>
      <c r="D47" s="11"/>
      <c r="E47" s="11"/>
      <c r="F47" s="11"/>
      <c r="G47" s="11"/>
      <c r="H47" s="11"/>
      <c r="I47" s="11"/>
      <c r="J47" s="11"/>
      <c r="K47" s="11"/>
      <c r="L47" s="11"/>
    </row>
    <row r="48" spans="1:12" x14ac:dyDescent="0.2">
      <c r="A48" s="11" t="s">
        <v>299</v>
      </c>
      <c r="B48" s="20">
        <v>-584</v>
      </c>
      <c r="C48" s="20">
        <v>-664</v>
      </c>
      <c r="D48" s="20">
        <v>-746</v>
      </c>
      <c r="E48" s="20">
        <v>-804</v>
      </c>
      <c r="F48" s="20">
        <v>-689</v>
      </c>
      <c r="G48" s="20">
        <v>-1038</v>
      </c>
      <c r="H48" s="20">
        <v>-1479</v>
      </c>
      <c r="I48" s="20">
        <v>-5748</v>
      </c>
      <c r="J48" s="20">
        <v>-1498</v>
      </c>
      <c r="K48" s="20">
        <v>-1251</v>
      </c>
      <c r="L48" s="20">
        <v>-1756</v>
      </c>
    </row>
    <row r="49" spans="1:12" x14ac:dyDescent="0.2">
      <c r="A49" s="9" t="s">
        <v>300</v>
      </c>
      <c r="B49" s="31">
        <v>-584</v>
      </c>
      <c r="C49" s="31">
        <v>-664</v>
      </c>
      <c r="D49" s="31">
        <v>-746</v>
      </c>
      <c r="E49" s="31">
        <v>-804</v>
      </c>
      <c r="F49" s="31">
        <v>-689</v>
      </c>
      <c r="G49" s="31">
        <v>-1038</v>
      </c>
      <c r="H49" s="31">
        <v>-1479</v>
      </c>
      <c r="I49" s="31">
        <v>-5748</v>
      </c>
      <c r="J49" s="31">
        <v>-1498</v>
      </c>
      <c r="K49" s="31">
        <v>-1251</v>
      </c>
      <c r="L49" s="31">
        <v>-1756</v>
      </c>
    </row>
    <row r="50" spans="1:12" x14ac:dyDescent="0.2">
      <c r="A50" s="11"/>
      <c r="B50" s="11"/>
      <c r="C50" s="11"/>
      <c r="D50" s="11"/>
      <c r="E50" s="11"/>
      <c r="F50" s="11"/>
      <c r="G50" s="11"/>
      <c r="H50" s="11"/>
      <c r="I50" s="11"/>
      <c r="J50" s="11"/>
      <c r="K50" s="11"/>
      <c r="L50" s="11"/>
    </row>
    <row r="51" spans="1:12" x14ac:dyDescent="0.2">
      <c r="A51" s="11" t="s">
        <v>301</v>
      </c>
      <c r="B51" s="20" t="s">
        <v>34</v>
      </c>
      <c r="C51" s="20">
        <v>-2201</v>
      </c>
      <c r="D51" s="20" t="s">
        <v>34</v>
      </c>
      <c r="E51" s="20">
        <v>-3100</v>
      </c>
      <c r="F51" s="20" t="s">
        <v>34</v>
      </c>
      <c r="G51" s="20" t="s">
        <v>34</v>
      </c>
      <c r="H51" s="20" t="s">
        <v>34</v>
      </c>
      <c r="I51" s="20" t="s">
        <v>34</v>
      </c>
      <c r="J51" s="20" t="s">
        <v>34</v>
      </c>
      <c r="K51" s="20" t="s">
        <v>34</v>
      </c>
      <c r="L51" s="20" t="s">
        <v>34</v>
      </c>
    </row>
    <row r="52" spans="1:12" x14ac:dyDescent="0.2">
      <c r="A52" s="11" t="s">
        <v>302</v>
      </c>
      <c r="B52" s="20">
        <v>118</v>
      </c>
      <c r="C52" s="20">
        <v>121</v>
      </c>
      <c r="D52" s="20">
        <v>55</v>
      </c>
      <c r="E52" s="20">
        <v>11</v>
      </c>
      <c r="F52" s="20">
        <v>-41</v>
      </c>
      <c r="G52" s="20">
        <v>-9</v>
      </c>
      <c r="H52" s="20">
        <v>66</v>
      </c>
      <c r="I52" s="20">
        <v>188</v>
      </c>
      <c r="J52" s="20">
        <v>-1054</v>
      </c>
      <c r="K52" s="20" t="s">
        <v>34</v>
      </c>
      <c r="L52" s="20">
        <v>-89</v>
      </c>
    </row>
    <row r="53" spans="1:12" x14ac:dyDescent="0.2">
      <c r="A53" s="9" t="s">
        <v>303</v>
      </c>
      <c r="B53" s="31">
        <v>-786</v>
      </c>
      <c r="C53" s="31">
        <v>-2324</v>
      </c>
      <c r="D53" s="31">
        <v>-2419</v>
      </c>
      <c r="E53" s="31">
        <v>-3218</v>
      </c>
      <c r="F53" s="31">
        <v>-1281</v>
      </c>
      <c r="G53" s="31">
        <v>-1147</v>
      </c>
      <c r="H53" s="31">
        <v>-1147</v>
      </c>
      <c r="I53" s="31">
        <v>-6488</v>
      </c>
      <c r="J53" s="31">
        <v>-4283</v>
      </c>
      <c r="K53" s="31">
        <v>-2614</v>
      </c>
      <c r="L53" s="31">
        <v>-2725</v>
      </c>
    </row>
    <row r="54" spans="1:12" x14ac:dyDescent="0.2">
      <c r="A54" s="11"/>
      <c r="B54" s="11"/>
      <c r="C54" s="11"/>
      <c r="D54" s="11"/>
      <c r="E54" s="11"/>
      <c r="F54" s="11"/>
      <c r="G54" s="11"/>
      <c r="H54" s="11"/>
      <c r="I54" s="11"/>
      <c r="J54" s="11"/>
      <c r="K54" s="11"/>
      <c r="L54" s="11"/>
    </row>
    <row r="55" spans="1:12" x14ac:dyDescent="0.2">
      <c r="A55" s="11" t="s">
        <v>304</v>
      </c>
      <c r="B55" s="20">
        <v>-11</v>
      </c>
      <c r="C55" s="20">
        <v>-418</v>
      </c>
      <c r="D55" s="20">
        <v>50</v>
      </c>
      <c r="E55" s="20">
        <v>25</v>
      </c>
      <c r="F55" s="20">
        <v>-37</v>
      </c>
      <c r="G55" s="20">
        <v>-15</v>
      </c>
      <c r="H55" s="20">
        <v>70</v>
      </c>
      <c r="I55" s="20">
        <v>46</v>
      </c>
      <c r="J55" s="20">
        <v>-249</v>
      </c>
      <c r="K55" s="20">
        <v>15</v>
      </c>
      <c r="L55" s="20">
        <v>52</v>
      </c>
    </row>
    <row r="56" spans="1:12" x14ac:dyDescent="0.2">
      <c r="A56" s="9" t="s">
        <v>305</v>
      </c>
      <c r="B56" s="32">
        <v>1094</v>
      </c>
      <c r="C56" s="32">
        <v>-937</v>
      </c>
      <c r="D56" s="32">
        <v>-1422</v>
      </c>
      <c r="E56" s="32">
        <v>1167</v>
      </c>
      <c r="F56" s="32">
        <v>1509</v>
      </c>
      <c r="G56" s="32">
        <v>2329</v>
      </c>
      <c r="H56" s="32">
        <v>3893</v>
      </c>
      <c r="I56" s="32">
        <v>-1019</v>
      </c>
      <c r="J56" s="32">
        <v>-1055</v>
      </c>
      <c r="K56" s="32">
        <v>3497</v>
      </c>
      <c r="L56" s="32">
        <v>6155</v>
      </c>
    </row>
    <row r="57" spans="1:12" x14ac:dyDescent="0.2">
      <c r="A57" s="11"/>
      <c r="B57" s="11"/>
      <c r="C57" s="11"/>
      <c r="D57" s="11"/>
      <c r="E57" s="11"/>
      <c r="F57" s="11"/>
      <c r="G57" s="11"/>
      <c r="H57" s="11"/>
      <c r="I57" s="11"/>
      <c r="J57" s="11"/>
      <c r="K57" s="11"/>
      <c r="L57" s="11"/>
    </row>
    <row r="58" spans="1:12" x14ac:dyDescent="0.2">
      <c r="A58" s="9" t="s">
        <v>155</v>
      </c>
      <c r="B58" s="11"/>
      <c r="C58" s="11"/>
      <c r="D58" s="11"/>
      <c r="E58" s="11"/>
      <c r="F58" s="11"/>
      <c r="G58" s="11"/>
      <c r="H58" s="11"/>
      <c r="I58" s="11"/>
      <c r="J58" s="11"/>
      <c r="K58" s="11"/>
      <c r="L58" s="11"/>
    </row>
    <row r="59" spans="1:12" x14ac:dyDescent="0.2">
      <c r="A59" s="11" t="s">
        <v>306</v>
      </c>
      <c r="B59" s="20">
        <v>109</v>
      </c>
      <c r="C59" s="20">
        <v>117</v>
      </c>
      <c r="D59" s="20">
        <v>123</v>
      </c>
      <c r="E59" s="20">
        <v>131</v>
      </c>
      <c r="F59" s="20">
        <v>143</v>
      </c>
      <c r="G59" s="20">
        <v>141</v>
      </c>
      <c r="H59" s="20">
        <v>124</v>
      </c>
      <c r="I59" s="20">
        <v>149</v>
      </c>
      <c r="J59" s="20">
        <v>145</v>
      </c>
      <c r="K59" s="20">
        <v>125</v>
      </c>
      <c r="L59" s="20">
        <v>125</v>
      </c>
    </row>
    <row r="60" spans="1:12" x14ac:dyDescent="0.2">
      <c r="A60" s="11" t="s">
        <v>307</v>
      </c>
      <c r="B60" s="20">
        <v>869</v>
      </c>
      <c r="C60" s="20">
        <v>1186</v>
      </c>
      <c r="D60" s="20">
        <v>953</v>
      </c>
      <c r="E60" s="20">
        <v>1185</v>
      </c>
      <c r="F60" s="20">
        <v>1204</v>
      </c>
      <c r="G60" s="20">
        <v>1187</v>
      </c>
      <c r="H60" s="20">
        <v>1052</v>
      </c>
      <c r="I60" s="20">
        <v>1527</v>
      </c>
      <c r="J60" s="20">
        <v>1940</v>
      </c>
      <c r="K60" s="20">
        <v>2234</v>
      </c>
      <c r="L60" s="20">
        <v>2230</v>
      </c>
    </row>
    <row r="61" spans="1:12" x14ac:dyDescent="0.2">
      <c r="A61" s="11" t="s">
        <v>308</v>
      </c>
      <c r="B61" s="20">
        <v>1902.875</v>
      </c>
      <c r="C61" s="20">
        <v>2072.5</v>
      </c>
      <c r="D61" s="20">
        <v>366.875</v>
      </c>
      <c r="E61" s="20">
        <v>3752.625</v>
      </c>
      <c r="F61" s="20">
        <v>2647.625</v>
      </c>
      <c r="G61" s="20">
        <v>2595.875</v>
      </c>
      <c r="H61" s="20">
        <v>4976.875</v>
      </c>
      <c r="I61" s="20">
        <v>4342.125</v>
      </c>
      <c r="J61" s="20">
        <v>2354.625</v>
      </c>
      <c r="K61" s="20">
        <v>5457.625</v>
      </c>
      <c r="L61" s="20">
        <v>6952.75</v>
      </c>
    </row>
    <row r="62" spans="1:12" x14ac:dyDescent="0.2">
      <c r="A62" s="11" t="s">
        <v>309</v>
      </c>
      <c r="B62" s="20">
        <v>1973.5</v>
      </c>
      <c r="C62" s="20">
        <v>2150</v>
      </c>
      <c r="D62" s="20">
        <v>450</v>
      </c>
      <c r="E62" s="20">
        <v>3836.375</v>
      </c>
      <c r="F62" s="20">
        <v>2747</v>
      </c>
      <c r="G62" s="20">
        <v>2689.625</v>
      </c>
      <c r="H62" s="20">
        <v>5076.875</v>
      </c>
      <c r="I62" s="20">
        <v>4449</v>
      </c>
      <c r="J62" s="20">
        <v>2453.375</v>
      </c>
      <c r="K62" s="20">
        <v>5557.625</v>
      </c>
      <c r="L62" s="20">
        <v>7055.25</v>
      </c>
    </row>
    <row r="63" spans="1:12" x14ac:dyDescent="0.2">
      <c r="A63" s="11" t="s">
        <v>310</v>
      </c>
      <c r="B63" s="20">
        <v>-598</v>
      </c>
      <c r="C63" s="20">
        <v>-757</v>
      </c>
      <c r="D63" s="20">
        <v>910</v>
      </c>
      <c r="E63" s="20">
        <v>-1885</v>
      </c>
      <c r="F63" s="20">
        <v>-935</v>
      </c>
      <c r="G63" s="20">
        <v>-640</v>
      </c>
      <c r="H63" s="20">
        <v>-2226</v>
      </c>
      <c r="I63" s="20">
        <v>-1346</v>
      </c>
      <c r="J63" s="20">
        <v>1224</v>
      </c>
      <c r="K63" s="20">
        <v>-1714</v>
      </c>
      <c r="L63" s="20">
        <v>-2953</v>
      </c>
    </row>
    <row r="64" spans="1:12" x14ac:dyDescent="0.2">
      <c r="A64" s="11" t="s">
        <v>311</v>
      </c>
      <c r="B64" s="20">
        <v>178</v>
      </c>
      <c r="C64" s="20">
        <v>1079</v>
      </c>
      <c r="D64" s="20">
        <v>-1022</v>
      </c>
      <c r="E64" s="20">
        <v>1346</v>
      </c>
      <c r="F64" s="20">
        <v>-6</v>
      </c>
      <c r="G64" s="20">
        <v>419</v>
      </c>
      <c r="H64" s="20">
        <v>792</v>
      </c>
      <c r="I64" s="20">
        <v>-120</v>
      </c>
      <c r="J64" s="20">
        <v>-929</v>
      </c>
      <c r="K64" s="20">
        <v>-384</v>
      </c>
      <c r="L64" s="20">
        <v>111</v>
      </c>
    </row>
    <row r="65" spans="1:12" x14ac:dyDescent="0.2">
      <c r="A65" s="11" t="s">
        <v>168</v>
      </c>
      <c r="B65" s="36">
        <v>42655</v>
      </c>
      <c r="C65" s="36">
        <v>43026</v>
      </c>
      <c r="D65" s="36">
        <v>43399</v>
      </c>
      <c r="E65" s="36">
        <v>43749</v>
      </c>
      <c r="F65" s="36">
        <v>44111</v>
      </c>
      <c r="G65" s="36">
        <v>44475</v>
      </c>
      <c r="H65" s="36">
        <v>44839</v>
      </c>
      <c r="I65" s="36">
        <v>45210</v>
      </c>
      <c r="J65" s="36">
        <v>45210</v>
      </c>
      <c r="K65" s="36">
        <v>45210</v>
      </c>
      <c r="L65" s="36">
        <v>45280</v>
      </c>
    </row>
    <row r="66" spans="1:12" x14ac:dyDescent="0.2">
      <c r="A66" s="11" t="s">
        <v>169</v>
      </c>
      <c r="B66" s="19" t="s">
        <v>170</v>
      </c>
      <c r="C66" s="19" t="s">
        <v>170</v>
      </c>
      <c r="D66" s="19" t="s">
        <v>170</v>
      </c>
      <c r="E66" s="19" t="s">
        <v>170</v>
      </c>
      <c r="F66" s="19" t="s">
        <v>170</v>
      </c>
      <c r="G66" s="19" t="s">
        <v>170</v>
      </c>
      <c r="H66" s="19" t="s">
        <v>170</v>
      </c>
      <c r="I66" s="19" t="s">
        <v>170</v>
      </c>
      <c r="J66" s="19" t="s">
        <v>170</v>
      </c>
      <c r="K66" s="19" t="s">
        <v>172</v>
      </c>
      <c r="L66" s="19" t="s">
        <v>172</v>
      </c>
    </row>
    <row r="67" spans="1:12" x14ac:dyDescent="0.2">
      <c r="A67" s="11" t="s">
        <v>173</v>
      </c>
      <c r="B67" s="19" t="s">
        <v>174</v>
      </c>
      <c r="C67" s="19" t="s">
        <v>174</v>
      </c>
      <c r="D67" s="19" t="s">
        <v>174</v>
      </c>
      <c r="E67" s="19" t="s">
        <v>174</v>
      </c>
      <c r="F67" s="19" t="s">
        <v>174</v>
      </c>
      <c r="G67" s="19" t="s">
        <v>174</v>
      </c>
      <c r="H67" s="19" t="s">
        <v>174</v>
      </c>
      <c r="I67" s="19" t="s">
        <v>174</v>
      </c>
      <c r="J67" s="19" t="s">
        <v>174</v>
      </c>
      <c r="K67" s="19" t="s">
        <v>174</v>
      </c>
      <c r="L67" s="19" t="s">
        <v>175</v>
      </c>
    </row>
    <row r="68" spans="1:12" x14ac:dyDescent="0.2">
      <c r="A68" s="11"/>
      <c r="B68" s="11"/>
      <c r="C68" s="11"/>
      <c r="D68" s="11"/>
      <c r="E68" s="11"/>
      <c r="F68" s="11"/>
      <c r="G68" s="11"/>
      <c r="H68" s="11"/>
      <c r="I68" s="11"/>
      <c r="J68" s="11"/>
      <c r="K68" s="11"/>
      <c r="L68" s="11"/>
    </row>
    <row r="69" spans="1:12" ht="67.5" x14ac:dyDescent="0.2">
      <c r="A69" s="42" t="s">
        <v>82</v>
      </c>
      <c r="B69" s="12"/>
      <c r="C69" s="12"/>
      <c r="D69" s="12"/>
      <c r="E69" s="12"/>
      <c r="F69" s="12"/>
      <c r="G69" s="12"/>
      <c r="H69" s="12"/>
      <c r="I69" s="12"/>
      <c r="J69" s="12"/>
      <c r="K69" s="12"/>
      <c r="L69"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1"/>
  <sheetViews>
    <sheetView workbookViewId="0"/>
  </sheetViews>
  <sheetFormatPr defaultRowHeight="11.25" x14ac:dyDescent="0.2"/>
  <cols>
    <col min="1" max="1" width="45.85546875" customWidth="1"/>
    <col min="2" max="43" width="14.85546875" customWidth="1"/>
  </cols>
  <sheetData>
    <row r="5" spans="1:255" ht="15.75" x14ac:dyDescent="0.2">
      <c r="A5" s="1" t="s">
        <v>312</v>
      </c>
    </row>
    <row r="7" spans="1:255" x14ac:dyDescent="0.2">
      <c r="A7" s="4"/>
      <c r="B7" s="3" t="s">
        <v>313</v>
      </c>
      <c r="C7" t="s">
        <v>314</v>
      </c>
      <c r="D7" s="4" t="s">
        <v>4</v>
      </c>
      <c r="E7" s="3" t="s">
        <v>315</v>
      </c>
      <c r="F7" t="s">
        <v>316</v>
      </c>
    </row>
    <row r="8" spans="1:255" x14ac:dyDescent="0.2">
      <c r="A8" s="4"/>
      <c r="B8" s="3" t="s">
        <v>317</v>
      </c>
      <c r="C8" t="s">
        <v>8</v>
      </c>
      <c r="D8" s="4" t="s">
        <v>4</v>
      </c>
      <c r="E8" s="3" t="s">
        <v>318</v>
      </c>
      <c r="F8" s="5" t="s">
        <v>12</v>
      </c>
    </row>
    <row r="9" spans="1:255" x14ac:dyDescent="0.2">
      <c r="A9" s="4"/>
      <c r="B9" s="3" t="s">
        <v>319</v>
      </c>
      <c r="C9" t="s">
        <v>14</v>
      </c>
      <c r="D9" s="4" t="s">
        <v>4</v>
      </c>
      <c r="E9" s="29"/>
      <c r="F9" s="29"/>
    </row>
    <row r="12" spans="1:255" x14ac:dyDescent="0.2">
      <c r="A12" s="6" t="s">
        <v>320</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c r="EV12" s="73"/>
      <c r="EW12" s="73"/>
      <c r="EX12" s="73"/>
      <c r="EY12" s="73"/>
      <c r="EZ12" s="73"/>
      <c r="FA12" s="73"/>
      <c r="FB12" s="73"/>
      <c r="FC12" s="73"/>
      <c r="FD12" s="73"/>
      <c r="FE12" s="73"/>
      <c r="FF12" s="73"/>
      <c r="FG12" s="73"/>
      <c r="FH12" s="73"/>
      <c r="FI12" s="73"/>
      <c r="FJ12" s="73"/>
      <c r="FK12" s="73"/>
      <c r="FL12" s="73"/>
      <c r="FM12" s="73"/>
      <c r="FN12" s="73"/>
      <c r="FO12" s="73"/>
      <c r="FP12" s="73"/>
      <c r="FQ12" s="73"/>
      <c r="FR12" s="73"/>
      <c r="FS12" s="73"/>
      <c r="FT12" s="73"/>
      <c r="FU12" s="73"/>
      <c r="FV12" s="73"/>
      <c r="FW12" s="73"/>
      <c r="FX12" s="73"/>
      <c r="FY12" s="73"/>
      <c r="FZ12" s="73"/>
      <c r="GA12" s="73"/>
      <c r="GB12" s="73"/>
      <c r="GC12" s="73"/>
      <c r="GD12" s="73"/>
      <c r="GE12" s="73"/>
      <c r="GF12" s="73"/>
      <c r="GG12" s="73"/>
      <c r="GH12" s="73"/>
      <c r="GI12" s="73"/>
      <c r="GJ12" s="73"/>
      <c r="GK12" s="73"/>
      <c r="GL12" s="73"/>
      <c r="GM12" s="73"/>
      <c r="GN12" s="73"/>
      <c r="GO12" s="73"/>
      <c r="GP12" s="73"/>
      <c r="GQ12" s="73"/>
      <c r="GR12" s="73"/>
      <c r="GS12" s="73"/>
      <c r="GT12" s="73"/>
      <c r="GU12" s="73"/>
      <c r="GV12" s="73"/>
      <c r="GW12" s="73"/>
      <c r="GX12" s="73"/>
      <c r="GY12" s="73"/>
      <c r="GZ12" s="73"/>
      <c r="HA12" s="73"/>
      <c r="HB12" s="73"/>
      <c r="HC12" s="73"/>
      <c r="HD12" s="73"/>
      <c r="HE12" s="73"/>
      <c r="HF12" s="73"/>
      <c r="HG12" s="73"/>
      <c r="HH12" s="73"/>
      <c r="HI12" s="73"/>
      <c r="HJ12" s="73"/>
      <c r="HK12" s="73"/>
      <c r="HL12" s="73"/>
      <c r="HM12" s="73"/>
      <c r="HN12" s="73"/>
      <c r="HO12" s="73"/>
      <c r="HP12" s="73"/>
      <c r="HQ12" s="73"/>
      <c r="HR12" s="73"/>
      <c r="HS12" s="73"/>
      <c r="HT12" s="73"/>
      <c r="HU12" s="73"/>
      <c r="HV12" s="73"/>
      <c r="HW12" s="73"/>
      <c r="HX12" s="73"/>
      <c r="HY12" s="73"/>
      <c r="HZ12" s="73"/>
      <c r="IA12" s="73"/>
      <c r="IB12" s="73"/>
      <c r="IC12" s="73"/>
      <c r="ID12" s="73"/>
      <c r="IE12" s="73"/>
      <c r="IF12" s="73"/>
      <c r="IG12" s="73"/>
      <c r="IH12" s="73"/>
      <c r="II12" s="73"/>
      <c r="IJ12" s="73"/>
      <c r="IK12" s="73"/>
      <c r="IL12" s="73"/>
      <c r="IM12" s="73"/>
      <c r="IN12" s="73"/>
      <c r="IO12" s="73"/>
      <c r="IP12" s="73"/>
      <c r="IQ12" s="73"/>
      <c r="IR12" s="73"/>
      <c r="IS12" s="73"/>
      <c r="IT12" s="73"/>
      <c r="IU12" s="73"/>
    </row>
    <row r="13" spans="1:255" ht="13.5" x14ac:dyDescent="0.35">
      <c r="A13" s="43"/>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row>
    <row r="14" spans="1:255" x14ac:dyDescent="0.2">
      <c r="A14" s="45" t="s">
        <v>321</v>
      </c>
      <c r="B14" s="46"/>
      <c r="C14" s="47">
        <v>41729</v>
      </c>
      <c r="D14" s="47">
        <v>41820</v>
      </c>
      <c r="E14" s="47">
        <v>41912</v>
      </c>
      <c r="F14" s="47">
        <v>42004</v>
      </c>
      <c r="G14" s="47">
        <v>42094</v>
      </c>
      <c r="H14" s="47">
        <v>42185</v>
      </c>
      <c r="I14" s="47">
        <v>42277</v>
      </c>
      <c r="J14" s="47">
        <v>42369</v>
      </c>
      <c r="K14" s="47">
        <v>42460</v>
      </c>
      <c r="L14" s="47">
        <v>42551</v>
      </c>
      <c r="M14" s="47">
        <v>42643</v>
      </c>
      <c r="N14" s="47">
        <v>42734</v>
      </c>
      <c r="O14" s="47">
        <v>42825</v>
      </c>
      <c r="P14" s="47">
        <v>42916</v>
      </c>
      <c r="Q14" s="47">
        <v>43007</v>
      </c>
      <c r="R14" s="47">
        <v>43098</v>
      </c>
      <c r="S14" s="47">
        <v>43188</v>
      </c>
      <c r="T14" s="47">
        <v>43280</v>
      </c>
      <c r="U14" s="47">
        <v>43371</v>
      </c>
      <c r="V14" s="47">
        <v>43465</v>
      </c>
      <c r="W14" s="47">
        <v>43553</v>
      </c>
      <c r="X14" s="47">
        <v>43644</v>
      </c>
      <c r="Y14" s="47">
        <v>43738</v>
      </c>
      <c r="Z14" s="47">
        <v>43830</v>
      </c>
      <c r="AA14" s="47">
        <v>43921</v>
      </c>
      <c r="AB14" s="47">
        <v>44012</v>
      </c>
      <c r="AC14" s="47">
        <v>44104</v>
      </c>
      <c r="AD14" s="47">
        <v>44195</v>
      </c>
      <c r="AE14" s="47">
        <v>44286</v>
      </c>
      <c r="AF14" s="47">
        <v>44377</v>
      </c>
      <c r="AG14" s="47">
        <v>44469</v>
      </c>
      <c r="AH14" s="47">
        <v>44561</v>
      </c>
      <c r="AI14" s="47">
        <v>44651</v>
      </c>
      <c r="AJ14" s="47">
        <v>44742</v>
      </c>
      <c r="AK14" s="47">
        <v>44834</v>
      </c>
      <c r="AL14" s="47">
        <v>44925</v>
      </c>
      <c r="AM14" s="47">
        <v>45016</v>
      </c>
      <c r="AN14" s="47">
        <v>45107</v>
      </c>
      <c r="AO14" s="47">
        <v>45198</v>
      </c>
      <c r="AP14" s="47">
        <v>45289</v>
      </c>
      <c r="AQ14" s="47">
        <v>45357</v>
      </c>
    </row>
    <row r="15" spans="1:255" x14ac:dyDescent="0.2">
      <c r="A15" s="45" t="s">
        <v>322</v>
      </c>
      <c r="B15" s="48" t="s">
        <v>323</v>
      </c>
      <c r="C15" s="49">
        <v>0.45874703278688522</v>
      </c>
      <c r="D15" s="49">
        <v>0.4499138253968254</v>
      </c>
      <c r="E15" s="49">
        <v>0.46423142187499999</v>
      </c>
      <c r="F15" s="49">
        <v>0.51059753124999996</v>
      </c>
      <c r="G15" s="49">
        <v>0.54168511475409831</v>
      </c>
      <c r="H15" s="49">
        <v>0.53233119047619049</v>
      </c>
      <c r="I15" s="49">
        <v>0.53611867187499995</v>
      </c>
      <c r="J15" s="49">
        <v>0.59677904687500005</v>
      </c>
      <c r="K15" s="49">
        <v>0.57189699999999999</v>
      </c>
      <c r="L15" s="49">
        <v>0.56482093749999995</v>
      </c>
      <c r="M15" s="49">
        <v>0.59482789062499997</v>
      </c>
      <c r="N15" s="49">
        <v>0.56619715873015874</v>
      </c>
      <c r="O15" s="49">
        <v>0.60661830645161285</v>
      </c>
      <c r="P15" s="49">
        <v>0.61160912698412695</v>
      </c>
      <c r="Q15" s="49">
        <v>0.54705241269841265</v>
      </c>
      <c r="R15" s="49">
        <v>0.59175823809523809</v>
      </c>
      <c r="S15" s="49">
        <v>0.62125129508196719</v>
      </c>
      <c r="T15" s="49">
        <v>0.6357978125</v>
      </c>
      <c r="U15" s="49">
        <v>0.70654985714285712</v>
      </c>
      <c r="V15" s="49">
        <v>0.68734403174603176</v>
      </c>
      <c r="W15" s="49">
        <v>0.65533311475409839</v>
      </c>
      <c r="X15" s="49">
        <v>0.73578338095238094</v>
      </c>
      <c r="Y15" s="49">
        <v>0.81821295312499998</v>
      </c>
      <c r="Z15" s="49">
        <v>0.84528471875</v>
      </c>
      <c r="AA15" s="49">
        <v>0.86174817741935483</v>
      </c>
      <c r="AB15" s="49">
        <v>0.84732334920634922</v>
      </c>
      <c r="AC15" s="49">
        <v>0.92486596875000004</v>
      </c>
      <c r="AD15" s="49">
        <v>0.96794234920634925</v>
      </c>
      <c r="AE15" s="49">
        <v>0.87056473770491805</v>
      </c>
      <c r="AF15" s="49">
        <v>0.9251705079365079</v>
      </c>
      <c r="AG15" s="49">
        <v>1.0336948125000001</v>
      </c>
      <c r="AH15" s="49">
        <v>1.14030503125</v>
      </c>
      <c r="AI15" s="49">
        <v>1.1187644677419355</v>
      </c>
      <c r="AJ15" s="49">
        <v>1.045263564516129</v>
      </c>
      <c r="AK15" s="49">
        <v>1.0444600156249999</v>
      </c>
      <c r="AL15" s="49">
        <v>0.94603103174603176</v>
      </c>
      <c r="AM15" s="49">
        <v>0.92320656451612904</v>
      </c>
      <c r="AN15" s="49">
        <v>0.93565037096774195</v>
      </c>
      <c r="AO15" s="49">
        <v>1.0166104444444444</v>
      </c>
      <c r="AP15" s="49">
        <v>1.058027634920635</v>
      </c>
      <c r="AQ15" s="49">
        <v>1.2411783111111112</v>
      </c>
    </row>
    <row r="16" spans="1:255" x14ac:dyDescent="0.2">
      <c r="A16" s="50"/>
      <c r="B16" s="50" t="s">
        <v>324</v>
      </c>
      <c r="C16" s="51">
        <v>0.47762900000000003</v>
      </c>
      <c r="D16" s="51">
        <v>0.46293200000000001</v>
      </c>
      <c r="E16" s="51">
        <v>0.49128899999999998</v>
      </c>
      <c r="F16" s="51">
        <v>0.54325199999999996</v>
      </c>
      <c r="G16" s="51">
        <v>0.57917700000000005</v>
      </c>
      <c r="H16" s="51">
        <v>0.56186899999999995</v>
      </c>
      <c r="I16" s="51">
        <v>0.55202799999999996</v>
      </c>
      <c r="J16" s="51">
        <v>0.637826</v>
      </c>
      <c r="K16" s="51">
        <v>0.60409000000000002</v>
      </c>
      <c r="L16" s="51">
        <v>0.59548599999999996</v>
      </c>
      <c r="M16" s="51">
        <v>0.62225799999999998</v>
      </c>
      <c r="N16" s="51">
        <v>0.59553</v>
      </c>
      <c r="O16" s="51">
        <v>0.64695899999999995</v>
      </c>
      <c r="P16" s="51">
        <v>0.65567200000000003</v>
      </c>
      <c r="Q16" s="51">
        <v>0.57309399999999999</v>
      </c>
      <c r="R16" s="51">
        <v>0.654111</v>
      </c>
      <c r="S16" s="51">
        <v>0.65705000000000002</v>
      </c>
      <c r="T16" s="51">
        <v>0.66405999999999998</v>
      </c>
      <c r="U16" s="51">
        <v>0.76612899999999995</v>
      </c>
      <c r="V16" s="51">
        <v>0.74413099999999999</v>
      </c>
      <c r="W16" s="51">
        <v>0.72133700000000001</v>
      </c>
      <c r="X16" s="51">
        <v>0.77693900000000005</v>
      </c>
      <c r="Y16" s="51">
        <v>0.883965</v>
      </c>
      <c r="Z16" s="51">
        <v>0.86651100000000003</v>
      </c>
      <c r="AA16" s="51">
        <v>0.92663099999999998</v>
      </c>
      <c r="AB16" s="51">
        <v>0.89952200000000004</v>
      </c>
      <c r="AC16" s="51">
        <v>0.99196300000000004</v>
      </c>
      <c r="AD16" s="51">
        <v>1.02579</v>
      </c>
      <c r="AE16" s="51">
        <v>0.95191899999999996</v>
      </c>
      <c r="AF16" s="51">
        <v>0.96369400000000005</v>
      </c>
      <c r="AG16" s="51">
        <v>1.101451</v>
      </c>
      <c r="AH16" s="51">
        <v>1.2499690000000001</v>
      </c>
      <c r="AI16" s="51">
        <v>1.2235009999999999</v>
      </c>
      <c r="AJ16" s="51">
        <v>1.270154</v>
      </c>
      <c r="AK16" s="51">
        <v>1.1319140000000001</v>
      </c>
      <c r="AL16" s="51">
        <v>1.0510330000000001</v>
      </c>
      <c r="AM16" s="51">
        <v>0.99398799999999998</v>
      </c>
      <c r="AN16" s="51">
        <v>0.99337900000000001</v>
      </c>
      <c r="AO16" s="51">
        <v>1.045685</v>
      </c>
      <c r="AP16" s="51">
        <v>1.196035</v>
      </c>
      <c r="AQ16" s="51">
        <v>1.362055</v>
      </c>
    </row>
    <row r="17" spans="1:43" x14ac:dyDescent="0.2">
      <c r="A17" s="50"/>
      <c r="B17" s="50" t="s">
        <v>325</v>
      </c>
      <c r="C17" s="51">
        <v>0.443158</v>
      </c>
      <c r="D17" s="51">
        <v>0.439031</v>
      </c>
      <c r="E17" s="51">
        <v>0.44258199999999998</v>
      </c>
      <c r="F17" s="51">
        <v>0.46169900000000003</v>
      </c>
      <c r="G17" s="51">
        <v>0.51461500000000004</v>
      </c>
      <c r="H17" s="51">
        <v>0.50718600000000003</v>
      </c>
      <c r="I17" s="51">
        <v>0.498278</v>
      </c>
      <c r="J17" s="51">
        <v>0.54444800000000004</v>
      </c>
      <c r="K17" s="51">
        <v>0.54126600000000002</v>
      </c>
      <c r="L17" s="51">
        <v>0.53198999999999996</v>
      </c>
      <c r="M17" s="51">
        <v>0.54932499999999995</v>
      </c>
      <c r="N17" s="51">
        <v>0.53265499999999999</v>
      </c>
      <c r="O17" s="51">
        <v>0.58035899999999996</v>
      </c>
      <c r="P17" s="51">
        <v>0.54715999999999998</v>
      </c>
      <c r="Q17" s="51">
        <v>0.52336000000000005</v>
      </c>
      <c r="R17" s="51">
        <v>0.53305199999999997</v>
      </c>
      <c r="S17" s="51">
        <v>0.58989400000000003</v>
      </c>
      <c r="T17" s="51">
        <v>0.59653199999999995</v>
      </c>
      <c r="U17" s="51">
        <v>0.649501</v>
      </c>
      <c r="V17" s="51">
        <v>0.569801</v>
      </c>
      <c r="W17" s="51">
        <v>0.601522</v>
      </c>
      <c r="X17" s="51">
        <v>0.69534600000000002</v>
      </c>
      <c r="Y17" s="51">
        <v>0.76576900000000003</v>
      </c>
      <c r="Z17" s="51">
        <v>0.81708599999999998</v>
      </c>
      <c r="AA17" s="51">
        <v>0.78320900000000004</v>
      </c>
      <c r="AB17" s="51">
        <v>0.80253399999999997</v>
      </c>
      <c r="AC17" s="51">
        <v>0.84345899999999996</v>
      </c>
      <c r="AD17" s="51">
        <v>0.90514600000000001</v>
      </c>
      <c r="AE17" s="51">
        <v>0.78007800000000005</v>
      </c>
      <c r="AF17" s="51">
        <v>0.88768599999999998</v>
      </c>
      <c r="AG17" s="51">
        <v>0.93230900000000005</v>
      </c>
      <c r="AH17" s="51">
        <v>0.98472800000000005</v>
      </c>
      <c r="AI17" s="51">
        <v>1.028319</v>
      </c>
      <c r="AJ17" s="51">
        <v>0.866143</v>
      </c>
      <c r="AK17" s="51">
        <v>0.90085800000000005</v>
      </c>
      <c r="AL17" s="51">
        <v>0.85891499999999998</v>
      </c>
      <c r="AM17" s="51">
        <v>0.85331800000000002</v>
      </c>
      <c r="AN17" s="51">
        <v>0.89395800000000003</v>
      </c>
      <c r="AO17" s="51">
        <v>0.96828899999999996</v>
      </c>
      <c r="AP17" s="51">
        <v>0.97289700000000001</v>
      </c>
      <c r="AQ17" s="51">
        <v>1.1298509999999999</v>
      </c>
    </row>
    <row r="18" spans="1:43" x14ac:dyDescent="0.2">
      <c r="A18" s="50"/>
      <c r="B18" s="50" t="s">
        <v>326</v>
      </c>
      <c r="C18" s="51">
        <v>0.44324000000000002</v>
      </c>
      <c r="D18" s="51">
        <v>0.44146299999999999</v>
      </c>
      <c r="E18" s="51">
        <v>0.48209200000000002</v>
      </c>
      <c r="F18" s="51">
        <v>0.52465700000000004</v>
      </c>
      <c r="G18" s="51">
        <v>0.55734600000000001</v>
      </c>
      <c r="H18" s="51">
        <v>0.50718600000000003</v>
      </c>
      <c r="I18" s="51">
        <v>0.544485</v>
      </c>
      <c r="J18" s="51">
        <v>0.61001399999999995</v>
      </c>
      <c r="K18" s="51">
        <v>0.59297699999999998</v>
      </c>
      <c r="L18" s="51">
        <v>0.577685</v>
      </c>
      <c r="M18" s="51">
        <v>0.56782600000000005</v>
      </c>
      <c r="N18" s="51">
        <v>0.58175399999999999</v>
      </c>
      <c r="O18" s="51">
        <v>0.60221499999999994</v>
      </c>
      <c r="P18" s="51">
        <v>0.55712099999999998</v>
      </c>
      <c r="Q18" s="51">
        <v>0.57263200000000003</v>
      </c>
      <c r="R18" s="51">
        <v>0.61473900000000004</v>
      </c>
      <c r="S18" s="51">
        <v>0.61531599999999997</v>
      </c>
      <c r="T18" s="51">
        <v>0.65534999999999999</v>
      </c>
      <c r="U18" s="51">
        <v>0.73679099999999997</v>
      </c>
      <c r="V18" s="51">
        <v>0.61152799999999996</v>
      </c>
      <c r="W18" s="51">
        <v>0.72133700000000001</v>
      </c>
      <c r="X18" s="51">
        <v>0.76785599999999998</v>
      </c>
      <c r="Y18" s="51">
        <v>0.83796199999999998</v>
      </c>
      <c r="Z18" s="51">
        <v>0.84049200000000002</v>
      </c>
      <c r="AA18" s="51">
        <v>0.797933</v>
      </c>
      <c r="AB18" s="51">
        <v>0.83923199999999998</v>
      </c>
      <c r="AC18" s="51">
        <v>0.92304799999999998</v>
      </c>
      <c r="AD18" s="51">
        <v>0.93731799999999998</v>
      </c>
      <c r="AE18" s="51">
        <v>0.88159200000000004</v>
      </c>
      <c r="AF18" s="51">
        <v>0.93501000000000001</v>
      </c>
      <c r="AG18" s="51">
        <v>1.0054970000000001</v>
      </c>
      <c r="AH18" s="51">
        <v>1.2256629999999999</v>
      </c>
      <c r="AI18" s="51">
        <v>1.2022630000000001</v>
      </c>
      <c r="AJ18" s="51">
        <v>0.96559300000000003</v>
      </c>
      <c r="AK18" s="51">
        <v>0.91230699999999998</v>
      </c>
      <c r="AL18" s="51">
        <v>0.86543700000000001</v>
      </c>
      <c r="AM18" s="51">
        <v>0.920655</v>
      </c>
      <c r="AN18" s="51">
        <v>0.99337900000000001</v>
      </c>
      <c r="AO18" s="51">
        <v>1.0062739999999999</v>
      </c>
      <c r="AP18" s="51">
        <v>1.1576500000000001</v>
      </c>
      <c r="AQ18" s="51">
        <v>1.362055</v>
      </c>
    </row>
    <row r="19" spans="1:43" x14ac:dyDescent="0.2">
      <c r="A19" s="45"/>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row>
    <row r="20" spans="1:43" x14ac:dyDescent="0.2">
      <c r="A20" s="45" t="s">
        <v>327</v>
      </c>
      <c r="B20" s="48" t="s">
        <v>323</v>
      </c>
      <c r="C20" s="49">
        <v>0.427149</v>
      </c>
      <c r="D20" s="49">
        <v>0.41846499999999998</v>
      </c>
      <c r="E20" s="49">
        <v>0.42978499999999997</v>
      </c>
      <c r="F20" s="49">
        <v>0.475379</v>
      </c>
      <c r="G20" s="49">
        <v>0.51227299999999998</v>
      </c>
      <c r="H20" s="49">
        <v>0.50322299999999998</v>
      </c>
      <c r="I20" s="49">
        <v>0.50777799999999995</v>
      </c>
      <c r="J20" s="49">
        <v>0.559859</v>
      </c>
      <c r="K20" s="49">
        <v>0.53690599999999999</v>
      </c>
      <c r="L20" s="49">
        <v>0.53035399999999999</v>
      </c>
      <c r="M20" s="49">
        <v>0.56016100000000002</v>
      </c>
      <c r="N20" s="49">
        <v>0.52842299999999998</v>
      </c>
      <c r="O20" s="49">
        <v>0.56198999999999999</v>
      </c>
      <c r="P20" s="49">
        <v>0.56272500000000003</v>
      </c>
      <c r="Q20" s="49">
        <v>0.50061800000000001</v>
      </c>
      <c r="R20" s="49">
        <v>0.55644400000000005</v>
      </c>
      <c r="S20" s="49">
        <v>0.58681799999999995</v>
      </c>
      <c r="T20" s="49">
        <v>0.60180800000000001</v>
      </c>
      <c r="U20" s="49">
        <v>0.66710499999999995</v>
      </c>
      <c r="V20" s="49">
        <v>0.64055300000000004</v>
      </c>
      <c r="W20" s="49">
        <v>0.61241299999999999</v>
      </c>
      <c r="X20" s="49">
        <v>0.68734300000000004</v>
      </c>
      <c r="Y20" s="49">
        <v>0.76197999999999999</v>
      </c>
      <c r="Z20" s="49">
        <v>0.78764000000000001</v>
      </c>
      <c r="AA20" s="49">
        <v>0.80130100000000004</v>
      </c>
      <c r="AB20" s="49">
        <v>0.79949800000000004</v>
      </c>
      <c r="AC20" s="49">
        <v>0.86666699999999997</v>
      </c>
      <c r="AD20" s="49">
        <v>0.90198699999999998</v>
      </c>
      <c r="AE20" s="49">
        <v>0.81359099999999995</v>
      </c>
      <c r="AF20" s="49">
        <v>0.85980299999999998</v>
      </c>
      <c r="AG20" s="49">
        <v>0.95634600000000003</v>
      </c>
      <c r="AH20" s="49">
        <v>1.0497270000000001</v>
      </c>
      <c r="AI20" s="49">
        <v>1.028216</v>
      </c>
      <c r="AJ20" s="49">
        <v>0.95619100000000001</v>
      </c>
      <c r="AK20" s="49">
        <v>0.94972500000000004</v>
      </c>
      <c r="AL20" s="49">
        <v>0.87778599999999996</v>
      </c>
      <c r="AM20" s="49">
        <v>0.86456999999999995</v>
      </c>
      <c r="AN20" s="49">
        <v>0.87762499999999999</v>
      </c>
      <c r="AO20" s="49">
        <v>0.94971700000000003</v>
      </c>
      <c r="AP20" s="49">
        <v>1.0087680000000001</v>
      </c>
      <c r="AQ20" s="49">
        <v>1.179778</v>
      </c>
    </row>
    <row r="21" spans="1:43" x14ac:dyDescent="0.2">
      <c r="A21" s="50"/>
      <c r="B21" s="50" t="s">
        <v>324</v>
      </c>
      <c r="C21" s="51">
        <v>0.443797</v>
      </c>
      <c r="D21" s="51">
        <v>0.43098999999999998</v>
      </c>
      <c r="E21" s="51">
        <v>0.453648</v>
      </c>
      <c r="F21" s="51">
        <v>0.50610500000000003</v>
      </c>
      <c r="G21" s="51">
        <v>0.54704900000000001</v>
      </c>
      <c r="H21" s="51">
        <v>0.53190099999999996</v>
      </c>
      <c r="I21" s="51">
        <v>0.52202899999999997</v>
      </c>
      <c r="J21" s="51">
        <v>0.59936599999999995</v>
      </c>
      <c r="K21" s="51">
        <v>0.56641699999999995</v>
      </c>
      <c r="L21" s="51">
        <v>0.55806299999999998</v>
      </c>
      <c r="M21" s="51">
        <v>0.58636600000000005</v>
      </c>
      <c r="N21" s="51">
        <v>0.55361899999999997</v>
      </c>
      <c r="O21" s="51">
        <v>0.59850599999999998</v>
      </c>
      <c r="P21" s="51">
        <v>0.60352399999999995</v>
      </c>
      <c r="Q21" s="51">
        <v>0.523038</v>
      </c>
      <c r="R21" s="51">
        <v>0.61411899999999997</v>
      </c>
      <c r="S21" s="51">
        <v>0.61993100000000001</v>
      </c>
      <c r="T21" s="51">
        <v>0.63057799999999997</v>
      </c>
      <c r="U21" s="51">
        <v>0.72002100000000002</v>
      </c>
      <c r="V21" s="51">
        <v>0.69656600000000002</v>
      </c>
      <c r="W21" s="51">
        <v>0.67432199999999998</v>
      </c>
      <c r="X21" s="51">
        <v>0.72424299999999997</v>
      </c>
      <c r="Y21" s="51">
        <v>0.82171899999999998</v>
      </c>
      <c r="Z21" s="51">
        <v>0.80793800000000005</v>
      </c>
      <c r="AA21" s="51">
        <v>0.86132799999999998</v>
      </c>
      <c r="AB21" s="51">
        <v>0.84331500000000004</v>
      </c>
      <c r="AC21" s="51">
        <v>0.92603999999999997</v>
      </c>
      <c r="AD21" s="51">
        <v>0.95056399999999996</v>
      </c>
      <c r="AE21" s="51">
        <v>0.88936199999999999</v>
      </c>
      <c r="AF21" s="51">
        <v>0.88683599999999996</v>
      </c>
      <c r="AG21" s="51">
        <v>1.0067820000000001</v>
      </c>
      <c r="AH21" s="51">
        <v>1.145327</v>
      </c>
      <c r="AI21" s="51">
        <v>1.123497</v>
      </c>
      <c r="AJ21" s="51">
        <v>1.1721710000000001</v>
      </c>
      <c r="AK21" s="51">
        <v>1.0261359999999999</v>
      </c>
      <c r="AL21" s="51">
        <v>0.97078799999999998</v>
      </c>
      <c r="AM21" s="51">
        <v>0.93021200000000004</v>
      </c>
      <c r="AN21" s="51">
        <v>0.92844099999999996</v>
      </c>
      <c r="AO21" s="51">
        <v>0.97694099999999995</v>
      </c>
      <c r="AP21" s="51">
        <v>1.1404609999999999</v>
      </c>
      <c r="AQ21" s="51">
        <v>1.292829</v>
      </c>
    </row>
    <row r="22" spans="1:43" x14ac:dyDescent="0.2">
      <c r="A22" s="50"/>
      <c r="B22" s="50" t="s">
        <v>325</v>
      </c>
      <c r="C22" s="51">
        <v>0.411968</v>
      </c>
      <c r="D22" s="51">
        <v>0.40906599999999999</v>
      </c>
      <c r="E22" s="51">
        <v>0.41018199999999999</v>
      </c>
      <c r="F22" s="51">
        <v>0.42919299999999999</v>
      </c>
      <c r="G22" s="51">
        <v>0.48487400000000003</v>
      </c>
      <c r="H22" s="51">
        <v>0.47802699999999998</v>
      </c>
      <c r="I22" s="51">
        <v>0.47212500000000002</v>
      </c>
      <c r="J22" s="51">
        <v>0.51141899999999996</v>
      </c>
      <c r="K22" s="51">
        <v>0.50798100000000002</v>
      </c>
      <c r="L22" s="51">
        <v>0.49949199999999999</v>
      </c>
      <c r="M22" s="51">
        <v>0.50675700000000001</v>
      </c>
      <c r="N22" s="51">
        <v>0.49763400000000002</v>
      </c>
      <c r="O22" s="51">
        <v>0.53955200000000003</v>
      </c>
      <c r="P22" s="51">
        <v>0.50264500000000001</v>
      </c>
      <c r="Q22" s="51">
        <v>0.479883</v>
      </c>
      <c r="R22" s="51">
        <v>0.50436099999999995</v>
      </c>
      <c r="S22" s="51">
        <v>0.55626100000000001</v>
      </c>
      <c r="T22" s="51">
        <v>0.56482699999999997</v>
      </c>
      <c r="U22" s="51">
        <v>0.61599300000000001</v>
      </c>
      <c r="V22" s="51">
        <v>0.53297600000000001</v>
      </c>
      <c r="W22" s="51">
        <v>0.56207600000000002</v>
      </c>
      <c r="X22" s="51">
        <v>0.64755600000000002</v>
      </c>
      <c r="Y22" s="51">
        <v>0.71382999999999996</v>
      </c>
      <c r="Z22" s="51">
        <v>0.76066599999999995</v>
      </c>
      <c r="AA22" s="51">
        <v>0.72986399999999996</v>
      </c>
      <c r="AB22" s="51">
        <v>0.74697999999999998</v>
      </c>
      <c r="AC22" s="51">
        <v>0.79977799999999999</v>
      </c>
      <c r="AD22" s="51">
        <v>0.84677899999999995</v>
      </c>
      <c r="AE22" s="51">
        <v>0.72936699999999999</v>
      </c>
      <c r="AF22" s="51">
        <v>0.82838999999999996</v>
      </c>
      <c r="AG22" s="51">
        <v>0.86976699999999996</v>
      </c>
      <c r="AH22" s="51">
        <v>0.91367299999999996</v>
      </c>
      <c r="AI22" s="51">
        <v>0.94349799999999995</v>
      </c>
      <c r="AJ22" s="51">
        <v>0.78698599999999996</v>
      </c>
      <c r="AK22" s="51">
        <v>0.83459099999999997</v>
      </c>
      <c r="AL22" s="51">
        <v>0.80556300000000003</v>
      </c>
      <c r="AM22" s="51">
        <v>0.80032899999999996</v>
      </c>
      <c r="AN22" s="51">
        <v>0.84151500000000001</v>
      </c>
      <c r="AO22" s="51">
        <v>0.90497300000000003</v>
      </c>
      <c r="AP22" s="51">
        <v>0.92788000000000004</v>
      </c>
      <c r="AQ22" s="51">
        <v>1.076614</v>
      </c>
    </row>
    <row r="23" spans="1:43" x14ac:dyDescent="0.2">
      <c r="A23" s="50"/>
      <c r="B23" s="50" t="s">
        <v>326</v>
      </c>
      <c r="C23" s="51">
        <v>0.413323</v>
      </c>
      <c r="D23" s="51">
        <v>0.40914499999999998</v>
      </c>
      <c r="E23" s="51">
        <v>0.44512600000000002</v>
      </c>
      <c r="F23" s="51">
        <v>0.49177799999999999</v>
      </c>
      <c r="G23" s="51">
        <v>0.52761999999999998</v>
      </c>
      <c r="H23" s="51">
        <v>0.47802699999999998</v>
      </c>
      <c r="I23" s="51">
        <v>0.50812599999999997</v>
      </c>
      <c r="J23" s="51">
        <v>0.57203700000000002</v>
      </c>
      <c r="K23" s="51">
        <v>0.555782</v>
      </c>
      <c r="L23" s="51">
        <v>0.54344300000000001</v>
      </c>
      <c r="M23" s="51">
        <v>0.52382399999999996</v>
      </c>
      <c r="N23" s="51">
        <v>0.54085000000000005</v>
      </c>
      <c r="O23" s="51">
        <v>0.55565699999999996</v>
      </c>
      <c r="P23" s="51">
        <v>0.51120200000000005</v>
      </c>
      <c r="Q23" s="51">
        <v>0.522953</v>
      </c>
      <c r="R23" s="51">
        <v>0.58140099999999995</v>
      </c>
      <c r="S23" s="51">
        <v>0.58261300000000005</v>
      </c>
      <c r="T23" s="51">
        <v>0.62230700000000005</v>
      </c>
      <c r="U23" s="51">
        <v>0.69220199999999998</v>
      </c>
      <c r="V23" s="51">
        <v>0.57142599999999999</v>
      </c>
      <c r="W23" s="51">
        <v>0.67432199999999998</v>
      </c>
      <c r="X23" s="51">
        <v>0.71577599999999997</v>
      </c>
      <c r="Y23" s="51">
        <v>0.77892600000000001</v>
      </c>
      <c r="Z23" s="51">
        <v>0.78252699999999997</v>
      </c>
      <c r="AA23" s="51">
        <v>0.74269700000000005</v>
      </c>
      <c r="AB23" s="51">
        <v>0.79576999999999998</v>
      </c>
      <c r="AC23" s="51">
        <v>0.86640799999999996</v>
      </c>
      <c r="AD23" s="51">
        <v>0.88200800000000001</v>
      </c>
      <c r="AE23" s="51">
        <v>0.82270200000000004</v>
      </c>
      <c r="AF23" s="51">
        <v>0.87228600000000001</v>
      </c>
      <c r="AG23" s="51">
        <v>0.932944</v>
      </c>
      <c r="AH23" s="51">
        <v>1.1254820000000001</v>
      </c>
      <c r="AI23" s="51">
        <v>1.1126419999999999</v>
      </c>
      <c r="AJ23" s="51">
        <v>0.87903900000000001</v>
      </c>
      <c r="AK23" s="51">
        <v>0.84399900000000005</v>
      </c>
      <c r="AL23" s="51">
        <v>0.81167999999999996</v>
      </c>
      <c r="AM23" s="51">
        <v>0.86282499999999995</v>
      </c>
      <c r="AN23" s="51">
        <v>0.92844099999999996</v>
      </c>
      <c r="AO23" s="51">
        <v>0.96049899999999999</v>
      </c>
      <c r="AP23" s="51">
        <v>1.1034630000000001</v>
      </c>
      <c r="AQ23" s="51">
        <v>1.292829</v>
      </c>
    </row>
    <row r="24" spans="1:43" x14ac:dyDescent="0.2">
      <c r="A24" s="45"/>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row>
    <row r="25" spans="1:43" x14ac:dyDescent="0.2">
      <c r="A25" s="45" t="s">
        <v>328</v>
      </c>
      <c r="B25" s="48" t="s">
        <v>323</v>
      </c>
      <c r="C25" s="49">
        <v>12.112424606557378</v>
      </c>
      <c r="D25" s="49">
        <v>12.003531952380952</v>
      </c>
      <c r="E25" s="49">
        <v>12.452686218749999</v>
      </c>
      <c r="F25" s="49">
        <v>13.5260034375</v>
      </c>
      <c r="G25" s="49">
        <v>14.051932754098361</v>
      </c>
      <c r="H25" s="49">
        <v>13.431882603174603</v>
      </c>
      <c r="I25" s="49">
        <v>13.350816468750001</v>
      </c>
      <c r="J25" s="49">
        <v>14.631027984375001</v>
      </c>
      <c r="K25" s="49">
        <v>14.015925491803278</v>
      </c>
      <c r="L25" s="49">
        <v>13.844058546875001</v>
      </c>
      <c r="M25" s="49">
        <v>14.5150895625</v>
      </c>
      <c r="N25" s="49">
        <v>13.623166936507937</v>
      </c>
      <c r="O25" s="49">
        <v>14.465070451612903</v>
      </c>
      <c r="P25" s="49">
        <v>14.617181206349207</v>
      </c>
      <c r="Q25" s="49">
        <v>12.997382238095238</v>
      </c>
      <c r="R25" s="49">
        <v>13.987801841269841</v>
      </c>
      <c r="S25" s="49">
        <v>14.626384311475411</v>
      </c>
      <c r="T25" s="49">
        <v>14.873776625</v>
      </c>
      <c r="U25" s="49">
        <v>16.614238460317459</v>
      </c>
      <c r="V25" s="49">
        <v>16.561951301587303</v>
      </c>
      <c r="W25" s="49">
        <v>15.985191081967214</v>
      </c>
      <c r="X25" s="49">
        <v>17.769589603174602</v>
      </c>
      <c r="Y25" s="49">
        <v>19.84081453125</v>
      </c>
      <c r="Z25" s="49">
        <v>20.561215874999998</v>
      </c>
      <c r="AA25" s="49">
        <v>20.256253177419353</v>
      </c>
      <c r="AB25" s="49">
        <v>19.654671619047619</v>
      </c>
      <c r="AC25" s="49">
        <v>20.977218734375001</v>
      </c>
      <c r="AD25" s="49">
        <v>20.21742011111111</v>
      </c>
      <c r="AE25" s="49">
        <v>17.946200262295083</v>
      </c>
      <c r="AF25" s="49">
        <v>19.233630746031746</v>
      </c>
      <c r="AG25" s="49">
        <v>21.484998984375</v>
      </c>
      <c r="AH25" s="49">
        <v>23.705748796875</v>
      </c>
      <c r="AI25" s="49">
        <v>22.870200596774193</v>
      </c>
      <c r="AJ25" s="49">
        <v>21.248835838709677</v>
      </c>
      <c r="AK25" s="49">
        <v>21.664526031249999</v>
      </c>
      <c r="AL25" s="49">
        <v>21.218426079365081</v>
      </c>
      <c r="AM25" s="49">
        <v>21.046751193548388</v>
      </c>
      <c r="AN25" s="49">
        <v>21.014797000000002</v>
      </c>
      <c r="AO25" s="49">
        <v>22.476047666666666</v>
      </c>
      <c r="AP25" s="49">
        <v>23.236421523809526</v>
      </c>
      <c r="AQ25" s="49">
        <v>26.882803577777779</v>
      </c>
    </row>
    <row r="26" spans="1:43" x14ac:dyDescent="0.2">
      <c r="A26" s="50"/>
      <c r="B26" s="50" t="s">
        <v>324</v>
      </c>
      <c r="C26" s="51">
        <v>12.567351</v>
      </c>
      <c r="D26" s="51">
        <v>12.317418</v>
      </c>
      <c r="E26" s="51">
        <v>13.178485999999999</v>
      </c>
      <c r="F26" s="51">
        <v>14.401505</v>
      </c>
      <c r="G26" s="51">
        <v>15.159909000000001</v>
      </c>
      <c r="H26" s="51">
        <v>14.28917</v>
      </c>
      <c r="I26" s="51">
        <v>13.746636000000001</v>
      </c>
      <c r="J26" s="51">
        <v>15.599843</v>
      </c>
      <c r="K26" s="51">
        <v>14.776197</v>
      </c>
      <c r="L26" s="51">
        <v>14.642918</v>
      </c>
      <c r="M26" s="51">
        <v>15.178356000000001</v>
      </c>
      <c r="N26" s="51">
        <v>14.145829000000001</v>
      </c>
      <c r="O26" s="51">
        <v>15.392595</v>
      </c>
      <c r="P26" s="51">
        <v>15.735366000000001</v>
      </c>
      <c r="Q26" s="51">
        <v>13.616104</v>
      </c>
      <c r="R26" s="51">
        <v>15.398056</v>
      </c>
      <c r="S26" s="51">
        <v>15.515663999999999</v>
      </c>
      <c r="T26" s="51">
        <v>15.615102</v>
      </c>
      <c r="U26" s="51">
        <v>18.015212999999999</v>
      </c>
      <c r="V26" s="51">
        <v>17.804824</v>
      </c>
      <c r="W26" s="51">
        <v>17.393974</v>
      </c>
      <c r="X26" s="51">
        <v>18.839973000000001</v>
      </c>
      <c r="Y26" s="51">
        <v>21.435229</v>
      </c>
      <c r="Z26" s="51">
        <v>21.242405000000002</v>
      </c>
      <c r="AA26" s="51">
        <v>21.772110999999999</v>
      </c>
      <c r="AB26" s="51">
        <v>21.086521000000001</v>
      </c>
      <c r="AC26" s="51">
        <v>22.469121999999999</v>
      </c>
      <c r="AD26" s="51">
        <v>21.489920000000001</v>
      </c>
      <c r="AE26" s="51">
        <v>19.493107999999999</v>
      </c>
      <c r="AF26" s="51">
        <v>20.148752999999999</v>
      </c>
      <c r="AG26" s="51">
        <v>23.643127</v>
      </c>
      <c r="AH26" s="51">
        <v>25.913150999999999</v>
      </c>
      <c r="AI26" s="51">
        <v>25.131346000000001</v>
      </c>
      <c r="AJ26" s="51">
        <v>25.659285000000001</v>
      </c>
      <c r="AK26" s="51">
        <v>23.236245</v>
      </c>
      <c r="AL26" s="51">
        <v>23.50806</v>
      </c>
      <c r="AM26" s="51">
        <v>22.728103999999998</v>
      </c>
      <c r="AN26" s="51">
        <v>21.919193</v>
      </c>
      <c r="AO26" s="51">
        <v>23.073346000000001</v>
      </c>
      <c r="AP26" s="51">
        <v>25.905037</v>
      </c>
      <c r="AQ26" s="51">
        <v>29.500876000000002</v>
      </c>
    </row>
    <row r="27" spans="1:43" x14ac:dyDescent="0.2">
      <c r="A27" s="50"/>
      <c r="B27" s="50" t="s">
        <v>325</v>
      </c>
      <c r="C27" s="51">
        <v>11.662039999999999</v>
      </c>
      <c r="D27" s="51">
        <v>11.681737999999999</v>
      </c>
      <c r="E27" s="51">
        <v>11.871966</v>
      </c>
      <c r="F27" s="51">
        <v>12.239549</v>
      </c>
      <c r="G27" s="51">
        <v>13.47</v>
      </c>
      <c r="H27" s="51">
        <v>12.629982999999999</v>
      </c>
      <c r="I27" s="51">
        <v>12.408162000000001</v>
      </c>
      <c r="J27" s="51">
        <v>13.579924999999999</v>
      </c>
      <c r="K27" s="51">
        <v>13.239514</v>
      </c>
      <c r="L27" s="51">
        <v>13.08156</v>
      </c>
      <c r="M27" s="51">
        <v>13.399801</v>
      </c>
      <c r="N27" s="51">
        <v>12.83466</v>
      </c>
      <c r="O27" s="51">
        <v>13.785456999999999</v>
      </c>
      <c r="P27" s="51">
        <v>12.999931</v>
      </c>
      <c r="Q27" s="51">
        <v>12.434472</v>
      </c>
      <c r="R27" s="51">
        <v>12.845961000000001</v>
      </c>
      <c r="S27" s="51">
        <v>13.790602</v>
      </c>
      <c r="T27" s="51">
        <v>13.923943</v>
      </c>
      <c r="U27" s="51">
        <v>15.272757</v>
      </c>
      <c r="V27" s="51">
        <v>13.961729</v>
      </c>
      <c r="W27" s="51">
        <v>14.738977999999999</v>
      </c>
      <c r="X27" s="51">
        <v>16.760902000000002</v>
      </c>
      <c r="Y27" s="51">
        <v>18.569115</v>
      </c>
      <c r="Z27" s="51">
        <v>19.312094999999999</v>
      </c>
      <c r="AA27" s="51">
        <v>18.359902999999999</v>
      </c>
      <c r="AB27" s="51">
        <v>18.59618</v>
      </c>
      <c r="AC27" s="51">
        <v>19.105319999999999</v>
      </c>
      <c r="AD27" s="51">
        <v>18.535311</v>
      </c>
      <c r="AE27" s="51">
        <v>16.332685000000001</v>
      </c>
      <c r="AF27" s="51">
        <v>18.362179000000001</v>
      </c>
      <c r="AG27" s="51">
        <v>19.207276</v>
      </c>
      <c r="AH27" s="51">
        <v>20.790406999999998</v>
      </c>
      <c r="AI27" s="51">
        <v>21.122199999999999</v>
      </c>
      <c r="AJ27" s="51">
        <v>17.497586999999999</v>
      </c>
      <c r="AK27" s="51">
        <v>20.092825999999999</v>
      </c>
      <c r="AL27" s="51">
        <v>19.359840999999999</v>
      </c>
      <c r="AM27" s="51">
        <v>19.511603999999998</v>
      </c>
      <c r="AN27" s="51">
        <v>20.247857</v>
      </c>
      <c r="AO27" s="51">
        <v>21.365582</v>
      </c>
      <c r="AP27" s="51">
        <v>21.330504999999999</v>
      </c>
      <c r="AQ27" s="51">
        <v>24.471556</v>
      </c>
    </row>
    <row r="28" spans="1:43" x14ac:dyDescent="0.2">
      <c r="A28" s="50"/>
      <c r="B28" s="50" t="s">
        <v>326</v>
      </c>
      <c r="C28" s="51">
        <v>11.793469999999999</v>
      </c>
      <c r="D28" s="51">
        <v>11.841931000000001</v>
      </c>
      <c r="E28" s="51">
        <v>12.931770999999999</v>
      </c>
      <c r="F28" s="51">
        <v>13.732851999999999</v>
      </c>
      <c r="G28" s="51">
        <v>14.174159</v>
      </c>
      <c r="H28" s="51">
        <v>12.629982999999999</v>
      </c>
      <c r="I28" s="51">
        <v>13.580864999999999</v>
      </c>
      <c r="J28" s="51">
        <v>14.921097</v>
      </c>
      <c r="K28" s="51">
        <v>14.581237</v>
      </c>
      <c r="L28" s="51">
        <v>14.091108999999999</v>
      </c>
      <c r="M28" s="51">
        <v>14.040222</v>
      </c>
      <c r="N28" s="51">
        <v>13.818614999999999</v>
      </c>
      <c r="O28" s="51">
        <v>14.452445000000001</v>
      </c>
      <c r="P28" s="51">
        <v>13.236596</v>
      </c>
      <c r="Q28" s="51">
        <v>13.605116000000001</v>
      </c>
      <c r="R28" s="51">
        <v>14.516524</v>
      </c>
      <c r="S28" s="51">
        <v>14.362386000000001</v>
      </c>
      <c r="T28" s="51">
        <v>15.410285999999999</v>
      </c>
      <c r="U28" s="51">
        <v>17.325347000000001</v>
      </c>
      <c r="V28" s="51">
        <v>14.98415</v>
      </c>
      <c r="W28" s="51">
        <v>17.393974</v>
      </c>
      <c r="X28" s="51">
        <v>18.619721999999999</v>
      </c>
      <c r="Y28" s="51">
        <v>20.319718000000002</v>
      </c>
      <c r="Z28" s="51">
        <v>19.748200000000001</v>
      </c>
      <c r="AA28" s="51">
        <v>18.705061000000001</v>
      </c>
      <c r="AB28" s="51">
        <v>19.009584</v>
      </c>
      <c r="AC28" s="51">
        <v>21.271619999999999</v>
      </c>
      <c r="AD28" s="51">
        <v>19.194123999999999</v>
      </c>
      <c r="AE28" s="51">
        <v>18.432176999999999</v>
      </c>
      <c r="AF28" s="51">
        <v>19.262905</v>
      </c>
      <c r="AG28" s="51">
        <v>22.706143000000001</v>
      </c>
      <c r="AH28" s="51">
        <v>25.175747999999999</v>
      </c>
      <c r="AI28" s="51">
        <v>24.287786000000001</v>
      </c>
      <c r="AJ28" s="51">
        <v>19.821957000000001</v>
      </c>
      <c r="AK28" s="51">
        <v>20.743915000000001</v>
      </c>
      <c r="AL28" s="51">
        <v>19.788722</v>
      </c>
      <c r="AM28" s="51">
        <v>20.852539</v>
      </c>
      <c r="AN28" s="51">
        <v>21.919193</v>
      </c>
      <c r="AO28" s="51">
        <v>22.903741</v>
      </c>
      <c r="AP28" s="51">
        <v>25.073665999999999</v>
      </c>
      <c r="AQ28" s="51">
        <v>29.500876000000002</v>
      </c>
    </row>
    <row r="29" spans="1:43" x14ac:dyDescent="0.2">
      <c r="A29" s="45"/>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row>
    <row r="30" spans="1:43" x14ac:dyDescent="0.2">
      <c r="A30" s="45" t="s">
        <v>329</v>
      </c>
      <c r="B30" s="48" t="s">
        <v>323</v>
      </c>
      <c r="C30" s="49">
        <v>10.98678</v>
      </c>
      <c r="D30" s="49">
        <v>10.989903</v>
      </c>
      <c r="E30" s="49">
        <v>11.295453</v>
      </c>
      <c r="F30" s="49">
        <v>12.214938</v>
      </c>
      <c r="G30" s="49">
        <v>12.989943</v>
      </c>
      <c r="H30" s="49">
        <v>12.663584</v>
      </c>
      <c r="I30" s="49">
        <v>12.691146</v>
      </c>
      <c r="J30" s="49">
        <v>13.607744</v>
      </c>
      <c r="K30" s="49">
        <v>13.021528999999999</v>
      </c>
      <c r="L30" s="49">
        <v>12.863422</v>
      </c>
      <c r="M30" s="49">
        <v>13.487923</v>
      </c>
      <c r="N30" s="49">
        <v>12.423799000000001</v>
      </c>
      <c r="O30" s="49">
        <v>13.314594</v>
      </c>
      <c r="P30" s="49">
        <v>13.397455000000001</v>
      </c>
      <c r="Q30" s="49">
        <v>11.774929999999999</v>
      </c>
      <c r="R30" s="49">
        <v>12.850389</v>
      </c>
      <c r="S30" s="49">
        <v>13.797408000000001</v>
      </c>
      <c r="T30" s="49">
        <v>14.130513000000001</v>
      </c>
      <c r="U30" s="49">
        <v>15.649996</v>
      </c>
      <c r="V30" s="49">
        <v>15.083159999999999</v>
      </c>
      <c r="W30" s="49">
        <v>14.556143</v>
      </c>
      <c r="X30" s="49">
        <v>16.285855999999999</v>
      </c>
      <c r="Y30" s="49">
        <v>18.159289000000001</v>
      </c>
      <c r="Z30" s="49">
        <v>18.810379999999999</v>
      </c>
      <c r="AA30" s="49">
        <v>18.882542999999998</v>
      </c>
      <c r="AB30" s="49">
        <v>18.542021999999999</v>
      </c>
      <c r="AC30" s="49">
        <v>20.336855</v>
      </c>
      <c r="AD30" s="49">
        <v>20.963695000000001</v>
      </c>
      <c r="AE30" s="49">
        <v>18.653604000000001</v>
      </c>
      <c r="AF30" s="49">
        <v>19.917622999999999</v>
      </c>
      <c r="AG30" s="49">
        <v>21.907516999999999</v>
      </c>
      <c r="AH30" s="49">
        <v>23.567364999999999</v>
      </c>
      <c r="AI30" s="49">
        <v>22.657025000000001</v>
      </c>
      <c r="AJ30" s="49">
        <v>21.133918999999999</v>
      </c>
      <c r="AK30" s="49">
        <v>21.536593</v>
      </c>
      <c r="AL30" s="49">
        <v>19.689143999999999</v>
      </c>
      <c r="AM30" s="49">
        <v>19.703267</v>
      </c>
      <c r="AN30" s="49">
        <v>19.916270999999998</v>
      </c>
      <c r="AO30" s="49">
        <v>21.432368</v>
      </c>
      <c r="AP30" s="49">
        <v>22.575628999999999</v>
      </c>
      <c r="AQ30" s="49">
        <v>26.145488</v>
      </c>
    </row>
    <row r="31" spans="1:43" x14ac:dyDescent="0.2">
      <c r="A31" s="50"/>
      <c r="B31" s="50" t="s">
        <v>324</v>
      </c>
      <c r="C31" s="51">
        <v>11.347224000000001</v>
      </c>
      <c r="D31" s="51">
        <v>11.327757</v>
      </c>
      <c r="E31" s="51">
        <v>11.95355</v>
      </c>
      <c r="F31" s="51">
        <v>13.211205</v>
      </c>
      <c r="G31" s="51">
        <v>13.942579</v>
      </c>
      <c r="H31" s="51">
        <v>13.386915</v>
      </c>
      <c r="I31" s="51">
        <v>13.07695</v>
      </c>
      <c r="J31" s="51">
        <v>14.512622</v>
      </c>
      <c r="K31" s="51">
        <v>13.730715</v>
      </c>
      <c r="L31" s="51">
        <v>13.553062000000001</v>
      </c>
      <c r="M31" s="51">
        <v>14.128982000000001</v>
      </c>
      <c r="N31" s="51">
        <v>13.083897</v>
      </c>
      <c r="O31" s="51">
        <v>14.112543000000001</v>
      </c>
      <c r="P31" s="51">
        <v>14.487855</v>
      </c>
      <c r="Q31" s="51">
        <v>12.31847</v>
      </c>
      <c r="R31" s="51">
        <v>14.166249000000001</v>
      </c>
      <c r="S31" s="51">
        <v>14.621904000000001</v>
      </c>
      <c r="T31" s="51">
        <v>14.770989999999999</v>
      </c>
      <c r="U31" s="51">
        <v>16.872232</v>
      </c>
      <c r="V31" s="51">
        <v>16.328102000000001</v>
      </c>
      <c r="W31" s="51">
        <v>15.728477</v>
      </c>
      <c r="X31" s="51">
        <v>17.28022</v>
      </c>
      <c r="Y31" s="51">
        <v>19.606479</v>
      </c>
      <c r="Z31" s="51">
        <v>19.324780000000001</v>
      </c>
      <c r="AA31" s="51">
        <v>20.326229999999999</v>
      </c>
      <c r="AB31" s="51">
        <v>19.578244999999999</v>
      </c>
      <c r="AC31" s="51">
        <v>21.866430000000001</v>
      </c>
      <c r="AD31" s="51">
        <v>22.152318999999999</v>
      </c>
      <c r="AE31" s="51">
        <v>20.331907999999999</v>
      </c>
      <c r="AF31" s="51">
        <v>20.624908999999999</v>
      </c>
      <c r="AG31" s="51">
        <v>23.144383000000001</v>
      </c>
      <c r="AH31" s="51">
        <v>25.807897000000001</v>
      </c>
      <c r="AI31" s="51">
        <v>25.068944999999999</v>
      </c>
      <c r="AJ31" s="51">
        <v>25.475783</v>
      </c>
      <c r="AK31" s="51">
        <v>23.417821</v>
      </c>
      <c r="AL31" s="51">
        <v>21.760797</v>
      </c>
      <c r="AM31" s="51">
        <v>21.257007000000002</v>
      </c>
      <c r="AN31" s="51">
        <v>20.946289</v>
      </c>
      <c r="AO31" s="51">
        <v>22.032112000000001</v>
      </c>
      <c r="AP31" s="51">
        <v>25.270213999999999</v>
      </c>
      <c r="AQ31" s="51">
        <v>28.522935</v>
      </c>
    </row>
    <row r="32" spans="1:43" x14ac:dyDescent="0.2">
      <c r="A32" s="50"/>
      <c r="B32" s="50" t="s">
        <v>325</v>
      </c>
      <c r="C32" s="51">
        <v>10.537254000000001</v>
      </c>
      <c r="D32" s="51">
        <v>10.729227</v>
      </c>
      <c r="E32" s="51">
        <v>10.770531</v>
      </c>
      <c r="F32" s="51">
        <v>11.098606</v>
      </c>
      <c r="G32" s="51">
        <v>11.884178</v>
      </c>
      <c r="H32" s="51">
        <v>11.991844</v>
      </c>
      <c r="I32" s="51">
        <v>11.807764000000001</v>
      </c>
      <c r="J32" s="51">
        <v>12.318424</v>
      </c>
      <c r="K32" s="51">
        <v>12.336582999999999</v>
      </c>
      <c r="L32" s="51">
        <v>12.15644</v>
      </c>
      <c r="M32" s="51">
        <v>11.979937</v>
      </c>
      <c r="N32" s="51">
        <v>11.676406</v>
      </c>
      <c r="O32" s="51">
        <v>12.723634000000001</v>
      </c>
      <c r="P32" s="51">
        <v>11.838291</v>
      </c>
      <c r="Q32" s="51">
        <v>11.284304000000001</v>
      </c>
      <c r="R32" s="51">
        <v>11.555799</v>
      </c>
      <c r="S32" s="51">
        <v>13.127364</v>
      </c>
      <c r="T32" s="51">
        <v>13.290554</v>
      </c>
      <c r="U32" s="51">
        <v>14.446733</v>
      </c>
      <c r="V32" s="51">
        <v>12.727255</v>
      </c>
      <c r="W32" s="51">
        <v>13.435779999999999</v>
      </c>
      <c r="X32" s="51">
        <v>15.316625</v>
      </c>
      <c r="Y32" s="51">
        <v>17.031786</v>
      </c>
      <c r="Z32" s="51">
        <v>17.755727</v>
      </c>
      <c r="AA32" s="51">
        <v>17.181692000000002</v>
      </c>
      <c r="AB32" s="51">
        <v>17.60614</v>
      </c>
      <c r="AC32" s="51">
        <v>18.654461000000001</v>
      </c>
      <c r="AD32" s="51">
        <v>19.369073</v>
      </c>
      <c r="AE32" s="51">
        <v>16.914505999999999</v>
      </c>
      <c r="AF32" s="51">
        <v>19.124448000000001</v>
      </c>
      <c r="AG32" s="51">
        <v>20.12621</v>
      </c>
      <c r="AH32" s="51">
        <v>20.550691</v>
      </c>
      <c r="AI32" s="51">
        <v>20.965972000000001</v>
      </c>
      <c r="AJ32" s="51">
        <v>17.358910999999999</v>
      </c>
      <c r="AK32" s="51">
        <v>18.432434000000001</v>
      </c>
      <c r="AL32" s="51">
        <v>18.256672999999999</v>
      </c>
      <c r="AM32" s="51">
        <v>18.138480999999999</v>
      </c>
      <c r="AN32" s="51">
        <v>19.177689999999998</v>
      </c>
      <c r="AO32" s="51">
        <v>20.417251</v>
      </c>
      <c r="AP32" s="51">
        <v>20.799871</v>
      </c>
      <c r="AQ32" s="51">
        <v>23.916529000000001</v>
      </c>
    </row>
    <row r="33" spans="1:43" x14ac:dyDescent="0.2">
      <c r="A33" s="50"/>
      <c r="B33" s="50" t="s">
        <v>326</v>
      </c>
      <c r="C33" s="51">
        <v>10.831849</v>
      </c>
      <c r="D33" s="51">
        <v>10.743282000000001</v>
      </c>
      <c r="E33" s="51">
        <v>11.729767000000001</v>
      </c>
      <c r="F33" s="51">
        <v>12.038677</v>
      </c>
      <c r="G33" s="51">
        <v>13.280054</v>
      </c>
      <c r="H33" s="51">
        <v>11.991844</v>
      </c>
      <c r="I33" s="51">
        <v>12.43764</v>
      </c>
      <c r="J33" s="51">
        <v>13.865363</v>
      </c>
      <c r="K33" s="51">
        <v>13.495972</v>
      </c>
      <c r="L33" s="51">
        <v>13.094448999999999</v>
      </c>
      <c r="M33" s="51">
        <v>12.383406000000001</v>
      </c>
      <c r="N33" s="51">
        <v>12.754238000000001</v>
      </c>
      <c r="O33" s="51">
        <v>13.342841999999999</v>
      </c>
      <c r="P33" s="51">
        <v>12.013071</v>
      </c>
      <c r="Q33" s="51">
        <v>12.308529</v>
      </c>
      <c r="R33" s="51">
        <v>13.490615</v>
      </c>
      <c r="S33" s="51">
        <v>13.709053000000001</v>
      </c>
      <c r="T33" s="51">
        <v>14.576824</v>
      </c>
      <c r="U33" s="51">
        <v>16.220994999999998</v>
      </c>
      <c r="V33" s="51">
        <v>13.659274999999999</v>
      </c>
      <c r="W33" s="51">
        <v>15.728477</v>
      </c>
      <c r="X33" s="51">
        <v>17.078203999999999</v>
      </c>
      <c r="Y33" s="51">
        <v>18.587772999999999</v>
      </c>
      <c r="Z33" s="51">
        <v>18.490107999999999</v>
      </c>
      <c r="AA33" s="51">
        <v>17.505196999999999</v>
      </c>
      <c r="AB33" s="51">
        <v>18.560984999999999</v>
      </c>
      <c r="AC33" s="51">
        <v>20.227591</v>
      </c>
      <c r="AD33" s="51">
        <v>20.147534</v>
      </c>
      <c r="AE33" s="51">
        <v>18.993147</v>
      </c>
      <c r="AF33" s="51">
        <v>20.184501000000001</v>
      </c>
      <c r="AG33" s="51">
        <v>20.984123</v>
      </c>
      <c r="AH33" s="51">
        <v>25.113236000000001</v>
      </c>
      <c r="AI33" s="51">
        <v>24.114091999999999</v>
      </c>
      <c r="AJ33" s="51">
        <v>19.947628999999999</v>
      </c>
      <c r="AK33" s="51">
        <v>18.843394</v>
      </c>
      <c r="AL33" s="51">
        <v>18.395302000000001</v>
      </c>
      <c r="AM33" s="51">
        <v>19.616961</v>
      </c>
      <c r="AN33" s="51">
        <v>20.946289</v>
      </c>
      <c r="AO33" s="51">
        <v>21.514803000000001</v>
      </c>
      <c r="AP33" s="51">
        <v>24.460533999999999</v>
      </c>
      <c r="AQ33" s="51">
        <v>28.522935</v>
      </c>
    </row>
    <row r="34" spans="1:43" x14ac:dyDescent="0.2">
      <c r="A34" s="45"/>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row>
    <row r="35" spans="1:43" x14ac:dyDescent="0.2">
      <c r="A35" s="45" t="s">
        <v>330</v>
      </c>
      <c r="B35" s="48" t="s">
        <v>323</v>
      </c>
      <c r="C35" s="49">
        <v>15.929076459016393</v>
      </c>
      <c r="D35" s="49">
        <v>15.884631253968253</v>
      </c>
      <c r="E35" s="49">
        <v>16.503949500000001</v>
      </c>
      <c r="F35" s="49">
        <v>17.819501249999998</v>
      </c>
      <c r="G35" s="49">
        <v>18.464478918032786</v>
      </c>
      <c r="H35" s="49">
        <v>17.575372587301587</v>
      </c>
      <c r="I35" s="49">
        <v>17.461151187500001</v>
      </c>
      <c r="J35" s="49">
        <v>19.153903499999998</v>
      </c>
      <c r="K35" s="49">
        <v>18.481336885245902</v>
      </c>
      <c r="L35" s="49">
        <v>18.366156140625002</v>
      </c>
      <c r="M35" s="49">
        <v>19.286822968749998</v>
      </c>
      <c r="N35" s="49">
        <v>18.231353063492062</v>
      </c>
      <c r="O35" s="49">
        <v>19.438884580645162</v>
      </c>
      <c r="P35" s="49">
        <v>19.713811841269841</v>
      </c>
      <c r="Q35" s="49">
        <v>17.508675333333333</v>
      </c>
      <c r="R35" s="49">
        <v>18.602637031746031</v>
      </c>
      <c r="S35" s="49">
        <v>19.488741213114753</v>
      </c>
      <c r="T35" s="49">
        <v>19.735229593749999</v>
      </c>
      <c r="U35" s="49">
        <v>21.975702365079364</v>
      </c>
      <c r="V35" s="49">
        <v>21.789649333333333</v>
      </c>
      <c r="W35" s="49">
        <v>21.04341375409836</v>
      </c>
      <c r="X35" s="49">
        <v>23.258427571428573</v>
      </c>
      <c r="Y35" s="49">
        <v>25.935980140624999</v>
      </c>
      <c r="Z35" s="49">
        <v>27.1772671875</v>
      </c>
      <c r="AA35" s="49">
        <v>27.574020096774195</v>
      </c>
      <c r="AB35" s="49">
        <v>26.984966968253968</v>
      </c>
      <c r="AC35" s="49">
        <v>28.554572171875002</v>
      </c>
      <c r="AD35" s="49">
        <v>26.846510269841271</v>
      </c>
      <c r="AE35" s="49">
        <v>23.708358229508196</v>
      </c>
      <c r="AF35" s="49">
        <v>25.290327682539683</v>
      </c>
      <c r="AG35" s="49">
        <v>27.983784968750001</v>
      </c>
      <c r="AH35" s="49">
        <v>30.973838390625001</v>
      </c>
      <c r="AI35" s="49">
        <v>29.651618209677419</v>
      </c>
      <c r="AJ35" s="49">
        <v>27.408780451612902</v>
      </c>
      <c r="AK35" s="49">
        <v>27.958756968749999</v>
      </c>
      <c r="AL35" s="49">
        <v>27.631777936507937</v>
      </c>
      <c r="AM35" s="49">
        <v>27.470752354838709</v>
      </c>
      <c r="AN35" s="49">
        <v>27.361715193548388</v>
      </c>
      <c r="AO35" s="49">
        <v>29.19252211111111</v>
      </c>
      <c r="AP35" s="49">
        <v>30.218285285714284</v>
      </c>
      <c r="AQ35" s="49">
        <v>34.893343955555558</v>
      </c>
    </row>
    <row r="36" spans="1:43" x14ac:dyDescent="0.2">
      <c r="A36" s="50"/>
      <c r="B36" s="50" t="s">
        <v>324</v>
      </c>
      <c r="C36" s="51">
        <v>16.498215999999999</v>
      </c>
      <c r="D36" s="51">
        <v>16.28003</v>
      </c>
      <c r="E36" s="51">
        <v>17.465876000000002</v>
      </c>
      <c r="F36" s="51">
        <v>19.003724999999999</v>
      </c>
      <c r="G36" s="51">
        <v>19.960699999999999</v>
      </c>
      <c r="H36" s="51">
        <v>18.697225</v>
      </c>
      <c r="I36" s="51">
        <v>17.983799000000001</v>
      </c>
      <c r="J36" s="51">
        <v>20.451118999999998</v>
      </c>
      <c r="K36" s="51">
        <v>19.444512</v>
      </c>
      <c r="L36" s="51">
        <v>19.3978</v>
      </c>
      <c r="M36" s="51">
        <v>20.177990000000001</v>
      </c>
      <c r="N36" s="51">
        <v>18.972895999999999</v>
      </c>
      <c r="O36" s="51">
        <v>20.711309</v>
      </c>
      <c r="P36" s="51">
        <v>21.235596000000001</v>
      </c>
      <c r="Q36" s="51">
        <v>18.342151000000001</v>
      </c>
      <c r="R36" s="51">
        <v>20.529492999999999</v>
      </c>
      <c r="S36" s="51">
        <v>20.701055</v>
      </c>
      <c r="T36" s="51">
        <v>20.654140999999999</v>
      </c>
      <c r="U36" s="51">
        <v>23.828775</v>
      </c>
      <c r="V36" s="51">
        <v>23.515881</v>
      </c>
      <c r="W36" s="51">
        <v>22.766902999999999</v>
      </c>
      <c r="X36" s="51">
        <v>24.627676999999998</v>
      </c>
      <c r="Y36" s="51">
        <v>28.020204</v>
      </c>
      <c r="Z36" s="51">
        <v>27.933067999999999</v>
      </c>
      <c r="AA36" s="51">
        <v>29.557808000000001</v>
      </c>
      <c r="AB36" s="51">
        <v>28.998259000000001</v>
      </c>
      <c r="AC36" s="51">
        <v>30.641935</v>
      </c>
      <c r="AD36" s="51">
        <v>28.612366999999999</v>
      </c>
      <c r="AE36" s="51">
        <v>25.753195999999999</v>
      </c>
      <c r="AF36" s="51">
        <v>26.622468000000001</v>
      </c>
      <c r="AG36" s="51">
        <v>30.580745</v>
      </c>
      <c r="AH36" s="51">
        <v>33.906298</v>
      </c>
      <c r="AI36" s="51">
        <v>32.676698999999999</v>
      </c>
      <c r="AJ36" s="51">
        <v>33.062224999999998</v>
      </c>
      <c r="AK36" s="51">
        <v>30.013956</v>
      </c>
      <c r="AL36" s="51">
        <v>30.609044000000001</v>
      </c>
      <c r="AM36" s="51">
        <v>29.695989000000001</v>
      </c>
      <c r="AN36" s="51">
        <v>28.449491999999999</v>
      </c>
      <c r="AO36" s="51">
        <v>30.248383</v>
      </c>
      <c r="AP36" s="51">
        <v>33.624222000000003</v>
      </c>
      <c r="AQ36" s="51">
        <v>38.291549000000003</v>
      </c>
    </row>
    <row r="37" spans="1:43" x14ac:dyDescent="0.2">
      <c r="A37" s="50"/>
      <c r="B37" s="50" t="s">
        <v>325</v>
      </c>
      <c r="C37" s="51">
        <v>15.309737999999999</v>
      </c>
      <c r="D37" s="51">
        <v>15.439847</v>
      </c>
      <c r="E37" s="51">
        <v>15.734302</v>
      </c>
      <c r="F37" s="51">
        <v>16.150883</v>
      </c>
      <c r="G37" s="51">
        <v>17.735634999999998</v>
      </c>
      <c r="H37" s="51">
        <v>16.522956000000001</v>
      </c>
      <c r="I37" s="51">
        <v>16.232762999999998</v>
      </c>
      <c r="J37" s="51">
        <v>17.457046999999999</v>
      </c>
      <c r="K37" s="51">
        <v>17.422338</v>
      </c>
      <c r="L37" s="51">
        <v>17.329433000000002</v>
      </c>
      <c r="M37" s="51">
        <v>17.760189</v>
      </c>
      <c r="N37" s="51">
        <v>17.221233000000002</v>
      </c>
      <c r="O37" s="51">
        <v>18.489550999999999</v>
      </c>
      <c r="P37" s="51">
        <v>17.512108999999999</v>
      </c>
      <c r="Q37" s="51">
        <v>16.750384</v>
      </c>
      <c r="R37" s="51">
        <v>16.730018999999999</v>
      </c>
      <c r="S37" s="51">
        <v>18.319329</v>
      </c>
      <c r="T37" s="51">
        <v>18.496458000000001</v>
      </c>
      <c r="U37" s="51">
        <v>20.201321</v>
      </c>
      <c r="V37" s="51">
        <v>18.429608000000002</v>
      </c>
      <c r="W37" s="51">
        <v>19.455583000000001</v>
      </c>
      <c r="X37" s="51">
        <v>22.041295999999999</v>
      </c>
      <c r="Y37" s="51">
        <v>24.273610000000001</v>
      </c>
      <c r="Z37" s="51">
        <v>26.172529999999998</v>
      </c>
      <c r="AA37" s="51">
        <v>25.248605000000001</v>
      </c>
      <c r="AB37" s="51">
        <v>25.360267</v>
      </c>
      <c r="AC37" s="51">
        <v>26.054597999999999</v>
      </c>
      <c r="AD37" s="51">
        <v>24.487807</v>
      </c>
      <c r="AE37" s="51">
        <v>21.550001000000002</v>
      </c>
      <c r="AF37" s="51">
        <v>24.003595000000001</v>
      </c>
      <c r="AG37" s="51">
        <v>25.036477000000001</v>
      </c>
      <c r="AH37" s="51">
        <v>27.203396999999999</v>
      </c>
      <c r="AI37" s="51">
        <v>27.46386</v>
      </c>
      <c r="AJ37" s="51">
        <v>22.545801000000001</v>
      </c>
      <c r="AK37" s="51">
        <v>25.953641999999999</v>
      </c>
      <c r="AL37" s="51">
        <v>25.274937000000001</v>
      </c>
      <c r="AM37" s="51">
        <v>25.493387999999999</v>
      </c>
      <c r="AN37" s="51">
        <v>26.383146</v>
      </c>
      <c r="AO37" s="51">
        <v>27.730945999999999</v>
      </c>
      <c r="AP37" s="51">
        <v>27.715862000000001</v>
      </c>
      <c r="AQ37" s="51">
        <v>31.763591999999999</v>
      </c>
    </row>
    <row r="38" spans="1:43" x14ac:dyDescent="0.2">
      <c r="A38" s="50"/>
      <c r="B38" s="50" t="s">
        <v>326</v>
      </c>
      <c r="C38" s="51">
        <v>15.587524</v>
      </c>
      <c r="D38" s="51">
        <v>15.694495999999999</v>
      </c>
      <c r="E38" s="51">
        <v>17.138895999999999</v>
      </c>
      <c r="F38" s="51">
        <v>18.081727000000001</v>
      </c>
      <c r="G38" s="51">
        <v>18.546734000000001</v>
      </c>
      <c r="H38" s="51">
        <v>16.522956000000001</v>
      </c>
      <c r="I38" s="51">
        <v>17.458255999999999</v>
      </c>
      <c r="J38" s="51">
        <v>19.635190999999999</v>
      </c>
      <c r="K38" s="51">
        <v>19.316089000000002</v>
      </c>
      <c r="L38" s="51">
        <v>18.732612</v>
      </c>
      <c r="M38" s="51">
        <v>18.358329000000001</v>
      </c>
      <c r="N38" s="51">
        <v>18.534023999999999</v>
      </c>
      <c r="O38" s="51">
        <v>19.504235000000001</v>
      </c>
      <c r="P38" s="51">
        <v>17.830918</v>
      </c>
      <c r="Q38" s="51">
        <v>18.327349000000002</v>
      </c>
      <c r="R38" s="51">
        <v>19.367999999999999</v>
      </c>
      <c r="S38" s="51">
        <v>19.078883000000001</v>
      </c>
      <c r="T38" s="51">
        <v>20.383230999999999</v>
      </c>
      <c r="U38" s="51">
        <v>22.916288000000002</v>
      </c>
      <c r="V38" s="51">
        <v>19.779212000000001</v>
      </c>
      <c r="W38" s="51">
        <v>22.766902999999999</v>
      </c>
      <c r="X38" s="51">
        <v>24.339763999999999</v>
      </c>
      <c r="Y38" s="51">
        <v>26.562004000000002</v>
      </c>
      <c r="Z38" s="51">
        <v>26.810146</v>
      </c>
      <c r="AA38" s="51">
        <v>25.723267</v>
      </c>
      <c r="AB38" s="51">
        <v>25.924040000000002</v>
      </c>
      <c r="AC38" s="51">
        <v>28.321715000000001</v>
      </c>
      <c r="AD38" s="51">
        <v>25.358194999999998</v>
      </c>
      <c r="AE38" s="51">
        <v>24.354361999999998</v>
      </c>
      <c r="AF38" s="51">
        <v>25.108989000000001</v>
      </c>
      <c r="AG38" s="51">
        <v>29.368822000000002</v>
      </c>
      <c r="AH38" s="51">
        <v>32.734431999999998</v>
      </c>
      <c r="AI38" s="51">
        <v>31.295034999999999</v>
      </c>
      <c r="AJ38" s="51">
        <v>25.603764000000002</v>
      </c>
      <c r="AK38" s="51">
        <v>26.568961999999999</v>
      </c>
      <c r="AL38" s="51">
        <v>25.855464000000001</v>
      </c>
      <c r="AM38" s="51">
        <v>27.171052</v>
      </c>
      <c r="AN38" s="51">
        <v>28.449491999999999</v>
      </c>
      <c r="AO38" s="51">
        <v>30.048106000000001</v>
      </c>
      <c r="AP38" s="51">
        <v>32.545119</v>
      </c>
      <c r="AQ38" s="51">
        <v>38.291549000000003</v>
      </c>
    </row>
    <row r="39" spans="1:43" x14ac:dyDescent="0.2">
      <c r="A39" s="45"/>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row>
    <row r="40" spans="1:43" x14ac:dyDescent="0.2">
      <c r="A40" s="45" t="s">
        <v>331</v>
      </c>
      <c r="B40" s="48" t="s">
        <v>323</v>
      </c>
      <c r="C40" s="49">
        <v>14.378393000000001</v>
      </c>
      <c r="D40" s="49">
        <v>14.542586</v>
      </c>
      <c r="E40" s="49">
        <v>15.035245</v>
      </c>
      <c r="F40" s="49">
        <v>16.307631000000001</v>
      </c>
      <c r="G40" s="49">
        <v>17.143325999999998</v>
      </c>
      <c r="H40" s="49">
        <v>16.510151</v>
      </c>
      <c r="I40" s="49">
        <v>16.501092</v>
      </c>
      <c r="J40" s="49">
        <v>17.811475000000002</v>
      </c>
      <c r="K40" s="49">
        <v>17.076136999999999</v>
      </c>
      <c r="L40" s="49">
        <v>16.916719000000001</v>
      </c>
      <c r="M40" s="49">
        <v>17.702601000000001</v>
      </c>
      <c r="N40" s="49">
        <v>16.485934</v>
      </c>
      <c r="O40" s="49">
        <v>17.58764</v>
      </c>
      <c r="P40" s="49">
        <v>17.763418999999999</v>
      </c>
      <c r="Q40" s="49">
        <v>15.522276</v>
      </c>
      <c r="R40" s="49">
        <v>17.106493</v>
      </c>
      <c r="S40" s="49">
        <v>18.246694000000002</v>
      </c>
      <c r="T40" s="49">
        <v>18.717862</v>
      </c>
      <c r="U40" s="49">
        <v>20.754626999999999</v>
      </c>
      <c r="V40" s="49">
        <v>20.156887000000001</v>
      </c>
      <c r="W40" s="49">
        <v>19.426839999999999</v>
      </c>
      <c r="X40" s="49">
        <v>21.547650999999998</v>
      </c>
      <c r="Y40" s="49">
        <v>23.960791</v>
      </c>
      <c r="Z40" s="49">
        <v>24.651135</v>
      </c>
      <c r="AA40" s="49">
        <v>24.835287999999998</v>
      </c>
      <c r="AB40" s="49">
        <v>24.540679000000001</v>
      </c>
      <c r="AC40" s="49">
        <v>26.820729</v>
      </c>
      <c r="AD40" s="49">
        <v>27.211383999999999</v>
      </c>
      <c r="AE40" s="49">
        <v>24.004847999999999</v>
      </c>
      <c r="AF40" s="49">
        <v>25.609390000000001</v>
      </c>
      <c r="AG40" s="49">
        <v>28.053768999999999</v>
      </c>
      <c r="AH40" s="49">
        <v>29.880575</v>
      </c>
      <c r="AI40" s="49">
        <v>28.417059999999999</v>
      </c>
      <c r="AJ40" s="49">
        <v>26.657119999999999</v>
      </c>
      <c r="AK40" s="49">
        <v>27.037863999999999</v>
      </c>
      <c r="AL40" s="49">
        <v>24.493200999999999</v>
      </c>
      <c r="AM40" s="49">
        <v>24.574687999999998</v>
      </c>
      <c r="AN40" s="49">
        <v>24.89096</v>
      </c>
      <c r="AO40" s="49">
        <v>26.733039000000002</v>
      </c>
      <c r="AP40" s="49">
        <v>28.342081</v>
      </c>
      <c r="AQ40" s="49">
        <v>32.96519</v>
      </c>
    </row>
    <row r="41" spans="1:43" x14ac:dyDescent="0.2">
      <c r="A41" s="50"/>
      <c r="B41" s="50" t="s">
        <v>324</v>
      </c>
      <c r="C41" s="51">
        <v>14.777274</v>
      </c>
      <c r="D41" s="51">
        <v>14.946299</v>
      </c>
      <c r="E41" s="51">
        <v>15.89676</v>
      </c>
      <c r="F41" s="51">
        <v>17.338529000000001</v>
      </c>
      <c r="G41" s="51">
        <v>18.256906000000001</v>
      </c>
      <c r="H41" s="51">
        <v>17.450219000000001</v>
      </c>
      <c r="I41" s="51">
        <v>16.990245999999999</v>
      </c>
      <c r="J41" s="51">
        <v>19.076170999999999</v>
      </c>
      <c r="K41" s="51">
        <v>17.915279000000002</v>
      </c>
      <c r="L41" s="51">
        <v>17.878658000000001</v>
      </c>
      <c r="M41" s="51">
        <v>18.510973</v>
      </c>
      <c r="N41" s="51">
        <v>17.249763000000002</v>
      </c>
      <c r="O41" s="51">
        <v>18.616071999999999</v>
      </c>
      <c r="P41" s="51">
        <v>19.292145999999999</v>
      </c>
      <c r="Q41" s="51">
        <v>16.218266</v>
      </c>
      <c r="R41" s="51">
        <v>18.917418999999999</v>
      </c>
      <c r="S41" s="51">
        <v>19.32883</v>
      </c>
      <c r="T41" s="51">
        <v>19.567457999999998</v>
      </c>
      <c r="U41" s="51">
        <v>22.408839</v>
      </c>
      <c r="V41" s="51">
        <v>21.758800000000001</v>
      </c>
      <c r="W41" s="51">
        <v>21.036460000000002</v>
      </c>
      <c r="X41" s="51">
        <v>22.800778000000001</v>
      </c>
      <c r="Y41" s="51">
        <v>25.833137000000001</v>
      </c>
      <c r="Z41" s="51">
        <v>25.285658999999999</v>
      </c>
      <c r="AA41" s="51">
        <v>26.812182</v>
      </c>
      <c r="AB41" s="51">
        <v>25.712078999999999</v>
      </c>
      <c r="AC41" s="51">
        <v>28.871874999999999</v>
      </c>
      <c r="AD41" s="51">
        <v>29.012125000000001</v>
      </c>
      <c r="AE41" s="51">
        <v>26.155308999999999</v>
      </c>
      <c r="AF41" s="51">
        <v>26.671396999999999</v>
      </c>
      <c r="AG41" s="51">
        <v>29.564060000000001</v>
      </c>
      <c r="AH41" s="51">
        <v>32.844468999999997</v>
      </c>
      <c r="AI41" s="51">
        <v>31.427624000000002</v>
      </c>
      <c r="AJ41" s="51">
        <v>31.837935000000002</v>
      </c>
      <c r="AK41" s="51">
        <v>29.325804999999999</v>
      </c>
      <c r="AL41" s="51">
        <v>27.001850000000001</v>
      </c>
      <c r="AM41" s="51">
        <v>26.469265</v>
      </c>
      <c r="AN41" s="51">
        <v>26.159096000000002</v>
      </c>
      <c r="AO41" s="51">
        <v>27.477112999999999</v>
      </c>
      <c r="AP41" s="51">
        <v>31.745215000000002</v>
      </c>
      <c r="AQ41" s="51">
        <v>36.038052999999998</v>
      </c>
    </row>
    <row r="42" spans="1:43" x14ac:dyDescent="0.2">
      <c r="A42" s="50"/>
      <c r="B42" s="50" t="s">
        <v>325</v>
      </c>
      <c r="C42" s="51">
        <v>13.728016999999999</v>
      </c>
      <c r="D42" s="51">
        <v>14.159081</v>
      </c>
      <c r="E42" s="51">
        <v>14.331457</v>
      </c>
      <c r="F42" s="51">
        <v>14.78044</v>
      </c>
      <c r="G42" s="51">
        <v>16.280103</v>
      </c>
      <c r="H42" s="51">
        <v>15.585824000000001</v>
      </c>
      <c r="I42" s="51">
        <v>15.349557000000001</v>
      </c>
      <c r="J42" s="51">
        <v>16.298762</v>
      </c>
      <c r="K42" s="51">
        <v>16.111203</v>
      </c>
      <c r="L42" s="51">
        <v>15.991799</v>
      </c>
      <c r="M42" s="51">
        <v>15.905554</v>
      </c>
      <c r="N42" s="51">
        <v>15.534556</v>
      </c>
      <c r="O42" s="51">
        <v>16.781911000000001</v>
      </c>
      <c r="P42" s="51">
        <v>15.607329</v>
      </c>
      <c r="Q42" s="51">
        <v>14.875674</v>
      </c>
      <c r="R42" s="51">
        <v>15.442444</v>
      </c>
      <c r="S42" s="51">
        <v>17.362506</v>
      </c>
      <c r="T42" s="51">
        <v>17.660176</v>
      </c>
      <c r="U42" s="51">
        <v>19.137782999999999</v>
      </c>
      <c r="V42" s="51">
        <v>16.992429999999999</v>
      </c>
      <c r="W42" s="51">
        <v>17.938396999999998</v>
      </c>
      <c r="X42" s="51">
        <v>20.233526999999999</v>
      </c>
      <c r="Y42" s="51">
        <v>22.472975000000002</v>
      </c>
      <c r="Z42" s="51">
        <v>23.944828000000001</v>
      </c>
      <c r="AA42" s="51">
        <v>22.450612</v>
      </c>
      <c r="AB42" s="51">
        <v>22.914311000000001</v>
      </c>
      <c r="AC42" s="51">
        <v>24.552900000000001</v>
      </c>
      <c r="AD42" s="51">
        <v>24.898499999999999</v>
      </c>
      <c r="AE42" s="51">
        <v>21.722764999999999</v>
      </c>
      <c r="AF42" s="51">
        <v>24.652372</v>
      </c>
      <c r="AG42" s="51">
        <v>25.669699000000001</v>
      </c>
      <c r="AH42" s="51">
        <v>26.1067</v>
      </c>
      <c r="AI42" s="51">
        <v>26.325955</v>
      </c>
      <c r="AJ42" s="51">
        <v>21.939288000000001</v>
      </c>
      <c r="AK42" s="51">
        <v>23.114204000000001</v>
      </c>
      <c r="AL42" s="51">
        <v>22.781123000000001</v>
      </c>
      <c r="AM42" s="51">
        <v>22.633272000000002</v>
      </c>
      <c r="AN42" s="51">
        <v>23.948043999999999</v>
      </c>
      <c r="AO42" s="51">
        <v>25.498683</v>
      </c>
      <c r="AP42" s="51">
        <v>26.112003000000001</v>
      </c>
      <c r="AQ42" s="51">
        <v>30.142927</v>
      </c>
    </row>
    <row r="43" spans="1:43" x14ac:dyDescent="0.2">
      <c r="A43" s="50"/>
      <c r="B43" s="50" t="s">
        <v>326</v>
      </c>
      <c r="C43" s="51">
        <v>14.294509</v>
      </c>
      <c r="D43" s="51">
        <v>14.295199</v>
      </c>
      <c r="E43" s="51">
        <v>15.61819</v>
      </c>
      <c r="F43" s="51">
        <v>16.570352</v>
      </c>
      <c r="G43" s="51">
        <v>17.309764000000001</v>
      </c>
      <c r="H43" s="51">
        <v>15.585824000000001</v>
      </c>
      <c r="I43" s="51">
        <v>16.305236000000001</v>
      </c>
      <c r="J43" s="51">
        <v>18.092437</v>
      </c>
      <c r="K43" s="51">
        <v>17.803042999999999</v>
      </c>
      <c r="L43" s="51">
        <v>17.186364000000001</v>
      </c>
      <c r="M43" s="51">
        <v>16.441231999999999</v>
      </c>
      <c r="N43" s="51">
        <v>16.830207999999999</v>
      </c>
      <c r="O43" s="51">
        <v>17.694628000000002</v>
      </c>
      <c r="P43" s="51">
        <v>15.853611000000001</v>
      </c>
      <c r="Q43" s="51">
        <v>16.205178</v>
      </c>
      <c r="R43" s="51">
        <v>17.761544000000001</v>
      </c>
      <c r="S43" s="51">
        <v>18.216267999999999</v>
      </c>
      <c r="T43" s="51">
        <v>19.310116000000001</v>
      </c>
      <c r="U43" s="51">
        <v>21.550774000000001</v>
      </c>
      <c r="V43" s="51">
        <v>18.236789000000002</v>
      </c>
      <c r="W43" s="51">
        <v>21.036460000000002</v>
      </c>
      <c r="X43" s="51">
        <v>22.534223000000001</v>
      </c>
      <c r="Y43" s="51">
        <v>24.478470999999999</v>
      </c>
      <c r="Z43" s="51">
        <v>24.328503000000001</v>
      </c>
      <c r="AA43" s="51">
        <v>22.782934000000001</v>
      </c>
      <c r="AB43" s="51">
        <v>24.429867000000002</v>
      </c>
      <c r="AC43" s="51">
        <v>26.234188</v>
      </c>
      <c r="AD43" s="51">
        <v>25.918126999999998</v>
      </c>
      <c r="AE43" s="51">
        <v>24.467103000000002</v>
      </c>
      <c r="AF43" s="51">
        <v>25.744045</v>
      </c>
      <c r="AG43" s="51">
        <v>26.657314</v>
      </c>
      <c r="AH43" s="51">
        <v>31.483149999999998</v>
      </c>
      <c r="AI43" s="51">
        <v>30.151824000000001</v>
      </c>
      <c r="AJ43" s="51">
        <v>25.079194999999999</v>
      </c>
      <c r="AK43" s="51">
        <v>23.502433</v>
      </c>
      <c r="AL43" s="51">
        <v>22.954107</v>
      </c>
      <c r="AM43" s="51">
        <v>24.526458999999999</v>
      </c>
      <c r="AN43" s="51">
        <v>26.159096000000002</v>
      </c>
      <c r="AO43" s="51">
        <v>26.997199999999999</v>
      </c>
      <c r="AP43" s="51">
        <v>30.844342999999999</v>
      </c>
      <c r="AQ43" s="51">
        <v>36.038052999999998</v>
      </c>
    </row>
    <row r="44" spans="1:43" x14ac:dyDescent="0.2">
      <c r="A44" s="45"/>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row>
    <row r="45" spans="1:43" x14ac:dyDescent="0.2">
      <c r="A45" s="45" t="s">
        <v>332</v>
      </c>
      <c r="B45" s="48" t="s">
        <v>323</v>
      </c>
      <c r="C45" s="49">
        <v>24.969581524590165</v>
      </c>
      <c r="D45" s="49">
        <v>25.744705476190475</v>
      </c>
      <c r="E45" s="49">
        <v>27.046192203124999</v>
      </c>
      <c r="F45" s="49">
        <v>29.079618687499998</v>
      </c>
      <c r="G45" s="49">
        <v>29.931512016393441</v>
      </c>
      <c r="H45" s="49">
        <v>27.915431777777776</v>
      </c>
      <c r="I45" s="49">
        <v>27.321865609374999</v>
      </c>
      <c r="J45" s="49">
        <v>29.471499625</v>
      </c>
      <c r="K45" s="49">
        <v>28.598171327868851</v>
      </c>
      <c r="L45" s="49">
        <v>28.851630875000001</v>
      </c>
      <c r="M45" s="49">
        <v>30.533554406250001</v>
      </c>
      <c r="N45" s="49">
        <v>28.417530873015874</v>
      </c>
      <c r="O45" s="49">
        <v>30.699696483870969</v>
      </c>
      <c r="P45" s="49">
        <v>31.013972698412697</v>
      </c>
      <c r="Q45" s="49">
        <v>27.271971666666666</v>
      </c>
      <c r="R45" s="49">
        <v>28.286058238095237</v>
      </c>
      <c r="S45" s="49">
        <v>29.481086377049181</v>
      </c>
      <c r="T45" s="49">
        <v>29.259144140625001</v>
      </c>
      <c r="U45" s="49">
        <v>32.985610841269839</v>
      </c>
      <c r="V45" s="49">
        <v>31.353894015873017</v>
      </c>
      <c r="W45" s="49">
        <v>29.202779032786886</v>
      </c>
      <c r="X45" s="49">
        <v>31.502990396825396</v>
      </c>
      <c r="Y45" s="49">
        <v>34.577066718749997</v>
      </c>
      <c r="Z45" s="49">
        <v>35.851667156250002</v>
      </c>
      <c r="AA45" s="49">
        <v>35.884233580645159</v>
      </c>
      <c r="AB45" s="49">
        <v>35.973250841269838</v>
      </c>
      <c r="AC45" s="49">
        <v>39.964127812500003</v>
      </c>
      <c r="AD45" s="49">
        <v>40.7444556031746</v>
      </c>
      <c r="AE45" s="49">
        <v>35.694530393442626</v>
      </c>
      <c r="AF45" s="49">
        <v>37.452697285714287</v>
      </c>
      <c r="AG45" s="49">
        <v>41.095901859374997</v>
      </c>
      <c r="AH45" s="49">
        <v>45.065401812499999</v>
      </c>
      <c r="AI45" s="49">
        <v>44.122185338709677</v>
      </c>
      <c r="AJ45" s="49">
        <v>40.545625532258065</v>
      </c>
      <c r="AK45" s="49">
        <v>40.819461843749998</v>
      </c>
      <c r="AL45" s="49">
        <v>37.127702111111113</v>
      </c>
      <c r="AM45" s="49">
        <v>36.723771274193545</v>
      </c>
      <c r="AN45" s="49">
        <v>37.323659661290321</v>
      </c>
      <c r="AO45" s="49">
        <v>40.761487190476188</v>
      </c>
      <c r="AP45" s="49">
        <v>41.571698301587304</v>
      </c>
      <c r="AQ45" s="49">
        <v>48.146982488888888</v>
      </c>
    </row>
    <row r="46" spans="1:43" x14ac:dyDescent="0.2">
      <c r="A46" s="50"/>
      <c r="B46" s="50" t="s">
        <v>324</v>
      </c>
      <c r="C46" s="51">
        <v>25.896469</v>
      </c>
      <c r="D46" s="51">
        <v>26.459015999999998</v>
      </c>
      <c r="E46" s="51">
        <v>28.56043</v>
      </c>
      <c r="F46" s="51">
        <v>30.806450999999999</v>
      </c>
      <c r="G46" s="51">
        <v>32.415698999999996</v>
      </c>
      <c r="H46" s="51">
        <v>29.842468</v>
      </c>
      <c r="I46" s="51">
        <v>28.138929999999998</v>
      </c>
      <c r="J46" s="51">
        <v>31.446926999999999</v>
      </c>
      <c r="K46" s="51">
        <v>30.187152000000001</v>
      </c>
      <c r="L46" s="51">
        <v>30.311654999999998</v>
      </c>
      <c r="M46" s="51">
        <v>31.946840000000002</v>
      </c>
      <c r="N46" s="51">
        <v>29.899850000000001</v>
      </c>
      <c r="O46" s="51">
        <v>32.833736999999999</v>
      </c>
      <c r="P46" s="51">
        <v>33.658361999999997</v>
      </c>
      <c r="Q46" s="51">
        <v>28.542725000000001</v>
      </c>
      <c r="R46" s="51">
        <v>31.177631000000002</v>
      </c>
      <c r="S46" s="51">
        <v>31.624654</v>
      </c>
      <c r="T46" s="51">
        <v>31.006923</v>
      </c>
      <c r="U46" s="51">
        <v>35.760097000000002</v>
      </c>
      <c r="V46" s="51">
        <v>34.609144000000001</v>
      </c>
      <c r="W46" s="51">
        <v>31.089302</v>
      </c>
      <c r="X46" s="51">
        <v>32.851692</v>
      </c>
      <c r="Y46" s="51">
        <v>37.325716</v>
      </c>
      <c r="Z46" s="51">
        <v>36.950363000000003</v>
      </c>
      <c r="AA46" s="51">
        <v>38.445946999999997</v>
      </c>
      <c r="AB46" s="51">
        <v>37.745828000000003</v>
      </c>
      <c r="AC46" s="51">
        <v>42.931480999999998</v>
      </c>
      <c r="AD46" s="51">
        <v>43.433481</v>
      </c>
      <c r="AE46" s="51">
        <v>39.030034000000001</v>
      </c>
      <c r="AF46" s="51">
        <v>39.431677000000001</v>
      </c>
      <c r="AG46" s="51">
        <v>43.796095000000001</v>
      </c>
      <c r="AH46" s="51">
        <v>49.235137000000002</v>
      </c>
      <c r="AI46" s="51">
        <v>48.728008000000003</v>
      </c>
      <c r="AJ46" s="51">
        <v>48.996693</v>
      </c>
      <c r="AK46" s="51">
        <v>44.172325000000001</v>
      </c>
      <c r="AL46" s="51">
        <v>41.038812</v>
      </c>
      <c r="AM46" s="51">
        <v>39.563845999999998</v>
      </c>
      <c r="AN46" s="51">
        <v>39.877991000000002</v>
      </c>
      <c r="AO46" s="51">
        <v>41.936405999999998</v>
      </c>
      <c r="AP46" s="51">
        <v>46.437263000000002</v>
      </c>
      <c r="AQ46" s="51">
        <v>52.708516000000003</v>
      </c>
    </row>
    <row r="47" spans="1:43" x14ac:dyDescent="0.2">
      <c r="A47" s="50"/>
      <c r="B47" s="50" t="s">
        <v>325</v>
      </c>
      <c r="C47" s="51">
        <v>23.754669</v>
      </c>
      <c r="D47" s="51">
        <v>24.871489</v>
      </c>
      <c r="E47" s="51">
        <v>25.834634999999999</v>
      </c>
      <c r="F47" s="51">
        <v>26.440860000000001</v>
      </c>
      <c r="G47" s="51">
        <v>28.844457999999999</v>
      </c>
      <c r="H47" s="51">
        <v>25.872720000000001</v>
      </c>
      <c r="I47" s="51">
        <v>25.422543000000001</v>
      </c>
      <c r="J47" s="51">
        <v>26.919924999999999</v>
      </c>
      <c r="K47" s="51">
        <v>26.828997999999999</v>
      </c>
      <c r="L47" s="51">
        <v>27.063088</v>
      </c>
      <c r="M47" s="51">
        <v>27.671669000000001</v>
      </c>
      <c r="N47" s="51">
        <v>26.686679000000002</v>
      </c>
      <c r="O47" s="51">
        <v>29.146241</v>
      </c>
      <c r="P47" s="51">
        <v>27.277207000000001</v>
      </c>
      <c r="Q47" s="51">
        <v>26.115846999999999</v>
      </c>
      <c r="R47" s="51">
        <v>25.429276000000002</v>
      </c>
      <c r="S47" s="51">
        <v>26.954751999999999</v>
      </c>
      <c r="T47" s="51">
        <v>27.218575999999999</v>
      </c>
      <c r="U47" s="51">
        <v>30.328944</v>
      </c>
      <c r="V47" s="51">
        <v>25.782702</v>
      </c>
      <c r="W47" s="51">
        <v>27.198111000000001</v>
      </c>
      <c r="X47" s="51">
        <v>29.439343000000001</v>
      </c>
      <c r="Y47" s="51">
        <v>32.384751999999999</v>
      </c>
      <c r="Z47" s="51">
        <v>34.624841000000004</v>
      </c>
      <c r="AA47" s="51">
        <v>32.849764</v>
      </c>
      <c r="AB47" s="51">
        <v>33.663231000000003</v>
      </c>
      <c r="AC47" s="51">
        <v>36.458142000000002</v>
      </c>
      <c r="AD47" s="51">
        <v>37.155278000000003</v>
      </c>
      <c r="AE47" s="51">
        <v>31.844335999999998</v>
      </c>
      <c r="AF47" s="51">
        <v>35.551780999999998</v>
      </c>
      <c r="AG47" s="51">
        <v>37.083902000000002</v>
      </c>
      <c r="AH47" s="51">
        <v>39.054124999999999</v>
      </c>
      <c r="AI47" s="51">
        <v>41.041894999999997</v>
      </c>
      <c r="AJ47" s="51">
        <v>33.555945999999999</v>
      </c>
      <c r="AK47" s="51">
        <v>35.494672000000001</v>
      </c>
      <c r="AL47" s="51">
        <v>34.239586000000003</v>
      </c>
      <c r="AM47" s="51">
        <v>34.027946</v>
      </c>
      <c r="AN47" s="51">
        <v>35.470314999999999</v>
      </c>
      <c r="AO47" s="51">
        <v>38.890633000000001</v>
      </c>
      <c r="AP47" s="51">
        <v>38.349575999999999</v>
      </c>
      <c r="AQ47" s="51">
        <v>43.945804000000003</v>
      </c>
    </row>
    <row r="48" spans="1:43" x14ac:dyDescent="0.2">
      <c r="A48" s="50"/>
      <c r="B48" s="50" t="s">
        <v>326</v>
      </c>
      <c r="C48" s="51">
        <v>25.103009</v>
      </c>
      <c r="D48" s="51">
        <v>25.771972999999999</v>
      </c>
      <c r="E48" s="51">
        <v>28.045707</v>
      </c>
      <c r="F48" s="51">
        <v>29.469761999999999</v>
      </c>
      <c r="G48" s="51">
        <v>29.645802</v>
      </c>
      <c r="H48" s="51">
        <v>25.872720000000001</v>
      </c>
      <c r="I48" s="51">
        <v>26.921786999999998</v>
      </c>
      <c r="J48" s="51">
        <v>30.240670000000001</v>
      </c>
      <c r="K48" s="51">
        <v>30.183320999999999</v>
      </c>
      <c r="L48" s="51">
        <v>29.678961999999999</v>
      </c>
      <c r="M48" s="51">
        <v>28.613507999999999</v>
      </c>
      <c r="N48" s="51">
        <v>29.215579999999999</v>
      </c>
      <c r="O48" s="51">
        <v>30.935438000000001</v>
      </c>
      <c r="P48" s="51">
        <v>27.763276999999999</v>
      </c>
      <c r="Q48" s="51">
        <v>28.520157999999999</v>
      </c>
      <c r="R48" s="51">
        <v>29.591175</v>
      </c>
      <c r="S48" s="51">
        <v>28.086065000000001</v>
      </c>
      <c r="T48" s="51">
        <v>30.601306999999998</v>
      </c>
      <c r="U48" s="51">
        <v>34.393889000000001</v>
      </c>
      <c r="V48" s="51">
        <v>27.644582</v>
      </c>
      <c r="W48" s="51">
        <v>31.089302</v>
      </c>
      <c r="X48" s="51">
        <v>32.471995999999997</v>
      </c>
      <c r="Y48" s="51">
        <v>35.402659999999997</v>
      </c>
      <c r="Z48" s="51">
        <v>34.868034999999999</v>
      </c>
      <c r="AA48" s="51">
        <v>33.469549000000001</v>
      </c>
      <c r="AB48" s="51">
        <v>36.273907000000001</v>
      </c>
      <c r="AC48" s="51">
        <v>39.356983999999997</v>
      </c>
      <c r="AD48" s="51">
        <v>38.444814999999998</v>
      </c>
      <c r="AE48" s="51">
        <v>36.042937000000002</v>
      </c>
      <c r="AF48" s="51">
        <v>37.191056000000003</v>
      </c>
      <c r="AG48" s="51">
        <v>39.871338999999999</v>
      </c>
      <c r="AH48" s="51">
        <v>48.813132000000003</v>
      </c>
      <c r="AI48" s="51">
        <v>46.402016000000003</v>
      </c>
      <c r="AJ48" s="51">
        <v>37.740501999999999</v>
      </c>
      <c r="AK48" s="51">
        <v>35.941400000000002</v>
      </c>
      <c r="AL48" s="51">
        <v>34.504891999999998</v>
      </c>
      <c r="AM48" s="51">
        <v>36.507033</v>
      </c>
      <c r="AN48" s="51">
        <v>39.877991000000002</v>
      </c>
      <c r="AO48" s="51">
        <v>39.898305000000001</v>
      </c>
      <c r="AP48" s="51">
        <v>44.994875</v>
      </c>
      <c r="AQ48" s="51">
        <v>52.708516000000003</v>
      </c>
    </row>
    <row r="49" spans="1:43" x14ac:dyDescent="0.2">
      <c r="A49" s="45"/>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row>
    <row r="50" spans="1:43" x14ac:dyDescent="0.2">
      <c r="A50" s="45" t="s">
        <v>333</v>
      </c>
      <c r="B50" s="48" t="s">
        <v>323</v>
      </c>
      <c r="C50" s="49">
        <v>23.075278000000001</v>
      </c>
      <c r="D50" s="49">
        <v>23.474858000000001</v>
      </c>
      <c r="E50" s="49">
        <v>24.547774</v>
      </c>
      <c r="F50" s="49">
        <v>26.233979999999999</v>
      </c>
      <c r="G50" s="49">
        <v>27.751809000000002</v>
      </c>
      <c r="H50" s="49">
        <v>26.67699</v>
      </c>
      <c r="I50" s="49">
        <v>26.249513</v>
      </c>
      <c r="J50" s="49">
        <v>27.946380000000001</v>
      </c>
      <c r="K50" s="49">
        <v>26.854275000000001</v>
      </c>
      <c r="L50" s="49">
        <v>26.719116</v>
      </c>
      <c r="M50" s="49">
        <v>28.293448999999999</v>
      </c>
      <c r="N50" s="49">
        <v>25.593347999999999</v>
      </c>
      <c r="O50" s="49">
        <v>27.726175000000001</v>
      </c>
      <c r="P50" s="49">
        <v>28.210041</v>
      </c>
      <c r="Q50" s="49">
        <v>25.045973</v>
      </c>
      <c r="R50" s="49">
        <v>26.669805</v>
      </c>
      <c r="S50" s="49">
        <v>27.213992999999999</v>
      </c>
      <c r="T50" s="49">
        <v>26.963688999999999</v>
      </c>
      <c r="U50" s="49">
        <v>30.026251999999999</v>
      </c>
      <c r="V50" s="49">
        <v>28.820709000000001</v>
      </c>
      <c r="W50" s="49">
        <v>27.593136000000001</v>
      </c>
      <c r="X50" s="49">
        <v>30.357033000000001</v>
      </c>
      <c r="Y50" s="49">
        <v>33.778830999999997</v>
      </c>
      <c r="Z50" s="49">
        <v>34.374639000000002</v>
      </c>
      <c r="AA50" s="49">
        <v>34.145873000000002</v>
      </c>
      <c r="AB50" s="49">
        <v>33.901926000000003</v>
      </c>
      <c r="AC50" s="49">
        <v>36.738272000000002</v>
      </c>
      <c r="AD50" s="49">
        <v>38.129921000000003</v>
      </c>
      <c r="AE50" s="49">
        <v>33.860143999999998</v>
      </c>
      <c r="AF50" s="49">
        <v>35.390255000000003</v>
      </c>
      <c r="AG50" s="49">
        <v>38.909917</v>
      </c>
      <c r="AH50" s="49">
        <v>41.527797999999997</v>
      </c>
      <c r="AI50" s="49">
        <v>39.860036000000001</v>
      </c>
      <c r="AJ50" s="49">
        <v>37.019795000000002</v>
      </c>
      <c r="AK50" s="49">
        <v>37.234366000000001</v>
      </c>
      <c r="AL50" s="49">
        <v>33.259112999999999</v>
      </c>
      <c r="AM50" s="49">
        <v>33.008181</v>
      </c>
      <c r="AN50" s="49">
        <v>33.368271999999997</v>
      </c>
      <c r="AO50" s="49">
        <v>35.728918999999998</v>
      </c>
      <c r="AP50" s="49">
        <v>37.694780000000002</v>
      </c>
      <c r="AQ50" s="49">
        <v>44.139187</v>
      </c>
    </row>
    <row r="51" spans="1:43" x14ac:dyDescent="0.2">
      <c r="A51" s="50"/>
      <c r="B51" s="50" t="s">
        <v>324</v>
      </c>
      <c r="C51" s="51">
        <v>23.708164</v>
      </c>
      <c r="D51" s="51">
        <v>23.995858999999999</v>
      </c>
      <c r="E51" s="51">
        <v>25.829301999999998</v>
      </c>
      <c r="F51" s="51">
        <v>27.668274</v>
      </c>
      <c r="G51" s="51">
        <v>29.649349000000001</v>
      </c>
      <c r="H51" s="51">
        <v>28.473804000000001</v>
      </c>
      <c r="I51" s="51">
        <v>27.028169999999999</v>
      </c>
      <c r="J51" s="51">
        <v>29.893363000000001</v>
      </c>
      <c r="K51" s="51">
        <v>28.171073</v>
      </c>
      <c r="L51" s="51">
        <v>28.081413000000001</v>
      </c>
      <c r="M51" s="51">
        <v>29.609387999999999</v>
      </c>
      <c r="N51" s="51">
        <v>27.162417000000001</v>
      </c>
      <c r="O51" s="51">
        <v>29.336637</v>
      </c>
      <c r="P51" s="51">
        <v>30.373403</v>
      </c>
      <c r="Q51" s="51">
        <v>26.146554999999999</v>
      </c>
      <c r="R51" s="51">
        <v>29.397943000000001</v>
      </c>
      <c r="S51" s="51">
        <v>29.040922999999999</v>
      </c>
      <c r="T51" s="51">
        <v>28.319044999999999</v>
      </c>
      <c r="U51" s="51">
        <v>32.475164999999997</v>
      </c>
      <c r="V51" s="51">
        <v>31.42576</v>
      </c>
      <c r="W51" s="51">
        <v>29.666384000000001</v>
      </c>
      <c r="X51" s="51">
        <v>32.109099999999998</v>
      </c>
      <c r="Y51" s="51">
        <v>36.468412999999998</v>
      </c>
      <c r="Z51" s="51">
        <v>35.403289999999998</v>
      </c>
      <c r="AA51" s="51">
        <v>36.848208999999997</v>
      </c>
      <c r="AB51" s="51">
        <v>35.482481999999997</v>
      </c>
      <c r="AC51" s="51">
        <v>39.131144999999997</v>
      </c>
      <c r="AD51" s="51">
        <v>40.250190000000003</v>
      </c>
      <c r="AE51" s="51">
        <v>37.071528999999998</v>
      </c>
      <c r="AF51" s="51">
        <v>36.608913999999999</v>
      </c>
      <c r="AG51" s="51">
        <v>41.162595000000003</v>
      </c>
      <c r="AH51" s="51">
        <v>45.394452000000001</v>
      </c>
      <c r="AI51" s="51">
        <v>44.021096999999997</v>
      </c>
      <c r="AJ51" s="51">
        <v>44.794536000000001</v>
      </c>
      <c r="AK51" s="51">
        <v>40.270499000000001</v>
      </c>
      <c r="AL51" s="51">
        <v>36.799705000000003</v>
      </c>
      <c r="AM51" s="51">
        <v>35.495683</v>
      </c>
      <c r="AN51" s="51">
        <v>35.014763000000002</v>
      </c>
      <c r="AO51" s="51">
        <v>36.726128000000003</v>
      </c>
      <c r="AP51" s="51">
        <v>42.751713000000002</v>
      </c>
      <c r="AQ51" s="51">
        <v>48.106810000000003</v>
      </c>
    </row>
    <row r="52" spans="1:43" x14ac:dyDescent="0.2">
      <c r="A52" s="50"/>
      <c r="B52" s="50" t="s">
        <v>325</v>
      </c>
      <c r="C52" s="51">
        <v>22.069545000000002</v>
      </c>
      <c r="D52" s="51">
        <v>22.733342</v>
      </c>
      <c r="E52" s="51">
        <v>23.490151000000001</v>
      </c>
      <c r="F52" s="51">
        <v>23.793903</v>
      </c>
      <c r="G52" s="51">
        <v>26.378751000000001</v>
      </c>
      <c r="H52" s="51">
        <v>24.821273999999999</v>
      </c>
      <c r="I52" s="51">
        <v>24.443747999999999</v>
      </c>
      <c r="J52" s="51">
        <v>25.524221000000001</v>
      </c>
      <c r="K52" s="51">
        <v>25.372313999999999</v>
      </c>
      <c r="L52" s="51">
        <v>25.091457999999999</v>
      </c>
      <c r="M52" s="51">
        <v>24.76052</v>
      </c>
      <c r="N52" s="51">
        <v>23.951208000000001</v>
      </c>
      <c r="O52" s="51">
        <v>26.459820000000001</v>
      </c>
      <c r="P52" s="51">
        <v>25.116285999999999</v>
      </c>
      <c r="Q52" s="51">
        <v>24.007787</v>
      </c>
      <c r="R52" s="51">
        <v>24.042147</v>
      </c>
      <c r="S52" s="51">
        <v>25.089486000000001</v>
      </c>
      <c r="T52" s="51">
        <v>25.333998999999999</v>
      </c>
      <c r="U52" s="51">
        <v>27.699838</v>
      </c>
      <c r="V52" s="51">
        <v>24.171755000000001</v>
      </c>
      <c r="W52" s="51">
        <v>25.564101000000001</v>
      </c>
      <c r="X52" s="51">
        <v>28.603493</v>
      </c>
      <c r="Y52" s="51">
        <v>31.652714</v>
      </c>
      <c r="Z52" s="51">
        <v>33.236918000000003</v>
      </c>
      <c r="AA52" s="51">
        <v>30.698436000000001</v>
      </c>
      <c r="AB52" s="51">
        <v>31.347214999999998</v>
      </c>
      <c r="AC52" s="51">
        <v>33.961106999999998</v>
      </c>
      <c r="AD52" s="51">
        <v>35.290846999999999</v>
      </c>
      <c r="AE52" s="51">
        <v>30.038098999999999</v>
      </c>
      <c r="AF52" s="51">
        <v>34.109166999999999</v>
      </c>
      <c r="AG52" s="51">
        <v>35.635381000000002</v>
      </c>
      <c r="AH52" s="51">
        <v>36.512504999999997</v>
      </c>
      <c r="AI52" s="51">
        <v>36.858401999999998</v>
      </c>
      <c r="AJ52" s="51">
        <v>30.486920000000001</v>
      </c>
      <c r="AK52" s="51">
        <v>31.842654</v>
      </c>
      <c r="AL52" s="51">
        <v>30.693498000000002</v>
      </c>
      <c r="AM52" s="51">
        <v>30.503776999999999</v>
      </c>
      <c r="AN52" s="51">
        <v>32.232348000000002</v>
      </c>
      <c r="AO52" s="51">
        <v>34.126064999999997</v>
      </c>
      <c r="AP52" s="51">
        <v>34.634554999999999</v>
      </c>
      <c r="AQ52" s="51">
        <v>40.477803999999999</v>
      </c>
    </row>
    <row r="53" spans="1:43" x14ac:dyDescent="0.2">
      <c r="A53" s="50"/>
      <c r="B53" s="50" t="s">
        <v>326</v>
      </c>
      <c r="C53" s="51">
        <v>22.944959000000001</v>
      </c>
      <c r="D53" s="51">
        <v>23.433174999999999</v>
      </c>
      <c r="E53" s="51">
        <v>25.380237000000001</v>
      </c>
      <c r="F53" s="51">
        <v>26.837440999999998</v>
      </c>
      <c r="G53" s="51">
        <v>28.286156999999999</v>
      </c>
      <c r="H53" s="51">
        <v>24.821273999999999</v>
      </c>
      <c r="I53" s="51">
        <v>25.635069000000001</v>
      </c>
      <c r="J53" s="51">
        <v>28.447621999999999</v>
      </c>
      <c r="K53" s="51">
        <v>27.962522</v>
      </c>
      <c r="L53" s="51">
        <v>27.438236</v>
      </c>
      <c r="M53" s="51">
        <v>25.604778</v>
      </c>
      <c r="N53" s="51">
        <v>26.522769</v>
      </c>
      <c r="O53" s="51">
        <v>27.827746000000001</v>
      </c>
      <c r="P53" s="51">
        <v>25.608056999999999</v>
      </c>
      <c r="Q53" s="51">
        <v>26.124220000000001</v>
      </c>
      <c r="R53" s="51">
        <v>27.960218999999999</v>
      </c>
      <c r="S53" s="51">
        <v>26.141424000000001</v>
      </c>
      <c r="T53" s="51">
        <v>27.948591</v>
      </c>
      <c r="U53" s="51">
        <v>31.262311</v>
      </c>
      <c r="V53" s="51">
        <v>25.983749</v>
      </c>
      <c r="W53" s="51">
        <v>29.666384000000001</v>
      </c>
      <c r="X53" s="51">
        <v>31.737985999999999</v>
      </c>
      <c r="Y53" s="51">
        <v>34.546391</v>
      </c>
      <c r="Z53" s="51">
        <v>33.492103</v>
      </c>
      <c r="AA53" s="51">
        <v>31.166857</v>
      </c>
      <c r="AB53" s="51">
        <v>33.789490999999998</v>
      </c>
      <c r="AC53" s="51">
        <v>37.063602000000003</v>
      </c>
      <c r="AD53" s="51">
        <v>36.742893000000002</v>
      </c>
      <c r="AE53" s="51">
        <v>33.872765000000001</v>
      </c>
      <c r="AF53" s="51">
        <v>35.738349999999997</v>
      </c>
      <c r="AG53" s="51">
        <v>37.276535000000003</v>
      </c>
      <c r="AH53" s="51">
        <v>44.097999000000002</v>
      </c>
      <c r="AI53" s="51">
        <v>42.489688000000001</v>
      </c>
      <c r="AJ53" s="51">
        <v>34.820765999999999</v>
      </c>
      <c r="AK53" s="51">
        <v>32.117443999999999</v>
      </c>
      <c r="AL53" s="51">
        <v>30.931327</v>
      </c>
      <c r="AM53" s="51">
        <v>32.962052999999997</v>
      </c>
      <c r="AN53" s="51">
        <v>35.014763000000002</v>
      </c>
      <c r="AO53" s="51">
        <v>36.086213999999998</v>
      </c>
      <c r="AP53" s="51">
        <v>41.429001</v>
      </c>
      <c r="AQ53" s="51">
        <v>48.106810000000003</v>
      </c>
    </row>
    <row r="54" spans="1:43" x14ac:dyDescent="0.2">
      <c r="A54" s="45"/>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row>
    <row r="55" spans="1:43" x14ac:dyDescent="0.2">
      <c r="A55" s="45" t="s">
        <v>334</v>
      </c>
      <c r="B55" s="48" t="s">
        <v>323</v>
      </c>
      <c r="C55" s="49">
        <v>26.744940081967211</v>
      </c>
      <c r="D55" s="49">
        <v>26.930629253968252</v>
      </c>
      <c r="E55" s="49">
        <v>28.328314671874999</v>
      </c>
      <c r="F55" s="49">
        <v>30.389367406249999</v>
      </c>
      <c r="G55" s="49">
        <v>31.391217081967213</v>
      </c>
      <c r="H55" s="49">
        <v>29.615389730158729</v>
      </c>
      <c r="I55" s="49">
        <v>28.960550906249999</v>
      </c>
      <c r="J55" s="49">
        <v>31.536940781249999</v>
      </c>
      <c r="K55" s="49">
        <v>30.400157786885245</v>
      </c>
      <c r="L55" s="49">
        <v>30.39120046875</v>
      </c>
      <c r="M55" s="49">
        <v>32.208768406250002</v>
      </c>
      <c r="N55" s="49">
        <v>29.937807809523811</v>
      </c>
      <c r="O55" s="49">
        <v>32.422573790322581</v>
      </c>
      <c r="P55" s="49">
        <v>33.019116412698409</v>
      </c>
      <c r="Q55" s="49">
        <v>29.499807539682539</v>
      </c>
      <c r="R55" s="49">
        <v>30.537389095238094</v>
      </c>
      <c r="S55" s="49">
        <v>32.348168377049177</v>
      </c>
      <c r="T55" s="49">
        <v>32.6449395</v>
      </c>
      <c r="U55" s="49">
        <v>36.698452079365076</v>
      </c>
      <c r="V55" s="49">
        <v>36.146747015873018</v>
      </c>
      <c r="W55" s="49">
        <v>34.892028557377046</v>
      </c>
      <c r="X55" s="49">
        <v>38.204782746031746</v>
      </c>
      <c r="Y55" s="49">
        <v>42.821238359375002</v>
      </c>
      <c r="Z55" s="49">
        <v>44.670218421874999</v>
      </c>
      <c r="AA55" s="49">
        <v>44.562379677419358</v>
      </c>
      <c r="AB55" s="49">
        <v>43.628635285714289</v>
      </c>
      <c r="AC55" s="49">
        <v>46.322360328125001</v>
      </c>
      <c r="AD55" s="49">
        <v>44.736248095238096</v>
      </c>
      <c r="AE55" s="49">
        <v>39.464653327868852</v>
      </c>
      <c r="AF55" s="49">
        <v>41.521866634920634</v>
      </c>
      <c r="AG55" s="49">
        <v>46.235246781249998</v>
      </c>
      <c r="AH55" s="49">
        <v>51.000225671875</v>
      </c>
      <c r="AI55" s="49">
        <v>48.985571935483868</v>
      </c>
      <c r="AJ55" s="49">
        <v>45.124892822580648</v>
      </c>
      <c r="AK55" s="49">
        <v>45.851729328125003</v>
      </c>
      <c r="AL55" s="49">
        <v>44.876295142857145</v>
      </c>
      <c r="AM55" s="49">
        <v>44.597827016129031</v>
      </c>
      <c r="AN55" s="49">
        <v>44.078188532258068</v>
      </c>
      <c r="AO55" s="49">
        <v>46.623973809523811</v>
      </c>
      <c r="AP55" s="49">
        <v>47.366329603174606</v>
      </c>
      <c r="AQ55" s="49">
        <v>54.508969155555555</v>
      </c>
    </row>
    <row r="56" spans="1:43" x14ac:dyDescent="0.2">
      <c r="A56" s="50"/>
      <c r="B56" s="50" t="s">
        <v>324</v>
      </c>
      <c r="C56" s="51">
        <v>27.651682999999998</v>
      </c>
      <c r="D56" s="51">
        <v>27.713304000000001</v>
      </c>
      <c r="E56" s="51">
        <v>29.914335000000001</v>
      </c>
      <c r="F56" s="51">
        <v>32.206282000000002</v>
      </c>
      <c r="G56" s="51">
        <v>33.813654</v>
      </c>
      <c r="H56" s="51">
        <v>31.678364999999999</v>
      </c>
      <c r="I56" s="51">
        <v>29.821923000000002</v>
      </c>
      <c r="J56" s="51">
        <v>33.668751</v>
      </c>
      <c r="K56" s="51">
        <v>31.995764999999999</v>
      </c>
      <c r="L56" s="51">
        <v>31.897684999999999</v>
      </c>
      <c r="M56" s="51">
        <v>33.702396</v>
      </c>
      <c r="N56" s="51">
        <v>31.622855999999999</v>
      </c>
      <c r="O56" s="51">
        <v>34.587262000000003</v>
      </c>
      <c r="P56" s="51">
        <v>35.455927000000003</v>
      </c>
      <c r="Q56" s="51">
        <v>30.874368</v>
      </c>
      <c r="R56" s="51">
        <v>33.576310999999997</v>
      </c>
      <c r="S56" s="51">
        <v>34.473841</v>
      </c>
      <c r="T56" s="51">
        <v>34.497044000000002</v>
      </c>
      <c r="U56" s="51">
        <v>39.785232999999998</v>
      </c>
      <c r="V56" s="51">
        <v>38.884627999999999</v>
      </c>
      <c r="W56" s="51">
        <v>37.271832000000003</v>
      </c>
      <c r="X56" s="51">
        <v>40.684485000000002</v>
      </c>
      <c r="Y56" s="51">
        <v>46.225245000000001</v>
      </c>
      <c r="Z56" s="51">
        <v>46.088912999999998</v>
      </c>
      <c r="AA56" s="51">
        <v>47.745319000000002</v>
      </c>
      <c r="AB56" s="51">
        <v>46.870193999999998</v>
      </c>
      <c r="AC56" s="51">
        <v>49.567748999999999</v>
      </c>
      <c r="AD56" s="51">
        <v>48.272953999999999</v>
      </c>
      <c r="AE56" s="51">
        <v>43.168567000000003</v>
      </c>
      <c r="AF56" s="51">
        <v>43.560758</v>
      </c>
      <c r="AG56" s="51">
        <v>50.656311000000002</v>
      </c>
      <c r="AH56" s="51">
        <v>55.721057999999999</v>
      </c>
      <c r="AI56" s="51">
        <v>53.984878999999999</v>
      </c>
      <c r="AJ56" s="51">
        <v>54.433328000000003</v>
      </c>
      <c r="AK56" s="51">
        <v>49.202446000000002</v>
      </c>
      <c r="AL56" s="51">
        <v>49.665607000000001</v>
      </c>
      <c r="AM56" s="51">
        <v>48.271563</v>
      </c>
      <c r="AN56" s="51">
        <v>45.899628999999997</v>
      </c>
      <c r="AO56" s="51">
        <v>47.849930000000001</v>
      </c>
      <c r="AP56" s="51">
        <v>52.573332999999998</v>
      </c>
      <c r="AQ56" s="51">
        <v>59.673248999999998</v>
      </c>
    </row>
    <row r="57" spans="1:43" x14ac:dyDescent="0.2">
      <c r="A57" s="50"/>
      <c r="B57" s="50" t="s">
        <v>325</v>
      </c>
      <c r="C57" s="51">
        <v>25.708062000000002</v>
      </c>
      <c r="D57" s="51">
        <v>25.997765000000001</v>
      </c>
      <c r="E57" s="51">
        <v>27.059322999999999</v>
      </c>
      <c r="F57" s="51">
        <v>27.642320000000002</v>
      </c>
      <c r="G57" s="51">
        <v>30.174651999999998</v>
      </c>
      <c r="H57" s="51">
        <v>27.420171</v>
      </c>
      <c r="I57" s="51">
        <v>26.943069000000001</v>
      </c>
      <c r="J57" s="51">
        <v>28.821902000000001</v>
      </c>
      <c r="K57" s="51">
        <v>28.664747999999999</v>
      </c>
      <c r="L57" s="51">
        <v>28.479140000000001</v>
      </c>
      <c r="M57" s="51">
        <v>29.108015999999999</v>
      </c>
      <c r="N57" s="51">
        <v>28.071898000000001</v>
      </c>
      <c r="O57" s="51">
        <v>30.82582</v>
      </c>
      <c r="P57" s="51">
        <v>29.505471</v>
      </c>
      <c r="Q57" s="51">
        <v>28.24924</v>
      </c>
      <c r="R57" s="51">
        <v>27.3857</v>
      </c>
      <c r="S57" s="51">
        <v>30.120331</v>
      </c>
      <c r="T57" s="51">
        <v>30.415137999999999</v>
      </c>
      <c r="U57" s="51">
        <v>33.742752000000003</v>
      </c>
      <c r="V57" s="51">
        <v>30.763445999999998</v>
      </c>
      <c r="W57" s="51">
        <v>32.452286000000001</v>
      </c>
      <c r="X57" s="51">
        <v>36.458533000000003</v>
      </c>
      <c r="Y57" s="51">
        <v>40.106212999999997</v>
      </c>
      <c r="Z57" s="51">
        <v>42.999957999999999</v>
      </c>
      <c r="AA57" s="51">
        <v>40.790595000000003</v>
      </c>
      <c r="AB57" s="51">
        <v>40.962524999999999</v>
      </c>
      <c r="AC57" s="51">
        <v>42.093774000000003</v>
      </c>
      <c r="AD57" s="51">
        <v>41.095022</v>
      </c>
      <c r="AE57" s="51">
        <v>35.178910000000002</v>
      </c>
      <c r="AF57" s="51">
        <v>39.653579000000001</v>
      </c>
      <c r="AG57" s="51">
        <v>41.362468999999997</v>
      </c>
      <c r="AH57" s="51">
        <v>44.717033000000001</v>
      </c>
      <c r="AI57" s="51">
        <v>45.469574000000001</v>
      </c>
      <c r="AJ57" s="51">
        <v>37.279286999999997</v>
      </c>
      <c r="AK57" s="51">
        <v>42.606568000000003</v>
      </c>
      <c r="AL57" s="51">
        <v>41.146225999999999</v>
      </c>
      <c r="AM57" s="51">
        <v>41.517251999999999</v>
      </c>
      <c r="AN57" s="51">
        <v>42.665246000000003</v>
      </c>
      <c r="AO57" s="51">
        <v>44.374668</v>
      </c>
      <c r="AP57" s="51">
        <v>43.496422000000003</v>
      </c>
      <c r="AQ57" s="51">
        <v>49.752659999999999</v>
      </c>
    </row>
    <row r="58" spans="1:43" x14ac:dyDescent="0.2">
      <c r="A58" s="50"/>
      <c r="B58" s="50" t="s">
        <v>326</v>
      </c>
      <c r="C58" s="51">
        <v>26.239768999999999</v>
      </c>
      <c r="D58" s="51">
        <v>26.993690999999998</v>
      </c>
      <c r="E58" s="51">
        <v>29.375211</v>
      </c>
      <c r="F58" s="51">
        <v>30.740670999999999</v>
      </c>
      <c r="G58" s="51">
        <v>31.469598999999999</v>
      </c>
      <c r="H58" s="51">
        <v>27.420171</v>
      </c>
      <c r="I58" s="51">
        <v>28.823896000000001</v>
      </c>
      <c r="J58" s="51">
        <v>32.30986</v>
      </c>
      <c r="K58" s="51">
        <v>31.762636000000001</v>
      </c>
      <c r="L58" s="51">
        <v>31.309892999999999</v>
      </c>
      <c r="M58" s="51">
        <v>30.098742999999999</v>
      </c>
      <c r="N58" s="51">
        <v>30.899155</v>
      </c>
      <c r="O58" s="51">
        <v>32.587583000000002</v>
      </c>
      <c r="P58" s="51">
        <v>30.031248000000001</v>
      </c>
      <c r="Q58" s="51">
        <v>30.849957</v>
      </c>
      <c r="R58" s="51">
        <v>32.257157999999997</v>
      </c>
      <c r="S58" s="51">
        <v>31.384505000000001</v>
      </c>
      <c r="T58" s="51">
        <v>34.045771999999999</v>
      </c>
      <c r="U58" s="51">
        <v>38.265245</v>
      </c>
      <c r="V58" s="51">
        <v>32.985008000000001</v>
      </c>
      <c r="W58" s="51">
        <v>37.271832000000003</v>
      </c>
      <c r="X58" s="51">
        <v>40.214258000000001</v>
      </c>
      <c r="Y58" s="51">
        <v>43.843677</v>
      </c>
      <c r="Z58" s="51">
        <v>43.301976000000003</v>
      </c>
      <c r="AA58" s="51">
        <v>41.560201999999997</v>
      </c>
      <c r="AB58" s="51">
        <v>41.881059999999998</v>
      </c>
      <c r="AC58" s="51">
        <v>47.791004999999998</v>
      </c>
      <c r="AD58" s="51">
        <v>42.521293999999997</v>
      </c>
      <c r="AE58" s="51">
        <v>39.817166999999998</v>
      </c>
      <c r="AF58" s="51">
        <v>41.481985999999999</v>
      </c>
      <c r="AG58" s="51">
        <v>48.663631000000002</v>
      </c>
      <c r="AH58" s="51">
        <v>54.079186999999997</v>
      </c>
      <c r="AI58" s="51">
        <v>51.550747000000001</v>
      </c>
      <c r="AJ58" s="51">
        <v>42.038200000000003</v>
      </c>
      <c r="AK58" s="51">
        <v>43.496665</v>
      </c>
      <c r="AL58" s="51">
        <v>42.099170000000001</v>
      </c>
      <c r="AM58" s="51">
        <v>43.912256999999997</v>
      </c>
      <c r="AN58" s="51">
        <v>45.501255</v>
      </c>
      <c r="AO58" s="51">
        <v>47.337833000000003</v>
      </c>
      <c r="AP58" s="51">
        <v>50.940351999999997</v>
      </c>
      <c r="AQ58" s="51">
        <v>59.673248999999998</v>
      </c>
    </row>
    <row r="59" spans="1:43" x14ac:dyDescent="0.2">
      <c r="A59" s="45"/>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row>
    <row r="60" spans="1:43" x14ac:dyDescent="0.2">
      <c r="A60" s="45" t="s">
        <v>80</v>
      </c>
      <c r="B60" s="48" t="s">
        <v>323</v>
      </c>
      <c r="C60" s="49">
        <v>4.4495565737704919</v>
      </c>
      <c r="D60" s="49">
        <v>4.3368311904761905</v>
      </c>
      <c r="E60" s="49">
        <v>4.4846665000000003</v>
      </c>
      <c r="F60" s="49">
        <v>4.8511050781250002</v>
      </c>
      <c r="G60" s="49">
        <v>5.5811340163934426</v>
      </c>
      <c r="H60" s="49">
        <v>6.1165436190476195</v>
      </c>
      <c r="I60" s="49">
        <v>5.9261324531249997</v>
      </c>
      <c r="J60" s="49">
        <v>6.4905292968749997</v>
      </c>
      <c r="K60" s="49">
        <v>6.1144161639344263</v>
      </c>
      <c r="L60" s="49">
        <v>5.9367095624999999</v>
      </c>
      <c r="M60" s="49">
        <v>6.1483762187500002</v>
      </c>
      <c r="N60" s="49">
        <v>5.5498770476190478</v>
      </c>
      <c r="O60" s="49">
        <v>6.0659175322580641</v>
      </c>
      <c r="P60" s="49">
        <v>6.7216654603174604</v>
      </c>
      <c r="Q60" s="49">
        <v>6.9626588730158732</v>
      </c>
      <c r="R60" s="49">
        <v>7.0023023650793652</v>
      </c>
      <c r="S60" s="49">
        <v>7.360141885245902</v>
      </c>
      <c r="T60" s="49">
        <v>7.2899755624999996</v>
      </c>
      <c r="U60" s="49">
        <v>8.1364295873015866</v>
      </c>
      <c r="V60" s="49">
        <v>7.6370634126984127</v>
      </c>
      <c r="W60" s="49">
        <v>7.2061453278688523</v>
      </c>
      <c r="X60" s="49">
        <v>7.7879567619047618</v>
      </c>
      <c r="Y60" s="49">
        <v>8.5433494687499998</v>
      </c>
      <c r="Z60" s="49">
        <v>8.5261376875000003</v>
      </c>
      <c r="AA60" s="49">
        <v>8.3365139516129041</v>
      </c>
      <c r="AB60" s="49">
        <v>8.0521555396825395</v>
      </c>
      <c r="AC60" s="49">
        <v>8.7723635781250007</v>
      </c>
      <c r="AD60" s="49">
        <v>9.4818005873015867</v>
      </c>
      <c r="AE60" s="49">
        <v>10.20971218032787</v>
      </c>
      <c r="AF60" s="49">
        <v>10.480293444444444</v>
      </c>
      <c r="AG60" s="49">
        <v>11.721366093749999</v>
      </c>
      <c r="AH60" s="49">
        <v>12.726215765625</v>
      </c>
      <c r="AI60" s="49">
        <v>12.383781419354838</v>
      </c>
      <c r="AJ60" s="49">
        <v>11.464611741935483</v>
      </c>
      <c r="AK60" s="49">
        <v>11.501387875000001</v>
      </c>
      <c r="AL60" s="49">
        <v>10.387614746031746</v>
      </c>
      <c r="AM60" s="49">
        <v>9.9389232741935487</v>
      </c>
      <c r="AN60" s="49">
        <v>9.7092888709677414</v>
      </c>
      <c r="AO60" s="49">
        <v>10.339863412698413</v>
      </c>
      <c r="AP60" s="49">
        <v>10.392273968253969</v>
      </c>
      <c r="AQ60" s="49">
        <v>11.988236177777777</v>
      </c>
    </row>
    <row r="61" spans="1:43" x14ac:dyDescent="0.2">
      <c r="A61" s="50"/>
      <c r="B61" s="50" t="s">
        <v>324</v>
      </c>
      <c r="C61" s="51">
        <v>4.6440999999999999</v>
      </c>
      <c r="D61" s="51">
        <v>4.4508330000000003</v>
      </c>
      <c r="E61" s="51">
        <v>4.7357500000000003</v>
      </c>
      <c r="F61" s="51">
        <v>5.1377879999999996</v>
      </c>
      <c r="G61" s="51">
        <v>6.6048260000000001</v>
      </c>
      <c r="H61" s="51">
        <v>6.577223</v>
      </c>
      <c r="I61" s="51">
        <v>6.1013250000000001</v>
      </c>
      <c r="J61" s="51">
        <v>6.9658990000000003</v>
      </c>
      <c r="K61" s="51">
        <v>6.4835479999999999</v>
      </c>
      <c r="L61" s="51">
        <v>6.3192959999999996</v>
      </c>
      <c r="M61" s="51">
        <v>6.4408279999999998</v>
      </c>
      <c r="N61" s="51">
        <v>6.0127569999999997</v>
      </c>
      <c r="O61" s="51">
        <v>6.5264800000000003</v>
      </c>
      <c r="P61" s="51">
        <v>8.0750969999999995</v>
      </c>
      <c r="Q61" s="51">
        <v>7.2870879999999998</v>
      </c>
      <c r="R61" s="51">
        <v>7.6894030000000004</v>
      </c>
      <c r="S61" s="51">
        <v>7.885745</v>
      </c>
      <c r="T61" s="51">
        <v>7.6483540000000003</v>
      </c>
      <c r="U61" s="51">
        <v>8.8208009999999994</v>
      </c>
      <c r="V61" s="51">
        <v>8.5368999999999993</v>
      </c>
      <c r="W61" s="51">
        <v>7.6879010000000001</v>
      </c>
      <c r="X61" s="51">
        <v>8.1170419999999996</v>
      </c>
      <c r="Y61" s="51">
        <v>9.2224889999999995</v>
      </c>
      <c r="Z61" s="51">
        <v>8.8025939999999991</v>
      </c>
      <c r="AA61" s="51">
        <v>9.0266319999999993</v>
      </c>
      <c r="AB61" s="51">
        <v>8.5474879999999995</v>
      </c>
      <c r="AC61" s="51">
        <v>9.4301239999999993</v>
      </c>
      <c r="AD61" s="51">
        <v>11.181186</v>
      </c>
      <c r="AE61" s="51">
        <v>11.331719</v>
      </c>
      <c r="AF61" s="51">
        <v>10.905714</v>
      </c>
      <c r="AG61" s="51">
        <v>12.499161000000001</v>
      </c>
      <c r="AH61" s="51">
        <v>13.958088</v>
      </c>
      <c r="AI61" s="51">
        <v>13.610923</v>
      </c>
      <c r="AJ61" s="51">
        <v>13.880718</v>
      </c>
      <c r="AK61" s="51">
        <v>12.445990999999999</v>
      </c>
      <c r="AL61" s="51">
        <v>11.564119</v>
      </c>
      <c r="AM61" s="51">
        <v>10.820161000000001</v>
      </c>
      <c r="AN61" s="51">
        <v>10.124824</v>
      </c>
      <c r="AO61" s="51">
        <v>10.647444999999999</v>
      </c>
      <c r="AP61" s="51">
        <v>11.562529</v>
      </c>
      <c r="AQ61" s="51">
        <v>13.124024</v>
      </c>
    </row>
    <row r="62" spans="1:43" x14ac:dyDescent="0.2">
      <c r="A62" s="50"/>
      <c r="B62" s="50" t="s">
        <v>325</v>
      </c>
      <c r="C62" s="51">
        <v>4.2655570000000003</v>
      </c>
      <c r="D62" s="51">
        <v>4.2269740000000002</v>
      </c>
      <c r="E62" s="51">
        <v>4.2837719999999999</v>
      </c>
      <c r="F62" s="51">
        <v>4.373983</v>
      </c>
      <c r="G62" s="51">
        <v>4.9592219999999996</v>
      </c>
      <c r="H62" s="51">
        <v>5.6099459999999999</v>
      </c>
      <c r="I62" s="51">
        <v>5.5123350000000002</v>
      </c>
      <c r="J62" s="51">
        <v>5.9631100000000004</v>
      </c>
      <c r="K62" s="51">
        <v>5.8085589999999998</v>
      </c>
      <c r="L62" s="51">
        <v>5.6420430000000001</v>
      </c>
      <c r="M62" s="51">
        <v>5.3423639999999999</v>
      </c>
      <c r="N62" s="51">
        <v>5.1521990000000004</v>
      </c>
      <c r="O62" s="51">
        <v>5.8060879999999999</v>
      </c>
      <c r="P62" s="51">
        <v>5.8819499999999998</v>
      </c>
      <c r="Q62" s="51">
        <v>6.6674949999999997</v>
      </c>
      <c r="R62" s="51">
        <v>6.271674</v>
      </c>
      <c r="S62" s="51">
        <v>6.7523900000000001</v>
      </c>
      <c r="T62" s="51">
        <v>6.8184800000000001</v>
      </c>
      <c r="U62" s="51">
        <v>7.4811199999999998</v>
      </c>
      <c r="V62" s="51">
        <v>6.3567499999999999</v>
      </c>
      <c r="W62" s="51">
        <v>6.7057209999999996</v>
      </c>
      <c r="X62" s="51">
        <v>7.2739140000000004</v>
      </c>
      <c r="Y62" s="51">
        <v>8.0016689999999997</v>
      </c>
      <c r="Z62" s="51">
        <v>8.1294839999999997</v>
      </c>
      <c r="AA62" s="51">
        <v>7.4387809999999996</v>
      </c>
      <c r="AB62" s="51">
        <v>7.6229899999999997</v>
      </c>
      <c r="AC62" s="51">
        <v>8.0082210000000007</v>
      </c>
      <c r="AD62" s="51">
        <v>8.567596</v>
      </c>
      <c r="AE62" s="51">
        <v>8.807264</v>
      </c>
      <c r="AF62" s="51">
        <v>10.038053</v>
      </c>
      <c r="AG62" s="51">
        <v>10.583538000000001</v>
      </c>
      <c r="AH62" s="51">
        <v>11.071785999999999</v>
      </c>
      <c r="AI62" s="51">
        <v>11.464003999999999</v>
      </c>
      <c r="AJ62" s="51">
        <v>9.5063689999999994</v>
      </c>
      <c r="AK62" s="51">
        <v>10.001863999999999</v>
      </c>
      <c r="AL62" s="51">
        <v>9.3640500000000007</v>
      </c>
      <c r="AM62" s="51">
        <v>9.1679449999999996</v>
      </c>
      <c r="AN62" s="51">
        <v>9.1501040000000007</v>
      </c>
      <c r="AO62" s="51">
        <v>9.7712029999999999</v>
      </c>
      <c r="AP62" s="51">
        <v>9.5957329999999992</v>
      </c>
      <c r="AQ62" s="51">
        <v>10.942174</v>
      </c>
    </row>
    <row r="63" spans="1:43" x14ac:dyDescent="0.2">
      <c r="A63" s="50"/>
      <c r="B63" s="50" t="s">
        <v>326</v>
      </c>
      <c r="C63" s="51">
        <v>4.2663209999999996</v>
      </c>
      <c r="D63" s="51">
        <v>4.2733819999999998</v>
      </c>
      <c r="E63" s="51">
        <v>4.6504009999999996</v>
      </c>
      <c r="F63" s="51">
        <v>5.0522479999999996</v>
      </c>
      <c r="G63" s="51">
        <v>6.5338779999999996</v>
      </c>
      <c r="H63" s="51">
        <v>5.6099459999999999</v>
      </c>
      <c r="I63" s="51">
        <v>5.9635220000000002</v>
      </c>
      <c r="J63" s="51">
        <v>6.5471959999999996</v>
      </c>
      <c r="K63" s="51">
        <v>6.2925409999999999</v>
      </c>
      <c r="L63" s="51">
        <v>5.9835989999999999</v>
      </c>
      <c r="M63" s="51">
        <v>5.524197</v>
      </c>
      <c r="N63" s="51">
        <v>5.8751530000000001</v>
      </c>
      <c r="O63" s="51">
        <v>5.9168820000000002</v>
      </c>
      <c r="P63" s="51">
        <v>7.0880910000000004</v>
      </c>
      <c r="Q63" s="51">
        <v>7.281326</v>
      </c>
      <c r="R63" s="51">
        <v>7.3786880000000004</v>
      </c>
      <c r="S63" s="51">
        <v>7.0357940000000001</v>
      </c>
      <c r="T63" s="51">
        <v>7.5483029999999998</v>
      </c>
      <c r="U63" s="51">
        <v>8.4838039999999992</v>
      </c>
      <c r="V63" s="51">
        <v>6.8157990000000002</v>
      </c>
      <c r="W63" s="51">
        <v>7.6879010000000001</v>
      </c>
      <c r="X63" s="51">
        <v>8.0232259999999993</v>
      </c>
      <c r="Y63" s="51">
        <v>8.7473379999999992</v>
      </c>
      <c r="Z63" s="51">
        <v>8.1865830000000006</v>
      </c>
      <c r="AA63" s="51">
        <v>7.5791300000000001</v>
      </c>
      <c r="AB63" s="51">
        <v>7.9677530000000001</v>
      </c>
      <c r="AC63" s="51">
        <v>8.5673549999999992</v>
      </c>
      <c r="AD63" s="51">
        <v>11.161809999999999</v>
      </c>
      <c r="AE63" s="51">
        <v>9.9684819999999998</v>
      </c>
      <c r="AF63" s="51">
        <v>10.61412</v>
      </c>
      <c r="AG63" s="51">
        <v>11.303464999999999</v>
      </c>
      <c r="AH63" s="51">
        <v>13.6347</v>
      </c>
      <c r="AI63" s="51">
        <v>13.145649000000001</v>
      </c>
      <c r="AJ63" s="51">
        <v>10.633761</v>
      </c>
      <c r="AK63" s="51">
        <v>10.127745000000001</v>
      </c>
      <c r="AL63" s="51">
        <v>9.4366079999999997</v>
      </c>
      <c r="AM63" s="51">
        <v>9.6686270000000007</v>
      </c>
      <c r="AN63" s="51">
        <v>10.124824</v>
      </c>
      <c r="AO63" s="51">
        <v>9.9832520000000002</v>
      </c>
      <c r="AP63" s="51">
        <v>11.203385000000001</v>
      </c>
      <c r="AQ63" s="51">
        <v>13.124024</v>
      </c>
    </row>
    <row r="64" spans="1:43" x14ac:dyDescent="0.2">
      <c r="A64" s="45"/>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row>
    <row r="65" spans="1:43" x14ac:dyDescent="0.2">
      <c r="A65" s="45" t="s">
        <v>335</v>
      </c>
      <c r="B65" s="48" t="s">
        <v>323</v>
      </c>
      <c r="C65" s="49">
        <v>4.4495565737704919</v>
      </c>
      <c r="D65" s="49">
        <v>4.3368311904761905</v>
      </c>
      <c r="E65" s="49">
        <v>4.4846665000000003</v>
      </c>
      <c r="F65" s="49">
        <v>4.8511050781250002</v>
      </c>
      <c r="G65" s="49">
        <v>5.5811340163934426</v>
      </c>
      <c r="H65" s="49">
        <v>6.1165436190476195</v>
      </c>
      <c r="I65" s="49">
        <v>5.9261324531249997</v>
      </c>
      <c r="J65" s="49">
        <v>6.4905292968749997</v>
      </c>
      <c r="K65" s="49">
        <v>6.1144161639344263</v>
      </c>
      <c r="L65" s="49">
        <v>5.9367095624999999</v>
      </c>
      <c r="M65" s="49">
        <v>6.1483762187500002</v>
      </c>
      <c r="N65" s="49">
        <v>5.5498770476190478</v>
      </c>
      <c r="O65" s="49">
        <v>6.0659175322580641</v>
      </c>
      <c r="P65" s="49">
        <v>6.7216654603174604</v>
      </c>
      <c r="Q65" s="49">
        <v>6.9626588730158732</v>
      </c>
      <c r="R65" s="49">
        <v>7.0023023650793652</v>
      </c>
      <c r="S65" s="49">
        <v>7.360141885245902</v>
      </c>
      <c r="T65" s="49">
        <v>7.2899755624999996</v>
      </c>
      <c r="U65" s="49">
        <v>8.1364295873015866</v>
      </c>
      <c r="V65" s="49">
        <v>7.6370634126984127</v>
      </c>
      <c r="W65" s="49">
        <v>7.2061453278688523</v>
      </c>
      <c r="X65" s="49">
        <v>7.7879567619047618</v>
      </c>
      <c r="Y65" s="49">
        <v>8.5433494687499998</v>
      </c>
      <c r="Z65" s="49">
        <v>8.5261376875000003</v>
      </c>
      <c r="AA65" s="49">
        <v>8.3365139516129041</v>
      </c>
      <c r="AB65" s="49">
        <v>8.2016197619047624</v>
      </c>
      <c r="AC65" s="49">
        <v>9.2787414687500007</v>
      </c>
      <c r="AD65" s="49">
        <v>9.8523258888888883</v>
      </c>
      <c r="AE65" s="49">
        <v>10.20971218032787</v>
      </c>
      <c r="AF65" s="49">
        <v>10.480293444444444</v>
      </c>
      <c r="AG65" s="49">
        <v>11.721366093749999</v>
      </c>
      <c r="AH65" s="49">
        <v>13.259553921875</v>
      </c>
      <c r="AI65" s="49">
        <v>12.383781419354838</v>
      </c>
      <c r="AJ65" s="49">
        <v>11.464611741935483</v>
      </c>
      <c r="AK65" s="49">
        <v>11.501387875000001</v>
      </c>
      <c r="AL65" s="49">
        <v>10.772063317460317</v>
      </c>
      <c r="AM65" s="49">
        <v>9.9389232741935487</v>
      </c>
      <c r="AN65" s="49">
        <v>9.7092888709677414</v>
      </c>
      <c r="AO65" s="49">
        <v>10.339863412698413</v>
      </c>
      <c r="AP65" s="49">
        <v>10.694346952380952</v>
      </c>
      <c r="AQ65" s="49">
        <v>11.988236177777777</v>
      </c>
    </row>
    <row r="66" spans="1:43" x14ac:dyDescent="0.2">
      <c r="A66" s="50"/>
      <c r="B66" s="50" t="s">
        <v>324</v>
      </c>
      <c r="C66" s="51">
        <v>4.6440999999999999</v>
      </c>
      <c r="D66" s="51">
        <v>4.4508330000000003</v>
      </c>
      <c r="E66" s="51">
        <v>4.7357500000000003</v>
      </c>
      <c r="F66" s="51">
        <v>5.1377879999999996</v>
      </c>
      <c r="G66" s="51">
        <v>6.6048260000000001</v>
      </c>
      <c r="H66" s="51">
        <v>6.577223</v>
      </c>
      <c r="I66" s="51">
        <v>6.1013250000000001</v>
      </c>
      <c r="J66" s="51">
        <v>6.9658990000000003</v>
      </c>
      <c r="K66" s="51">
        <v>6.4835479999999999</v>
      </c>
      <c r="L66" s="51">
        <v>6.3192959999999996</v>
      </c>
      <c r="M66" s="51">
        <v>6.4408279999999998</v>
      </c>
      <c r="N66" s="51">
        <v>6.0127569999999997</v>
      </c>
      <c r="O66" s="51">
        <v>6.5264800000000003</v>
      </c>
      <c r="P66" s="51">
        <v>8.0750969999999995</v>
      </c>
      <c r="Q66" s="51">
        <v>7.2870879999999998</v>
      </c>
      <c r="R66" s="51">
        <v>7.6894030000000004</v>
      </c>
      <c r="S66" s="51">
        <v>7.885745</v>
      </c>
      <c r="T66" s="51">
        <v>7.6483540000000003</v>
      </c>
      <c r="U66" s="51">
        <v>8.8208009999999994</v>
      </c>
      <c r="V66" s="51">
        <v>8.5368999999999993</v>
      </c>
      <c r="W66" s="51">
        <v>7.6879010000000001</v>
      </c>
      <c r="X66" s="51">
        <v>8.1170419999999996</v>
      </c>
      <c r="Y66" s="51">
        <v>9.2224889999999995</v>
      </c>
      <c r="Z66" s="51">
        <v>8.8025939999999991</v>
      </c>
      <c r="AA66" s="51">
        <v>9.0266319999999993</v>
      </c>
      <c r="AB66" s="51">
        <v>8.7115290000000005</v>
      </c>
      <c r="AC66" s="51">
        <v>10.018649</v>
      </c>
      <c r="AD66" s="51">
        <v>11.181186</v>
      </c>
      <c r="AE66" s="51">
        <v>11.331719</v>
      </c>
      <c r="AF66" s="51">
        <v>10.905714</v>
      </c>
      <c r="AG66" s="51">
        <v>12.499161000000001</v>
      </c>
      <c r="AH66" s="51">
        <v>14.797191</v>
      </c>
      <c r="AI66" s="51">
        <v>13.610923</v>
      </c>
      <c r="AJ66" s="51">
        <v>13.880718</v>
      </c>
      <c r="AK66" s="51">
        <v>12.445990999999999</v>
      </c>
      <c r="AL66" s="51">
        <v>12.148535000000001</v>
      </c>
      <c r="AM66" s="51">
        <v>10.820161000000001</v>
      </c>
      <c r="AN66" s="51">
        <v>10.124824</v>
      </c>
      <c r="AO66" s="51">
        <v>10.647444999999999</v>
      </c>
      <c r="AP66" s="51">
        <v>11.813211000000001</v>
      </c>
      <c r="AQ66" s="51">
        <v>13.124024</v>
      </c>
    </row>
    <row r="67" spans="1:43" x14ac:dyDescent="0.2">
      <c r="A67" s="50"/>
      <c r="B67" s="50" t="s">
        <v>325</v>
      </c>
      <c r="C67" s="51">
        <v>4.2655570000000003</v>
      </c>
      <c r="D67" s="51">
        <v>4.2269740000000002</v>
      </c>
      <c r="E67" s="51">
        <v>4.2837719999999999</v>
      </c>
      <c r="F67" s="51">
        <v>4.373983</v>
      </c>
      <c r="G67" s="51">
        <v>4.9592219999999996</v>
      </c>
      <c r="H67" s="51">
        <v>5.6099459999999999</v>
      </c>
      <c r="I67" s="51">
        <v>5.5123350000000002</v>
      </c>
      <c r="J67" s="51">
        <v>5.9631100000000004</v>
      </c>
      <c r="K67" s="51">
        <v>5.8085589999999998</v>
      </c>
      <c r="L67" s="51">
        <v>5.6420430000000001</v>
      </c>
      <c r="M67" s="51">
        <v>5.3423639999999999</v>
      </c>
      <c r="N67" s="51">
        <v>5.1521990000000004</v>
      </c>
      <c r="O67" s="51">
        <v>5.8060879999999999</v>
      </c>
      <c r="P67" s="51">
        <v>5.8819499999999998</v>
      </c>
      <c r="Q67" s="51">
        <v>6.6674949999999997</v>
      </c>
      <c r="R67" s="51">
        <v>6.271674</v>
      </c>
      <c r="S67" s="51">
        <v>6.7523900000000001</v>
      </c>
      <c r="T67" s="51">
        <v>6.8184800000000001</v>
      </c>
      <c r="U67" s="51">
        <v>7.4811199999999998</v>
      </c>
      <c r="V67" s="51">
        <v>6.3567499999999999</v>
      </c>
      <c r="W67" s="51">
        <v>6.7057209999999996</v>
      </c>
      <c r="X67" s="51">
        <v>7.2739140000000004</v>
      </c>
      <c r="Y67" s="51">
        <v>8.0016689999999997</v>
      </c>
      <c r="Z67" s="51">
        <v>8.1294839999999997</v>
      </c>
      <c r="AA67" s="51">
        <v>7.4387809999999996</v>
      </c>
      <c r="AB67" s="51">
        <v>7.6229899999999997</v>
      </c>
      <c r="AC67" s="51">
        <v>8.2676180000000006</v>
      </c>
      <c r="AD67" s="51">
        <v>8.567596</v>
      </c>
      <c r="AE67" s="51">
        <v>8.807264</v>
      </c>
      <c r="AF67" s="51">
        <v>10.038053</v>
      </c>
      <c r="AG67" s="51">
        <v>10.583538000000001</v>
      </c>
      <c r="AH67" s="51">
        <v>11.071785999999999</v>
      </c>
      <c r="AI67" s="51">
        <v>11.464003999999999</v>
      </c>
      <c r="AJ67" s="51">
        <v>9.5063689999999994</v>
      </c>
      <c r="AK67" s="51">
        <v>10.001863999999999</v>
      </c>
      <c r="AL67" s="51">
        <v>9.3640500000000007</v>
      </c>
      <c r="AM67" s="51">
        <v>9.1679449999999996</v>
      </c>
      <c r="AN67" s="51">
        <v>9.1501040000000007</v>
      </c>
      <c r="AO67" s="51">
        <v>9.7712029999999999</v>
      </c>
      <c r="AP67" s="51">
        <v>9.8519579999999998</v>
      </c>
      <c r="AQ67" s="51">
        <v>10.942174</v>
      </c>
    </row>
    <row r="68" spans="1:43" x14ac:dyDescent="0.2">
      <c r="A68" s="50"/>
      <c r="B68" s="50" t="s">
        <v>326</v>
      </c>
      <c r="C68" s="51">
        <v>4.2663209999999996</v>
      </c>
      <c r="D68" s="51">
        <v>4.2733819999999998</v>
      </c>
      <c r="E68" s="51">
        <v>4.6504009999999996</v>
      </c>
      <c r="F68" s="51">
        <v>5.0522479999999996</v>
      </c>
      <c r="G68" s="51">
        <v>6.5338779999999996</v>
      </c>
      <c r="H68" s="51">
        <v>5.6099459999999999</v>
      </c>
      <c r="I68" s="51">
        <v>5.9635220000000002</v>
      </c>
      <c r="J68" s="51">
        <v>6.5471959999999996</v>
      </c>
      <c r="K68" s="51">
        <v>6.2925409999999999</v>
      </c>
      <c r="L68" s="51">
        <v>5.9835989999999999</v>
      </c>
      <c r="M68" s="51">
        <v>5.524197</v>
      </c>
      <c r="N68" s="51">
        <v>5.8751530000000001</v>
      </c>
      <c r="O68" s="51">
        <v>5.9168820000000002</v>
      </c>
      <c r="P68" s="51">
        <v>7.0880910000000004</v>
      </c>
      <c r="Q68" s="51">
        <v>7.281326</v>
      </c>
      <c r="R68" s="51">
        <v>7.3786880000000004</v>
      </c>
      <c r="S68" s="51">
        <v>7.0357940000000001</v>
      </c>
      <c r="T68" s="51">
        <v>7.5483029999999998</v>
      </c>
      <c r="U68" s="51">
        <v>8.4838039999999992</v>
      </c>
      <c r="V68" s="51">
        <v>6.8157990000000002</v>
      </c>
      <c r="W68" s="51">
        <v>7.6879010000000001</v>
      </c>
      <c r="X68" s="51">
        <v>8.0232259999999993</v>
      </c>
      <c r="Y68" s="51">
        <v>8.7473379999999992</v>
      </c>
      <c r="Z68" s="51">
        <v>8.1865830000000006</v>
      </c>
      <c r="AA68" s="51">
        <v>7.5791300000000001</v>
      </c>
      <c r="AB68" s="51">
        <v>8.4650130000000008</v>
      </c>
      <c r="AC68" s="51">
        <v>8.5673549999999992</v>
      </c>
      <c r="AD68" s="51">
        <v>11.161809999999999</v>
      </c>
      <c r="AE68" s="51">
        <v>9.9684819999999998</v>
      </c>
      <c r="AF68" s="51">
        <v>10.61412</v>
      </c>
      <c r="AG68" s="51">
        <v>11.303464999999999</v>
      </c>
      <c r="AH68" s="51">
        <v>13.6347</v>
      </c>
      <c r="AI68" s="51">
        <v>13.145649000000001</v>
      </c>
      <c r="AJ68" s="51">
        <v>10.633761</v>
      </c>
      <c r="AK68" s="51">
        <v>10.127745000000001</v>
      </c>
      <c r="AL68" s="51">
        <v>9.4366079999999997</v>
      </c>
      <c r="AM68" s="51">
        <v>9.6686270000000007</v>
      </c>
      <c r="AN68" s="51">
        <v>10.124824</v>
      </c>
      <c r="AO68" s="51">
        <v>9.9832520000000002</v>
      </c>
      <c r="AP68" s="51">
        <v>11.203385000000001</v>
      </c>
      <c r="AQ68" s="51">
        <v>13.124024</v>
      </c>
    </row>
    <row r="69" spans="1:43" x14ac:dyDescent="0.2">
      <c r="A69" s="45"/>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c r="AP69" s="48"/>
      <c r="AQ69" s="48"/>
    </row>
    <row r="70" spans="1:43" x14ac:dyDescent="0.2">
      <c r="A70" s="45" t="s">
        <v>336</v>
      </c>
      <c r="B70" s="48" t="s">
        <v>323</v>
      </c>
      <c r="C70" s="49">
        <v>13.856722</v>
      </c>
      <c r="D70" s="49">
        <v>14.29175</v>
      </c>
      <c r="E70" s="49">
        <v>14.863215</v>
      </c>
      <c r="F70" s="49">
        <v>16.325120999999999</v>
      </c>
      <c r="G70" s="49">
        <v>27.721988</v>
      </c>
      <c r="H70" s="49">
        <v>38.494331000000003</v>
      </c>
      <c r="I70" s="49">
        <v>17.377068000000001</v>
      </c>
      <c r="J70" s="49">
        <v>17.728953000000001</v>
      </c>
      <c r="K70" s="49">
        <v>17.138733999999999</v>
      </c>
      <c r="L70" s="49">
        <v>16.621068999999999</v>
      </c>
      <c r="M70" s="49">
        <v>17.277716000000002</v>
      </c>
      <c r="N70" s="49">
        <v>14.459059</v>
      </c>
      <c r="O70" s="49">
        <v>15.560511999999999</v>
      </c>
      <c r="P70" s="49">
        <v>15.918896</v>
      </c>
      <c r="Q70" s="49">
        <v>14.822343</v>
      </c>
      <c r="R70" s="49">
        <v>15.893413000000001</v>
      </c>
      <c r="S70" s="49">
        <v>15.881459</v>
      </c>
      <c r="T70" s="49">
        <v>15.977935</v>
      </c>
      <c r="U70" s="49">
        <v>18.149799000000002</v>
      </c>
      <c r="V70" s="49">
        <v>18.112300999999999</v>
      </c>
      <c r="W70" s="49">
        <v>17.100231999999998</v>
      </c>
      <c r="X70" s="49">
        <v>18.640789999999999</v>
      </c>
      <c r="Y70" s="49">
        <v>21.018491999999998</v>
      </c>
      <c r="Z70" s="49">
        <v>21.747434999999999</v>
      </c>
      <c r="AA70" s="49">
        <v>20.488226000000001</v>
      </c>
      <c r="AB70" s="49">
        <v>19.631820000000001</v>
      </c>
      <c r="AC70" s="49">
        <v>20.899570000000001</v>
      </c>
      <c r="AD70" s="49">
        <v>22.659690999999999</v>
      </c>
      <c r="AE70" s="49">
        <v>15.543853</v>
      </c>
      <c r="AF70" s="49">
        <v>19.771529999999998</v>
      </c>
      <c r="AG70" s="49">
        <v>28.891321999999999</v>
      </c>
      <c r="AH70" s="49">
        <v>24.133319</v>
      </c>
      <c r="AI70" s="49">
        <v>12.544186</v>
      </c>
      <c r="AJ70" s="49">
        <v>11.730971</v>
      </c>
      <c r="AK70" s="49">
        <v>23.408099</v>
      </c>
      <c r="AL70" s="49">
        <v>21.814488000000001</v>
      </c>
      <c r="AM70" s="49">
        <v>20.829197000000001</v>
      </c>
      <c r="AN70" s="49">
        <v>22.038495999999999</v>
      </c>
      <c r="AO70" s="49">
        <v>24.339943999999999</v>
      </c>
      <c r="AP70" s="49">
        <v>27.009671000000001</v>
      </c>
      <c r="AQ70" s="49">
        <v>29.930498</v>
      </c>
    </row>
    <row r="71" spans="1:43" x14ac:dyDescent="0.2">
      <c r="A71" s="50"/>
      <c r="B71" s="50" t="s">
        <v>324</v>
      </c>
      <c r="C71" s="51">
        <v>14.342769000000001</v>
      </c>
      <c r="D71" s="51">
        <v>14.639673</v>
      </c>
      <c r="E71" s="51">
        <v>15.702052</v>
      </c>
      <c r="F71" s="51">
        <v>17.752462999999999</v>
      </c>
      <c r="G71" s="51">
        <v>53.545453999999999</v>
      </c>
      <c r="H71" s="51">
        <v>53.321677999999999</v>
      </c>
      <c r="I71" s="51">
        <v>18.032384</v>
      </c>
      <c r="J71" s="51">
        <v>19.078143000000001</v>
      </c>
      <c r="K71" s="51">
        <v>17.804741</v>
      </c>
      <c r="L71" s="51">
        <v>17.616609</v>
      </c>
      <c r="M71" s="51">
        <v>18.079143999999999</v>
      </c>
      <c r="N71" s="51">
        <v>15.308009</v>
      </c>
      <c r="O71" s="51">
        <v>16.613734000000001</v>
      </c>
      <c r="P71" s="51">
        <v>17.128889000000001</v>
      </c>
      <c r="Q71" s="51">
        <v>15.528753</v>
      </c>
      <c r="R71" s="51">
        <v>17.724485000000001</v>
      </c>
      <c r="S71" s="51">
        <v>16.926205</v>
      </c>
      <c r="T71" s="51">
        <v>17.007211999999999</v>
      </c>
      <c r="U71" s="51">
        <v>19.637027</v>
      </c>
      <c r="V71" s="51">
        <v>19.587997000000001</v>
      </c>
      <c r="W71" s="51">
        <v>18.308707999999999</v>
      </c>
      <c r="X71" s="51">
        <v>19.846924999999999</v>
      </c>
      <c r="Y71" s="51">
        <v>22.690161</v>
      </c>
      <c r="Z71" s="51">
        <v>22.385273000000002</v>
      </c>
      <c r="AA71" s="51">
        <v>22.193763000000001</v>
      </c>
      <c r="AB71" s="51">
        <v>20.952902000000002</v>
      </c>
      <c r="AC71" s="51">
        <v>22.437023</v>
      </c>
      <c r="AD71" s="51">
        <v>26.236578999999999</v>
      </c>
      <c r="AE71" s="51">
        <v>21.269333</v>
      </c>
      <c r="AF71" s="51">
        <v>26.639278000000001</v>
      </c>
      <c r="AG71" s="51">
        <v>31.124915999999999</v>
      </c>
      <c r="AH71" s="51">
        <v>30.378675999999999</v>
      </c>
      <c r="AI71" s="51">
        <v>17.577853000000001</v>
      </c>
      <c r="AJ71" s="51">
        <v>23.656281</v>
      </c>
      <c r="AK71" s="51">
        <v>25.177737</v>
      </c>
      <c r="AL71" s="51">
        <v>24.095873999999998</v>
      </c>
      <c r="AM71" s="51">
        <v>21.694421999999999</v>
      </c>
      <c r="AN71" s="51">
        <v>23.340745999999999</v>
      </c>
      <c r="AO71" s="51">
        <v>27.114274000000002</v>
      </c>
      <c r="AP71" s="51">
        <v>30.211137000000001</v>
      </c>
      <c r="AQ71" s="51">
        <v>32.734029999999997</v>
      </c>
    </row>
    <row r="72" spans="1:43" x14ac:dyDescent="0.2">
      <c r="A72" s="50"/>
      <c r="B72" s="50" t="s">
        <v>325</v>
      </c>
      <c r="C72" s="51">
        <v>13.333494</v>
      </c>
      <c r="D72" s="51">
        <v>13.447982</v>
      </c>
      <c r="E72" s="51">
        <v>14.224106000000001</v>
      </c>
      <c r="F72" s="51">
        <v>14.632776</v>
      </c>
      <c r="G72" s="51">
        <v>17.135466999999998</v>
      </c>
      <c r="H72" s="51">
        <v>16.531735999999999</v>
      </c>
      <c r="I72" s="51">
        <v>16.291630999999999</v>
      </c>
      <c r="J72" s="51">
        <v>16.413843</v>
      </c>
      <c r="K72" s="51">
        <v>16.347988999999998</v>
      </c>
      <c r="L72" s="51">
        <v>15.678158</v>
      </c>
      <c r="M72" s="51">
        <v>15.605838</v>
      </c>
      <c r="N72" s="51">
        <v>13.431336</v>
      </c>
      <c r="O72" s="51">
        <v>14.852392999999999</v>
      </c>
      <c r="P72" s="51">
        <v>14.792743</v>
      </c>
      <c r="Q72" s="51">
        <v>14.191649</v>
      </c>
      <c r="R72" s="51">
        <v>13.926031</v>
      </c>
      <c r="S72" s="51">
        <v>14.734211999999999</v>
      </c>
      <c r="T72" s="51">
        <v>14.945736</v>
      </c>
      <c r="U72" s="51">
        <v>16.632670999999998</v>
      </c>
      <c r="V72" s="51">
        <v>15.043589000000001</v>
      </c>
      <c r="W72" s="51">
        <v>15.869446</v>
      </c>
      <c r="X72" s="51">
        <v>17.836162000000002</v>
      </c>
      <c r="Y72" s="51">
        <v>19.627191</v>
      </c>
      <c r="Z72" s="51">
        <v>20.272556999999999</v>
      </c>
      <c r="AA72" s="51">
        <v>18.219518999999998</v>
      </c>
      <c r="AB72" s="51">
        <v>18.670694000000001</v>
      </c>
      <c r="AC72" s="51">
        <v>18.822437000000001</v>
      </c>
      <c r="AD72" s="51">
        <v>15.578562</v>
      </c>
      <c r="AE72" s="51">
        <v>13.944037</v>
      </c>
      <c r="AF72" s="51">
        <v>15.553900000000001</v>
      </c>
      <c r="AG72" s="51">
        <v>24.370353000000001</v>
      </c>
      <c r="AH72" s="51">
        <v>4.1943039999999998</v>
      </c>
      <c r="AI72" s="51">
        <v>5.660393</v>
      </c>
      <c r="AJ72" s="51">
        <v>4.5038929999999997</v>
      </c>
      <c r="AK72" s="51">
        <v>20.53417</v>
      </c>
      <c r="AL72" s="51">
        <v>19.795138999999999</v>
      </c>
      <c r="AM72" s="51">
        <v>19.672782999999999</v>
      </c>
      <c r="AN72" s="51">
        <v>20.777698999999998</v>
      </c>
      <c r="AO72" s="51">
        <v>22.762841999999999</v>
      </c>
      <c r="AP72" s="51">
        <v>24.862165999999998</v>
      </c>
      <c r="AQ72" s="51">
        <v>27.368514000000001</v>
      </c>
    </row>
    <row r="73" spans="1:43" x14ac:dyDescent="0.2">
      <c r="A73" s="50"/>
      <c r="B73" s="50" t="s">
        <v>326</v>
      </c>
      <c r="C73" s="51">
        <v>13.573164</v>
      </c>
      <c r="D73" s="51">
        <v>14.189605</v>
      </c>
      <c r="E73" s="51">
        <v>15.419065</v>
      </c>
      <c r="F73" s="51">
        <v>17.456896</v>
      </c>
      <c r="G73" s="51">
        <v>52.970278999999998</v>
      </c>
      <c r="H73" s="51">
        <v>16.580120000000001</v>
      </c>
      <c r="I73" s="51">
        <v>16.556211000000001</v>
      </c>
      <c r="J73" s="51">
        <v>17.789674000000002</v>
      </c>
      <c r="K73" s="51">
        <v>17.542023</v>
      </c>
      <c r="L73" s="51">
        <v>16.784592</v>
      </c>
      <c r="M73" s="51">
        <v>16.137001999999999</v>
      </c>
      <c r="N73" s="51">
        <v>14.95768</v>
      </c>
      <c r="O73" s="51">
        <v>15.408718</v>
      </c>
      <c r="P73" s="51">
        <v>15.055918999999999</v>
      </c>
      <c r="Q73" s="51">
        <v>15.516476000000001</v>
      </c>
      <c r="R73" s="51">
        <v>15.940936000000001</v>
      </c>
      <c r="S73" s="51">
        <v>15.422075</v>
      </c>
      <c r="T73" s="51">
        <v>16.782036999999999</v>
      </c>
      <c r="U73" s="51">
        <v>18.886797999999999</v>
      </c>
      <c r="V73" s="51">
        <v>16.129950999999998</v>
      </c>
      <c r="W73" s="51">
        <v>18.308707999999999</v>
      </c>
      <c r="X73" s="51">
        <v>19.680066</v>
      </c>
      <c r="Y73" s="51">
        <v>22.077902000000002</v>
      </c>
      <c r="Z73" s="51">
        <v>20.823532</v>
      </c>
      <c r="AA73" s="51">
        <v>18.563271</v>
      </c>
      <c r="AB73" s="51">
        <v>19.220065999999999</v>
      </c>
      <c r="AC73" s="51">
        <v>20.569597999999999</v>
      </c>
      <c r="AD73" s="51">
        <v>16.219543000000002</v>
      </c>
      <c r="AE73" s="51">
        <v>15.446099</v>
      </c>
      <c r="AF73" s="51">
        <v>26.430861</v>
      </c>
      <c r="AG73" s="51">
        <v>25.085049000000001</v>
      </c>
      <c r="AH73" s="51">
        <v>17.608560000000001</v>
      </c>
      <c r="AI73" s="51">
        <v>6.2280980000000001</v>
      </c>
      <c r="AJ73" s="51">
        <v>21.511669000000001</v>
      </c>
      <c r="AK73" s="51">
        <v>22.165942000000001</v>
      </c>
      <c r="AL73" s="51">
        <v>19.948522000000001</v>
      </c>
      <c r="AM73" s="51">
        <v>21.651146000000001</v>
      </c>
      <c r="AN73" s="51">
        <v>23.340745999999999</v>
      </c>
      <c r="AO73" s="51">
        <v>26.841159999999999</v>
      </c>
      <c r="AP73" s="51">
        <v>28.021854000000001</v>
      </c>
      <c r="AQ73" s="51">
        <v>32.734029999999997</v>
      </c>
    </row>
    <row r="74" spans="1:43" x14ac:dyDescent="0.2">
      <c r="A74" s="45"/>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48"/>
      <c r="AP74" s="48"/>
      <c r="AQ74" s="48"/>
    </row>
    <row r="75" spans="1:43" x14ac:dyDescent="0.2">
      <c r="A75" s="45" t="s">
        <v>337</v>
      </c>
      <c r="B75" s="48" t="s">
        <v>323</v>
      </c>
      <c r="C75" s="49">
        <v>69.298656145454544</v>
      </c>
      <c r="D75" s="49">
        <v>37.040205948275862</v>
      </c>
      <c r="E75" s="49">
        <v>35.021372796874999</v>
      </c>
      <c r="F75" s="49">
        <v>29.966013981132075</v>
      </c>
      <c r="G75" s="49">
        <v>25.574093175438595</v>
      </c>
      <c r="H75" s="49">
        <v>20.840940948275861</v>
      </c>
      <c r="I75" s="52" t="s">
        <v>34</v>
      </c>
      <c r="J75" s="49">
        <v>45.655062354166667</v>
      </c>
      <c r="K75" s="49">
        <v>53.58975602439024</v>
      </c>
      <c r="L75" s="49">
        <v>35.396207636363634</v>
      </c>
      <c r="M75" s="52" t="s">
        <v>34</v>
      </c>
      <c r="N75" s="49">
        <v>125.70755253061225</v>
      </c>
      <c r="O75" s="49">
        <v>29.894519421052632</v>
      </c>
      <c r="P75" s="49">
        <v>27.955226627118645</v>
      </c>
      <c r="Q75" s="49">
        <v>13.241075253968253</v>
      </c>
      <c r="R75" s="49">
        <v>19.91228563265306</v>
      </c>
      <c r="S75" s="49">
        <v>23.730729127272728</v>
      </c>
      <c r="T75" s="49">
        <v>30.595787428571427</v>
      </c>
      <c r="U75" s="52" t="s">
        <v>338</v>
      </c>
      <c r="V75" s="49">
        <v>37.551525384615381</v>
      </c>
      <c r="W75" s="49">
        <v>44.718211280701752</v>
      </c>
      <c r="X75" s="49">
        <v>47.192894120689658</v>
      </c>
      <c r="Y75" s="49">
        <v>55.568691656250003</v>
      </c>
      <c r="Z75" s="49">
        <v>48.6716051372549</v>
      </c>
      <c r="AA75" s="49">
        <v>51.261068000000002</v>
      </c>
      <c r="AB75" s="49">
        <v>43.556494793103447</v>
      </c>
      <c r="AC75" s="52" t="s">
        <v>34</v>
      </c>
      <c r="AD75" s="49">
        <v>27.440943054545453</v>
      </c>
      <c r="AE75" s="49">
        <v>17.849461771929825</v>
      </c>
      <c r="AF75" s="49">
        <v>27.374373220338985</v>
      </c>
      <c r="AG75" s="52" t="s">
        <v>34</v>
      </c>
      <c r="AH75" s="49">
        <v>46.915103977777775</v>
      </c>
      <c r="AI75" s="49">
        <v>208.82196760377357</v>
      </c>
      <c r="AJ75" s="49">
        <v>47.863303448275865</v>
      </c>
      <c r="AK75" s="52" t="s">
        <v>34</v>
      </c>
      <c r="AL75" s="49">
        <v>92.775619595744686</v>
      </c>
      <c r="AM75" s="49">
        <v>93.522065586206892</v>
      </c>
      <c r="AN75" s="49">
        <v>51.853766999999998</v>
      </c>
      <c r="AO75" s="49">
        <v>53.726716253968256</v>
      </c>
      <c r="AP75" s="49">
        <v>44.248744619047621</v>
      </c>
      <c r="AQ75" s="49">
        <v>43.215766933333335</v>
      </c>
    </row>
    <row r="76" spans="1:43" x14ac:dyDescent="0.2">
      <c r="A76" s="50"/>
      <c r="B76" s="50" t="s">
        <v>324</v>
      </c>
      <c r="C76" s="51">
        <v>80.550498000000005</v>
      </c>
      <c r="D76" s="51">
        <v>39.468299000000002</v>
      </c>
      <c r="E76" s="51">
        <v>37.062579999999997</v>
      </c>
      <c r="F76" s="51">
        <v>36.902692000000002</v>
      </c>
      <c r="G76" s="51">
        <v>31.542131000000001</v>
      </c>
      <c r="H76" s="51">
        <v>33.634993999999999</v>
      </c>
      <c r="I76" s="53" t="s">
        <v>34</v>
      </c>
      <c r="J76" s="51">
        <v>57.807856000000001</v>
      </c>
      <c r="K76" s="51">
        <v>56.821207000000001</v>
      </c>
      <c r="L76" s="51">
        <v>36.123807999999997</v>
      </c>
      <c r="M76" s="53" t="s">
        <v>34</v>
      </c>
      <c r="N76" s="51">
        <v>154.08099300000001</v>
      </c>
      <c r="O76" s="51">
        <v>35.034224999999999</v>
      </c>
      <c r="P76" s="51">
        <v>38.098334999999999</v>
      </c>
      <c r="Q76" s="51">
        <v>13.871397999999999</v>
      </c>
      <c r="R76" s="51">
        <v>22.039300999999998</v>
      </c>
      <c r="S76" s="51">
        <v>29.797747999999999</v>
      </c>
      <c r="T76" s="51">
        <v>31.549824999999998</v>
      </c>
      <c r="U76" s="53" t="s">
        <v>338</v>
      </c>
      <c r="V76" s="51">
        <v>43.063724000000001</v>
      </c>
      <c r="W76" s="51">
        <v>46.513973999999997</v>
      </c>
      <c r="X76" s="51">
        <v>52.765610000000002</v>
      </c>
      <c r="Y76" s="51">
        <v>60.034208999999997</v>
      </c>
      <c r="Z76" s="51">
        <v>56.311073</v>
      </c>
      <c r="AA76" s="51">
        <v>57.499949000000001</v>
      </c>
      <c r="AB76" s="51">
        <v>45.712274999999998</v>
      </c>
      <c r="AC76" s="53" t="s">
        <v>34</v>
      </c>
      <c r="AD76" s="51">
        <v>31.419934000000001</v>
      </c>
      <c r="AE76" s="51">
        <v>27.481867999999999</v>
      </c>
      <c r="AF76" s="51">
        <v>29.734573000000001</v>
      </c>
      <c r="AG76" s="53" t="s">
        <v>34</v>
      </c>
      <c r="AH76" s="51">
        <v>51.904563000000003</v>
      </c>
      <c r="AI76" s="51">
        <v>295.70249200000001</v>
      </c>
      <c r="AJ76" s="51">
        <v>61.446935000000003</v>
      </c>
      <c r="AK76" s="53" t="s">
        <v>34</v>
      </c>
      <c r="AL76" s="51">
        <v>102.903115</v>
      </c>
      <c r="AM76" s="51">
        <v>118.180296</v>
      </c>
      <c r="AN76" s="51">
        <v>53.569189999999999</v>
      </c>
      <c r="AO76" s="51">
        <v>55.965305000000001</v>
      </c>
      <c r="AP76" s="51">
        <v>50.424601000000003</v>
      </c>
      <c r="AQ76" s="51">
        <v>47.424478999999998</v>
      </c>
    </row>
    <row r="77" spans="1:43" x14ac:dyDescent="0.2">
      <c r="A77" s="50"/>
      <c r="B77" s="50" t="s">
        <v>325</v>
      </c>
      <c r="C77" s="51">
        <v>37.782477999999998</v>
      </c>
      <c r="D77" s="51">
        <v>33.303713000000002</v>
      </c>
      <c r="E77" s="51">
        <v>33.388182</v>
      </c>
      <c r="F77" s="51">
        <v>26.445891</v>
      </c>
      <c r="G77" s="51">
        <v>14.934462999999999</v>
      </c>
      <c r="H77" s="51">
        <v>14.449028</v>
      </c>
      <c r="I77" s="53" t="s">
        <v>34</v>
      </c>
      <c r="J77" s="51">
        <v>40.586680999999999</v>
      </c>
      <c r="K77" s="51">
        <v>50.911963999999998</v>
      </c>
      <c r="L77" s="51">
        <v>34.598730000000003</v>
      </c>
      <c r="M77" s="53" t="s">
        <v>34</v>
      </c>
      <c r="N77" s="51">
        <v>26.543339</v>
      </c>
      <c r="O77" s="51">
        <v>26.479648000000001</v>
      </c>
      <c r="P77" s="51">
        <v>13.243672</v>
      </c>
      <c r="Q77" s="51">
        <v>12.667611000000001</v>
      </c>
      <c r="R77" s="51">
        <v>13.928229</v>
      </c>
      <c r="S77" s="51">
        <v>21.030639000000001</v>
      </c>
      <c r="T77" s="51">
        <v>28.888106000000001</v>
      </c>
      <c r="U77" s="53" t="s">
        <v>338</v>
      </c>
      <c r="V77" s="51">
        <v>34.902075000000004</v>
      </c>
      <c r="W77" s="51">
        <v>42.359110999999999</v>
      </c>
      <c r="X77" s="51">
        <v>44.494140000000002</v>
      </c>
      <c r="Y77" s="51">
        <v>52.007007999999999</v>
      </c>
      <c r="Z77" s="51">
        <v>47.014971000000003</v>
      </c>
      <c r="AA77" s="51">
        <v>39.801394999999999</v>
      </c>
      <c r="AB77" s="51">
        <v>40.783470999999999</v>
      </c>
      <c r="AC77" s="53" t="s">
        <v>34</v>
      </c>
      <c r="AD77" s="51">
        <v>14.931419</v>
      </c>
      <c r="AE77" s="51">
        <v>13.327011000000001</v>
      </c>
      <c r="AF77" s="51">
        <v>24.124200999999999</v>
      </c>
      <c r="AG77" s="53" t="s">
        <v>34</v>
      </c>
      <c r="AH77" s="51">
        <v>41.643604000000003</v>
      </c>
      <c r="AI77" s="51">
        <v>41.512340999999999</v>
      </c>
      <c r="AJ77" s="51">
        <v>32.774707999999997</v>
      </c>
      <c r="AK77" s="53" t="s">
        <v>34</v>
      </c>
      <c r="AL77" s="51">
        <v>84.505741</v>
      </c>
      <c r="AM77" s="51">
        <v>49.263435000000001</v>
      </c>
      <c r="AN77" s="51">
        <v>50.430892</v>
      </c>
      <c r="AO77" s="51">
        <v>42.120502000000002</v>
      </c>
      <c r="AP77" s="51">
        <v>38.469928000000003</v>
      </c>
      <c r="AQ77" s="51">
        <v>39.339537</v>
      </c>
    </row>
    <row r="78" spans="1:43" x14ac:dyDescent="0.2">
      <c r="A78" s="50"/>
      <c r="B78" s="50" t="s">
        <v>326</v>
      </c>
      <c r="C78" s="51">
        <v>37.789430000000003</v>
      </c>
      <c r="D78" s="51">
        <v>33.303713000000002</v>
      </c>
      <c r="E78" s="51">
        <v>36.368727999999997</v>
      </c>
      <c r="F78" s="51">
        <v>28.572956000000001</v>
      </c>
      <c r="G78" s="51">
        <v>15.363962000000001</v>
      </c>
      <c r="H78" s="51">
        <v>32.286158</v>
      </c>
      <c r="I78" s="53" t="s">
        <v>34</v>
      </c>
      <c r="J78" s="51">
        <v>57.378414999999997</v>
      </c>
      <c r="K78" s="53" t="s">
        <v>338</v>
      </c>
      <c r="L78" s="51">
        <v>35.874684999999999</v>
      </c>
      <c r="M78" s="53" t="s">
        <v>34</v>
      </c>
      <c r="N78" s="51">
        <v>26.543339</v>
      </c>
      <c r="O78" s="51">
        <v>34.992136000000002</v>
      </c>
      <c r="P78" s="51">
        <v>13.484774</v>
      </c>
      <c r="Q78" s="51">
        <v>13.860204</v>
      </c>
      <c r="R78" s="51">
        <v>21.916369</v>
      </c>
      <c r="S78" s="51">
        <v>29.797747999999999</v>
      </c>
      <c r="T78" s="53" t="s">
        <v>338</v>
      </c>
      <c r="U78" s="53" t="s">
        <v>338</v>
      </c>
      <c r="V78" s="51">
        <v>43.063724000000001</v>
      </c>
      <c r="W78" s="51">
        <v>44.858288000000002</v>
      </c>
      <c r="X78" s="51">
        <v>52.148747</v>
      </c>
      <c r="Y78" s="51">
        <v>56.909968999999997</v>
      </c>
      <c r="Z78" s="51">
        <v>52.154817000000001</v>
      </c>
      <c r="AA78" s="51">
        <v>40.549644000000001</v>
      </c>
      <c r="AB78" s="51">
        <v>44.164999000000002</v>
      </c>
      <c r="AC78" s="53" t="s">
        <v>34</v>
      </c>
      <c r="AD78" s="51">
        <v>15.462137</v>
      </c>
      <c r="AE78" s="51">
        <v>27.201331</v>
      </c>
      <c r="AF78" s="51">
        <v>25.160577</v>
      </c>
      <c r="AG78" s="53" t="s">
        <v>34</v>
      </c>
      <c r="AH78" s="53" t="s">
        <v>338</v>
      </c>
      <c r="AI78" s="51">
        <v>45.493422000000002</v>
      </c>
      <c r="AJ78" s="51">
        <v>60.386167</v>
      </c>
      <c r="AK78" s="53" t="s">
        <v>34</v>
      </c>
      <c r="AL78" s="51">
        <v>102.896265</v>
      </c>
      <c r="AM78" s="51">
        <v>52.013858999999997</v>
      </c>
      <c r="AN78" s="51">
        <v>53.165863000000002</v>
      </c>
      <c r="AO78" s="51">
        <v>43.058912999999997</v>
      </c>
      <c r="AP78" s="51">
        <v>40.307465999999998</v>
      </c>
      <c r="AQ78" s="51">
        <v>47.424478999999998</v>
      </c>
    </row>
    <row r="79" spans="1:43" x14ac:dyDescent="0.2">
      <c r="A79" s="45"/>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row>
    <row r="80" spans="1:43" x14ac:dyDescent="0.2">
      <c r="A80" s="45" t="s">
        <v>339</v>
      </c>
      <c r="B80" s="48" t="s">
        <v>323</v>
      </c>
      <c r="C80" s="49">
        <v>79.476045381818182</v>
      </c>
      <c r="D80" s="49">
        <v>40.387148896551722</v>
      </c>
      <c r="E80" s="49">
        <v>38.338678828124998</v>
      </c>
      <c r="F80" s="49">
        <v>32.164071245283019</v>
      </c>
      <c r="G80" s="49">
        <v>27.386653087719299</v>
      </c>
      <c r="H80" s="49">
        <v>21.936843862068965</v>
      </c>
      <c r="I80" s="52" t="s">
        <v>34</v>
      </c>
      <c r="J80" s="49">
        <v>48.0240849375</v>
      </c>
      <c r="K80" s="49">
        <v>57.31640214634146</v>
      </c>
      <c r="L80" s="49">
        <v>37.394931136363638</v>
      </c>
      <c r="M80" s="52" t="s">
        <v>34</v>
      </c>
      <c r="N80" s="49">
        <v>151.58532838775511</v>
      </c>
      <c r="O80" s="49">
        <v>31.235046245614036</v>
      </c>
      <c r="P80" s="49">
        <v>29.245841491525425</v>
      </c>
      <c r="Q80" s="49">
        <v>13.729683507936508</v>
      </c>
      <c r="R80" s="49">
        <v>20.038657102040816</v>
      </c>
      <c r="S80" s="49">
        <v>24.323336999999999</v>
      </c>
      <c r="T80" s="49">
        <v>31.279406309523811</v>
      </c>
      <c r="U80" s="52" t="s">
        <v>338</v>
      </c>
      <c r="V80" s="49">
        <v>39.161441923076922</v>
      </c>
      <c r="W80" s="49">
        <v>47.383827526315791</v>
      </c>
      <c r="X80" s="49">
        <v>49.527931362068962</v>
      </c>
      <c r="Y80" s="49">
        <v>58.723685984375003</v>
      </c>
      <c r="Z80" s="49">
        <v>51.072439627450983</v>
      </c>
      <c r="AA80" s="49">
        <v>53.12211103508772</v>
      </c>
      <c r="AB80" s="49">
        <v>44.716551534482761</v>
      </c>
      <c r="AC80" s="52" t="s">
        <v>34</v>
      </c>
      <c r="AD80" s="49">
        <v>28.27086758181818</v>
      </c>
      <c r="AE80" s="49">
        <v>18.273678210526317</v>
      </c>
      <c r="AF80" s="49">
        <v>27.700382694915255</v>
      </c>
      <c r="AG80" s="52" t="s">
        <v>34</v>
      </c>
      <c r="AH80" s="49">
        <v>48.057476777777779</v>
      </c>
      <c r="AI80" s="49">
        <v>45.005625500000001</v>
      </c>
      <c r="AJ80" s="49">
        <v>49.529152482758619</v>
      </c>
      <c r="AK80" s="52" t="s">
        <v>34</v>
      </c>
      <c r="AL80" s="49">
        <v>96.947703893617017</v>
      </c>
      <c r="AM80" s="49">
        <v>99.270482827586207</v>
      </c>
      <c r="AN80" s="49">
        <v>54.151201758620687</v>
      </c>
      <c r="AO80" s="49">
        <v>55.996333126984126</v>
      </c>
      <c r="AP80" s="49">
        <v>45.988084650793652</v>
      </c>
      <c r="AQ80" s="49">
        <v>45.077852644444441</v>
      </c>
    </row>
    <row r="81" spans="1:43" x14ac:dyDescent="0.2">
      <c r="A81" s="50"/>
      <c r="B81" s="50" t="s">
        <v>324</v>
      </c>
      <c r="C81" s="51">
        <v>92.952511999999999</v>
      </c>
      <c r="D81" s="51">
        <v>42.914073999999999</v>
      </c>
      <c r="E81" s="51">
        <v>40.485149999999997</v>
      </c>
      <c r="F81" s="51">
        <v>40.317017999999997</v>
      </c>
      <c r="G81" s="51">
        <v>33.796750000000003</v>
      </c>
      <c r="H81" s="51">
        <v>35.382907000000003</v>
      </c>
      <c r="I81" s="53" t="s">
        <v>34</v>
      </c>
      <c r="J81" s="51">
        <v>61.832931000000002</v>
      </c>
      <c r="K81" s="51">
        <v>60.776477</v>
      </c>
      <c r="L81" s="51">
        <v>38.156098999999998</v>
      </c>
      <c r="M81" s="53" t="s">
        <v>34</v>
      </c>
      <c r="N81" s="51">
        <v>187.002836</v>
      </c>
      <c r="O81" s="51">
        <v>36.752639000000002</v>
      </c>
      <c r="P81" s="51">
        <v>39.939954999999998</v>
      </c>
      <c r="Q81" s="51">
        <v>14.369426000000001</v>
      </c>
      <c r="R81" s="51">
        <v>22.569210999999999</v>
      </c>
      <c r="S81" s="51">
        <v>30.454179</v>
      </c>
      <c r="T81" s="51">
        <v>32.265946</v>
      </c>
      <c r="U81" s="53" t="s">
        <v>338</v>
      </c>
      <c r="V81" s="51">
        <v>45.828557000000004</v>
      </c>
      <c r="W81" s="51">
        <v>49.452817000000003</v>
      </c>
      <c r="X81" s="51">
        <v>55.793410000000002</v>
      </c>
      <c r="Y81" s="51">
        <v>63.391832000000001</v>
      </c>
      <c r="Z81" s="51">
        <v>59.499754000000003</v>
      </c>
      <c r="AA81" s="51">
        <v>59.711094000000003</v>
      </c>
      <c r="AB81" s="51">
        <v>47.002465000000001</v>
      </c>
      <c r="AC81" s="53" t="s">
        <v>34</v>
      </c>
      <c r="AD81" s="51">
        <v>32.344268999999997</v>
      </c>
      <c r="AE81" s="51">
        <v>27.724163999999998</v>
      </c>
      <c r="AF81" s="51">
        <v>30.018228000000001</v>
      </c>
      <c r="AG81" s="53" t="s">
        <v>34</v>
      </c>
      <c r="AH81" s="51">
        <v>53.162571</v>
      </c>
      <c r="AI81" s="51">
        <v>46.872067999999999</v>
      </c>
      <c r="AJ81" s="51">
        <v>63.955337</v>
      </c>
      <c r="AK81" s="53" t="s">
        <v>34</v>
      </c>
      <c r="AL81" s="51">
        <v>109.648507</v>
      </c>
      <c r="AM81" s="51">
        <v>125.716421</v>
      </c>
      <c r="AN81" s="51">
        <v>55.941094999999997</v>
      </c>
      <c r="AO81" s="51">
        <v>58.292306000000004</v>
      </c>
      <c r="AP81" s="51">
        <v>52.209344999999999</v>
      </c>
      <c r="AQ81" s="51">
        <v>49.348610999999998</v>
      </c>
    </row>
    <row r="82" spans="1:43" x14ac:dyDescent="0.2">
      <c r="A82" s="50"/>
      <c r="B82" s="50" t="s">
        <v>325</v>
      </c>
      <c r="C82" s="51">
        <v>41.127675000000004</v>
      </c>
      <c r="D82" s="51">
        <v>36.532438999999997</v>
      </c>
      <c r="E82" s="51">
        <v>36.621263999999996</v>
      </c>
      <c r="F82" s="51">
        <v>28.389448000000002</v>
      </c>
      <c r="G82" s="51">
        <v>15.724606</v>
      </c>
      <c r="H82" s="51">
        <v>15.230859000000001</v>
      </c>
      <c r="I82" s="53" t="s">
        <v>34</v>
      </c>
      <c r="J82" s="51">
        <v>42.462591000000003</v>
      </c>
      <c r="K82" s="51">
        <v>54.449157</v>
      </c>
      <c r="L82" s="51">
        <v>36.560662000000001</v>
      </c>
      <c r="M82" s="53" t="s">
        <v>34</v>
      </c>
      <c r="N82" s="51">
        <v>27.687173999999999</v>
      </c>
      <c r="O82" s="51">
        <v>27.621462000000001</v>
      </c>
      <c r="P82" s="51">
        <v>13.732319</v>
      </c>
      <c r="Q82" s="51">
        <v>13.147648999999999</v>
      </c>
      <c r="R82" s="51">
        <v>14.427106999999999</v>
      </c>
      <c r="S82" s="51">
        <v>21.579692999999999</v>
      </c>
      <c r="T82" s="51">
        <v>29.513546999999999</v>
      </c>
      <c r="U82" s="53" t="s">
        <v>338</v>
      </c>
      <c r="V82" s="51">
        <v>36.208354</v>
      </c>
      <c r="W82" s="51">
        <v>45.088406999999997</v>
      </c>
      <c r="X82" s="51">
        <v>46.526671</v>
      </c>
      <c r="Y82" s="51">
        <v>55.000385999999999</v>
      </c>
      <c r="Z82" s="51">
        <v>49.406025</v>
      </c>
      <c r="AA82" s="51">
        <v>40.905709000000002</v>
      </c>
      <c r="AB82" s="51">
        <v>41.918667999999997</v>
      </c>
      <c r="AC82" s="53" t="s">
        <v>34</v>
      </c>
      <c r="AD82" s="51">
        <v>15.439730000000001</v>
      </c>
      <c r="AE82" s="51">
        <v>13.819772</v>
      </c>
      <c r="AF82" s="51">
        <v>24.558962000000001</v>
      </c>
      <c r="AG82" s="53" t="s">
        <v>34</v>
      </c>
      <c r="AH82" s="51">
        <v>42.663806000000001</v>
      </c>
      <c r="AI82" s="51">
        <v>42.764349000000003</v>
      </c>
      <c r="AJ82" s="51">
        <v>33.859411999999999</v>
      </c>
      <c r="AK82" s="53" t="s">
        <v>34</v>
      </c>
      <c r="AL82" s="51">
        <v>88.224902</v>
      </c>
      <c r="AM82" s="51">
        <v>51.535113000000003</v>
      </c>
      <c r="AN82" s="51">
        <v>52.635738000000003</v>
      </c>
      <c r="AO82" s="51">
        <v>44.019382999999998</v>
      </c>
      <c r="AP82" s="51">
        <v>40.262048999999998</v>
      </c>
      <c r="AQ82" s="51">
        <v>41.144477999999999</v>
      </c>
    </row>
    <row r="83" spans="1:43" x14ac:dyDescent="0.2">
      <c r="A83" s="50"/>
      <c r="B83" s="50" t="s">
        <v>326</v>
      </c>
      <c r="C83" s="51">
        <v>41.135041999999999</v>
      </c>
      <c r="D83" s="51">
        <v>36.532438999999997</v>
      </c>
      <c r="E83" s="51">
        <v>39.755516999999998</v>
      </c>
      <c r="F83" s="51">
        <v>30.725303</v>
      </c>
      <c r="G83" s="51">
        <v>16.161459000000001</v>
      </c>
      <c r="H83" s="51">
        <v>33.976647</v>
      </c>
      <c r="I83" s="53" t="s">
        <v>34</v>
      </c>
      <c r="J83" s="51">
        <v>61.373108000000002</v>
      </c>
      <c r="K83" s="53" t="s">
        <v>338</v>
      </c>
      <c r="L83" s="51">
        <v>37.895482999999999</v>
      </c>
      <c r="M83" s="53" t="s">
        <v>34</v>
      </c>
      <c r="N83" s="51">
        <v>27.687173999999999</v>
      </c>
      <c r="O83" s="51">
        <v>36.708857000000002</v>
      </c>
      <c r="P83" s="51">
        <v>13.977024</v>
      </c>
      <c r="Q83" s="51">
        <v>14.358065</v>
      </c>
      <c r="R83" s="51">
        <v>22.487053</v>
      </c>
      <c r="S83" s="51">
        <v>30.454179</v>
      </c>
      <c r="T83" s="53" t="s">
        <v>338</v>
      </c>
      <c r="U83" s="53" t="s">
        <v>338</v>
      </c>
      <c r="V83" s="51">
        <v>45.828557000000004</v>
      </c>
      <c r="W83" s="51">
        <v>46.906354</v>
      </c>
      <c r="X83" s="51">
        <v>55.148555999999999</v>
      </c>
      <c r="Y83" s="51">
        <v>60.125824999999999</v>
      </c>
      <c r="Z83" s="51">
        <v>54.154173999999998</v>
      </c>
      <c r="AA83" s="51">
        <v>41.677487999999997</v>
      </c>
      <c r="AB83" s="51">
        <v>45.216382000000003</v>
      </c>
      <c r="AC83" s="53" t="s">
        <v>34</v>
      </c>
      <c r="AD83" s="51">
        <v>15.975591</v>
      </c>
      <c r="AE83" s="51">
        <v>27.438476000000001</v>
      </c>
      <c r="AF83" s="51">
        <v>25.611460999999998</v>
      </c>
      <c r="AG83" s="53" t="s">
        <v>34</v>
      </c>
      <c r="AH83" s="53" t="s">
        <v>338</v>
      </c>
      <c r="AI83" s="51">
        <v>46.821657000000002</v>
      </c>
      <c r="AJ83" s="51">
        <v>62.862766999999998</v>
      </c>
      <c r="AK83" s="53" t="s">
        <v>34</v>
      </c>
      <c r="AL83" s="51">
        <v>109.641301</v>
      </c>
      <c r="AM83" s="51">
        <v>54.349559999999997</v>
      </c>
      <c r="AN83" s="51">
        <v>55.431075</v>
      </c>
      <c r="AO83" s="51">
        <v>44.974665000000002</v>
      </c>
      <c r="AP83" s="51">
        <v>42.126676000000003</v>
      </c>
      <c r="AQ83" s="51">
        <v>49.348610999999998</v>
      </c>
    </row>
    <row r="84" spans="1:43" x14ac:dyDescent="0.2">
      <c r="A84" s="45"/>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c r="AI84" s="48"/>
      <c r="AJ84" s="48"/>
      <c r="AK84" s="48"/>
      <c r="AL84" s="48"/>
      <c r="AM84" s="48"/>
      <c r="AN84" s="48"/>
      <c r="AO84" s="48"/>
      <c r="AP84" s="48"/>
      <c r="AQ84" s="48"/>
    </row>
    <row r="85" spans="1:43" x14ac:dyDescent="0.2">
      <c r="A85" s="54" t="s">
        <v>340</v>
      </c>
    </row>
    <row r="87" spans="1:43" x14ac:dyDescent="0.2">
      <c r="A87" s="54" t="s">
        <v>341</v>
      </c>
    </row>
    <row r="91" spans="1:43" ht="24.95" customHeight="1" x14ac:dyDescent="0.2">
      <c r="A91" s="55" t="s">
        <v>342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39"/>
  <sheetViews>
    <sheetView workbookViewId="0"/>
  </sheetViews>
  <sheetFormatPr defaultRowHeight="11.25" x14ac:dyDescent="0.2"/>
  <cols>
    <col min="1" max="1" width="45.85546875" customWidth="1"/>
    <col min="2" max="42" width="14.85546875" customWidth="1"/>
  </cols>
  <sheetData>
    <row r="5" spans="1:255" ht="15.75" x14ac:dyDescent="0.2">
      <c r="A5" s="1" t="s">
        <v>343</v>
      </c>
    </row>
    <row r="7" spans="1:255" x14ac:dyDescent="0.2">
      <c r="A7" s="2" t="s">
        <v>344</v>
      </c>
      <c r="B7" s="3" t="s">
        <v>345</v>
      </c>
      <c r="C7" t="s">
        <v>316</v>
      </c>
      <c r="D7" s="4" t="s">
        <v>4</v>
      </c>
      <c r="E7" s="3" t="s">
        <v>346</v>
      </c>
      <c r="F7" t="s">
        <v>8</v>
      </c>
    </row>
    <row r="8" spans="1:255" x14ac:dyDescent="0.2">
      <c r="A8" s="4"/>
      <c r="B8" s="3" t="s">
        <v>347</v>
      </c>
      <c r="C8" t="s">
        <v>3</v>
      </c>
      <c r="D8" s="4" t="s">
        <v>4</v>
      </c>
      <c r="E8" s="3" t="s">
        <v>348</v>
      </c>
      <c r="F8" t="s">
        <v>6</v>
      </c>
    </row>
    <row r="9" spans="1:255" x14ac:dyDescent="0.2">
      <c r="A9" s="4"/>
      <c r="B9" s="3" t="s">
        <v>349</v>
      </c>
      <c r="C9" t="s">
        <v>10</v>
      </c>
      <c r="D9" s="4" t="s">
        <v>4</v>
      </c>
      <c r="E9" s="3" t="s">
        <v>350</v>
      </c>
      <c r="F9" s="5" t="s">
        <v>12</v>
      </c>
    </row>
    <row r="10" spans="1:255" x14ac:dyDescent="0.2">
      <c r="A10" s="4"/>
      <c r="B10" s="3" t="s">
        <v>351</v>
      </c>
      <c r="C10" t="s">
        <v>14</v>
      </c>
      <c r="D10" s="4" t="s">
        <v>4</v>
      </c>
      <c r="E10" s="29"/>
      <c r="F10" s="29"/>
    </row>
    <row r="13" spans="1:255" x14ac:dyDescent="0.2">
      <c r="A13" s="6" t="s">
        <v>352</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row>
    <row r="14" spans="1:255" ht="22.5" x14ac:dyDescent="0.2">
      <c r="A14" s="7" t="s">
        <v>197</v>
      </c>
      <c r="B14" s="38">
        <v>41602</v>
      </c>
      <c r="C14" s="38">
        <v>41686</v>
      </c>
      <c r="D14" s="38">
        <v>41770</v>
      </c>
      <c r="E14" s="38">
        <v>41882</v>
      </c>
      <c r="F14" s="38">
        <v>41966</v>
      </c>
      <c r="G14" s="38">
        <v>42050</v>
      </c>
      <c r="H14" s="38">
        <v>42134</v>
      </c>
      <c r="I14" s="38">
        <v>42246</v>
      </c>
      <c r="J14" s="38">
        <v>42330</v>
      </c>
      <c r="K14" s="38">
        <v>42414</v>
      </c>
      <c r="L14" s="38">
        <v>42498</v>
      </c>
      <c r="M14" s="38">
        <v>42610</v>
      </c>
      <c r="N14" s="38">
        <v>42694</v>
      </c>
      <c r="O14" s="38">
        <v>42778</v>
      </c>
      <c r="P14" s="38">
        <v>42862</v>
      </c>
      <c r="Q14" s="38">
        <v>42981</v>
      </c>
      <c r="R14" s="38">
        <v>43065</v>
      </c>
      <c r="S14" s="38">
        <v>43149</v>
      </c>
      <c r="T14" s="38">
        <v>43233</v>
      </c>
      <c r="U14" s="38">
        <v>43345</v>
      </c>
      <c r="V14" s="38">
        <v>43429</v>
      </c>
      <c r="W14" s="38">
        <v>43513</v>
      </c>
      <c r="X14" s="38">
        <v>43597</v>
      </c>
      <c r="Y14" s="38">
        <v>43709</v>
      </c>
      <c r="Z14" s="38">
        <v>43793</v>
      </c>
      <c r="AA14" s="38">
        <v>43877</v>
      </c>
      <c r="AB14" s="38">
        <v>43961</v>
      </c>
      <c r="AC14" s="38">
        <v>44073</v>
      </c>
      <c r="AD14" s="38">
        <v>44157</v>
      </c>
      <c r="AE14" s="38">
        <v>44241</v>
      </c>
      <c r="AF14" s="38">
        <v>44325</v>
      </c>
      <c r="AG14" s="38">
        <v>44437</v>
      </c>
      <c r="AH14" s="38">
        <v>44521</v>
      </c>
      <c r="AI14" s="38">
        <v>44605</v>
      </c>
      <c r="AJ14" s="38">
        <v>44689</v>
      </c>
      <c r="AK14" s="38">
        <v>44801</v>
      </c>
      <c r="AL14" s="38">
        <v>44885</v>
      </c>
      <c r="AM14" s="38">
        <v>44969</v>
      </c>
      <c r="AN14" s="38">
        <v>45053</v>
      </c>
      <c r="AO14" s="38">
        <v>45172</v>
      </c>
      <c r="AP14" s="38">
        <v>45256</v>
      </c>
    </row>
    <row r="15" spans="1:255" x14ac:dyDescent="0.2">
      <c r="A15" s="7" t="s">
        <v>353</v>
      </c>
      <c r="B15" s="38">
        <v>41628</v>
      </c>
      <c r="C15" s="38">
        <v>41712</v>
      </c>
      <c r="D15" s="38">
        <v>41795</v>
      </c>
      <c r="E15" s="38">
        <v>41927</v>
      </c>
      <c r="F15" s="38">
        <v>41991</v>
      </c>
      <c r="G15" s="38">
        <v>42074</v>
      </c>
      <c r="H15" s="38">
        <v>42159</v>
      </c>
      <c r="I15" s="38">
        <v>42291</v>
      </c>
      <c r="J15" s="38">
        <v>42356</v>
      </c>
      <c r="K15" s="38">
        <v>42438</v>
      </c>
      <c r="L15" s="38">
        <v>42522</v>
      </c>
      <c r="M15" s="38">
        <v>42655</v>
      </c>
      <c r="N15" s="38">
        <v>42720</v>
      </c>
      <c r="O15" s="38">
        <v>42803</v>
      </c>
      <c r="P15" s="38">
        <v>42887</v>
      </c>
      <c r="Q15" s="38">
        <v>43026</v>
      </c>
      <c r="R15" s="38">
        <v>43090</v>
      </c>
      <c r="S15" s="38">
        <v>43174</v>
      </c>
      <c r="T15" s="38">
        <v>43258</v>
      </c>
      <c r="U15" s="38">
        <v>43399</v>
      </c>
      <c r="V15" s="38">
        <v>43454</v>
      </c>
      <c r="W15" s="38">
        <v>43537</v>
      </c>
      <c r="X15" s="38">
        <v>43622</v>
      </c>
      <c r="Y15" s="38">
        <v>43749</v>
      </c>
      <c r="Z15" s="38">
        <v>43822</v>
      </c>
      <c r="AA15" s="38">
        <v>43902</v>
      </c>
      <c r="AB15" s="38">
        <v>43986</v>
      </c>
      <c r="AC15" s="38">
        <v>44111</v>
      </c>
      <c r="AD15" s="38">
        <v>44181</v>
      </c>
      <c r="AE15" s="38">
        <v>44265</v>
      </c>
      <c r="AF15" s="38">
        <v>44350</v>
      </c>
      <c r="AG15" s="38">
        <v>44475</v>
      </c>
      <c r="AH15" s="38">
        <v>44552</v>
      </c>
      <c r="AI15" s="38">
        <v>44630</v>
      </c>
      <c r="AJ15" s="38">
        <v>44714</v>
      </c>
      <c r="AK15" s="38">
        <v>44839</v>
      </c>
      <c r="AL15" s="38">
        <v>44924</v>
      </c>
      <c r="AM15" s="38">
        <v>44994</v>
      </c>
      <c r="AN15" s="38">
        <v>45078</v>
      </c>
      <c r="AO15" s="38">
        <v>45210</v>
      </c>
      <c r="AP15" s="38">
        <v>45280</v>
      </c>
    </row>
    <row r="16" spans="1:255" x14ac:dyDescent="0.2">
      <c r="A16" s="8" t="s">
        <v>29</v>
      </c>
      <c r="B16" s="14" t="s">
        <v>30</v>
      </c>
      <c r="C16" s="14" t="s">
        <v>30</v>
      </c>
      <c r="D16" s="14" t="s">
        <v>30</v>
      </c>
      <c r="E16" s="14" t="s">
        <v>30</v>
      </c>
      <c r="F16" s="14" t="s">
        <v>30</v>
      </c>
      <c r="G16" s="14" t="s">
        <v>30</v>
      </c>
      <c r="H16" s="14" t="s">
        <v>30</v>
      </c>
      <c r="I16" s="14" t="s">
        <v>30</v>
      </c>
      <c r="J16" s="14" t="s">
        <v>30</v>
      </c>
      <c r="K16" s="14" t="s">
        <v>30</v>
      </c>
      <c r="L16" s="14" t="s">
        <v>30</v>
      </c>
      <c r="M16" s="14" t="s">
        <v>30</v>
      </c>
      <c r="N16" s="14" t="s">
        <v>30</v>
      </c>
      <c r="O16" s="14" t="s">
        <v>30</v>
      </c>
      <c r="P16" s="14" t="s">
        <v>30</v>
      </c>
      <c r="Q16" s="14" t="s">
        <v>30</v>
      </c>
      <c r="R16" s="14" t="s">
        <v>30</v>
      </c>
      <c r="S16" s="14" t="s">
        <v>30</v>
      </c>
      <c r="T16" s="14" t="s">
        <v>30</v>
      </c>
      <c r="U16" s="14" t="s">
        <v>30</v>
      </c>
      <c r="V16" s="14" t="s">
        <v>30</v>
      </c>
      <c r="W16" s="14" t="s">
        <v>30</v>
      </c>
      <c r="X16" s="14" t="s">
        <v>30</v>
      </c>
      <c r="Y16" s="14" t="s">
        <v>30</v>
      </c>
      <c r="Z16" s="14" t="s">
        <v>30</v>
      </c>
      <c r="AA16" s="14" t="s">
        <v>30</v>
      </c>
      <c r="AB16" s="14" t="s">
        <v>30</v>
      </c>
      <c r="AC16" s="14" t="s">
        <v>30</v>
      </c>
      <c r="AD16" s="14" t="s">
        <v>30</v>
      </c>
      <c r="AE16" s="14" t="s">
        <v>30</v>
      </c>
      <c r="AF16" s="14" t="s">
        <v>30</v>
      </c>
      <c r="AG16" s="14" t="s">
        <v>30</v>
      </c>
      <c r="AH16" s="14" t="s">
        <v>30</v>
      </c>
      <c r="AI16" s="14" t="s">
        <v>30</v>
      </c>
      <c r="AJ16" s="14" t="s">
        <v>30</v>
      </c>
      <c r="AK16" s="14" t="s">
        <v>30</v>
      </c>
      <c r="AL16" s="14" t="s">
        <v>30</v>
      </c>
      <c r="AM16" s="14" t="s">
        <v>30</v>
      </c>
      <c r="AN16" s="14" t="s">
        <v>30</v>
      </c>
      <c r="AO16" s="14" t="s">
        <v>30</v>
      </c>
      <c r="AP16" s="14" t="s">
        <v>30</v>
      </c>
    </row>
    <row r="17" spans="1:42" x14ac:dyDescent="0.2">
      <c r="A17" s="9" t="s">
        <v>354</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row>
    <row r="18" spans="1:42" x14ac:dyDescent="0.2">
      <c r="A18" s="11" t="s">
        <v>54</v>
      </c>
      <c r="B18" s="24">
        <v>118.53</v>
      </c>
      <c r="C18" s="24">
        <v>113.45</v>
      </c>
      <c r="D18" s="24">
        <v>117.75</v>
      </c>
      <c r="E18" s="24">
        <v>124.3</v>
      </c>
      <c r="F18" s="24">
        <v>141.56</v>
      </c>
      <c r="G18" s="24">
        <v>147.4</v>
      </c>
      <c r="H18" s="24">
        <v>140.65</v>
      </c>
      <c r="I18" s="24">
        <v>149.84</v>
      </c>
      <c r="J18" s="24">
        <v>157.69999999999999</v>
      </c>
      <c r="K18" s="24">
        <v>153.05000000000001</v>
      </c>
      <c r="L18" s="24">
        <v>152.52000000000001</v>
      </c>
      <c r="M18" s="24">
        <v>150.46</v>
      </c>
      <c r="N18" s="24">
        <v>160.41</v>
      </c>
      <c r="O18" s="24">
        <v>165.77</v>
      </c>
      <c r="P18" s="24">
        <v>180.63</v>
      </c>
      <c r="Q18" s="24">
        <v>157.55000000000001</v>
      </c>
      <c r="R18" s="24">
        <v>186.8</v>
      </c>
      <c r="S18" s="24">
        <v>185.51</v>
      </c>
      <c r="T18" s="24">
        <v>202.57</v>
      </c>
      <c r="U18" s="24">
        <v>218.19</v>
      </c>
      <c r="V18" s="24">
        <v>197.13</v>
      </c>
      <c r="W18" s="24">
        <v>236.38</v>
      </c>
      <c r="X18" s="24">
        <v>251.21</v>
      </c>
      <c r="Y18" s="24">
        <v>297.60000000000002</v>
      </c>
      <c r="Z18" s="24">
        <v>293.31</v>
      </c>
      <c r="AA18" s="24">
        <v>279.85000000000002</v>
      </c>
      <c r="AB18" s="24">
        <v>310.75</v>
      </c>
      <c r="AC18" s="24">
        <v>363.02</v>
      </c>
      <c r="AD18" s="24">
        <v>369.44</v>
      </c>
      <c r="AE18" s="24">
        <v>323.83</v>
      </c>
      <c r="AF18" s="24">
        <v>383.87</v>
      </c>
      <c r="AG18" s="24">
        <v>449.34</v>
      </c>
      <c r="AH18" s="24">
        <v>549.66999999999996</v>
      </c>
      <c r="AI18" s="24">
        <v>532.72</v>
      </c>
      <c r="AJ18" s="24">
        <v>487.61</v>
      </c>
      <c r="AK18" s="24">
        <v>480.32</v>
      </c>
      <c r="AL18" s="24">
        <v>456.53</v>
      </c>
      <c r="AM18" s="24">
        <v>479.52</v>
      </c>
      <c r="AN18" s="24">
        <v>512.6</v>
      </c>
      <c r="AO18" s="24">
        <v>565.52</v>
      </c>
      <c r="AP18" s="24">
        <v>661</v>
      </c>
    </row>
    <row r="19" spans="1:42" x14ac:dyDescent="0.2">
      <c r="A19" s="11" t="s">
        <v>55</v>
      </c>
      <c r="B19" s="20">
        <v>439.72240499999998</v>
      </c>
      <c r="C19" s="20">
        <v>439.87754799999999</v>
      </c>
      <c r="D19" s="20">
        <v>438.29569600000002</v>
      </c>
      <c r="E19" s="20">
        <v>437.762068</v>
      </c>
      <c r="F19" s="20">
        <v>440.50439999999998</v>
      </c>
      <c r="G19" s="20">
        <v>439.97426400000001</v>
      </c>
      <c r="H19" s="20">
        <v>439.48765600000002</v>
      </c>
      <c r="I19" s="20">
        <v>437.40663599999999</v>
      </c>
      <c r="J19" s="20">
        <v>439.77727199999998</v>
      </c>
      <c r="K19" s="20">
        <v>439.035055</v>
      </c>
      <c r="L19" s="20">
        <v>438.065563</v>
      </c>
      <c r="M19" s="20">
        <v>437.12656900000002</v>
      </c>
      <c r="N19" s="20">
        <v>439.34</v>
      </c>
      <c r="O19" s="20">
        <v>438.94</v>
      </c>
      <c r="P19" s="20">
        <v>438.59334000000001</v>
      </c>
      <c r="Q19" s="20">
        <v>436.98960599999998</v>
      </c>
      <c r="R19" s="20">
        <v>439.10587099999998</v>
      </c>
      <c r="S19" s="20">
        <v>438.82027199999999</v>
      </c>
      <c r="T19" s="20">
        <v>438.54154399999999</v>
      </c>
      <c r="U19" s="20">
        <v>438.20837599999999</v>
      </c>
      <c r="V19" s="20">
        <v>440.490478</v>
      </c>
      <c r="W19" s="20">
        <v>439.88025699999997</v>
      </c>
      <c r="X19" s="20">
        <v>439.78918599999997</v>
      </c>
      <c r="Y19" s="20">
        <v>439.625</v>
      </c>
      <c r="Z19" s="20">
        <v>441.75762700000001</v>
      </c>
      <c r="AA19" s="20">
        <v>441.57995199999999</v>
      </c>
      <c r="AB19" s="20">
        <v>441.52371099999999</v>
      </c>
      <c r="AC19" s="20">
        <v>441.228027</v>
      </c>
      <c r="AD19" s="20">
        <v>442.95522899999997</v>
      </c>
      <c r="AE19" s="20">
        <v>442.53378500000002</v>
      </c>
      <c r="AF19" s="20">
        <v>442.06909100000001</v>
      </c>
      <c r="AG19" s="20">
        <v>441.82381099999998</v>
      </c>
      <c r="AH19" s="20">
        <v>443.43248599999998</v>
      </c>
      <c r="AI19" s="20">
        <v>443.22429</v>
      </c>
      <c r="AJ19" s="20">
        <v>442.96294899999998</v>
      </c>
      <c r="AK19" s="20">
        <v>442.60414500000002</v>
      </c>
      <c r="AL19" s="20">
        <v>443.72903600000001</v>
      </c>
      <c r="AM19" s="20">
        <v>443.483205</v>
      </c>
      <c r="AN19" s="20">
        <v>443.148481</v>
      </c>
      <c r="AO19" s="20">
        <v>442.74057199999999</v>
      </c>
      <c r="AP19" s="20">
        <v>443.72841599999998</v>
      </c>
    </row>
    <row r="20" spans="1:42" x14ac:dyDescent="0.2">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row>
    <row r="21" spans="1:42" x14ac:dyDescent="0.2">
      <c r="A21" s="9" t="s">
        <v>56</v>
      </c>
      <c r="B21" s="15">
        <v>52120.296664000001</v>
      </c>
      <c r="C21" s="15">
        <v>49904.107819999997</v>
      </c>
      <c r="D21" s="15">
        <v>51609.318204000003</v>
      </c>
      <c r="E21" s="15">
        <v>54413.825052</v>
      </c>
      <c r="F21" s="15">
        <v>62357.802863999997</v>
      </c>
      <c r="G21" s="15">
        <v>64852.206512999997</v>
      </c>
      <c r="H21" s="15">
        <v>61813.938816000002</v>
      </c>
      <c r="I21" s="15">
        <v>65541.010337999993</v>
      </c>
      <c r="J21" s="15">
        <v>69352.875794000007</v>
      </c>
      <c r="K21" s="15">
        <v>67194.315166999993</v>
      </c>
      <c r="L21" s="15">
        <v>66813.759667999999</v>
      </c>
      <c r="M21" s="15">
        <v>65770.063571000006</v>
      </c>
      <c r="N21" s="15">
        <v>70474.529399999999</v>
      </c>
      <c r="O21" s="15">
        <v>72763.083799999993</v>
      </c>
      <c r="P21" s="15">
        <v>79223.115004000007</v>
      </c>
      <c r="Q21" s="15">
        <v>68847.712425000005</v>
      </c>
      <c r="R21" s="15">
        <v>82024.976702</v>
      </c>
      <c r="S21" s="15">
        <v>81405.548658</v>
      </c>
      <c r="T21" s="15">
        <v>88835.360568000004</v>
      </c>
      <c r="U21" s="15">
        <v>95612.685559000005</v>
      </c>
      <c r="V21" s="15">
        <v>86833.887927999996</v>
      </c>
      <c r="W21" s="15">
        <v>103978.895149</v>
      </c>
      <c r="X21" s="15">
        <v>110479.44141499999</v>
      </c>
      <c r="Y21" s="15">
        <v>130832.4</v>
      </c>
      <c r="Z21" s="15">
        <v>129571.929575</v>
      </c>
      <c r="AA21" s="15">
        <v>123576.149567</v>
      </c>
      <c r="AB21" s="15">
        <v>137203.493193</v>
      </c>
      <c r="AC21" s="15">
        <v>160174.59836100001</v>
      </c>
      <c r="AD21" s="15">
        <v>163645.379801</v>
      </c>
      <c r="AE21" s="15">
        <v>143305.71559599999</v>
      </c>
      <c r="AF21" s="15">
        <v>169697.06196200001</v>
      </c>
      <c r="AG21" s="15">
        <v>198529.11123400001</v>
      </c>
      <c r="AH21" s="15">
        <v>243741.534579</v>
      </c>
      <c r="AI21" s="15">
        <v>236114.443768</v>
      </c>
      <c r="AJ21" s="15">
        <v>215993.16356099999</v>
      </c>
      <c r="AK21" s="15">
        <v>212591.62292600001</v>
      </c>
      <c r="AL21" s="15">
        <v>202575.616805</v>
      </c>
      <c r="AM21" s="15">
        <v>212659.06646100001</v>
      </c>
      <c r="AN21" s="15">
        <v>227157.91136</v>
      </c>
      <c r="AO21" s="15">
        <v>250378.648277</v>
      </c>
      <c r="AP21" s="15">
        <v>293304.482976</v>
      </c>
    </row>
    <row r="22" spans="1:42" x14ac:dyDescent="0.2">
      <c r="A22" s="11" t="s">
        <v>57</v>
      </c>
      <c r="B22" s="20">
        <v>6439</v>
      </c>
      <c r="C22" s="20">
        <v>6482</v>
      </c>
      <c r="D22" s="20">
        <v>7275</v>
      </c>
      <c r="E22" s="20">
        <v>7315</v>
      </c>
      <c r="F22" s="20">
        <v>7619</v>
      </c>
      <c r="G22" s="20">
        <v>7453</v>
      </c>
      <c r="H22" s="20">
        <v>6805</v>
      </c>
      <c r="I22" s="20">
        <v>6419</v>
      </c>
      <c r="J22" s="20">
        <v>6283</v>
      </c>
      <c r="K22" s="20">
        <v>4855</v>
      </c>
      <c r="L22" s="20">
        <v>6021</v>
      </c>
      <c r="M22" s="20">
        <v>4729</v>
      </c>
      <c r="N22" s="20">
        <v>6116</v>
      </c>
      <c r="O22" s="20">
        <v>5965</v>
      </c>
      <c r="P22" s="20">
        <v>5725</v>
      </c>
      <c r="Q22" s="20">
        <v>5779</v>
      </c>
      <c r="R22" s="20">
        <v>6885</v>
      </c>
      <c r="S22" s="20">
        <v>5830</v>
      </c>
      <c r="T22" s="20">
        <v>7044</v>
      </c>
      <c r="U22" s="20">
        <v>7259</v>
      </c>
      <c r="V22" s="20">
        <v>7953</v>
      </c>
      <c r="W22" s="20">
        <v>7122</v>
      </c>
      <c r="X22" s="20">
        <v>8167</v>
      </c>
      <c r="Y22" s="20">
        <v>9444</v>
      </c>
      <c r="Z22" s="20">
        <v>10020</v>
      </c>
      <c r="AA22" s="20">
        <v>8715</v>
      </c>
      <c r="AB22" s="20">
        <v>11774</v>
      </c>
      <c r="AC22" s="20">
        <v>13305</v>
      </c>
      <c r="AD22" s="20">
        <v>14423</v>
      </c>
      <c r="AE22" s="20">
        <v>9254</v>
      </c>
      <c r="AF22" s="20">
        <v>11126</v>
      </c>
      <c r="AG22" s="20">
        <v>12175</v>
      </c>
      <c r="AH22" s="20">
        <v>13476</v>
      </c>
      <c r="AI22" s="20">
        <v>12296</v>
      </c>
      <c r="AJ22" s="20">
        <v>11831</v>
      </c>
      <c r="AK22" s="20">
        <v>11049</v>
      </c>
      <c r="AL22" s="20">
        <v>11673</v>
      </c>
      <c r="AM22" s="20">
        <v>13705</v>
      </c>
      <c r="AN22" s="20">
        <v>13708</v>
      </c>
      <c r="AO22" s="20">
        <v>15234</v>
      </c>
      <c r="AP22" s="20">
        <v>17864</v>
      </c>
    </row>
    <row r="23" spans="1:42" x14ac:dyDescent="0.2">
      <c r="A23" s="11" t="s">
        <v>58</v>
      </c>
      <c r="B23" s="20">
        <v>4987</v>
      </c>
      <c r="C23" s="20">
        <v>4985</v>
      </c>
      <c r="D23" s="20">
        <v>4985</v>
      </c>
      <c r="E23" s="20">
        <v>5286</v>
      </c>
      <c r="F23" s="20">
        <v>5034</v>
      </c>
      <c r="G23" s="20">
        <v>5030</v>
      </c>
      <c r="H23" s="20">
        <v>6026</v>
      </c>
      <c r="I23" s="20">
        <v>6443</v>
      </c>
      <c r="J23" s="20">
        <v>6126</v>
      </c>
      <c r="K23" s="20">
        <v>4975</v>
      </c>
      <c r="L23" s="20">
        <v>5114</v>
      </c>
      <c r="M23" s="20">
        <v>5535</v>
      </c>
      <c r="N23" s="20">
        <v>5092</v>
      </c>
      <c r="O23" s="20">
        <v>5072</v>
      </c>
      <c r="P23" s="20">
        <v>3979</v>
      </c>
      <c r="Q23" s="20">
        <v>7039</v>
      </c>
      <c r="R23" s="20">
        <v>6478</v>
      </c>
      <c r="S23" s="20">
        <v>6505</v>
      </c>
      <c r="T23" s="20">
        <v>6492</v>
      </c>
      <c r="U23" s="20">
        <v>6974</v>
      </c>
      <c r="V23" s="20">
        <v>6480</v>
      </c>
      <c r="W23" s="20">
        <v>6492</v>
      </c>
      <c r="X23" s="20">
        <v>6498</v>
      </c>
      <c r="Y23" s="20">
        <v>7244</v>
      </c>
      <c r="Z23" s="20">
        <v>9818</v>
      </c>
      <c r="AA23" s="20">
        <v>8775</v>
      </c>
      <c r="AB23" s="20">
        <v>12511</v>
      </c>
      <c r="AC23" s="20">
        <v>11086</v>
      </c>
      <c r="AD23" s="20">
        <v>10199</v>
      </c>
      <c r="AE23" s="20">
        <v>10268</v>
      </c>
      <c r="AF23" s="20">
        <v>10228</v>
      </c>
      <c r="AG23" s="20">
        <v>11407</v>
      </c>
      <c r="AH23" s="20">
        <v>10115</v>
      </c>
      <c r="AI23" s="20">
        <v>9246</v>
      </c>
      <c r="AJ23" s="20">
        <v>9036</v>
      </c>
      <c r="AK23" s="20">
        <v>10906</v>
      </c>
      <c r="AL23" s="20">
        <v>9046</v>
      </c>
      <c r="AM23" s="20">
        <v>9139</v>
      </c>
      <c r="AN23" s="20">
        <v>9004</v>
      </c>
      <c r="AO23" s="20">
        <v>10536</v>
      </c>
      <c r="AP23" s="20">
        <v>9347</v>
      </c>
    </row>
    <row r="24" spans="1:42" x14ac:dyDescent="0.2">
      <c r="A24" s="11" t="s">
        <v>59</v>
      </c>
      <c r="B24" s="20" t="s">
        <v>34</v>
      </c>
      <c r="C24" s="20" t="s">
        <v>34</v>
      </c>
      <c r="D24" s="20" t="s">
        <v>34</v>
      </c>
      <c r="E24" s="20" t="s">
        <v>34</v>
      </c>
      <c r="F24" s="20" t="s">
        <v>34</v>
      </c>
      <c r="G24" s="20" t="s">
        <v>34</v>
      </c>
      <c r="H24" s="20" t="s">
        <v>34</v>
      </c>
      <c r="I24" s="20" t="s">
        <v>34</v>
      </c>
      <c r="J24" s="20" t="s">
        <v>34</v>
      </c>
      <c r="K24" s="20" t="s">
        <v>34</v>
      </c>
      <c r="L24" s="20" t="s">
        <v>34</v>
      </c>
      <c r="M24" s="20" t="s">
        <v>34</v>
      </c>
      <c r="N24" s="20" t="s">
        <v>34</v>
      </c>
      <c r="O24" s="20" t="s">
        <v>34</v>
      </c>
      <c r="P24" s="20" t="s">
        <v>34</v>
      </c>
      <c r="Q24" s="20" t="s">
        <v>34</v>
      </c>
      <c r="R24" s="20" t="s">
        <v>34</v>
      </c>
      <c r="S24" s="20" t="s">
        <v>34</v>
      </c>
      <c r="T24" s="20" t="s">
        <v>34</v>
      </c>
      <c r="U24" s="20" t="s">
        <v>34</v>
      </c>
      <c r="V24" s="20" t="s">
        <v>34</v>
      </c>
      <c r="W24" s="20" t="s">
        <v>34</v>
      </c>
      <c r="X24" s="20" t="s">
        <v>34</v>
      </c>
      <c r="Y24" s="20" t="s">
        <v>34</v>
      </c>
      <c r="Z24" s="20" t="s">
        <v>34</v>
      </c>
      <c r="AA24" s="20" t="s">
        <v>34</v>
      </c>
      <c r="AB24" s="20" t="s">
        <v>34</v>
      </c>
      <c r="AC24" s="20" t="s">
        <v>34</v>
      </c>
      <c r="AD24" s="20" t="s">
        <v>34</v>
      </c>
      <c r="AE24" s="20" t="s">
        <v>34</v>
      </c>
      <c r="AF24" s="20" t="s">
        <v>34</v>
      </c>
      <c r="AG24" s="20" t="s">
        <v>34</v>
      </c>
      <c r="AH24" s="20" t="s">
        <v>34</v>
      </c>
      <c r="AI24" s="20" t="s">
        <v>34</v>
      </c>
      <c r="AJ24" s="20" t="s">
        <v>34</v>
      </c>
      <c r="AK24" s="20" t="s">
        <v>34</v>
      </c>
      <c r="AL24" s="20" t="s">
        <v>34</v>
      </c>
      <c r="AM24" s="20" t="s">
        <v>34</v>
      </c>
      <c r="AN24" s="20" t="s">
        <v>34</v>
      </c>
      <c r="AO24" s="20" t="s">
        <v>34</v>
      </c>
      <c r="AP24" s="20" t="s">
        <v>34</v>
      </c>
    </row>
    <row r="25" spans="1:42" x14ac:dyDescent="0.2">
      <c r="A25" s="11" t="s">
        <v>60</v>
      </c>
      <c r="B25" s="20">
        <v>188</v>
      </c>
      <c r="C25" s="20">
        <v>194</v>
      </c>
      <c r="D25" s="20">
        <v>202</v>
      </c>
      <c r="E25" s="20">
        <v>212</v>
      </c>
      <c r="F25" s="20">
        <v>211</v>
      </c>
      <c r="G25" s="20">
        <v>219</v>
      </c>
      <c r="H25" s="20">
        <v>227</v>
      </c>
      <c r="I25" s="20">
        <v>226</v>
      </c>
      <c r="J25" s="20">
        <v>232</v>
      </c>
      <c r="K25" s="20">
        <v>234</v>
      </c>
      <c r="L25" s="20">
        <v>243</v>
      </c>
      <c r="M25" s="20">
        <v>253</v>
      </c>
      <c r="N25" s="20">
        <v>258</v>
      </c>
      <c r="O25" s="20">
        <v>272</v>
      </c>
      <c r="P25" s="20">
        <v>287</v>
      </c>
      <c r="Q25" s="20">
        <v>301</v>
      </c>
      <c r="R25" s="20">
        <v>278</v>
      </c>
      <c r="S25" s="20">
        <v>299</v>
      </c>
      <c r="T25" s="20">
        <v>304</v>
      </c>
      <c r="U25" s="20">
        <v>304</v>
      </c>
      <c r="V25" s="20">
        <v>312</v>
      </c>
      <c r="W25" s="20">
        <v>325</v>
      </c>
      <c r="X25" s="20">
        <v>334</v>
      </c>
      <c r="Y25" s="20">
        <v>341</v>
      </c>
      <c r="Z25" s="20">
        <v>363</v>
      </c>
      <c r="AA25" s="20">
        <v>385</v>
      </c>
      <c r="AB25" s="20">
        <v>401</v>
      </c>
      <c r="AC25" s="20">
        <v>421</v>
      </c>
      <c r="AD25" s="20">
        <v>449</v>
      </c>
      <c r="AE25" s="20">
        <v>477</v>
      </c>
      <c r="AF25" s="20">
        <v>492</v>
      </c>
      <c r="AG25" s="20">
        <v>514</v>
      </c>
      <c r="AH25" s="20">
        <v>537</v>
      </c>
      <c r="AI25" s="20">
        <v>558</v>
      </c>
      <c r="AJ25" s="20">
        <v>545</v>
      </c>
      <c r="AK25" s="20">
        <v>5</v>
      </c>
      <c r="AL25" s="20">
        <v>5</v>
      </c>
      <c r="AM25" s="20">
        <v>5</v>
      </c>
      <c r="AN25" s="20">
        <v>5</v>
      </c>
      <c r="AO25" s="20" t="s">
        <v>34</v>
      </c>
      <c r="AP25" s="20" t="s">
        <v>34</v>
      </c>
    </row>
    <row r="26" spans="1:42" x14ac:dyDescent="0.2">
      <c r="A26" s="11" t="s">
        <v>61</v>
      </c>
      <c r="B26" s="20" t="s">
        <v>34</v>
      </c>
      <c r="C26" s="20" t="s">
        <v>34</v>
      </c>
      <c r="D26" s="20" t="s">
        <v>34</v>
      </c>
      <c r="E26" s="20" t="s">
        <v>34</v>
      </c>
      <c r="F26" s="20" t="s">
        <v>34</v>
      </c>
      <c r="G26" s="20" t="s">
        <v>34</v>
      </c>
      <c r="H26" s="20" t="s">
        <v>34</v>
      </c>
      <c r="I26" s="20" t="s">
        <v>34</v>
      </c>
      <c r="J26" s="20" t="s">
        <v>34</v>
      </c>
      <c r="K26" s="20" t="s">
        <v>34</v>
      </c>
      <c r="L26" s="20" t="s">
        <v>34</v>
      </c>
      <c r="M26" s="20" t="s">
        <v>34</v>
      </c>
      <c r="N26" s="20" t="s">
        <v>34</v>
      </c>
      <c r="O26" s="20" t="s">
        <v>34</v>
      </c>
      <c r="P26" s="20" t="s">
        <v>34</v>
      </c>
      <c r="Q26" s="20" t="s">
        <v>34</v>
      </c>
      <c r="R26" s="20" t="s">
        <v>34</v>
      </c>
      <c r="S26" s="20" t="s">
        <v>34</v>
      </c>
      <c r="T26" s="20" t="s">
        <v>34</v>
      </c>
      <c r="U26" s="20" t="s">
        <v>34</v>
      </c>
      <c r="V26" s="20" t="s">
        <v>34</v>
      </c>
      <c r="W26" s="20" t="s">
        <v>34</v>
      </c>
      <c r="X26" s="20" t="s">
        <v>34</v>
      </c>
      <c r="Y26" s="20" t="s">
        <v>34</v>
      </c>
      <c r="Z26" s="20" t="s">
        <v>34</v>
      </c>
      <c r="AA26" s="20" t="s">
        <v>34</v>
      </c>
      <c r="AB26" s="20" t="s">
        <v>34</v>
      </c>
      <c r="AC26" s="20" t="s">
        <v>34</v>
      </c>
      <c r="AD26" s="20" t="s">
        <v>34</v>
      </c>
      <c r="AE26" s="20" t="s">
        <v>34</v>
      </c>
      <c r="AF26" s="20" t="s">
        <v>34</v>
      </c>
      <c r="AG26" s="20" t="s">
        <v>34</v>
      </c>
      <c r="AH26" s="20" t="s">
        <v>34</v>
      </c>
      <c r="AI26" s="20" t="s">
        <v>34</v>
      </c>
      <c r="AJ26" s="20" t="s">
        <v>34</v>
      </c>
      <c r="AK26" s="20" t="s">
        <v>34</v>
      </c>
      <c r="AL26" s="20" t="s">
        <v>34</v>
      </c>
      <c r="AM26" s="20" t="s">
        <v>34</v>
      </c>
      <c r="AN26" s="20" t="s">
        <v>34</v>
      </c>
      <c r="AO26" s="20" t="s">
        <v>34</v>
      </c>
      <c r="AP26" s="20" t="s">
        <v>34</v>
      </c>
    </row>
    <row r="27" spans="1:42" x14ac:dyDescent="0.2">
      <c r="A27" s="9" t="s">
        <v>62</v>
      </c>
      <c r="B27" s="31">
        <v>50856.296664000001</v>
      </c>
      <c r="C27" s="31">
        <v>48601.107819999997</v>
      </c>
      <c r="D27" s="31">
        <v>49521.318204000003</v>
      </c>
      <c r="E27" s="31">
        <v>52596.825052</v>
      </c>
      <c r="F27" s="31">
        <v>59983.802863999997</v>
      </c>
      <c r="G27" s="31">
        <v>62648.206512999997</v>
      </c>
      <c r="H27" s="31">
        <v>61261.938816000002</v>
      </c>
      <c r="I27" s="31">
        <v>65791.010337999993</v>
      </c>
      <c r="J27" s="31">
        <v>69427.875794000007</v>
      </c>
      <c r="K27" s="31">
        <v>67548.315166999993</v>
      </c>
      <c r="L27" s="31">
        <v>66149.759667999999</v>
      </c>
      <c r="M27" s="31">
        <v>66829.063571000006</v>
      </c>
      <c r="N27" s="31">
        <v>69708.529399999999</v>
      </c>
      <c r="O27" s="31">
        <v>72142.083799999993</v>
      </c>
      <c r="P27" s="31">
        <v>77764.115004000007</v>
      </c>
      <c r="Q27" s="31">
        <v>70408.712425000005</v>
      </c>
      <c r="R27" s="31">
        <v>81895.976702</v>
      </c>
      <c r="S27" s="31">
        <v>82379.548658</v>
      </c>
      <c r="T27" s="31">
        <v>88587.360568000004</v>
      </c>
      <c r="U27" s="31">
        <v>95631.685559000005</v>
      </c>
      <c r="V27" s="31">
        <v>85672.887927999996</v>
      </c>
      <c r="W27" s="31">
        <v>103673.895149</v>
      </c>
      <c r="X27" s="31">
        <v>109144.44141499999</v>
      </c>
      <c r="Y27" s="31">
        <v>128973.4</v>
      </c>
      <c r="Z27" s="31">
        <v>129732.929575</v>
      </c>
      <c r="AA27" s="31">
        <v>124021.149567</v>
      </c>
      <c r="AB27" s="31">
        <v>138341.493193</v>
      </c>
      <c r="AC27" s="31">
        <v>158376.59836100001</v>
      </c>
      <c r="AD27" s="31">
        <v>159870.379801</v>
      </c>
      <c r="AE27" s="31">
        <v>144796.71559599999</v>
      </c>
      <c r="AF27" s="31">
        <v>169291.06196200001</v>
      </c>
      <c r="AG27" s="31">
        <v>198275.11123400001</v>
      </c>
      <c r="AH27" s="31">
        <v>240917.534579</v>
      </c>
      <c r="AI27" s="31">
        <v>233622.443768</v>
      </c>
      <c r="AJ27" s="31">
        <v>213743.16356099999</v>
      </c>
      <c r="AK27" s="31">
        <v>212453.62292600001</v>
      </c>
      <c r="AL27" s="31">
        <v>199953.616805</v>
      </c>
      <c r="AM27" s="31">
        <v>208098.06646100001</v>
      </c>
      <c r="AN27" s="31">
        <v>222458.91136</v>
      </c>
      <c r="AO27" s="31">
        <v>245680.648277</v>
      </c>
      <c r="AP27" s="31">
        <v>284787.482976</v>
      </c>
    </row>
    <row r="28" spans="1:42" x14ac:dyDescent="0.2">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row>
    <row r="29" spans="1:42" x14ac:dyDescent="0.2">
      <c r="A29" s="11" t="s">
        <v>63</v>
      </c>
      <c r="B29" s="20">
        <v>11221</v>
      </c>
      <c r="C29" s="20">
        <v>11515</v>
      </c>
      <c r="D29" s="20">
        <v>11819</v>
      </c>
      <c r="E29" s="20">
        <v>12303</v>
      </c>
      <c r="F29" s="20">
        <v>12359</v>
      </c>
      <c r="G29" s="20">
        <v>10206</v>
      </c>
      <c r="H29" s="20">
        <v>10587</v>
      </c>
      <c r="I29" s="20">
        <v>10617</v>
      </c>
      <c r="J29" s="20">
        <v>10848</v>
      </c>
      <c r="K29" s="20">
        <v>11000</v>
      </c>
      <c r="L29" s="20">
        <v>11505</v>
      </c>
      <c r="M29" s="20">
        <v>12079</v>
      </c>
      <c r="N29" s="20">
        <v>11973</v>
      </c>
      <c r="O29" s="20">
        <v>12440</v>
      </c>
      <c r="P29" s="20">
        <v>9898</v>
      </c>
      <c r="Q29" s="20">
        <v>10778</v>
      </c>
      <c r="R29" s="20">
        <v>11078</v>
      </c>
      <c r="S29" s="20">
        <v>11754</v>
      </c>
      <c r="T29" s="20">
        <v>12143</v>
      </c>
      <c r="U29" s="20">
        <v>12799</v>
      </c>
      <c r="V29" s="20">
        <v>13167</v>
      </c>
      <c r="W29" s="20">
        <v>13858</v>
      </c>
      <c r="X29" s="20">
        <v>14486</v>
      </c>
      <c r="Y29" s="20">
        <v>15243</v>
      </c>
      <c r="Z29" s="20">
        <v>15861</v>
      </c>
      <c r="AA29" s="20">
        <v>16614</v>
      </c>
      <c r="AB29" s="20">
        <v>16802</v>
      </c>
      <c r="AC29" s="20">
        <v>18284</v>
      </c>
      <c r="AD29" s="20">
        <v>14860</v>
      </c>
      <c r="AE29" s="20">
        <v>15652</v>
      </c>
      <c r="AF29" s="20">
        <v>16482</v>
      </c>
      <c r="AG29" s="20">
        <v>17564</v>
      </c>
      <c r="AH29" s="20">
        <v>18463</v>
      </c>
      <c r="AI29" s="20">
        <v>19418</v>
      </c>
      <c r="AJ29" s="20">
        <v>19968</v>
      </c>
      <c r="AK29" s="20">
        <v>20642</v>
      </c>
      <c r="AL29" s="20">
        <v>21471</v>
      </c>
      <c r="AM29" s="20">
        <v>22794</v>
      </c>
      <c r="AN29" s="20">
        <v>23568</v>
      </c>
      <c r="AO29" s="20">
        <v>25058</v>
      </c>
      <c r="AP29" s="20">
        <v>26147</v>
      </c>
    </row>
    <row r="30" spans="1:42" x14ac:dyDescent="0.2">
      <c r="A30" s="11" t="s">
        <v>59</v>
      </c>
      <c r="B30" s="20" t="s">
        <v>34</v>
      </c>
      <c r="C30" s="20" t="s">
        <v>34</v>
      </c>
      <c r="D30" s="20" t="s">
        <v>34</v>
      </c>
      <c r="E30" s="20" t="s">
        <v>34</v>
      </c>
      <c r="F30" s="20" t="s">
        <v>34</v>
      </c>
      <c r="G30" s="20" t="s">
        <v>34</v>
      </c>
      <c r="H30" s="20" t="s">
        <v>34</v>
      </c>
      <c r="I30" s="20" t="s">
        <v>34</v>
      </c>
      <c r="J30" s="20" t="s">
        <v>34</v>
      </c>
      <c r="K30" s="20" t="s">
        <v>34</v>
      </c>
      <c r="L30" s="20" t="s">
        <v>34</v>
      </c>
      <c r="M30" s="20" t="s">
        <v>34</v>
      </c>
      <c r="N30" s="20" t="s">
        <v>34</v>
      </c>
      <c r="O30" s="20" t="s">
        <v>34</v>
      </c>
      <c r="P30" s="20" t="s">
        <v>34</v>
      </c>
      <c r="Q30" s="20" t="s">
        <v>34</v>
      </c>
      <c r="R30" s="20" t="s">
        <v>34</v>
      </c>
      <c r="S30" s="20" t="s">
        <v>34</v>
      </c>
      <c r="T30" s="20" t="s">
        <v>34</v>
      </c>
      <c r="U30" s="20" t="s">
        <v>34</v>
      </c>
      <c r="V30" s="20" t="s">
        <v>34</v>
      </c>
      <c r="W30" s="20" t="s">
        <v>34</v>
      </c>
      <c r="X30" s="20" t="s">
        <v>34</v>
      </c>
      <c r="Y30" s="20" t="s">
        <v>34</v>
      </c>
      <c r="Z30" s="20" t="s">
        <v>34</v>
      </c>
      <c r="AA30" s="20" t="s">
        <v>34</v>
      </c>
      <c r="AB30" s="20" t="s">
        <v>34</v>
      </c>
      <c r="AC30" s="20" t="s">
        <v>34</v>
      </c>
      <c r="AD30" s="20" t="s">
        <v>34</v>
      </c>
      <c r="AE30" s="20" t="s">
        <v>34</v>
      </c>
      <c r="AF30" s="20" t="s">
        <v>34</v>
      </c>
      <c r="AG30" s="20" t="s">
        <v>34</v>
      </c>
      <c r="AH30" s="20" t="s">
        <v>34</v>
      </c>
      <c r="AI30" s="20" t="s">
        <v>34</v>
      </c>
      <c r="AJ30" s="20" t="s">
        <v>34</v>
      </c>
      <c r="AK30" s="20" t="s">
        <v>34</v>
      </c>
      <c r="AL30" s="20" t="s">
        <v>34</v>
      </c>
      <c r="AM30" s="20" t="s">
        <v>34</v>
      </c>
      <c r="AN30" s="20" t="s">
        <v>34</v>
      </c>
      <c r="AO30" s="20" t="s">
        <v>34</v>
      </c>
      <c r="AP30" s="20" t="s">
        <v>34</v>
      </c>
    </row>
    <row r="31" spans="1:42" x14ac:dyDescent="0.2">
      <c r="A31" s="11" t="s">
        <v>60</v>
      </c>
      <c r="B31" s="20">
        <v>188</v>
      </c>
      <c r="C31" s="20">
        <v>194</v>
      </c>
      <c r="D31" s="20">
        <v>202</v>
      </c>
      <c r="E31" s="20">
        <v>212</v>
      </c>
      <c r="F31" s="20">
        <v>211</v>
      </c>
      <c r="G31" s="20">
        <v>219</v>
      </c>
      <c r="H31" s="20">
        <v>227</v>
      </c>
      <c r="I31" s="20">
        <v>226</v>
      </c>
      <c r="J31" s="20">
        <v>232</v>
      </c>
      <c r="K31" s="20">
        <v>234</v>
      </c>
      <c r="L31" s="20">
        <v>243</v>
      </c>
      <c r="M31" s="20">
        <v>253</v>
      </c>
      <c r="N31" s="20">
        <v>258</v>
      </c>
      <c r="O31" s="20">
        <v>272</v>
      </c>
      <c r="P31" s="20">
        <v>287</v>
      </c>
      <c r="Q31" s="20">
        <v>301</v>
      </c>
      <c r="R31" s="20">
        <v>278</v>
      </c>
      <c r="S31" s="20">
        <v>299</v>
      </c>
      <c r="T31" s="20">
        <v>304</v>
      </c>
      <c r="U31" s="20">
        <v>304</v>
      </c>
      <c r="V31" s="20">
        <v>312</v>
      </c>
      <c r="W31" s="20">
        <v>325</v>
      </c>
      <c r="X31" s="20">
        <v>334</v>
      </c>
      <c r="Y31" s="20">
        <v>341</v>
      </c>
      <c r="Z31" s="20">
        <v>363</v>
      </c>
      <c r="AA31" s="20">
        <v>385</v>
      </c>
      <c r="AB31" s="20">
        <v>401</v>
      </c>
      <c r="AC31" s="20">
        <v>421</v>
      </c>
      <c r="AD31" s="20">
        <v>449</v>
      </c>
      <c r="AE31" s="20">
        <v>477</v>
      </c>
      <c r="AF31" s="20">
        <v>492</v>
      </c>
      <c r="AG31" s="20">
        <v>514</v>
      </c>
      <c r="AH31" s="20">
        <v>537</v>
      </c>
      <c r="AI31" s="20">
        <v>558</v>
      </c>
      <c r="AJ31" s="20">
        <v>545</v>
      </c>
      <c r="AK31" s="20">
        <v>5</v>
      </c>
      <c r="AL31" s="20">
        <v>5</v>
      </c>
      <c r="AM31" s="20">
        <v>5</v>
      </c>
      <c r="AN31" s="20">
        <v>5</v>
      </c>
      <c r="AO31" s="20" t="s">
        <v>34</v>
      </c>
      <c r="AP31" s="20" t="s">
        <v>34</v>
      </c>
    </row>
    <row r="32" spans="1:42" x14ac:dyDescent="0.2">
      <c r="A32" s="11" t="s">
        <v>58</v>
      </c>
      <c r="B32" s="20">
        <v>4987</v>
      </c>
      <c r="C32" s="20">
        <v>4985</v>
      </c>
      <c r="D32" s="20">
        <v>4985</v>
      </c>
      <c r="E32" s="20">
        <v>5286</v>
      </c>
      <c r="F32" s="20">
        <v>5034</v>
      </c>
      <c r="G32" s="20">
        <v>5030</v>
      </c>
      <c r="H32" s="20">
        <v>6026</v>
      </c>
      <c r="I32" s="20">
        <v>6443</v>
      </c>
      <c r="J32" s="20">
        <v>6126</v>
      </c>
      <c r="K32" s="20">
        <v>4975</v>
      </c>
      <c r="L32" s="20">
        <v>5114</v>
      </c>
      <c r="M32" s="20">
        <v>5535</v>
      </c>
      <c r="N32" s="20">
        <v>5092</v>
      </c>
      <c r="O32" s="20">
        <v>5072</v>
      </c>
      <c r="P32" s="20">
        <v>3979</v>
      </c>
      <c r="Q32" s="20">
        <v>7039</v>
      </c>
      <c r="R32" s="20">
        <v>6478</v>
      </c>
      <c r="S32" s="20">
        <v>6505</v>
      </c>
      <c r="T32" s="20">
        <v>6492</v>
      </c>
      <c r="U32" s="20">
        <v>6974</v>
      </c>
      <c r="V32" s="20">
        <v>6480</v>
      </c>
      <c r="W32" s="20">
        <v>6492</v>
      </c>
      <c r="X32" s="20">
        <v>6498</v>
      </c>
      <c r="Y32" s="20">
        <v>7244</v>
      </c>
      <c r="Z32" s="20">
        <v>9818</v>
      </c>
      <c r="AA32" s="20">
        <v>8775</v>
      </c>
      <c r="AB32" s="20">
        <v>12511</v>
      </c>
      <c r="AC32" s="20">
        <v>11086</v>
      </c>
      <c r="AD32" s="20">
        <v>10199</v>
      </c>
      <c r="AE32" s="20">
        <v>10268</v>
      </c>
      <c r="AF32" s="20">
        <v>10228</v>
      </c>
      <c r="AG32" s="20">
        <v>11407</v>
      </c>
      <c r="AH32" s="20">
        <v>10115</v>
      </c>
      <c r="AI32" s="20">
        <v>9246</v>
      </c>
      <c r="AJ32" s="20">
        <v>9036</v>
      </c>
      <c r="AK32" s="20">
        <v>10906</v>
      </c>
      <c r="AL32" s="20">
        <v>9046</v>
      </c>
      <c r="AM32" s="20">
        <v>9139</v>
      </c>
      <c r="AN32" s="20">
        <v>9004</v>
      </c>
      <c r="AO32" s="20">
        <v>10536</v>
      </c>
      <c r="AP32" s="20">
        <v>9347</v>
      </c>
    </row>
    <row r="33" spans="1:42" x14ac:dyDescent="0.2">
      <c r="A33" s="9" t="s">
        <v>64</v>
      </c>
      <c r="B33" s="31">
        <v>16396</v>
      </c>
      <c r="C33" s="31">
        <v>16694</v>
      </c>
      <c r="D33" s="31">
        <v>17006</v>
      </c>
      <c r="E33" s="31">
        <v>17801</v>
      </c>
      <c r="F33" s="31">
        <v>17604</v>
      </c>
      <c r="G33" s="31">
        <v>15455</v>
      </c>
      <c r="H33" s="31">
        <v>16840</v>
      </c>
      <c r="I33" s="31">
        <v>17286</v>
      </c>
      <c r="J33" s="31">
        <v>17206</v>
      </c>
      <c r="K33" s="31">
        <v>16209</v>
      </c>
      <c r="L33" s="31">
        <v>16862</v>
      </c>
      <c r="M33" s="31">
        <v>17867</v>
      </c>
      <c r="N33" s="31">
        <v>17323</v>
      </c>
      <c r="O33" s="31">
        <v>17784</v>
      </c>
      <c r="P33" s="31">
        <v>14164</v>
      </c>
      <c r="Q33" s="31">
        <v>18118</v>
      </c>
      <c r="R33" s="31">
        <v>17834</v>
      </c>
      <c r="S33" s="31">
        <v>18558</v>
      </c>
      <c r="T33" s="31">
        <v>18939</v>
      </c>
      <c r="U33" s="31">
        <v>20077</v>
      </c>
      <c r="V33" s="31">
        <v>19959</v>
      </c>
      <c r="W33" s="31">
        <v>20675</v>
      </c>
      <c r="X33" s="31">
        <v>21318</v>
      </c>
      <c r="Y33" s="31">
        <v>22828</v>
      </c>
      <c r="Z33" s="31">
        <v>26042</v>
      </c>
      <c r="AA33" s="31">
        <v>25774</v>
      </c>
      <c r="AB33" s="31">
        <v>29714</v>
      </c>
      <c r="AC33" s="31">
        <v>29791</v>
      </c>
      <c r="AD33" s="31">
        <v>25508</v>
      </c>
      <c r="AE33" s="31">
        <v>26397</v>
      </c>
      <c r="AF33" s="31">
        <v>27202</v>
      </c>
      <c r="AG33" s="31">
        <v>29485</v>
      </c>
      <c r="AH33" s="31">
        <v>29115</v>
      </c>
      <c r="AI33" s="31">
        <v>29222</v>
      </c>
      <c r="AJ33" s="31">
        <v>29549</v>
      </c>
      <c r="AK33" s="31">
        <v>31553</v>
      </c>
      <c r="AL33" s="31">
        <v>30522</v>
      </c>
      <c r="AM33" s="31">
        <v>31938</v>
      </c>
      <c r="AN33" s="31">
        <v>32577</v>
      </c>
      <c r="AO33" s="31">
        <v>35594</v>
      </c>
      <c r="AP33" s="31">
        <v>35494</v>
      </c>
    </row>
    <row r="34" spans="1:42"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row>
    <row r="35" spans="1:42" x14ac:dyDescent="0.2">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row>
    <row r="36" spans="1:42" ht="101.25" x14ac:dyDescent="0.2">
      <c r="A36" s="56" t="s">
        <v>355</v>
      </c>
    </row>
    <row r="37" spans="1:42" ht="78.75" x14ac:dyDescent="0.2">
      <c r="A37" s="56" t="s">
        <v>356</v>
      </c>
    </row>
    <row r="39" spans="1:42" ht="24.95" customHeight="1" x14ac:dyDescent="0.2">
      <c r="A39" s="55" t="s">
        <v>342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04"/>
  <sheetViews>
    <sheetView workbookViewId="0"/>
  </sheetViews>
  <sheetFormatPr defaultRowHeight="11.25" x14ac:dyDescent="0.2"/>
  <cols>
    <col min="1" max="1" width="45.85546875" customWidth="1"/>
    <col min="2" max="23" width="14.85546875" customWidth="1"/>
  </cols>
  <sheetData>
    <row r="5" spans="1:255" ht="15.75" x14ac:dyDescent="0.2">
      <c r="A5" s="1" t="s">
        <v>357</v>
      </c>
    </row>
    <row r="7" spans="1:255" ht="22.5" x14ac:dyDescent="0.2">
      <c r="A7" s="2" t="s">
        <v>358</v>
      </c>
      <c r="B7" s="3" t="s">
        <v>359</v>
      </c>
      <c r="C7" t="s">
        <v>88</v>
      </c>
      <c r="D7" s="4" t="s">
        <v>4</v>
      </c>
      <c r="E7" s="3" t="s">
        <v>360</v>
      </c>
      <c r="F7" t="s">
        <v>90</v>
      </c>
    </row>
    <row r="8" spans="1:255" x14ac:dyDescent="0.2">
      <c r="A8" s="4"/>
      <c r="B8" s="3" t="s">
        <v>361</v>
      </c>
      <c r="C8" t="s">
        <v>93</v>
      </c>
      <c r="D8" s="4" t="s">
        <v>4</v>
      </c>
      <c r="E8" s="3" t="s">
        <v>362</v>
      </c>
      <c r="F8" t="s">
        <v>6</v>
      </c>
    </row>
    <row r="9" spans="1:255" x14ac:dyDescent="0.2">
      <c r="A9" s="4"/>
      <c r="B9" s="3" t="s">
        <v>363</v>
      </c>
      <c r="C9" t="s">
        <v>10</v>
      </c>
      <c r="D9" s="4" t="s">
        <v>4</v>
      </c>
      <c r="E9" s="3" t="s">
        <v>364</v>
      </c>
      <c r="F9" s="5" t="s">
        <v>12</v>
      </c>
    </row>
    <row r="10" spans="1:255" x14ac:dyDescent="0.2">
      <c r="A10" s="4"/>
      <c r="B10" s="3" t="s">
        <v>365</v>
      </c>
      <c r="C10" t="s">
        <v>8</v>
      </c>
      <c r="D10" s="4" t="s">
        <v>4</v>
      </c>
      <c r="E10" s="29"/>
      <c r="F10" s="29"/>
    </row>
    <row r="13" spans="1:255" x14ac:dyDescent="0.2">
      <c r="A13" s="6" t="s">
        <v>366</v>
      </c>
      <c r="B13" s="6"/>
      <c r="C13" s="6"/>
      <c r="D13" s="6"/>
      <c r="E13" s="6"/>
      <c r="F13" s="6"/>
      <c r="G13" s="6"/>
      <c r="H13" s="6"/>
      <c r="I13" s="6"/>
      <c r="J13" s="6"/>
      <c r="K13" s="6"/>
      <c r="L13" s="6"/>
      <c r="M13" s="6"/>
      <c r="N13" s="6"/>
      <c r="O13" s="6"/>
      <c r="P13" s="6"/>
      <c r="Q13" s="6"/>
      <c r="R13" s="6"/>
      <c r="S13" s="6"/>
      <c r="T13" s="6"/>
      <c r="U13" s="6"/>
      <c r="V13" s="6"/>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row>
    <row r="14" spans="1:255" ht="22.5" x14ac:dyDescent="0.2">
      <c r="A14" s="7" t="s">
        <v>367</v>
      </c>
      <c r="B14" s="104" t="s">
        <v>368</v>
      </c>
      <c r="C14" s="107"/>
      <c r="D14" s="104" t="s">
        <v>369</v>
      </c>
      <c r="E14" s="107"/>
      <c r="F14" s="104" t="s">
        <v>370</v>
      </c>
      <c r="G14" s="107"/>
      <c r="H14" s="104" t="s">
        <v>371</v>
      </c>
      <c r="I14" s="107"/>
      <c r="J14" s="104" t="s">
        <v>372</v>
      </c>
      <c r="K14" s="107"/>
      <c r="L14" s="104" t="s">
        <v>373</v>
      </c>
      <c r="M14" s="105"/>
      <c r="N14" s="106" t="s">
        <v>374</v>
      </c>
      <c r="O14" s="105"/>
      <c r="P14" s="106" t="s">
        <v>375</v>
      </c>
      <c r="Q14" s="105"/>
      <c r="R14" s="106" t="s">
        <v>376</v>
      </c>
      <c r="S14" s="105"/>
      <c r="T14" s="106" t="s">
        <v>377</v>
      </c>
      <c r="U14" s="105"/>
      <c r="V14" s="106" t="s">
        <v>378</v>
      </c>
      <c r="W14" s="105"/>
    </row>
    <row r="15" spans="1:255" x14ac:dyDescent="0.2">
      <c r="A15" s="8" t="s">
        <v>379</v>
      </c>
      <c r="B15" s="14" t="s">
        <v>380</v>
      </c>
      <c r="C15" s="14"/>
      <c r="D15" s="14" t="s">
        <v>380</v>
      </c>
      <c r="E15" s="14"/>
      <c r="F15" s="14" t="s">
        <v>380</v>
      </c>
      <c r="G15" s="14"/>
      <c r="H15" s="14" t="s">
        <v>380</v>
      </c>
      <c r="I15" s="14"/>
      <c r="J15" s="14" t="s">
        <v>380</v>
      </c>
      <c r="K15" s="14"/>
      <c r="L15" s="14" t="s">
        <v>380</v>
      </c>
      <c r="M15" s="59"/>
      <c r="N15" s="59" t="s">
        <v>380</v>
      </c>
      <c r="O15" s="59"/>
      <c r="P15" s="59" t="s">
        <v>380</v>
      </c>
      <c r="Q15" s="59"/>
      <c r="R15" s="59" t="s">
        <v>380</v>
      </c>
      <c r="S15" s="59"/>
      <c r="T15" s="59" t="s">
        <v>380</v>
      </c>
      <c r="U15" s="59"/>
      <c r="V15" s="59" t="s">
        <v>380</v>
      </c>
      <c r="W15" s="59"/>
    </row>
    <row r="16" spans="1:255" x14ac:dyDescent="0.2">
      <c r="A16" s="7" t="s">
        <v>381</v>
      </c>
      <c r="B16" s="13" t="s">
        <v>382</v>
      </c>
      <c r="C16" s="13" t="s">
        <v>383</v>
      </c>
      <c r="D16" s="13" t="s">
        <v>382</v>
      </c>
      <c r="E16" s="13" t="s">
        <v>383</v>
      </c>
      <c r="F16" s="13" t="s">
        <v>382</v>
      </c>
      <c r="G16" s="13" t="s">
        <v>383</v>
      </c>
      <c r="H16" s="13" t="s">
        <v>382</v>
      </c>
      <c r="I16" s="13" t="s">
        <v>383</v>
      </c>
      <c r="J16" s="13" t="s">
        <v>382</v>
      </c>
      <c r="K16" s="13" t="s">
        <v>383</v>
      </c>
      <c r="L16" s="13" t="s">
        <v>382</v>
      </c>
      <c r="M16" s="60" t="s">
        <v>383</v>
      </c>
      <c r="N16" s="60" t="s">
        <v>382</v>
      </c>
      <c r="O16" s="60" t="s">
        <v>383</v>
      </c>
      <c r="P16" s="60" t="s">
        <v>382</v>
      </c>
      <c r="Q16" s="60" t="s">
        <v>383</v>
      </c>
      <c r="R16" s="60" t="s">
        <v>382</v>
      </c>
      <c r="S16" s="60" t="s">
        <v>383</v>
      </c>
      <c r="T16" s="60" t="s">
        <v>382</v>
      </c>
      <c r="U16" s="60" t="s">
        <v>383</v>
      </c>
      <c r="V16" s="60" t="s">
        <v>382</v>
      </c>
      <c r="W16" s="60" t="s">
        <v>383</v>
      </c>
    </row>
    <row r="17" spans="1:255" x14ac:dyDescent="0.2">
      <c r="A17" s="9" t="s">
        <v>43</v>
      </c>
      <c r="B17" s="11"/>
      <c r="C17" s="57"/>
      <c r="D17" s="11"/>
      <c r="E17" s="57"/>
      <c r="F17" s="11"/>
      <c r="G17" s="57"/>
      <c r="H17" s="11"/>
      <c r="I17" s="57"/>
      <c r="J17" s="11"/>
      <c r="K17" s="57"/>
      <c r="L17" s="11"/>
      <c r="N17" s="54"/>
      <c r="P17" s="54"/>
      <c r="R17" s="54"/>
      <c r="T17" s="54"/>
      <c r="V17" s="54"/>
    </row>
    <row r="18" spans="1:255" x14ac:dyDescent="0.2">
      <c r="A18" s="11" t="s">
        <v>244</v>
      </c>
      <c r="B18" s="20">
        <v>5093</v>
      </c>
      <c r="C18" s="16">
        <v>0.28924352567</v>
      </c>
      <c r="D18" s="20">
        <v>6135</v>
      </c>
      <c r="E18" s="16">
        <v>0.36134998232999999</v>
      </c>
      <c r="F18" s="20">
        <v>5161</v>
      </c>
      <c r="G18" s="16">
        <v>0.29503229863399999</v>
      </c>
      <c r="H18" s="20">
        <v>6659</v>
      </c>
      <c r="I18" s="16">
        <v>0.37540872702700001</v>
      </c>
      <c r="J18" s="20">
        <v>6577</v>
      </c>
      <c r="K18" s="16">
        <v>0.33419715447199999</v>
      </c>
      <c r="L18" s="20">
        <v>7244</v>
      </c>
      <c r="M18" s="61">
        <v>0.31732959523400001</v>
      </c>
      <c r="N18" s="63">
        <v>11086</v>
      </c>
      <c r="O18" s="61">
        <v>0.37212580980799997</v>
      </c>
      <c r="P18" s="63">
        <v>11407</v>
      </c>
      <c r="Q18" s="61">
        <v>0.38687468204199998</v>
      </c>
      <c r="R18" s="63">
        <v>10906</v>
      </c>
      <c r="S18" s="61">
        <v>0.345640668082</v>
      </c>
      <c r="T18" s="63">
        <v>10536</v>
      </c>
      <c r="U18" s="61">
        <v>0.29600494465400001</v>
      </c>
      <c r="V18" s="63">
        <v>9347</v>
      </c>
      <c r="W18" s="61">
        <v>0.263340282865</v>
      </c>
    </row>
    <row r="19" spans="1:255" x14ac:dyDescent="0.2">
      <c r="A19" s="11" t="s">
        <v>384</v>
      </c>
      <c r="B19" s="20">
        <v>12303</v>
      </c>
      <c r="C19" s="16">
        <v>0.69871649250300005</v>
      </c>
      <c r="D19" s="20">
        <v>10617</v>
      </c>
      <c r="E19" s="16">
        <v>0.62533867357799999</v>
      </c>
      <c r="F19" s="20">
        <v>12079</v>
      </c>
      <c r="G19" s="16">
        <v>0.69050477333799998</v>
      </c>
      <c r="H19" s="20">
        <v>10778</v>
      </c>
      <c r="I19" s="16">
        <v>0.60762205434700001</v>
      </c>
      <c r="J19" s="20">
        <v>12799</v>
      </c>
      <c r="K19" s="16">
        <v>0.65035569105699997</v>
      </c>
      <c r="L19" s="20">
        <v>15243</v>
      </c>
      <c r="M19" s="61">
        <v>0.66773260907700005</v>
      </c>
      <c r="N19" s="63">
        <v>18284</v>
      </c>
      <c r="O19" s="61">
        <v>0.61374240542400005</v>
      </c>
      <c r="P19" s="63">
        <v>17564</v>
      </c>
      <c r="Q19" s="61">
        <v>0.59569272511399995</v>
      </c>
      <c r="R19" s="63">
        <v>20642</v>
      </c>
      <c r="S19" s="61">
        <v>0.65420086838000002</v>
      </c>
      <c r="T19" s="63">
        <v>25058</v>
      </c>
      <c r="U19" s="61">
        <v>0.70399505534600004</v>
      </c>
      <c r="V19" s="63">
        <v>26147</v>
      </c>
      <c r="W19" s="61">
        <v>0.736659717135</v>
      </c>
    </row>
    <row r="20" spans="1:255" x14ac:dyDescent="0.2">
      <c r="A20" s="11" t="s">
        <v>247</v>
      </c>
      <c r="B20" s="20">
        <v>212</v>
      </c>
      <c r="C20" s="16">
        <v>1.2039981825999999E-2</v>
      </c>
      <c r="D20" s="20">
        <v>226</v>
      </c>
      <c r="E20" s="16">
        <v>1.3311344092000001E-2</v>
      </c>
      <c r="F20" s="20">
        <v>253</v>
      </c>
      <c r="G20" s="16">
        <v>1.4462928028E-2</v>
      </c>
      <c r="H20" s="20">
        <v>301</v>
      </c>
      <c r="I20" s="16">
        <v>1.6969218627000002E-2</v>
      </c>
      <c r="J20" s="20">
        <v>304</v>
      </c>
      <c r="K20" s="16">
        <v>1.5447154471999999E-2</v>
      </c>
      <c r="L20" s="20">
        <v>341</v>
      </c>
      <c r="M20" s="61">
        <v>1.493779569E-2</v>
      </c>
      <c r="N20" s="63">
        <v>421</v>
      </c>
      <c r="O20" s="61">
        <v>1.4131784767E-2</v>
      </c>
      <c r="P20" s="63">
        <v>514</v>
      </c>
      <c r="Q20" s="61">
        <v>1.7432592843999999E-2</v>
      </c>
      <c r="R20" s="63">
        <v>5</v>
      </c>
      <c r="S20" s="61">
        <v>1.5846353800000001E-4</v>
      </c>
      <c r="T20" s="63" t="s">
        <v>34</v>
      </c>
      <c r="U20" s="61" t="s">
        <v>34</v>
      </c>
      <c r="V20" s="63" t="s">
        <v>34</v>
      </c>
      <c r="W20" s="61" t="s">
        <v>34</v>
      </c>
    </row>
    <row r="21" spans="1:255" x14ac:dyDescent="0.2">
      <c r="A21" s="9" t="s">
        <v>385</v>
      </c>
      <c r="B21" s="15">
        <v>17608</v>
      </c>
      <c r="C21" s="58">
        <v>1</v>
      </c>
      <c r="D21" s="15">
        <v>16978</v>
      </c>
      <c r="E21" s="58">
        <v>1</v>
      </c>
      <c r="F21" s="15">
        <v>17493</v>
      </c>
      <c r="G21" s="58">
        <v>1</v>
      </c>
      <c r="H21" s="15">
        <v>17738</v>
      </c>
      <c r="I21" s="58">
        <v>1</v>
      </c>
      <c r="J21" s="15">
        <v>19680</v>
      </c>
      <c r="K21" s="58">
        <v>1</v>
      </c>
      <c r="L21" s="15">
        <v>22828</v>
      </c>
      <c r="M21" s="62">
        <v>1</v>
      </c>
      <c r="N21" s="64">
        <v>29791</v>
      </c>
      <c r="O21" s="62">
        <v>1</v>
      </c>
      <c r="P21" s="64">
        <v>29485</v>
      </c>
      <c r="Q21" s="62">
        <v>1</v>
      </c>
      <c r="R21" s="64">
        <v>31553</v>
      </c>
      <c r="S21" s="62">
        <v>1</v>
      </c>
      <c r="T21" s="64">
        <v>35594</v>
      </c>
      <c r="U21" s="62">
        <v>1</v>
      </c>
      <c r="V21" s="64">
        <v>35494</v>
      </c>
      <c r="W21" s="62">
        <v>1</v>
      </c>
    </row>
    <row r="22" spans="1:255" x14ac:dyDescent="0.2">
      <c r="A22" s="11"/>
      <c r="B22" s="11"/>
      <c r="C22" s="57"/>
      <c r="D22" s="11"/>
      <c r="E22" s="57"/>
      <c r="F22" s="11"/>
      <c r="G22" s="57"/>
      <c r="H22" s="11"/>
      <c r="I22" s="57"/>
      <c r="J22" s="11"/>
      <c r="K22" s="57"/>
      <c r="L22" s="11"/>
      <c r="N22" s="54"/>
      <c r="P22" s="54"/>
      <c r="R22" s="54"/>
      <c r="T22" s="54"/>
      <c r="V22" s="54"/>
    </row>
    <row r="23" spans="1:255" x14ac:dyDescent="0.2">
      <c r="A23" s="12"/>
      <c r="B23" s="12"/>
      <c r="C23" s="12"/>
      <c r="D23" s="12"/>
      <c r="E23" s="12"/>
      <c r="F23" s="12"/>
      <c r="G23" s="12"/>
      <c r="H23" s="12"/>
      <c r="I23" s="12"/>
      <c r="J23" s="12"/>
      <c r="K23" s="12"/>
      <c r="L23" s="12"/>
    </row>
    <row r="25" spans="1:255" x14ac:dyDescent="0.2">
      <c r="A25" s="6" t="s">
        <v>386</v>
      </c>
      <c r="B25" s="6"/>
      <c r="C25" s="6"/>
      <c r="D25" s="6"/>
      <c r="E25" s="6"/>
      <c r="F25" s="6"/>
      <c r="G25" s="6"/>
      <c r="H25" s="6"/>
      <c r="I25" s="6"/>
      <c r="J25" s="6"/>
      <c r="K25" s="6"/>
      <c r="L25" s="6"/>
      <c r="M25" s="6"/>
      <c r="N25" s="6"/>
      <c r="O25" s="6"/>
      <c r="P25" s="6"/>
      <c r="Q25" s="6"/>
      <c r="R25" s="6"/>
      <c r="S25" s="6"/>
      <c r="T25" s="6"/>
      <c r="U25" s="6"/>
      <c r="V25" s="6"/>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c r="BQ25" s="73"/>
      <c r="BR25" s="73"/>
      <c r="BS25" s="73"/>
      <c r="BT25" s="73"/>
      <c r="BU25" s="73"/>
      <c r="BV25" s="73"/>
      <c r="BW25" s="73"/>
      <c r="BX25" s="73"/>
      <c r="BY25" s="73"/>
      <c r="BZ25" s="73"/>
      <c r="CA25" s="73"/>
      <c r="CB25" s="73"/>
      <c r="CC25" s="73"/>
      <c r="CD25" s="73"/>
      <c r="CE25" s="73"/>
      <c r="CF25" s="73"/>
      <c r="CG25" s="73"/>
      <c r="CH25" s="73"/>
      <c r="CI25" s="73"/>
      <c r="CJ25" s="73"/>
      <c r="CK25" s="73"/>
      <c r="CL25" s="73"/>
      <c r="CM25" s="73"/>
      <c r="CN25" s="73"/>
      <c r="CO25" s="73"/>
      <c r="CP25" s="73"/>
      <c r="CQ25" s="73"/>
      <c r="CR25" s="73"/>
      <c r="CS25" s="73"/>
      <c r="CT25" s="73"/>
      <c r="CU25" s="73"/>
      <c r="CV25" s="73"/>
      <c r="CW25" s="73"/>
      <c r="CX25" s="73"/>
      <c r="CY25" s="73"/>
      <c r="CZ25" s="73"/>
      <c r="DA25" s="73"/>
      <c r="DB25" s="73"/>
      <c r="DC25" s="73"/>
      <c r="DD25" s="73"/>
      <c r="DE25" s="73"/>
      <c r="DF25" s="73"/>
      <c r="DG25" s="73"/>
      <c r="DH25" s="73"/>
      <c r="DI25" s="73"/>
      <c r="DJ25" s="73"/>
      <c r="DK25" s="73"/>
      <c r="DL25" s="73"/>
      <c r="DM25" s="73"/>
      <c r="DN25" s="73"/>
      <c r="DO25" s="73"/>
      <c r="DP25" s="73"/>
      <c r="DQ25" s="73"/>
      <c r="DR25" s="73"/>
      <c r="DS25" s="73"/>
      <c r="DT25" s="73"/>
      <c r="DU25" s="73"/>
      <c r="DV25" s="73"/>
      <c r="DW25" s="73"/>
      <c r="DX25" s="73"/>
      <c r="DY25" s="73"/>
      <c r="DZ25" s="73"/>
      <c r="EA25" s="73"/>
      <c r="EB25" s="73"/>
      <c r="EC25" s="73"/>
      <c r="ED25" s="73"/>
      <c r="EE25" s="73"/>
      <c r="EF25" s="73"/>
      <c r="EG25" s="73"/>
      <c r="EH25" s="73"/>
      <c r="EI25" s="73"/>
      <c r="EJ25" s="73"/>
      <c r="EK25" s="73"/>
      <c r="EL25" s="73"/>
      <c r="EM25" s="73"/>
      <c r="EN25" s="73"/>
      <c r="EO25" s="73"/>
      <c r="EP25" s="73"/>
      <c r="EQ25" s="73"/>
      <c r="ER25" s="73"/>
      <c r="ES25" s="73"/>
      <c r="ET25" s="73"/>
      <c r="EU25" s="73"/>
      <c r="EV25" s="73"/>
      <c r="EW25" s="73"/>
      <c r="EX25" s="73"/>
      <c r="EY25" s="73"/>
      <c r="EZ25" s="73"/>
      <c r="FA25" s="73"/>
      <c r="FB25" s="73"/>
      <c r="FC25" s="73"/>
      <c r="FD25" s="73"/>
      <c r="FE25" s="73"/>
      <c r="FF25" s="73"/>
      <c r="FG25" s="73"/>
      <c r="FH25" s="73"/>
      <c r="FI25" s="73"/>
      <c r="FJ25" s="73"/>
      <c r="FK25" s="73"/>
      <c r="FL25" s="73"/>
      <c r="FM25" s="73"/>
      <c r="FN25" s="73"/>
      <c r="FO25" s="73"/>
      <c r="FP25" s="73"/>
      <c r="FQ25" s="73"/>
      <c r="FR25" s="73"/>
      <c r="FS25" s="73"/>
      <c r="FT25" s="73"/>
      <c r="FU25" s="73"/>
      <c r="FV25" s="73"/>
      <c r="FW25" s="73"/>
      <c r="FX25" s="73"/>
      <c r="FY25" s="73"/>
      <c r="FZ25" s="73"/>
      <c r="GA25" s="73"/>
      <c r="GB25" s="73"/>
      <c r="GC25" s="73"/>
      <c r="GD25" s="73"/>
      <c r="GE25" s="73"/>
      <c r="GF25" s="73"/>
      <c r="GG25" s="73"/>
      <c r="GH25" s="73"/>
      <c r="GI25" s="73"/>
      <c r="GJ25" s="73"/>
      <c r="GK25" s="73"/>
      <c r="GL25" s="73"/>
      <c r="GM25" s="73"/>
      <c r="GN25" s="73"/>
      <c r="GO25" s="73"/>
      <c r="GP25" s="73"/>
      <c r="GQ25" s="73"/>
      <c r="GR25" s="73"/>
      <c r="GS25" s="73"/>
      <c r="GT25" s="73"/>
      <c r="GU25" s="73"/>
      <c r="GV25" s="73"/>
      <c r="GW25" s="73"/>
      <c r="GX25" s="73"/>
      <c r="GY25" s="73"/>
      <c r="GZ25" s="73"/>
      <c r="HA25" s="73"/>
      <c r="HB25" s="73"/>
      <c r="HC25" s="73"/>
      <c r="HD25" s="73"/>
      <c r="HE25" s="73"/>
      <c r="HF25" s="73"/>
      <c r="HG25" s="73"/>
      <c r="HH25" s="73"/>
      <c r="HI25" s="73"/>
      <c r="HJ25" s="73"/>
      <c r="HK25" s="73"/>
      <c r="HL25" s="73"/>
      <c r="HM25" s="73"/>
      <c r="HN25" s="73"/>
      <c r="HO25" s="73"/>
      <c r="HP25" s="73"/>
      <c r="HQ25" s="73"/>
      <c r="HR25" s="73"/>
      <c r="HS25" s="73"/>
      <c r="HT25" s="73"/>
      <c r="HU25" s="73"/>
      <c r="HV25" s="73"/>
      <c r="HW25" s="73"/>
      <c r="HX25" s="73"/>
      <c r="HY25" s="73"/>
      <c r="HZ25" s="73"/>
      <c r="IA25" s="73"/>
      <c r="IB25" s="73"/>
      <c r="IC25" s="73"/>
      <c r="ID25" s="73"/>
      <c r="IE25" s="73"/>
      <c r="IF25" s="73"/>
      <c r="IG25" s="73"/>
      <c r="IH25" s="73"/>
      <c r="II25" s="73"/>
      <c r="IJ25" s="73"/>
      <c r="IK25" s="73"/>
      <c r="IL25" s="73"/>
      <c r="IM25" s="73"/>
      <c r="IN25" s="73"/>
      <c r="IO25" s="73"/>
      <c r="IP25" s="73"/>
      <c r="IQ25" s="73"/>
      <c r="IR25" s="73"/>
      <c r="IS25" s="73"/>
      <c r="IT25" s="73"/>
      <c r="IU25" s="73"/>
    </row>
    <row r="26" spans="1:255" ht="22.5" x14ac:dyDescent="0.2">
      <c r="A26" s="7" t="s">
        <v>367</v>
      </c>
      <c r="B26" s="104" t="s">
        <v>368</v>
      </c>
      <c r="C26" s="107"/>
      <c r="D26" s="104" t="s">
        <v>369</v>
      </c>
      <c r="E26" s="107"/>
      <c r="F26" s="104" t="s">
        <v>370</v>
      </c>
      <c r="G26" s="107"/>
      <c r="H26" s="104" t="s">
        <v>371</v>
      </c>
      <c r="I26" s="107"/>
      <c r="J26" s="104" t="s">
        <v>372</v>
      </c>
      <c r="K26" s="107"/>
      <c r="L26" s="104" t="s">
        <v>373</v>
      </c>
      <c r="M26" s="105"/>
      <c r="N26" s="106" t="s">
        <v>374</v>
      </c>
      <c r="O26" s="105"/>
      <c r="P26" s="106" t="s">
        <v>375</v>
      </c>
      <c r="Q26" s="105"/>
      <c r="R26" s="106" t="s">
        <v>376</v>
      </c>
      <c r="S26" s="105"/>
      <c r="T26" s="106" t="s">
        <v>377</v>
      </c>
      <c r="U26" s="105"/>
      <c r="V26" s="106" t="s">
        <v>378</v>
      </c>
      <c r="W26" s="105"/>
    </row>
    <row r="27" spans="1:255" x14ac:dyDescent="0.2">
      <c r="A27" s="8" t="s">
        <v>379</v>
      </c>
      <c r="B27" s="14" t="s">
        <v>380</v>
      </c>
      <c r="C27" s="14"/>
      <c r="D27" s="14" t="s">
        <v>380</v>
      </c>
      <c r="E27" s="14"/>
      <c r="F27" s="14" t="s">
        <v>380</v>
      </c>
      <c r="G27" s="14"/>
      <c r="H27" s="14" t="s">
        <v>380</v>
      </c>
      <c r="I27" s="14"/>
      <c r="J27" s="14" t="s">
        <v>380</v>
      </c>
      <c r="K27" s="14"/>
      <c r="L27" s="14" t="s">
        <v>380</v>
      </c>
      <c r="M27" s="59"/>
      <c r="N27" s="59" t="s">
        <v>380</v>
      </c>
      <c r="O27" s="59"/>
      <c r="P27" s="59" t="s">
        <v>380</v>
      </c>
      <c r="Q27" s="59"/>
      <c r="R27" s="59" t="s">
        <v>380</v>
      </c>
      <c r="S27" s="59"/>
      <c r="T27" s="59" t="s">
        <v>380</v>
      </c>
      <c r="U27" s="59"/>
      <c r="V27" s="59" t="s">
        <v>380</v>
      </c>
      <c r="W27" s="59"/>
    </row>
    <row r="28" spans="1:255" x14ac:dyDescent="0.2">
      <c r="A28" s="7" t="s">
        <v>381</v>
      </c>
      <c r="B28" s="13" t="s">
        <v>382</v>
      </c>
      <c r="C28" s="13" t="s">
        <v>383</v>
      </c>
      <c r="D28" s="13" t="s">
        <v>382</v>
      </c>
      <c r="E28" s="13" t="s">
        <v>383</v>
      </c>
      <c r="F28" s="13" t="s">
        <v>382</v>
      </c>
      <c r="G28" s="13" t="s">
        <v>383</v>
      </c>
      <c r="H28" s="13" t="s">
        <v>382</v>
      </c>
      <c r="I28" s="13" t="s">
        <v>383</v>
      </c>
      <c r="J28" s="13" t="s">
        <v>382</v>
      </c>
      <c r="K28" s="13" t="s">
        <v>383</v>
      </c>
      <c r="L28" s="13" t="s">
        <v>382</v>
      </c>
      <c r="M28" s="60" t="s">
        <v>383</v>
      </c>
      <c r="N28" s="60" t="s">
        <v>382</v>
      </c>
      <c r="O28" s="60" t="s">
        <v>383</v>
      </c>
      <c r="P28" s="60" t="s">
        <v>382</v>
      </c>
      <c r="Q28" s="60" t="s">
        <v>383</v>
      </c>
      <c r="R28" s="60" t="s">
        <v>382</v>
      </c>
      <c r="S28" s="60" t="s">
        <v>383</v>
      </c>
      <c r="T28" s="60" t="s">
        <v>382</v>
      </c>
      <c r="U28" s="60" t="s">
        <v>383</v>
      </c>
      <c r="V28" s="60" t="s">
        <v>382</v>
      </c>
      <c r="W28" s="60" t="s">
        <v>383</v>
      </c>
    </row>
    <row r="29" spans="1:255" x14ac:dyDescent="0.2">
      <c r="A29" s="9" t="s">
        <v>43</v>
      </c>
      <c r="B29" s="11"/>
      <c r="C29" s="57"/>
      <c r="D29" s="11"/>
      <c r="E29" s="57"/>
      <c r="F29" s="11"/>
      <c r="G29" s="57"/>
      <c r="H29" s="11"/>
      <c r="I29" s="57"/>
      <c r="J29" s="11"/>
      <c r="K29" s="57"/>
      <c r="L29" s="11"/>
      <c r="N29" s="54"/>
      <c r="P29" s="54"/>
      <c r="R29" s="54"/>
      <c r="T29" s="54"/>
      <c r="V29" s="54"/>
    </row>
    <row r="30" spans="1:255" x14ac:dyDescent="0.2">
      <c r="A30" s="11" t="s">
        <v>387</v>
      </c>
      <c r="B30" s="20">
        <v>0</v>
      </c>
      <c r="C30" s="16">
        <v>0</v>
      </c>
      <c r="D30" s="20">
        <v>0</v>
      </c>
      <c r="E30" s="16">
        <v>0</v>
      </c>
      <c r="F30" s="20">
        <v>0</v>
      </c>
      <c r="G30" s="16">
        <v>0</v>
      </c>
      <c r="H30" s="20">
        <v>0</v>
      </c>
      <c r="I30" s="16">
        <v>0</v>
      </c>
      <c r="J30" s="20">
        <v>0</v>
      </c>
      <c r="K30" s="16">
        <v>0</v>
      </c>
      <c r="L30" s="20">
        <v>0</v>
      </c>
      <c r="M30" s="61">
        <v>0</v>
      </c>
      <c r="N30" s="63">
        <v>0</v>
      </c>
      <c r="O30" s="61">
        <v>0</v>
      </c>
      <c r="P30" s="63">
        <v>41</v>
      </c>
      <c r="Q30" s="61">
        <v>3.594E-3</v>
      </c>
      <c r="R30" s="63" t="s">
        <v>34</v>
      </c>
      <c r="S30" s="61" t="s">
        <v>34</v>
      </c>
      <c r="T30" s="63" t="s">
        <v>34</v>
      </c>
      <c r="U30" s="61" t="s">
        <v>34</v>
      </c>
      <c r="V30" s="63" t="s">
        <v>34</v>
      </c>
      <c r="W30" s="61" t="s">
        <v>34</v>
      </c>
    </row>
    <row r="31" spans="1:255" x14ac:dyDescent="0.2">
      <c r="A31" s="11" t="s">
        <v>388</v>
      </c>
      <c r="B31" s="20">
        <v>4596</v>
      </c>
      <c r="C31" s="16">
        <v>0.90241499999999997</v>
      </c>
      <c r="D31" s="20">
        <v>5710</v>
      </c>
      <c r="E31" s="16">
        <v>0.93072500000000002</v>
      </c>
      <c r="F31" s="20">
        <v>4711</v>
      </c>
      <c r="G31" s="16">
        <v>0.91280700000000004</v>
      </c>
      <c r="H31" s="20">
        <v>6278</v>
      </c>
      <c r="I31" s="16">
        <v>0.94278399999999996</v>
      </c>
      <c r="J31" s="20">
        <v>6000</v>
      </c>
      <c r="K31" s="16">
        <v>0.91227000000000003</v>
      </c>
      <c r="L31" s="20">
        <v>6000</v>
      </c>
      <c r="M31" s="61">
        <v>0.82827099999999998</v>
      </c>
      <c r="N31" s="63">
        <v>6800</v>
      </c>
      <c r="O31" s="61">
        <v>0.61338599999999999</v>
      </c>
      <c r="P31" s="63">
        <v>6800</v>
      </c>
      <c r="Q31" s="61">
        <v>0.59612500000000002</v>
      </c>
      <c r="R31" s="63">
        <v>6000</v>
      </c>
      <c r="S31" s="61">
        <v>0.55015499999999995</v>
      </c>
      <c r="T31" s="63">
        <v>6000</v>
      </c>
      <c r="U31" s="61">
        <v>0.56947599999999998</v>
      </c>
      <c r="V31" s="63">
        <v>6000</v>
      </c>
      <c r="W31" s="61">
        <v>0.64191699999999996</v>
      </c>
    </row>
    <row r="32" spans="1:255" x14ac:dyDescent="0.2">
      <c r="A32" s="11" t="s">
        <v>389</v>
      </c>
      <c r="B32" s="20" t="s">
        <v>34</v>
      </c>
      <c r="C32" s="16" t="s">
        <v>34</v>
      </c>
      <c r="D32" s="20" t="s">
        <v>34</v>
      </c>
      <c r="E32" s="16" t="s">
        <v>34</v>
      </c>
      <c r="F32" s="20" t="s">
        <v>34</v>
      </c>
      <c r="G32" s="16" t="s">
        <v>34</v>
      </c>
      <c r="H32" s="20" t="s">
        <v>34</v>
      </c>
      <c r="I32" s="16" t="s">
        <v>34</v>
      </c>
      <c r="J32" s="20" t="s">
        <v>34</v>
      </c>
      <c r="K32" s="16" t="s">
        <v>34</v>
      </c>
      <c r="L32" s="20">
        <v>421</v>
      </c>
      <c r="M32" s="61">
        <v>5.8117000000000002E-2</v>
      </c>
      <c r="N32" s="63">
        <v>3477</v>
      </c>
      <c r="O32" s="61">
        <v>0.31363799999999997</v>
      </c>
      <c r="P32" s="63">
        <v>3916</v>
      </c>
      <c r="Q32" s="61">
        <v>0.34329700000000002</v>
      </c>
      <c r="R32" s="63">
        <v>4349</v>
      </c>
      <c r="S32" s="61">
        <v>0.39877099999999999</v>
      </c>
      <c r="T32" s="63">
        <v>4078</v>
      </c>
      <c r="U32" s="61">
        <v>0.38705299999999998</v>
      </c>
      <c r="V32" s="63">
        <v>2401</v>
      </c>
      <c r="W32" s="61">
        <v>0.25687300000000002</v>
      </c>
    </row>
    <row r="33" spans="1:23" x14ac:dyDescent="0.2">
      <c r="A33" s="11" t="s">
        <v>390</v>
      </c>
      <c r="B33" s="20">
        <v>497</v>
      </c>
      <c r="C33" s="16">
        <v>9.7584000000000004E-2</v>
      </c>
      <c r="D33" s="20">
        <v>426</v>
      </c>
      <c r="E33" s="16">
        <v>6.9436999999999999E-2</v>
      </c>
      <c r="F33" s="20">
        <v>426</v>
      </c>
      <c r="G33" s="16">
        <v>8.2542000000000004E-2</v>
      </c>
      <c r="H33" s="20">
        <v>426</v>
      </c>
      <c r="I33" s="16">
        <v>6.3973000000000002E-2</v>
      </c>
      <c r="J33" s="20">
        <v>613</v>
      </c>
      <c r="K33" s="16">
        <v>9.3202999999999994E-2</v>
      </c>
      <c r="L33" s="20">
        <v>852</v>
      </c>
      <c r="M33" s="61">
        <v>0.117614</v>
      </c>
      <c r="N33" s="63">
        <v>857</v>
      </c>
      <c r="O33" s="61">
        <v>7.7303999999999998E-2</v>
      </c>
      <c r="P33" s="63">
        <v>731</v>
      </c>
      <c r="Q33" s="61">
        <v>6.4083000000000001E-2</v>
      </c>
      <c r="R33" s="63">
        <v>590</v>
      </c>
      <c r="S33" s="61">
        <v>5.4098E-2</v>
      </c>
      <c r="T33" s="63">
        <v>484</v>
      </c>
      <c r="U33" s="61">
        <v>4.5936999999999999E-2</v>
      </c>
      <c r="V33" s="63">
        <v>972</v>
      </c>
      <c r="W33" s="61">
        <v>0.10399</v>
      </c>
    </row>
    <row r="34" spans="1:23" x14ac:dyDescent="0.2">
      <c r="A34" s="9" t="s">
        <v>391</v>
      </c>
      <c r="B34" s="15">
        <v>5093</v>
      </c>
      <c r="C34" s="58">
        <v>1</v>
      </c>
      <c r="D34" s="15">
        <v>6136</v>
      </c>
      <c r="E34" s="58">
        <v>1.000162</v>
      </c>
      <c r="F34" s="15">
        <v>5137</v>
      </c>
      <c r="G34" s="58">
        <v>0.99534900000000004</v>
      </c>
      <c r="H34" s="15">
        <v>6704</v>
      </c>
      <c r="I34" s="58">
        <v>1.0067569999999999</v>
      </c>
      <c r="J34" s="15">
        <v>6613</v>
      </c>
      <c r="K34" s="58">
        <v>1.0054730000000001</v>
      </c>
      <c r="L34" s="15">
        <v>7273</v>
      </c>
      <c r="M34" s="62">
        <v>1.004003</v>
      </c>
      <c r="N34" s="64">
        <v>11134</v>
      </c>
      <c r="O34" s="62">
        <v>1.004329</v>
      </c>
      <c r="P34" s="64">
        <v>11488</v>
      </c>
      <c r="Q34" s="62">
        <v>1.0071000000000001</v>
      </c>
      <c r="R34" s="64">
        <v>10939</v>
      </c>
      <c r="S34" s="62">
        <v>1.0030250000000001</v>
      </c>
      <c r="T34" s="64">
        <v>10562</v>
      </c>
      <c r="U34" s="62">
        <v>1.002467</v>
      </c>
      <c r="V34" s="64">
        <v>9373</v>
      </c>
      <c r="W34" s="62">
        <v>1.0027809999999999</v>
      </c>
    </row>
    <row r="35" spans="1:23" x14ac:dyDescent="0.2">
      <c r="A35" s="11"/>
      <c r="B35" s="11"/>
      <c r="C35" s="57"/>
      <c r="D35" s="11"/>
      <c r="E35" s="57"/>
      <c r="F35" s="11"/>
      <c r="G35" s="57"/>
      <c r="H35" s="11"/>
      <c r="I35" s="57"/>
      <c r="J35" s="11"/>
      <c r="K35" s="57"/>
      <c r="L35" s="11"/>
      <c r="N35" s="54"/>
      <c r="P35" s="54"/>
      <c r="R35" s="54"/>
      <c r="T35" s="54"/>
      <c r="V35" s="54"/>
    </row>
    <row r="36" spans="1:23" x14ac:dyDescent="0.2">
      <c r="A36" s="11" t="s">
        <v>392</v>
      </c>
      <c r="B36" s="20" t="s">
        <v>34</v>
      </c>
      <c r="C36" s="16" t="s">
        <v>34</v>
      </c>
      <c r="D36" s="20">
        <v>-1</v>
      </c>
      <c r="E36" s="16">
        <v>-1.6200000000000001E-4</v>
      </c>
      <c r="F36" s="20">
        <v>24</v>
      </c>
      <c r="G36" s="16">
        <v>4.6499999999999996E-3</v>
      </c>
      <c r="H36" s="20">
        <v>-45</v>
      </c>
      <c r="I36" s="16">
        <v>-6.757E-3</v>
      </c>
      <c r="J36" s="20">
        <v>-36</v>
      </c>
      <c r="K36" s="16">
        <v>-5.4730000000000004E-3</v>
      </c>
      <c r="L36" s="20">
        <v>-29</v>
      </c>
      <c r="M36" s="61">
        <v>-4.0029999999999996E-3</v>
      </c>
      <c r="N36" s="63">
        <v>-48</v>
      </c>
      <c r="O36" s="61">
        <v>-4.3290000000000004E-3</v>
      </c>
      <c r="P36" s="63">
        <v>-81</v>
      </c>
      <c r="Q36" s="61">
        <v>-7.1000000000000004E-3</v>
      </c>
      <c r="R36" s="63">
        <v>-33</v>
      </c>
      <c r="S36" s="61">
        <v>-3.0249999999999999E-3</v>
      </c>
      <c r="T36" s="63">
        <v>-26</v>
      </c>
      <c r="U36" s="61">
        <v>-2.467E-3</v>
      </c>
      <c r="V36" s="63">
        <v>-26</v>
      </c>
      <c r="W36" s="61">
        <v>-2.7810000000000001E-3</v>
      </c>
    </row>
    <row r="37" spans="1:23" x14ac:dyDescent="0.2">
      <c r="A37" s="9" t="s">
        <v>393</v>
      </c>
      <c r="B37" s="15">
        <v>5093</v>
      </c>
      <c r="C37" s="58">
        <v>1</v>
      </c>
      <c r="D37" s="15">
        <v>6135</v>
      </c>
      <c r="E37" s="58">
        <v>1</v>
      </c>
      <c r="F37" s="15">
        <v>5161</v>
      </c>
      <c r="G37" s="58">
        <v>1</v>
      </c>
      <c r="H37" s="15">
        <v>6659</v>
      </c>
      <c r="I37" s="58">
        <v>1</v>
      </c>
      <c r="J37" s="15">
        <v>6577</v>
      </c>
      <c r="K37" s="58">
        <v>1</v>
      </c>
      <c r="L37" s="15">
        <v>7244</v>
      </c>
      <c r="M37" s="62">
        <v>1</v>
      </c>
      <c r="N37" s="64">
        <v>11086</v>
      </c>
      <c r="O37" s="62">
        <v>1</v>
      </c>
      <c r="P37" s="64">
        <v>11407</v>
      </c>
      <c r="Q37" s="62">
        <v>1</v>
      </c>
      <c r="R37" s="64">
        <v>10906</v>
      </c>
      <c r="S37" s="62">
        <v>1</v>
      </c>
      <c r="T37" s="64">
        <v>10536</v>
      </c>
      <c r="U37" s="62">
        <v>1</v>
      </c>
      <c r="V37" s="64">
        <v>9347</v>
      </c>
      <c r="W37" s="62">
        <v>1</v>
      </c>
    </row>
    <row r="38" spans="1:23" x14ac:dyDescent="0.2">
      <c r="A38" s="11"/>
      <c r="B38" s="11"/>
      <c r="C38" s="57"/>
      <c r="D38" s="11"/>
      <c r="E38" s="57"/>
      <c r="F38" s="11"/>
      <c r="G38" s="57"/>
      <c r="H38" s="11"/>
      <c r="I38" s="57"/>
      <c r="J38" s="11"/>
      <c r="K38" s="57"/>
      <c r="L38" s="11"/>
      <c r="N38" s="54"/>
      <c r="P38" s="54"/>
      <c r="R38" s="54"/>
      <c r="T38" s="54"/>
      <c r="V38" s="54"/>
    </row>
    <row r="39" spans="1:23" x14ac:dyDescent="0.2">
      <c r="A39" s="9" t="s">
        <v>394</v>
      </c>
      <c r="B39" s="11"/>
      <c r="C39" s="57"/>
      <c r="D39" s="11"/>
      <c r="E39" s="57"/>
      <c r="F39" s="11"/>
      <c r="G39" s="57"/>
      <c r="H39" s="11"/>
      <c r="I39" s="57"/>
      <c r="J39" s="11"/>
      <c r="K39" s="57"/>
      <c r="L39" s="11"/>
      <c r="N39" s="54"/>
      <c r="P39" s="54"/>
      <c r="R39" s="54"/>
      <c r="T39" s="54"/>
      <c r="V39" s="54"/>
    </row>
    <row r="40" spans="1:23" x14ac:dyDescent="0.2">
      <c r="A40" s="11" t="s">
        <v>395</v>
      </c>
      <c r="B40" s="20" t="s">
        <v>34</v>
      </c>
      <c r="C40" s="16" t="s">
        <v>34</v>
      </c>
      <c r="D40" s="20" t="s">
        <v>34</v>
      </c>
      <c r="E40" s="16" t="s">
        <v>34</v>
      </c>
      <c r="F40" s="20" t="s">
        <v>34</v>
      </c>
      <c r="G40" s="16" t="s">
        <v>34</v>
      </c>
      <c r="H40" s="20" t="s">
        <v>34</v>
      </c>
      <c r="I40" s="16" t="s">
        <v>34</v>
      </c>
      <c r="J40" s="20" t="s">
        <v>34</v>
      </c>
      <c r="K40" s="16" t="s">
        <v>34</v>
      </c>
      <c r="L40" s="20" t="s">
        <v>34</v>
      </c>
      <c r="M40" s="61" t="s">
        <v>34</v>
      </c>
      <c r="N40" s="63" t="s">
        <v>34</v>
      </c>
      <c r="O40" s="61" t="s">
        <v>34</v>
      </c>
      <c r="P40" s="63" t="s">
        <v>34</v>
      </c>
      <c r="Q40" s="61" t="s">
        <v>34</v>
      </c>
      <c r="R40" s="63" t="s">
        <v>34</v>
      </c>
      <c r="S40" s="61" t="s">
        <v>34</v>
      </c>
      <c r="T40" s="63">
        <v>1052</v>
      </c>
      <c r="U40" s="61" t="s">
        <v>34</v>
      </c>
      <c r="V40" s="63">
        <v>1092</v>
      </c>
      <c r="W40" s="61" t="s">
        <v>34</v>
      </c>
    </row>
    <row r="41" spans="1:23" x14ac:dyDescent="0.2">
      <c r="A41" s="9" t="s">
        <v>396</v>
      </c>
      <c r="B41" s="15" t="s">
        <v>34</v>
      </c>
      <c r="C41" s="58" t="s">
        <v>34</v>
      </c>
      <c r="D41" s="15" t="s">
        <v>34</v>
      </c>
      <c r="E41" s="58" t="s">
        <v>34</v>
      </c>
      <c r="F41" s="15" t="s">
        <v>34</v>
      </c>
      <c r="G41" s="58" t="s">
        <v>34</v>
      </c>
      <c r="H41" s="15" t="s">
        <v>34</v>
      </c>
      <c r="I41" s="58" t="s">
        <v>34</v>
      </c>
      <c r="J41" s="15" t="s">
        <v>34</v>
      </c>
      <c r="K41" s="58" t="s">
        <v>34</v>
      </c>
      <c r="L41" s="15" t="s">
        <v>34</v>
      </c>
      <c r="M41" s="62" t="s">
        <v>34</v>
      </c>
      <c r="N41" s="64" t="s">
        <v>34</v>
      </c>
      <c r="O41" s="62" t="s">
        <v>34</v>
      </c>
      <c r="P41" s="64" t="s">
        <v>34</v>
      </c>
      <c r="Q41" s="62" t="s">
        <v>34</v>
      </c>
      <c r="R41" s="64" t="s">
        <v>34</v>
      </c>
      <c r="S41" s="62" t="s">
        <v>34</v>
      </c>
      <c r="T41" s="64">
        <v>1052</v>
      </c>
      <c r="U41" s="62" t="s">
        <v>34</v>
      </c>
      <c r="V41" s="64">
        <v>1092</v>
      </c>
      <c r="W41" s="62" t="s">
        <v>34</v>
      </c>
    </row>
    <row r="42" spans="1:23" x14ac:dyDescent="0.2">
      <c r="A42" s="11"/>
      <c r="B42" s="11"/>
      <c r="C42" s="57"/>
      <c r="D42" s="11"/>
      <c r="E42" s="57"/>
      <c r="F42" s="11"/>
      <c r="G42" s="57"/>
      <c r="H42" s="11"/>
      <c r="I42" s="57"/>
      <c r="J42" s="11"/>
      <c r="K42" s="57"/>
      <c r="L42" s="11"/>
      <c r="N42" s="54"/>
      <c r="P42" s="54"/>
      <c r="R42" s="54"/>
      <c r="T42" s="54"/>
      <c r="V42" s="54"/>
    </row>
    <row r="43" spans="1:23" x14ac:dyDescent="0.2">
      <c r="A43" s="9" t="s">
        <v>397</v>
      </c>
      <c r="B43" s="11"/>
      <c r="C43" s="57"/>
      <c r="D43" s="11"/>
      <c r="E43" s="57"/>
      <c r="F43" s="11"/>
      <c r="G43" s="57"/>
      <c r="H43" s="11"/>
      <c r="I43" s="57"/>
      <c r="J43" s="11"/>
      <c r="K43" s="57"/>
      <c r="L43" s="11"/>
      <c r="N43" s="54"/>
      <c r="P43" s="54"/>
      <c r="R43" s="54"/>
      <c r="T43" s="54"/>
      <c r="V43" s="54"/>
    </row>
    <row r="44" spans="1:23" x14ac:dyDescent="0.2">
      <c r="A44" s="11" t="s">
        <v>398</v>
      </c>
      <c r="B44" s="20">
        <v>7315</v>
      </c>
      <c r="C44" s="16" t="s">
        <v>34</v>
      </c>
      <c r="D44" s="20">
        <v>6419</v>
      </c>
      <c r="E44" s="16" t="s">
        <v>34</v>
      </c>
      <c r="F44" s="20">
        <v>4729</v>
      </c>
      <c r="G44" s="16" t="s">
        <v>34</v>
      </c>
      <c r="H44" s="20">
        <v>5779</v>
      </c>
      <c r="I44" s="16" t="s">
        <v>34</v>
      </c>
      <c r="J44" s="20">
        <v>7259</v>
      </c>
      <c r="K44" s="16" t="s">
        <v>34</v>
      </c>
      <c r="L44" s="20">
        <v>9444</v>
      </c>
      <c r="M44" s="61" t="s">
        <v>34</v>
      </c>
      <c r="N44" s="63">
        <v>13305</v>
      </c>
      <c r="O44" s="61" t="s">
        <v>34</v>
      </c>
      <c r="P44" s="63">
        <v>12175</v>
      </c>
      <c r="Q44" s="61" t="s">
        <v>34</v>
      </c>
      <c r="R44" s="63">
        <v>11049</v>
      </c>
      <c r="S44" s="61" t="s">
        <v>34</v>
      </c>
      <c r="T44" s="63">
        <v>15234</v>
      </c>
      <c r="U44" s="61" t="s">
        <v>34</v>
      </c>
      <c r="V44" s="63">
        <v>17864</v>
      </c>
      <c r="W44" s="61" t="s">
        <v>34</v>
      </c>
    </row>
    <row r="45" spans="1:23" x14ac:dyDescent="0.2">
      <c r="A45" s="11" t="s">
        <v>245</v>
      </c>
      <c r="B45" s="20">
        <v>-2222</v>
      </c>
      <c r="C45" s="16" t="s">
        <v>34</v>
      </c>
      <c r="D45" s="20">
        <v>-284</v>
      </c>
      <c r="E45" s="16" t="s">
        <v>34</v>
      </c>
      <c r="F45" s="20">
        <v>432</v>
      </c>
      <c r="G45" s="16" t="s">
        <v>34</v>
      </c>
      <c r="H45" s="20">
        <v>880</v>
      </c>
      <c r="I45" s="16" t="s">
        <v>34</v>
      </c>
      <c r="J45" s="20">
        <v>-682</v>
      </c>
      <c r="K45" s="16" t="s">
        <v>34</v>
      </c>
      <c r="L45" s="20">
        <v>-2200</v>
      </c>
      <c r="M45" s="61" t="s">
        <v>34</v>
      </c>
      <c r="N45" s="63">
        <v>-2219</v>
      </c>
      <c r="O45" s="61" t="s">
        <v>34</v>
      </c>
      <c r="P45" s="63">
        <v>-768</v>
      </c>
      <c r="Q45" s="61" t="s">
        <v>34</v>
      </c>
      <c r="R45" s="63">
        <v>-143</v>
      </c>
      <c r="S45" s="61" t="s">
        <v>34</v>
      </c>
      <c r="T45" s="63">
        <v>-4698</v>
      </c>
      <c r="U45" s="61" t="s">
        <v>34</v>
      </c>
      <c r="V45" s="63">
        <v>-8517</v>
      </c>
      <c r="W45" s="61" t="s">
        <v>34</v>
      </c>
    </row>
    <row r="46" spans="1:23" x14ac:dyDescent="0.2">
      <c r="A46" s="11" t="s">
        <v>399</v>
      </c>
      <c r="B46" s="20">
        <v>5093</v>
      </c>
      <c r="C46" s="16">
        <v>1</v>
      </c>
      <c r="D46" s="20">
        <v>6136</v>
      </c>
      <c r="E46" s="16">
        <v>1.000162</v>
      </c>
      <c r="F46" s="20">
        <v>5137</v>
      </c>
      <c r="G46" s="16">
        <v>0.99534900000000004</v>
      </c>
      <c r="H46" s="20">
        <v>6704</v>
      </c>
      <c r="I46" s="16">
        <v>1.0067569999999999</v>
      </c>
      <c r="J46" s="20">
        <v>6613</v>
      </c>
      <c r="K46" s="16">
        <v>1.0054730000000001</v>
      </c>
      <c r="L46" s="20">
        <v>7273</v>
      </c>
      <c r="M46" s="61">
        <v>1.004003</v>
      </c>
      <c r="N46" s="63">
        <v>11134</v>
      </c>
      <c r="O46" s="61">
        <v>1.004329</v>
      </c>
      <c r="P46" s="63">
        <v>11488</v>
      </c>
      <c r="Q46" s="61">
        <v>1.0071000000000001</v>
      </c>
      <c r="R46" s="63">
        <v>10939</v>
      </c>
      <c r="S46" s="61">
        <v>1.0030250000000001</v>
      </c>
      <c r="T46" s="63">
        <v>10562</v>
      </c>
      <c r="U46" s="61">
        <v>1.002467</v>
      </c>
      <c r="V46" s="63">
        <v>9373</v>
      </c>
      <c r="W46" s="61">
        <v>1.0027809999999999</v>
      </c>
    </row>
    <row r="47" spans="1:23" x14ac:dyDescent="0.2">
      <c r="A47" s="11" t="s">
        <v>400</v>
      </c>
      <c r="B47" s="20" t="s">
        <v>34</v>
      </c>
      <c r="C47" s="16" t="s">
        <v>34</v>
      </c>
      <c r="D47" s="20">
        <v>1283</v>
      </c>
      <c r="E47" s="16">
        <v>0.20912700000000001</v>
      </c>
      <c r="F47" s="20">
        <v>1100</v>
      </c>
      <c r="G47" s="16">
        <v>0.21313599999999999</v>
      </c>
      <c r="H47" s="20">
        <v>86</v>
      </c>
      <c r="I47" s="16">
        <v>1.2914E-2</v>
      </c>
      <c r="J47" s="20">
        <v>90</v>
      </c>
      <c r="K47" s="16">
        <v>1.3684E-2</v>
      </c>
      <c r="L47" s="20">
        <v>1750</v>
      </c>
      <c r="M47" s="61">
        <v>0.24157899999999999</v>
      </c>
      <c r="N47" s="63">
        <v>357</v>
      </c>
      <c r="O47" s="61">
        <v>3.2202000000000001E-2</v>
      </c>
      <c r="P47" s="63">
        <v>1093</v>
      </c>
      <c r="Q47" s="61">
        <v>9.5818E-2</v>
      </c>
      <c r="R47" s="63">
        <v>557</v>
      </c>
      <c r="S47" s="61">
        <v>5.1071999999999999E-2</v>
      </c>
      <c r="T47" s="63">
        <v>1430</v>
      </c>
      <c r="U47" s="61">
        <v>0.13572500000000001</v>
      </c>
      <c r="V47" s="63">
        <v>1080</v>
      </c>
      <c r="W47" s="61">
        <v>0.11554499999999999</v>
      </c>
    </row>
    <row r="48" spans="1:23" x14ac:dyDescent="0.2">
      <c r="A48" s="11" t="s">
        <v>401</v>
      </c>
      <c r="B48" s="20">
        <v>5093</v>
      </c>
      <c r="C48" s="16">
        <v>1</v>
      </c>
      <c r="D48" s="20">
        <v>4852</v>
      </c>
      <c r="E48" s="16">
        <v>0.79087200000000002</v>
      </c>
      <c r="F48" s="20">
        <v>4061</v>
      </c>
      <c r="G48" s="16">
        <v>0.78686299999999998</v>
      </c>
      <c r="H48" s="20">
        <v>6573</v>
      </c>
      <c r="I48" s="16">
        <v>0.98708499999999999</v>
      </c>
      <c r="J48" s="20">
        <v>6487</v>
      </c>
      <c r="K48" s="16">
        <v>0.98631500000000005</v>
      </c>
      <c r="L48" s="20">
        <v>5494</v>
      </c>
      <c r="M48" s="61">
        <v>0.75841999999999998</v>
      </c>
      <c r="N48" s="63">
        <v>10729</v>
      </c>
      <c r="O48" s="61">
        <v>0.96779700000000002</v>
      </c>
      <c r="P48" s="63">
        <v>10314</v>
      </c>
      <c r="Q48" s="61">
        <v>0.90418100000000001</v>
      </c>
      <c r="R48" s="63">
        <v>10349</v>
      </c>
      <c r="S48" s="61">
        <v>0.94892699999999996</v>
      </c>
      <c r="T48" s="63">
        <v>9106</v>
      </c>
      <c r="U48" s="61">
        <v>0.86427399999999999</v>
      </c>
      <c r="V48" s="63">
        <v>8267</v>
      </c>
      <c r="W48" s="61">
        <v>0.88445399999999996</v>
      </c>
    </row>
    <row r="49" spans="1:23" x14ac:dyDescent="0.2">
      <c r="A49" s="11" t="s">
        <v>402</v>
      </c>
      <c r="B49" s="20">
        <v>0</v>
      </c>
      <c r="C49" s="16">
        <v>0</v>
      </c>
      <c r="D49" s="20">
        <v>0</v>
      </c>
      <c r="E49" s="16">
        <v>0</v>
      </c>
      <c r="F49" s="20">
        <v>0</v>
      </c>
      <c r="G49" s="16">
        <v>0</v>
      </c>
      <c r="H49" s="20">
        <v>0</v>
      </c>
      <c r="I49" s="16">
        <v>0</v>
      </c>
      <c r="J49" s="20">
        <v>0</v>
      </c>
      <c r="K49" s="16">
        <v>0</v>
      </c>
      <c r="L49" s="20">
        <v>0</v>
      </c>
      <c r="M49" s="61">
        <v>0</v>
      </c>
      <c r="N49" s="63">
        <v>0</v>
      </c>
      <c r="O49" s="61">
        <v>0</v>
      </c>
      <c r="P49" s="63">
        <v>41</v>
      </c>
      <c r="Q49" s="61">
        <v>3.594E-3</v>
      </c>
      <c r="R49" s="63" t="s">
        <v>34</v>
      </c>
      <c r="S49" s="61" t="s">
        <v>34</v>
      </c>
      <c r="T49" s="63" t="s">
        <v>34</v>
      </c>
      <c r="U49" s="61" t="s">
        <v>34</v>
      </c>
      <c r="V49" s="63" t="s">
        <v>34</v>
      </c>
      <c r="W49" s="61" t="s">
        <v>34</v>
      </c>
    </row>
    <row r="50" spans="1:23" x14ac:dyDescent="0.2">
      <c r="A50" s="11" t="s">
        <v>403</v>
      </c>
      <c r="B50" s="20" t="s">
        <v>34</v>
      </c>
      <c r="C50" s="16" t="s">
        <v>34</v>
      </c>
      <c r="D50" s="20" t="s">
        <v>34</v>
      </c>
      <c r="E50" s="16" t="s">
        <v>34</v>
      </c>
      <c r="F50" s="20" t="s">
        <v>34</v>
      </c>
      <c r="G50" s="16" t="s">
        <v>34</v>
      </c>
      <c r="H50" s="20" t="s">
        <v>34</v>
      </c>
      <c r="I50" s="16" t="s">
        <v>34</v>
      </c>
      <c r="J50" s="20" t="s">
        <v>34</v>
      </c>
      <c r="K50" s="16" t="s">
        <v>34</v>
      </c>
      <c r="L50" s="20">
        <v>421</v>
      </c>
      <c r="M50" s="61">
        <v>5.8117000000000002E-2</v>
      </c>
      <c r="N50" s="63">
        <v>3477</v>
      </c>
      <c r="O50" s="61">
        <v>0.31363799999999997</v>
      </c>
      <c r="P50" s="63">
        <v>3916</v>
      </c>
      <c r="Q50" s="61">
        <v>0.34329700000000002</v>
      </c>
      <c r="R50" s="63">
        <v>4349</v>
      </c>
      <c r="S50" s="61">
        <v>0.39877099999999999</v>
      </c>
      <c r="T50" s="63">
        <v>4078</v>
      </c>
      <c r="U50" s="61">
        <v>0.38705299999999998</v>
      </c>
      <c r="V50" s="63">
        <v>2401</v>
      </c>
      <c r="W50" s="61">
        <v>0.25687300000000002</v>
      </c>
    </row>
    <row r="51" spans="1:23" x14ac:dyDescent="0.2">
      <c r="A51" s="11" t="s">
        <v>404</v>
      </c>
      <c r="B51" s="20" t="s">
        <v>34</v>
      </c>
      <c r="C51" s="16" t="s">
        <v>34</v>
      </c>
      <c r="D51" s="20" t="s">
        <v>34</v>
      </c>
      <c r="E51" s="16" t="s">
        <v>34</v>
      </c>
      <c r="F51" s="20" t="s">
        <v>34</v>
      </c>
      <c r="G51" s="16" t="s">
        <v>34</v>
      </c>
      <c r="H51" s="20" t="s">
        <v>34</v>
      </c>
      <c r="I51" s="16" t="s">
        <v>34</v>
      </c>
      <c r="J51" s="20" t="s">
        <v>34</v>
      </c>
      <c r="K51" s="16" t="s">
        <v>34</v>
      </c>
      <c r="L51" s="20">
        <v>421</v>
      </c>
      <c r="M51" s="61">
        <v>5.8117000000000002E-2</v>
      </c>
      <c r="N51" s="63">
        <v>3477</v>
      </c>
      <c r="O51" s="61">
        <v>0.31363799999999997</v>
      </c>
      <c r="P51" s="63">
        <v>3916</v>
      </c>
      <c r="Q51" s="61">
        <v>0.34329700000000002</v>
      </c>
      <c r="R51" s="63">
        <v>4349</v>
      </c>
      <c r="S51" s="61">
        <v>0.39877099999999999</v>
      </c>
      <c r="T51" s="63">
        <v>4078</v>
      </c>
      <c r="U51" s="61">
        <v>0.38705299999999998</v>
      </c>
      <c r="V51" s="63">
        <v>2401</v>
      </c>
      <c r="W51" s="61">
        <v>0.25687300000000002</v>
      </c>
    </row>
    <row r="52" spans="1:23" x14ac:dyDescent="0.2">
      <c r="A52" s="11" t="s">
        <v>405</v>
      </c>
      <c r="B52" s="20">
        <v>5093</v>
      </c>
      <c r="C52" s="16">
        <v>1</v>
      </c>
      <c r="D52" s="20">
        <v>6136</v>
      </c>
      <c r="E52" s="16">
        <v>1.000162</v>
      </c>
      <c r="F52" s="20">
        <v>5137</v>
      </c>
      <c r="G52" s="16">
        <v>0.99534900000000004</v>
      </c>
      <c r="H52" s="20">
        <v>6704</v>
      </c>
      <c r="I52" s="16">
        <v>1.0067569999999999</v>
      </c>
      <c r="J52" s="20">
        <v>6613</v>
      </c>
      <c r="K52" s="16">
        <v>1.0054730000000001</v>
      </c>
      <c r="L52" s="20">
        <v>6852</v>
      </c>
      <c r="M52" s="61">
        <v>0.945886</v>
      </c>
      <c r="N52" s="63">
        <v>7657</v>
      </c>
      <c r="O52" s="61">
        <v>0.69069000000000003</v>
      </c>
      <c r="P52" s="63">
        <v>7572</v>
      </c>
      <c r="Q52" s="61">
        <v>0.663802</v>
      </c>
      <c r="R52" s="63">
        <v>6590</v>
      </c>
      <c r="S52" s="61">
        <v>0.60425399999999996</v>
      </c>
      <c r="T52" s="63">
        <v>6484</v>
      </c>
      <c r="U52" s="61">
        <v>0.61541299999999999</v>
      </c>
      <c r="V52" s="63">
        <v>6972</v>
      </c>
      <c r="W52" s="61">
        <v>0.74590699999999999</v>
      </c>
    </row>
    <row r="53" spans="1:23" x14ac:dyDescent="0.2">
      <c r="A53" s="11" t="s">
        <v>406</v>
      </c>
      <c r="B53" s="20">
        <v>4596</v>
      </c>
      <c r="C53" s="16">
        <v>0.90241499999999997</v>
      </c>
      <c r="D53" s="20">
        <v>5710</v>
      </c>
      <c r="E53" s="16">
        <v>0.93072500000000002</v>
      </c>
      <c r="F53" s="20">
        <v>4711</v>
      </c>
      <c r="G53" s="16">
        <v>0.91280700000000004</v>
      </c>
      <c r="H53" s="20">
        <v>6278</v>
      </c>
      <c r="I53" s="16">
        <v>0.94278399999999996</v>
      </c>
      <c r="J53" s="20">
        <v>6000</v>
      </c>
      <c r="K53" s="16">
        <v>0.91227000000000003</v>
      </c>
      <c r="L53" s="20">
        <v>6000</v>
      </c>
      <c r="M53" s="61">
        <v>0.82827099999999998</v>
      </c>
      <c r="N53" s="63">
        <v>6800</v>
      </c>
      <c r="O53" s="61">
        <v>0.61338599999999999</v>
      </c>
      <c r="P53" s="63">
        <v>6800</v>
      </c>
      <c r="Q53" s="61">
        <v>0.59612500000000002</v>
      </c>
      <c r="R53" s="63">
        <v>6000</v>
      </c>
      <c r="S53" s="61">
        <v>0.55015499999999995</v>
      </c>
      <c r="T53" s="63">
        <v>6000</v>
      </c>
      <c r="U53" s="61">
        <v>0.56947599999999998</v>
      </c>
      <c r="V53" s="63">
        <v>6000</v>
      </c>
      <c r="W53" s="61">
        <v>0.64191699999999996</v>
      </c>
    </row>
    <row r="54" spans="1:23" x14ac:dyDescent="0.2">
      <c r="A54" s="11" t="s">
        <v>407</v>
      </c>
      <c r="B54" s="20">
        <v>4596</v>
      </c>
      <c r="C54" s="16">
        <v>0.90241499999999997</v>
      </c>
      <c r="D54" s="20">
        <v>5710</v>
      </c>
      <c r="E54" s="16">
        <v>0.93072500000000002</v>
      </c>
      <c r="F54" s="20">
        <v>4618</v>
      </c>
      <c r="G54" s="16">
        <v>0.894787</v>
      </c>
      <c r="H54" s="20">
        <v>6185</v>
      </c>
      <c r="I54" s="16">
        <v>0.92881800000000003</v>
      </c>
      <c r="J54" s="20">
        <v>6613</v>
      </c>
      <c r="K54" s="16">
        <v>1.0054730000000001</v>
      </c>
      <c r="L54" s="20">
        <v>6000</v>
      </c>
      <c r="M54" s="61">
        <v>0.82827099999999998</v>
      </c>
      <c r="N54" s="63">
        <v>6800</v>
      </c>
      <c r="O54" s="61">
        <v>0.61338599999999999</v>
      </c>
      <c r="P54" s="63">
        <v>6800</v>
      </c>
      <c r="Q54" s="61">
        <v>0.59612500000000002</v>
      </c>
      <c r="R54" s="63">
        <v>6590</v>
      </c>
      <c r="S54" s="61">
        <v>0.60425399999999996</v>
      </c>
      <c r="T54" s="63">
        <v>6484</v>
      </c>
      <c r="U54" s="61">
        <v>0.61541299999999999</v>
      </c>
      <c r="V54" s="63">
        <v>6972</v>
      </c>
      <c r="W54" s="61">
        <v>0.74590699999999999</v>
      </c>
    </row>
    <row r="55" spans="1:23" x14ac:dyDescent="0.2">
      <c r="A55" s="11" t="s">
        <v>408</v>
      </c>
      <c r="B55" s="20" t="s">
        <v>34</v>
      </c>
      <c r="C55" s="16" t="s">
        <v>34</v>
      </c>
      <c r="D55" s="20" t="s">
        <v>34</v>
      </c>
      <c r="E55" s="16" t="s">
        <v>34</v>
      </c>
      <c r="F55" s="20">
        <v>93</v>
      </c>
      <c r="G55" s="16">
        <v>1.8019E-2</v>
      </c>
      <c r="H55" s="20">
        <v>93</v>
      </c>
      <c r="I55" s="16">
        <v>1.3965999999999999E-2</v>
      </c>
      <c r="J55" s="20" t="s">
        <v>34</v>
      </c>
      <c r="K55" s="16" t="s">
        <v>34</v>
      </c>
      <c r="L55" s="20" t="s">
        <v>34</v>
      </c>
      <c r="M55" s="61" t="s">
        <v>34</v>
      </c>
      <c r="N55" s="63" t="s">
        <v>34</v>
      </c>
      <c r="O55" s="61" t="s">
        <v>34</v>
      </c>
      <c r="P55" s="63" t="s">
        <v>34</v>
      </c>
      <c r="Q55" s="61" t="s">
        <v>34</v>
      </c>
      <c r="R55" s="63" t="s">
        <v>34</v>
      </c>
      <c r="S55" s="61" t="s">
        <v>34</v>
      </c>
      <c r="T55" s="63" t="s">
        <v>34</v>
      </c>
      <c r="U55" s="61" t="s">
        <v>34</v>
      </c>
      <c r="V55" s="63" t="s">
        <v>34</v>
      </c>
      <c r="W55" s="61" t="s">
        <v>34</v>
      </c>
    </row>
    <row r="56" spans="1:23" x14ac:dyDescent="0.2">
      <c r="A56" s="11"/>
      <c r="B56" s="11"/>
      <c r="C56" s="57"/>
      <c r="D56" s="11"/>
      <c r="E56" s="57"/>
      <c r="F56" s="11"/>
      <c r="G56" s="57"/>
      <c r="H56" s="11"/>
      <c r="I56" s="57"/>
      <c r="J56" s="11"/>
      <c r="K56" s="57"/>
      <c r="L56" s="11"/>
      <c r="N56" s="54"/>
      <c r="P56" s="54"/>
      <c r="R56" s="54"/>
      <c r="T56" s="54"/>
      <c r="V56" s="54"/>
    </row>
    <row r="57" spans="1:23" x14ac:dyDescent="0.2">
      <c r="A57" s="9" t="s">
        <v>409</v>
      </c>
      <c r="B57" s="11"/>
      <c r="C57" s="57"/>
      <c r="D57" s="11"/>
      <c r="E57" s="57"/>
      <c r="F57" s="11"/>
      <c r="G57" s="57"/>
      <c r="H57" s="11"/>
      <c r="I57" s="57"/>
      <c r="J57" s="11"/>
      <c r="K57" s="57"/>
      <c r="L57" s="11"/>
      <c r="N57" s="54"/>
      <c r="P57" s="54"/>
      <c r="R57" s="54"/>
      <c r="T57" s="54"/>
      <c r="V57" s="54"/>
    </row>
    <row r="58" spans="1:23" x14ac:dyDescent="0.2">
      <c r="A58" s="11" t="s">
        <v>410</v>
      </c>
      <c r="B58" s="19" t="s">
        <v>338</v>
      </c>
      <c r="C58" s="16" t="s">
        <v>34</v>
      </c>
      <c r="D58" s="19" t="s">
        <v>338</v>
      </c>
      <c r="E58" s="16" t="s">
        <v>34</v>
      </c>
      <c r="F58" s="26">
        <v>8.7679999999999994E-2</v>
      </c>
      <c r="G58" s="16" t="s">
        <v>34</v>
      </c>
      <c r="H58" s="26">
        <v>0.160554</v>
      </c>
      <c r="I58" s="16" t="s">
        <v>34</v>
      </c>
      <c r="J58" s="19" t="s">
        <v>338</v>
      </c>
      <c r="K58" s="16" t="s">
        <v>34</v>
      </c>
      <c r="L58" s="19" t="s">
        <v>338</v>
      </c>
      <c r="M58" s="61" t="s">
        <v>34</v>
      </c>
      <c r="N58" s="53" t="s">
        <v>338</v>
      </c>
      <c r="O58" s="61" t="s">
        <v>34</v>
      </c>
      <c r="P58" s="53" t="s">
        <v>338</v>
      </c>
      <c r="Q58" s="61" t="s">
        <v>34</v>
      </c>
      <c r="R58" s="53" t="s">
        <v>338</v>
      </c>
      <c r="S58" s="61" t="s">
        <v>34</v>
      </c>
      <c r="T58" s="53" t="s">
        <v>338</v>
      </c>
      <c r="U58" s="61" t="s">
        <v>34</v>
      </c>
      <c r="V58" s="53" t="s">
        <v>338</v>
      </c>
      <c r="W58" s="61" t="s">
        <v>34</v>
      </c>
    </row>
    <row r="59" spans="1:23" x14ac:dyDescent="0.2">
      <c r="A59" s="11" t="s">
        <v>411</v>
      </c>
      <c r="B59" s="26">
        <v>1.198634</v>
      </c>
      <c r="C59" s="16" t="s">
        <v>34</v>
      </c>
      <c r="D59" s="26">
        <v>1.291307</v>
      </c>
      <c r="E59" s="16" t="s">
        <v>34</v>
      </c>
      <c r="F59" s="26">
        <v>1.047493</v>
      </c>
      <c r="G59" s="16" t="s">
        <v>34</v>
      </c>
      <c r="H59" s="26">
        <v>1.2149239999999999</v>
      </c>
      <c r="I59" s="16" t="s">
        <v>34</v>
      </c>
      <c r="J59" s="26">
        <v>1.1115429999999999</v>
      </c>
      <c r="K59" s="16" t="s">
        <v>34</v>
      </c>
      <c r="L59" s="26">
        <v>1.162947</v>
      </c>
      <c r="M59" s="61" t="s">
        <v>34</v>
      </c>
      <c r="N59" s="65">
        <v>1.4942709999999999</v>
      </c>
      <c r="O59" s="61" t="s">
        <v>34</v>
      </c>
      <c r="P59" s="65">
        <v>1.264634</v>
      </c>
      <c r="Q59" s="61" t="s">
        <v>34</v>
      </c>
      <c r="R59" s="65">
        <v>1.0624450000000001</v>
      </c>
      <c r="S59" s="61" t="s">
        <v>34</v>
      </c>
      <c r="T59" s="65">
        <v>0.95339700000000005</v>
      </c>
      <c r="U59" s="61" t="s">
        <v>34</v>
      </c>
      <c r="V59" s="65">
        <v>0.89797300000000002</v>
      </c>
      <c r="W59" s="61" t="s">
        <v>34</v>
      </c>
    </row>
    <row r="60" spans="1:23" x14ac:dyDescent="0.2">
      <c r="A60" s="11" t="s">
        <v>412</v>
      </c>
      <c r="B60" s="26">
        <v>1.198634</v>
      </c>
      <c r="C60" s="16" t="s">
        <v>34</v>
      </c>
      <c r="D60" s="26">
        <v>1.291517</v>
      </c>
      <c r="E60" s="16" t="s">
        <v>34</v>
      </c>
      <c r="F60" s="26">
        <v>1.0426219999999999</v>
      </c>
      <c r="G60" s="16" t="s">
        <v>34</v>
      </c>
      <c r="H60" s="26">
        <v>1.2231339999999999</v>
      </c>
      <c r="I60" s="16" t="s">
        <v>34</v>
      </c>
      <c r="J60" s="26">
        <v>1.1176269999999999</v>
      </c>
      <c r="K60" s="16" t="s">
        <v>34</v>
      </c>
      <c r="L60" s="26">
        <v>1.1676029999999999</v>
      </c>
      <c r="M60" s="61" t="s">
        <v>34</v>
      </c>
      <c r="N60" s="65">
        <v>1.5007410000000001</v>
      </c>
      <c r="O60" s="61" t="s">
        <v>34</v>
      </c>
      <c r="P60" s="65">
        <v>1.273614</v>
      </c>
      <c r="Q60" s="61" t="s">
        <v>34</v>
      </c>
      <c r="R60" s="65">
        <v>1.0656600000000001</v>
      </c>
      <c r="S60" s="61" t="s">
        <v>34</v>
      </c>
      <c r="T60" s="65">
        <v>0.95574999999999999</v>
      </c>
      <c r="U60" s="61" t="s">
        <v>34</v>
      </c>
      <c r="V60" s="65">
        <v>0.90047100000000002</v>
      </c>
      <c r="W60" s="61" t="s">
        <v>34</v>
      </c>
    </row>
    <row r="61" spans="1:23" x14ac:dyDescent="0.2">
      <c r="A61" s="11" t="s">
        <v>413</v>
      </c>
      <c r="B61" s="19" t="s">
        <v>34</v>
      </c>
      <c r="C61" s="16" t="s">
        <v>34</v>
      </c>
      <c r="D61" s="19" t="s">
        <v>34</v>
      </c>
      <c r="E61" s="16" t="s">
        <v>34</v>
      </c>
      <c r="F61" s="19" t="s">
        <v>34</v>
      </c>
      <c r="G61" s="16" t="s">
        <v>34</v>
      </c>
      <c r="H61" s="19" t="s">
        <v>34</v>
      </c>
      <c r="I61" s="16" t="s">
        <v>34</v>
      </c>
      <c r="J61" s="19" t="s">
        <v>34</v>
      </c>
      <c r="K61" s="16" t="s">
        <v>34</v>
      </c>
      <c r="L61" s="26">
        <v>6.7586999999999994E-2</v>
      </c>
      <c r="M61" s="61" t="s">
        <v>34</v>
      </c>
      <c r="N61" s="65">
        <v>0.46866099999999999</v>
      </c>
      <c r="O61" s="61" t="s">
        <v>34</v>
      </c>
      <c r="P61" s="65">
        <v>0.43414599999999998</v>
      </c>
      <c r="Q61" s="61" t="s">
        <v>34</v>
      </c>
      <c r="R61" s="65">
        <v>0.42367199999999999</v>
      </c>
      <c r="S61" s="61" t="s">
        <v>34</v>
      </c>
      <c r="T61" s="65">
        <v>0.36901600000000001</v>
      </c>
      <c r="U61" s="61" t="s">
        <v>34</v>
      </c>
      <c r="V61" s="65">
        <v>0.23066600000000001</v>
      </c>
      <c r="W61" s="61" t="s">
        <v>34</v>
      </c>
    </row>
    <row r="62" spans="1:23" x14ac:dyDescent="0.2">
      <c r="A62" s="11" t="s">
        <v>414</v>
      </c>
      <c r="B62" s="19" t="s">
        <v>338</v>
      </c>
      <c r="C62" s="16" t="s">
        <v>34</v>
      </c>
      <c r="D62" s="19" t="s">
        <v>338</v>
      </c>
      <c r="E62" s="16" t="s">
        <v>34</v>
      </c>
      <c r="F62" s="26">
        <v>0.18964</v>
      </c>
      <c r="G62" s="16" t="s">
        <v>34</v>
      </c>
      <c r="H62" s="26">
        <v>0.29540100000000002</v>
      </c>
      <c r="I62" s="16" t="s">
        <v>34</v>
      </c>
      <c r="J62" s="19" t="s">
        <v>338</v>
      </c>
      <c r="K62" s="16" t="s">
        <v>34</v>
      </c>
      <c r="L62" s="19" t="s">
        <v>338</v>
      </c>
      <c r="M62" s="61" t="s">
        <v>34</v>
      </c>
      <c r="N62" s="53" t="s">
        <v>338</v>
      </c>
      <c r="O62" s="61" t="s">
        <v>34</v>
      </c>
      <c r="P62" s="53" t="s">
        <v>338</v>
      </c>
      <c r="Q62" s="61" t="s">
        <v>34</v>
      </c>
      <c r="R62" s="53" t="s">
        <v>338</v>
      </c>
      <c r="S62" s="61" t="s">
        <v>34</v>
      </c>
      <c r="T62" s="53" t="s">
        <v>338</v>
      </c>
      <c r="U62" s="61" t="s">
        <v>34</v>
      </c>
      <c r="V62" s="53" t="s">
        <v>338</v>
      </c>
      <c r="W62" s="61" t="s">
        <v>34</v>
      </c>
    </row>
    <row r="63" spans="1:23" x14ac:dyDescent="0.2">
      <c r="A63" s="11" t="s">
        <v>415</v>
      </c>
      <c r="B63" s="26">
        <v>2.2575349999999998</v>
      </c>
      <c r="C63" s="16" t="s">
        <v>34</v>
      </c>
      <c r="D63" s="26">
        <v>2.6017809999999999</v>
      </c>
      <c r="E63" s="16" t="s">
        <v>34</v>
      </c>
      <c r="F63" s="26">
        <v>2.2655829999999999</v>
      </c>
      <c r="G63" s="16" t="s">
        <v>34</v>
      </c>
      <c r="H63" s="26">
        <v>2.2353130000000001</v>
      </c>
      <c r="I63" s="16" t="s">
        <v>34</v>
      </c>
      <c r="J63" s="26">
        <v>2.231004</v>
      </c>
      <c r="K63" s="16" t="s">
        <v>34</v>
      </c>
      <c r="L63" s="26">
        <v>2.2420300000000002</v>
      </c>
      <c r="M63" s="61" t="s">
        <v>34</v>
      </c>
      <c r="N63" s="65">
        <v>2.4052929999999999</v>
      </c>
      <c r="O63" s="61" t="s">
        <v>34</v>
      </c>
      <c r="P63" s="65">
        <v>2.0999629999999998</v>
      </c>
      <c r="Q63" s="61" t="s">
        <v>34</v>
      </c>
      <c r="R63" s="65">
        <v>1.7110129999999999</v>
      </c>
      <c r="S63" s="61" t="s">
        <v>34</v>
      </c>
      <c r="T63" s="65">
        <v>1.5659920000000001</v>
      </c>
      <c r="U63" s="61" t="s">
        <v>34</v>
      </c>
      <c r="V63" s="65">
        <v>1.4957590000000001</v>
      </c>
      <c r="W63" s="61" t="s">
        <v>34</v>
      </c>
    </row>
    <row r="64" spans="1:23" x14ac:dyDescent="0.2">
      <c r="A64" s="11" t="s">
        <v>416</v>
      </c>
      <c r="B64" s="26">
        <v>2.2575349999999998</v>
      </c>
      <c r="C64" s="16" t="s">
        <v>34</v>
      </c>
      <c r="D64" s="26">
        <v>2.6022050000000001</v>
      </c>
      <c r="E64" s="16" t="s">
        <v>34</v>
      </c>
      <c r="F64" s="26">
        <v>2.2550479999999999</v>
      </c>
      <c r="G64" s="16" t="s">
        <v>34</v>
      </c>
      <c r="H64" s="26">
        <v>2.2504189999999999</v>
      </c>
      <c r="I64" s="16" t="s">
        <v>34</v>
      </c>
      <c r="J64" s="26">
        <v>2.2432150000000002</v>
      </c>
      <c r="K64" s="16" t="s">
        <v>34</v>
      </c>
      <c r="L64" s="26">
        <v>2.2510050000000001</v>
      </c>
      <c r="M64" s="61" t="s">
        <v>34</v>
      </c>
      <c r="N64" s="65">
        <v>2.415708</v>
      </c>
      <c r="O64" s="61" t="s">
        <v>34</v>
      </c>
      <c r="P64" s="65">
        <v>2.1148739999999999</v>
      </c>
      <c r="Q64" s="61" t="s">
        <v>34</v>
      </c>
      <c r="R64" s="65">
        <v>1.7161900000000001</v>
      </c>
      <c r="S64" s="61" t="s">
        <v>34</v>
      </c>
      <c r="T64" s="65">
        <v>1.5698570000000001</v>
      </c>
      <c r="U64" s="61" t="s">
        <v>34</v>
      </c>
      <c r="V64" s="65">
        <v>1.4999199999999999</v>
      </c>
      <c r="W64" s="61" t="s">
        <v>34</v>
      </c>
    </row>
    <row r="65" spans="1:23" x14ac:dyDescent="0.2">
      <c r="A65" s="11" t="s">
        <v>417</v>
      </c>
      <c r="B65" s="19" t="s">
        <v>34</v>
      </c>
      <c r="C65" s="16" t="s">
        <v>34</v>
      </c>
      <c r="D65" s="19" t="s">
        <v>34</v>
      </c>
      <c r="E65" s="16" t="s">
        <v>34</v>
      </c>
      <c r="F65" s="19" t="s">
        <v>34</v>
      </c>
      <c r="G65" s="16" t="s">
        <v>34</v>
      </c>
      <c r="H65" s="19" t="s">
        <v>34</v>
      </c>
      <c r="I65" s="16" t="s">
        <v>34</v>
      </c>
      <c r="J65" s="19" t="s">
        <v>34</v>
      </c>
      <c r="K65" s="16" t="s">
        <v>34</v>
      </c>
      <c r="L65" s="26">
        <v>0.1303</v>
      </c>
      <c r="M65" s="61" t="s">
        <v>34</v>
      </c>
      <c r="N65" s="65">
        <v>0.75439299999999998</v>
      </c>
      <c r="O65" s="61" t="s">
        <v>34</v>
      </c>
      <c r="P65" s="65">
        <v>0.72091300000000003</v>
      </c>
      <c r="Q65" s="61" t="s">
        <v>34</v>
      </c>
      <c r="R65" s="65">
        <v>0.68230299999999999</v>
      </c>
      <c r="S65" s="61" t="s">
        <v>34</v>
      </c>
      <c r="T65" s="65">
        <v>0.60612299999999997</v>
      </c>
      <c r="U65" s="61" t="s">
        <v>34</v>
      </c>
      <c r="V65" s="65">
        <v>0.38422099999999998</v>
      </c>
      <c r="W65" s="61" t="s">
        <v>34</v>
      </c>
    </row>
    <row r="66" spans="1:23" x14ac:dyDescent="0.2">
      <c r="A66" s="11"/>
      <c r="B66" s="11"/>
      <c r="C66" s="57"/>
      <c r="D66" s="11"/>
      <c r="E66" s="57"/>
      <c r="F66" s="11"/>
      <c r="G66" s="57"/>
      <c r="H66" s="11"/>
      <c r="I66" s="57"/>
      <c r="J66" s="11"/>
      <c r="K66" s="57"/>
      <c r="L66" s="11"/>
      <c r="N66" s="54"/>
      <c r="P66" s="54"/>
      <c r="R66" s="54"/>
      <c r="T66" s="54"/>
      <c r="V66" s="54"/>
    </row>
    <row r="67" spans="1:23" x14ac:dyDescent="0.2">
      <c r="A67" s="9" t="s">
        <v>418</v>
      </c>
      <c r="B67" s="11"/>
      <c r="C67" s="57"/>
      <c r="D67" s="11"/>
      <c r="E67" s="57"/>
      <c r="F67" s="11"/>
      <c r="G67" s="57"/>
      <c r="H67" s="11"/>
      <c r="I67" s="57"/>
      <c r="J67" s="11"/>
      <c r="K67" s="57"/>
      <c r="L67" s="11"/>
      <c r="N67" s="54"/>
      <c r="P67" s="54"/>
      <c r="R67" s="54"/>
      <c r="T67" s="54"/>
      <c r="V67" s="54"/>
    </row>
    <row r="68" spans="1:23" x14ac:dyDescent="0.2">
      <c r="A68" s="11" t="s">
        <v>419</v>
      </c>
      <c r="B68" s="20">
        <v>7</v>
      </c>
      <c r="C68" s="16">
        <v>1.3744355E-3</v>
      </c>
      <c r="D68" s="20">
        <v>1293</v>
      </c>
      <c r="E68" s="16">
        <v>0.21075794620999999</v>
      </c>
      <c r="F68" s="20">
        <v>1107.872752</v>
      </c>
      <c r="G68" s="16">
        <v>0.21466242046100001</v>
      </c>
      <c r="H68" s="20">
        <v>92.422732999999994</v>
      </c>
      <c r="I68" s="16">
        <v>1.3879371227E-2</v>
      </c>
      <c r="J68" s="20">
        <v>96.496522999999996</v>
      </c>
      <c r="K68" s="16">
        <v>1.4671814353000001E-2</v>
      </c>
      <c r="L68" s="20">
        <v>1718.80502</v>
      </c>
      <c r="M68" s="61">
        <v>0.23727291827700001</v>
      </c>
      <c r="N68" s="63">
        <v>125.404467</v>
      </c>
      <c r="O68" s="61">
        <v>1.1311967076000001E-2</v>
      </c>
      <c r="P68" s="63">
        <v>867.75089600000001</v>
      </c>
      <c r="Q68" s="61">
        <v>7.6071788902000004E-2</v>
      </c>
      <c r="R68" s="63">
        <v>317.63444600000003</v>
      </c>
      <c r="S68" s="61">
        <v>2.9124742894000001E-2</v>
      </c>
      <c r="T68" s="63">
        <v>1205.66533</v>
      </c>
      <c r="U68" s="61">
        <v>0.114432928056</v>
      </c>
      <c r="V68" s="63" t="s">
        <v>34</v>
      </c>
      <c r="W68" s="61" t="s">
        <v>34</v>
      </c>
    </row>
    <row r="69" spans="1:23" x14ac:dyDescent="0.2">
      <c r="A69" s="11" t="s">
        <v>420</v>
      </c>
      <c r="B69" s="20">
        <v>1303.5725190000001</v>
      </c>
      <c r="C69" s="16">
        <v>0.255953763793</v>
      </c>
      <c r="D69" s="20">
        <v>1112.548446</v>
      </c>
      <c r="E69" s="16">
        <v>0.181344489976</v>
      </c>
      <c r="F69" s="20">
        <v>1208.426831</v>
      </c>
      <c r="G69" s="16">
        <v>0.234145869211</v>
      </c>
      <c r="H69" s="20">
        <v>107.129704</v>
      </c>
      <c r="I69" s="16">
        <v>1.608795675E-2</v>
      </c>
      <c r="J69" s="20">
        <v>1707.7683509999999</v>
      </c>
      <c r="K69" s="16">
        <v>0.259657648016</v>
      </c>
      <c r="L69" s="20">
        <v>1118.7316699999999</v>
      </c>
      <c r="M69" s="61">
        <v>0.15443562534499999</v>
      </c>
      <c r="N69" s="63">
        <v>833.16117599999995</v>
      </c>
      <c r="O69" s="61">
        <v>7.5154354682000005E-2</v>
      </c>
      <c r="P69" s="63">
        <v>151.35337100000001</v>
      </c>
      <c r="Q69" s="61">
        <v>1.3268464189E-2</v>
      </c>
      <c r="R69" s="63">
        <v>1263.7526769999999</v>
      </c>
      <c r="S69" s="61">
        <v>0.115876827159</v>
      </c>
      <c r="T69" s="63">
        <v>214.52856399999999</v>
      </c>
      <c r="U69" s="61">
        <v>2.0361481016999999E-2</v>
      </c>
      <c r="V69" s="63" t="s">
        <v>34</v>
      </c>
      <c r="W69" s="61" t="s">
        <v>34</v>
      </c>
    </row>
    <row r="70" spans="1:23" x14ac:dyDescent="0.2">
      <c r="A70" s="11" t="s">
        <v>421</v>
      </c>
      <c r="B70" s="20">
        <v>1106.5725190000001</v>
      </c>
      <c r="C70" s="16">
        <v>0.21727322187299999</v>
      </c>
      <c r="D70" s="20">
        <v>1190.548446</v>
      </c>
      <c r="E70" s="16">
        <v>0.19405842640599999</v>
      </c>
      <c r="F70" s="20">
        <v>115.03673999999999</v>
      </c>
      <c r="G70" s="16">
        <v>2.2289622166E-2</v>
      </c>
      <c r="H70" s="20">
        <v>1705.8525770000001</v>
      </c>
      <c r="I70" s="16">
        <v>0.25617248490799999</v>
      </c>
      <c r="J70" s="20">
        <v>1102.6688859999999</v>
      </c>
      <c r="K70" s="16">
        <v>0.16765529664000001</v>
      </c>
      <c r="L70" s="20">
        <v>1315.5498500000001</v>
      </c>
      <c r="M70" s="61">
        <v>0.181605445886</v>
      </c>
      <c r="N70" s="63">
        <v>135.04364100000001</v>
      </c>
      <c r="O70" s="61">
        <v>1.2181457785E-2</v>
      </c>
      <c r="P70" s="63">
        <v>1160.640044</v>
      </c>
      <c r="Q70" s="61">
        <v>0.10174805330099999</v>
      </c>
      <c r="R70" s="63">
        <v>309.98774600000002</v>
      </c>
      <c r="S70" s="61">
        <v>2.8423596735999999E-2</v>
      </c>
      <c r="T70" s="63">
        <v>139.661868</v>
      </c>
      <c r="U70" s="61">
        <v>1.3255682232E-2</v>
      </c>
      <c r="V70" s="63" t="s">
        <v>34</v>
      </c>
      <c r="W70" s="61" t="s">
        <v>34</v>
      </c>
    </row>
    <row r="71" spans="1:23" x14ac:dyDescent="0.2">
      <c r="A71" s="11" t="s">
        <v>422</v>
      </c>
      <c r="B71" s="20">
        <v>1199.0458020000001</v>
      </c>
      <c r="C71" s="16">
        <v>0.23543015943500001</v>
      </c>
      <c r="D71" s="20">
        <v>95.025593999999998</v>
      </c>
      <c r="E71" s="16">
        <v>1.5489094377000001E-2</v>
      </c>
      <c r="F71" s="20">
        <v>1710.4540979999999</v>
      </c>
      <c r="G71" s="16">
        <v>0.33141912381299998</v>
      </c>
      <c r="H71" s="20">
        <v>1100.940435</v>
      </c>
      <c r="I71" s="16">
        <v>0.165331196126</v>
      </c>
      <c r="J71" s="20">
        <v>1310.4997000000001</v>
      </c>
      <c r="K71" s="16">
        <v>0.19925493386000001</v>
      </c>
      <c r="L71" s="20">
        <v>115.208051</v>
      </c>
      <c r="M71" s="61">
        <v>1.5903927525999999E-2</v>
      </c>
      <c r="N71" s="63">
        <v>1145.808526</v>
      </c>
      <c r="O71" s="61">
        <v>0.103356352697</v>
      </c>
      <c r="P71" s="63">
        <v>240.419352</v>
      </c>
      <c r="Q71" s="61">
        <v>2.1076475147E-2</v>
      </c>
      <c r="R71" s="63">
        <v>165.82328200000001</v>
      </c>
      <c r="S71" s="61">
        <v>1.5204775536E-2</v>
      </c>
      <c r="T71" s="63">
        <v>2299.187414</v>
      </c>
      <c r="U71" s="61">
        <v>0.218222040053</v>
      </c>
      <c r="V71" s="63" t="s">
        <v>34</v>
      </c>
      <c r="W71" s="61" t="s">
        <v>34</v>
      </c>
    </row>
    <row r="72" spans="1:23" x14ac:dyDescent="0.2">
      <c r="A72" s="11" t="s">
        <v>423</v>
      </c>
      <c r="B72" s="20">
        <v>104.04580199999999</v>
      </c>
      <c r="C72" s="16">
        <v>2.0429177694999998E-2</v>
      </c>
      <c r="D72" s="20">
        <v>1710.548446</v>
      </c>
      <c r="E72" s="16">
        <v>0.27881800260799999</v>
      </c>
      <c r="F72" s="20">
        <v>116.052081</v>
      </c>
      <c r="G72" s="16">
        <v>2.2486355550999999E-2</v>
      </c>
      <c r="H72" s="20">
        <v>1308.5375409999999</v>
      </c>
      <c r="I72" s="16">
        <v>0.19650661375600001</v>
      </c>
      <c r="J72" s="20">
        <v>107.268675</v>
      </c>
      <c r="K72" s="16">
        <v>1.6309666261E-2</v>
      </c>
      <c r="L72" s="20">
        <v>1129.8952959999999</v>
      </c>
      <c r="M72" s="61">
        <v>0.155976711209</v>
      </c>
      <c r="N72" s="63">
        <v>223.619675</v>
      </c>
      <c r="O72" s="61">
        <v>2.0171358019E-2</v>
      </c>
      <c r="P72" s="63">
        <v>148.40273500000001</v>
      </c>
      <c r="Q72" s="61">
        <v>1.3009795301E-2</v>
      </c>
      <c r="R72" s="63">
        <v>2301.7593400000001</v>
      </c>
      <c r="S72" s="61">
        <v>0.21105440491499999</v>
      </c>
      <c r="T72" s="63">
        <v>58.849288000000001</v>
      </c>
      <c r="U72" s="61">
        <v>5.5855436600000001E-3</v>
      </c>
      <c r="V72" s="63" t="s">
        <v>34</v>
      </c>
      <c r="W72" s="61" t="s">
        <v>34</v>
      </c>
    </row>
    <row r="73" spans="1:23" x14ac:dyDescent="0.2">
      <c r="A73" s="11" t="s">
        <v>424</v>
      </c>
      <c r="B73" s="20">
        <v>3720.2366419999998</v>
      </c>
      <c r="C73" s="16">
        <v>0.73046075829599999</v>
      </c>
      <c r="D73" s="20">
        <v>5401.670932</v>
      </c>
      <c r="E73" s="16">
        <v>0.88046795957599999</v>
      </c>
      <c r="F73" s="20">
        <v>4257.8425020000004</v>
      </c>
      <c r="G73" s="16">
        <v>0.82500339120300004</v>
      </c>
      <c r="H73" s="20">
        <v>4314.8829900000001</v>
      </c>
      <c r="I73" s="16">
        <v>0.64797762276600002</v>
      </c>
      <c r="J73" s="20">
        <v>4324.7021350000005</v>
      </c>
      <c r="K73" s="16">
        <v>0.65754935913000001</v>
      </c>
      <c r="L73" s="20">
        <v>5398.1898870000005</v>
      </c>
      <c r="M73" s="61">
        <v>0.74519462824399996</v>
      </c>
      <c r="N73" s="63">
        <v>2463.0374849999998</v>
      </c>
      <c r="O73" s="61">
        <v>0.22217549025800001</v>
      </c>
      <c r="P73" s="63">
        <v>2568.5663979999999</v>
      </c>
      <c r="Q73" s="61">
        <v>0.225174576839</v>
      </c>
      <c r="R73" s="63">
        <v>4358.9574910000001</v>
      </c>
      <c r="S73" s="61">
        <v>0.39968434724000002</v>
      </c>
      <c r="T73" s="63">
        <v>3917.892464</v>
      </c>
      <c r="U73" s="61">
        <v>0.37185767501900002</v>
      </c>
      <c r="V73" s="63" t="s">
        <v>34</v>
      </c>
      <c r="W73" s="61" t="s">
        <v>34</v>
      </c>
    </row>
    <row r="74" spans="1:23" x14ac:dyDescent="0.2">
      <c r="A74" s="11" t="s">
        <v>425</v>
      </c>
      <c r="B74" s="20">
        <v>1565.7633579999999</v>
      </c>
      <c r="C74" s="16">
        <v>0.30743439190999999</v>
      </c>
      <c r="D74" s="20">
        <v>1041.329068</v>
      </c>
      <c r="E74" s="16">
        <v>0.169735789405</v>
      </c>
      <c r="F74" s="20">
        <v>1277.157498</v>
      </c>
      <c r="G74" s="16">
        <v>0.24746318504199999</v>
      </c>
      <c r="H74" s="20">
        <v>2724.1170099999999</v>
      </c>
      <c r="I74" s="16">
        <v>0.409088002703</v>
      </c>
      <c r="J74" s="20">
        <v>2649.2978659999999</v>
      </c>
      <c r="K74" s="16">
        <v>0.40281250813399999</v>
      </c>
      <c r="L74" s="20">
        <v>1845.810113</v>
      </c>
      <c r="M74" s="61">
        <v>0.25480537175599999</v>
      </c>
      <c r="N74" s="63">
        <v>5833.9625139999998</v>
      </c>
      <c r="O74" s="61">
        <v>0.526245942089</v>
      </c>
      <c r="P74" s="63">
        <v>5974.4336009999997</v>
      </c>
      <c r="Q74" s="61">
        <v>0.52375152108400003</v>
      </c>
      <c r="R74" s="63">
        <v>3826.042508</v>
      </c>
      <c r="S74" s="61">
        <v>0.35081996222299999</v>
      </c>
      <c r="T74" s="63">
        <v>3972.107536</v>
      </c>
      <c r="U74" s="61">
        <v>0.37700337281700003</v>
      </c>
      <c r="V74" s="63" t="s">
        <v>34</v>
      </c>
      <c r="W74" s="61" t="s">
        <v>34</v>
      </c>
    </row>
    <row r="75" spans="1:23" x14ac:dyDescent="0.2">
      <c r="A75" s="11"/>
      <c r="B75" s="11"/>
      <c r="C75" s="57"/>
      <c r="D75" s="11"/>
      <c r="E75" s="57"/>
      <c r="F75" s="11"/>
      <c r="G75" s="57"/>
      <c r="H75" s="11"/>
      <c r="I75" s="57"/>
      <c r="J75" s="11"/>
      <c r="K75" s="57"/>
      <c r="L75" s="11"/>
      <c r="N75" s="54"/>
      <c r="P75" s="54"/>
      <c r="R75" s="54"/>
      <c r="T75" s="54"/>
      <c r="V75" s="54"/>
    </row>
    <row r="76" spans="1:23" x14ac:dyDescent="0.2">
      <c r="A76" s="11" t="s">
        <v>426</v>
      </c>
      <c r="B76" s="20">
        <v>7</v>
      </c>
      <c r="C76" s="16" t="s">
        <v>34</v>
      </c>
      <c r="D76" s="20">
        <v>10</v>
      </c>
      <c r="E76" s="16" t="s">
        <v>34</v>
      </c>
      <c r="F76" s="20">
        <v>10</v>
      </c>
      <c r="G76" s="16" t="s">
        <v>34</v>
      </c>
      <c r="H76" s="20">
        <v>7</v>
      </c>
      <c r="I76" s="16" t="s">
        <v>34</v>
      </c>
      <c r="J76" s="20">
        <v>7</v>
      </c>
      <c r="K76" s="16" t="s">
        <v>34</v>
      </c>
      <c r="L76" s="20">
        <v>26</v>
      </c>
      <c r="M76" s="61" t="s">
        <v>34</v>
      </c>
      <c r="N76" s="63">
        <v>31</v>
      </c>
      <c r="O76" s="61" t="s">
        <v>34</v>
      </c>
      <c r="P76" s="63">
        <v>72</v>
      </c>
      <c r="Q76" s="61" t="s">
        <v>34</v>
      </c>
      <c r="R76" s="63">
        <v>245</v>
      </c>
      <c r="S76" s="61" t="s">
        <v>34</v>
      </c>
      <c r="T76" s="63">
        <v>129</v>
      </c>
      <c r="U76" s="61" t="s">
        <v>34</v>
      </c>
      <c r="V76" s="63" t="s">
        <v>34</v>
      </c>
      <c r="W76" s="61" t="s">
        <v>34</v>
      </c>
    </row>
    <row r="77" spans="1:23" x14ac:dyDescent="0.2">
      <c r="A77" s="11" t="s">
        <v>427</v>
      </c>
      <c r="B77" s="20">
        <v>7.5725189999999998</v>
      </c>
      <c r="C77" s="16" t="s">
        <v>34</v>
      </c>
      <c r="D77" s="20">
        <v>12.548446</v>
      </c>
      <c r="E77" s="16" t="s">
        <v>34</v>
      </c>
      <c r="F77" s="20">
        <v>15.737795999999999</v>
      </c>
      <c r="G77" s="16" t="s">
        <v>34</v>
      </c>
      <c r="H77" s="20">
        <v>16.740532999999999</v>
      </c>
      <c r="I77" s="16" t="s">
        <v>34</v>
      </c>
      <c r="J77" s="20">
        <v>17.278480999999999</v>
      </c>
      <c r="K77" s="16" t="s">
        <v>34</v>
      </c>
      <c r="L77" s="20">
        <v>29.361851000000001</v>
      </c>
      <c r="M77" s="61" t="s">
        <v>34</v>
      </c>
      <c r="N77" s="63">
        <v>38.176195</v>
      </c>
      <c r="O77" s="61" t="s">
        <v>34</v>
      </c>
      <c r="P77" s="63">
        <v>60.836706999999997</v>
      </c>
      <c r="Q77" s="61" t="s">
        <v>34</v>
      </c>
      <c r="R77" s="63">
        <v>181.20093199999999</v>
      </c>
      <c r="S77" s="61" t="s">
        <v>34</v>
      </c>
      <c r="T77" s="63">
        <v>111.941581</v>
      </c>
      <c r="U77" s="61" t="s">
        <v>34</v>
      </c>
      <c r="V77" s="63" t="s">
        <v>34</v>
      </c>
      <c r="W77" s="61" t="s">
        <v>34</v>
      </c>
    </row>
    <row r="78" spans="1:23" x14ac:dyDescent="0.2">
      <c r="A78" s="11" t="s">
        <v>428</v>
      </c>
      <c r="B78" s="20">
        <v>7.5725189999999998</v>
      </c>
      <c r="C78" s="16" t="s">
        <v>34</v>
      </c>
      <c r="D78" s="20">
        <v>12.548446</v>
      </c>
      <c r="E78" s="16" t="s">
        <v>34</v>
      </c>
      <c r="F78" s="20">
        <v>15.230126</v>
      </c>
      <c r="G78" s="16" t="s">
        <v>34</v>
      </c>
      <c r="H78" s="20">
        <v>17.263674999999999</v>
      </c>
      <c r="I78" s="16" t="s">
        <v>34</v>
      </c>
      <c r="J78" s="20">
        <v>17.772151999999998</v>
      </c>
      <c r="K78" s="16" t="s">
        <v>34</v>
      </c>
      <c r="L78" s="20">
        <v>21.051893</v>
      </c>
      <c r="M78" s="61" t="s">
        <v>34</v>
      </c>
      <c r="N78" s="63">
        <v>40.639175000000002</v>
      </c>
      <c r="O78" s="61" t="s">
        <v>34</v>
      </c>
      <c r="P78" s="63">
        <v>57.530363999999999</v>
      </c>
      <c r="Q78" s="61" t="s">
        <v>34</v>
      </c>
      <c r="R78" s="63">
        <v>200.53858099999999</v>
      </c>
      <c r="S78" s="61" t="s">
        <v>34</v>
      </c>
      <c r="T78" s="63">
        <v>63.966617999999997</v>
      </c>
      <c r="U78" s="61" t="s">
        <v>34</v>
      </c>
      <c r="V78" s="63" t="s">
        <v>34</v>
      </c>
      <c r="W78" s="61" t="s">
        <v>34</v>
      </c>
    </row>
    <row r="79" spans="1:23" x14ac:dyDescent="0.2">
      <c r="A79" s="11" t="s">
        <v>429</v>
      </c>
      <c r="B79" s="20">
        <v>8.0458020000000001</v>
      </c>
      <c r="C79" s="16" t="s">
        <v>34</v>
      </c>
      <c r="D79" s="20">
        <v>12.025594</v>
      </c>
      <c r="E79" s="16" t="s">
        <v>34</v>
      </c>
      <c r="F79" s="20">
        <v>15.737795999999999</v>
      </c>
      <c r="G79" s="16" t="s">
        <v>34</v>
      </c>
      <c r="H79" s="20">
        <v>17.263674999999999</v>
      </c>
      <c r="I79" s="16" t="s">
        <v>34</v>
      </c>
      <c r="J79" s="20">
        <v>17.772151999999998</v>
      </c>
      <c r="K79" s="16" t="s">
        <v>34</v>
      </c>
      <c r="L79" s="20">
        <v>21.605891</v>
      </c>
      <c r="M79" s="61" t="s">
        <v>34</v>
      </c>
      <c r="N79" s="63">
        <v>38.791939999999997</v>
      </c>
      <c r="O79" s="61" t="s">
        <v>34</v>
      </c>
      <c r="P79" s="63">
        <v>105.1417</v>
      </c>
      <c r="Q79" s="61" t="s">
        <v>34</v>
      </c>
      <c r="R79" s="63">
        <v>85.228897000000003</v>
      </c>
      <c r="S79" s="61" t="s">
        <v>34</v>
      </c>
      <c r="T79" s="63">
        <v>58.209622000000003</v>
      </c>
      <c r="U79" s="61" t="s">
        <v>34</v>
      </c>
      <c r="V79" s="63" t="s">
        <v>34</v>
      </c>
      <c r="W79" s="61" t="s">
        <v>34</v>
      </c>
    </row>
    <row r="80" spans="1:23" x14ac:dyDescent="0.2">
      <c r="A80" s="11" t="s">
        <v>430</v>
      </c>
      <c r="B80" s="20">
        <v>8.0458020000000001</v>
      </c>
      <c r="C80" s="16" t="s">
        <v>34</v>
      </c>
      <c r="D80" s="20">
        <v>12.548446</v>
      </c>
      <c r="E80" s="16" t="s">
        <v>34</v>
      </c>
      <c r="F80" s="20">
        <v>16.245467000000001</v>
      </c>
      <c r="G80" s="16" t="s">
        <v>34</v>
      </c>
      <c r="H80" s="20">
        <v>17.263674999999999</v>
      </c>
      <c r="I80" s="16" t="s">
        <v>34</v>
      </c>
      <c r="J80" s="20">
        <v>17.772151999999998</v>
      </c>
      <c r="K80" s="16" t="s">
        <v>34</v>
      </c>
      <c r="L80" s="20">
        <v>21.605891</v>
      </c>
      <c r="M80" s="61" t="s">
        <v>34</v>
      </c>
      <c r="N80" s="63">
        <v>82.509840999999994</v>
      </c>
      <c r="O80" s="61" t="s">
        <v>34</v>
      </c>
      <c r="P80" s="63">
        <v>48.933872999999998</v>
      </c>
      <c r="Q80" s="61" t="s">
        <v>34</v>
      </c>
      <c r="R80" s="63">
        <v>63.026411000000003</v>
      </c>
      <c r="S80" s="61" t="s">
        <v>34</v>
      </c>
      <c r="T80" s="63">
        <v>58.849288000000001</v>
      </c>
      <c r="U80" s="61" t="s">
        <v>34</v>
      </c>
      <c r="V80" s="63" t="s">
        <v>34</v>
      </c>
      <c r="W80" s="61" t="s">
        <v>34</v>
      </c>
    </row>
    <row r="81" spans="1:23" x14ac:dyDescent="0.2">
      <c r="A81" s="11" t="s">
        <v>431</v>
      </c>
      <c r="B81" s="20">
        <v>38.236642000000003</v>
      </c>
      <c r="C81" s="16" t="s">
        <v>34</v>
      </c>
      <c r="D81" s="20">
        <v>59.670932000000001</v>
      </c>
      <c r="E81" s="16" t="s">
        <v>34</v>
      </c>
      <c r="F81" s="20">
        <v>72.951184999999995</v>
      </c>
      <c r="G81" s="16" t="s">
        <v>34</v>
      </c>
      <c r="H81" s="20">
        <v>75.531558000000004</v>
      </c>
      <c r="I81" s="16" t="s">
        <v>34</v>
      </c>
      <c r="J81" s="20">
        <v>77.594937000000002</v>
      </c>
      <c r="K81" s="16" t="s">
        <v>34</v>
      </c>
      <c r="L81" s="20">
        <v>119.62552599999999</v>
      </c>
      <c r="M81" s="61" t="s">
        <v>34</v>
      </c>
      <c r="N81" s="63">
        <v>231.11715100000001</v>
      </c>
      <c r="O81" s="61" t="s">
        <v>34</v>
      </c>
      <c r="P81" s="63">
        <v>344.44264399999997</v>
      </c>
      <c r="Q81" s="61" t="s">
        <v>34</v>
      </c>
      <c r="R81" s="63">
        <v>774.994821</v>
      </c>
      <c r="S81" s="61" t="s">
        <v>34</v>
      </c>
      <c r="T81" s="63">
        <v>421.96710899999999</v>
      </c>
      <c r="U81" s="61" t="s">
        <v>34</v>
      </c>
      <c r="V81" s="63" t="s">
        <v>34</v>
      </c>
      <c r="W81" s="61" t="s">
        <v>34</v>
      </c>
    </row>
    <row r="82" spans="1:23" x14ac:dyDescent="0.2">
      <c r="A82" s="11" t="s">
        <v>432</v>
      </c>
      <c r="B82" s="20">
        <v>154.76335800000001</v>
      </c>
      <c r="C82" s="16" t="s">
        <v>34</v>
      </c>
      <c r="D82" s="20">
        <v>236.32906800000001</v>
      </c>
      <c r="E82" s="16" t="s">
        <v>34</v>
      </c>
      <c r="F82" s="20">
        <v>301.04881499999999</v>
      </c>
      <c r="G82" s="16" t="s">
        <v>34</v>
      </c>
      <c r="H82" s="20">
        <v>304.46844199999998</v>
      </c>
      <c r="I82" s="16" t="s">
        <v>34</v>
      </c>
      <c r="J82" s="20">
        <v>319.40506299999998</v>
      </c>
      <c r="K82" s="16" t="s">
        <v>34</v>
      </c>
      <c r="L82" s="20">
        <v>301.37447400000002</v>
      </c>
      <c r="M82" s="61" t="s">
        <v>34</v>
      </c>
      <c r="N82" s="63">
        <v>456.88284900000002</v>
      </c>
      <c r="O82" s="61" t="s">
        <v>34</v>
      </c>
      <c r="P82" s="63">
        <v>707.55735600000003</v>
      </c>
      <c r="Q82" s="61" t="s">
        <v>34</v>
      </c>
      <c r="R82" s="63">
        <v>853.005179</v>
      </c>
      <c r="S82" s="61" t="s">
        <v>34</v>
      </c>
      <c r="T82" s="63">
        <v>1010.0328909999999</v>
      </c>
      <c r="U82" s="61" t="s">
        <v>34</v>
      </c>
      <c r="V82" s="63" t="s">
        <v>34</v>
      </c>
      <c r="W82" s="61" t="s">
        <v>34</v>
      </c>
    </row>
    <row r="83" spans="1:23" x14ac:dyDescent="0.2">
      <c r="A83" s="11" t="s">
        <v>433</v>
      </c>
      <c r="B83" s="20" t="s">
        <v>34</v>
      </c>
      <c r="C83" s="16" t="s">
        <v>34</v>
      </c>
      <c r="D83" s="20" t="s">
        <v>34</v>
      </c>
      <c r="E83" s="16" t="s">
        <v>34</v>
      </c>
      <c r="F83" s="20" t="s">
        <v>34</v>
      </c>
      <c r="G83" s="16" t="s">
        <v>34</v>
      </c>
      <c r="H83" s="20" t="s">
        <v>34</v>
      </c>
      <c r="I83" s="16" t="s">
        <v>34</v>
      </c>
      <c r="J83" s="20" t="s">
        <v>34</v>
      </c>
      <c r="K83" s="16" t="s">
        <v>34</v>
      </c>
      <c r="L83" s="20" t="s">
        <v>34</v>
      </c>
      <c r="M83" s="61" t="s">
        <v>34</v>
      </c>
      <c r="N83" s="63" t="s">
        <v>34</v>
      </c>
      <c r="O83" s="61" t="s">
        <v>34</v>
      </c>
      <c r="P83" s="63" t="s">
        <v>34</v>
      </c>
      <c r="Q83" s="61" t="s">
        <v>34</v>
      </c>
      <c r="R83" s="63" t="s">
        <v>34</v>
      </c>
      <c r="S83" s="61" t="s">
        <v>34</v>
      </c>
      <c r="T83" s="63">
        <v>180</v>
      </c>
      <c r="U83" s="61" t="s">
        <v>34</v>
      </c>
      <c r="V83" s="63" t="s">
        <v>34</v>
      </c>
      <c r="W83" s="61" t="s">
        <v>34</v>
      </c>
    </row>
    <row r="84" spans="1:23" x14ac:dyDescent="0.2">
      <c r="A84" s="11"/>
      <c r="B84" s="11"/>
      <c r="C84" s="57"/>
      <c r="D84" s="11"/>
      <c r="E84" s="57"/>
      <c r="F84" s="11"/>
      <c r="G84" s="57"/>
      <c r="H84" s="11"/>
      <c r="I84" s="57"/>
      <c r="J84" s="11"/>
      <c r="K84" s="57"/>
      <c r="L84" s="11"/>
      <c r="N84" s="54"/>
      <c r="P84" s="54"/>
      <c r="R84" s="54"/>
      <c r="T84" s="54"/>
      <c r="V84" s="54"/>
    </row>
    <row r="85" spans="1:23" x14ac:dyDescent="0.2">
      <c r="A85" s="11" t="s">
        <v>434</v>
      </c>
      <c r="B85" s="20">
        <v>196</v>
      </c>
      <c r="C85" s="16" t="s">
        <v>34</v>
      </c>
      <c r="D85" s="20">
        <v>187</v>
      </c>
      <c r="E85" s="16" t="s">
        <v>34</v>
      </c>
      <c r="F85" s="20">
        <v>200</v>
      </c>
      <c r="G85" s="16" t="s">
        <v>34</v>
      </c>
      <c r="H85" s="20">
        <v>216</v>
      </c>
      <c r="I85" s="16" t="s">
        <v>34</v>
      </c>
      <c r="J85" s="20">
        <v>227</v>
      </c>
      <c r="K85" s="16" t="s">
        <v>34</v>
      </c>
      <c r="L85" s="20">
        <v>239</v>
      </c>
      <c r="M85" s="61" t="s">
        <v>34</v>
      </c>
      <c r="N85" s="63">
        <v>273</v>
      </c>
      <c r="O85" s="61" t="s">
        <v>34</v>
      </c>
      <c r="P85" s="63">
        <v>260</v>
      </c>
      <c r="Q85" s="61" t="s">
        <v>34</v>
      </c>
      <c r="R85" s="63">
        <v>277</v>
      </c>
      <c r="S85" s="61" t="s">
        <v>34</v>
      </c>
      <c r="T85" s="63">
        <v>277</v>
      </c>
      <c r="U85" s="61" t="s">
        <v>34</v>
      </c>
      <c r="V85" s="63" t="s">
        <v>34</v>
      </c>
      <c r="W85" s="61" t="s">
        <v>34</v>
      </c>
    </row>
    <row r="86" spans="1:23" x14ac:dyDescent="0.2">
      <c r="A86" s="11" t="s">
        <v>435</v>
      </c>
      <c r="B86" s="20">
        <v>194</v>
      </c>
      <c r="C86" s="16" t="s">
        <v>34</v>
      </c>
      <c r="D86" s="20">
        <v>183</v>
      </c>
      <c r="E86" s="16" t="s">
        <v>34</v>
      </c>
      <c r="F86" s="20">
        <v>195</v>
      </c>
      <c r="G86" s="16" t="s">
        <v>34</v>
      </c>
      <c r="H86" s="20">
        <v>223</v>
      </c>
      <c r="I86" s="16" t="s">
        <v>34</v>
      </c>
      <c r="J86" s="20">
        <v>214</v>
      </c>
      <c r="K86" s="16" t="s">
        <v>34</v>
      </c>
      <c r="L86" s="20">
        <v>229</v>
      </c>
      <c r="M86" s="61" t="s">
        <v>34</v>
      </c>
      <c r="N86" s="63">
        <v>253</v>
      </c>
      <c r="O86" s="61" t="s">
        <v>34</v>
      </c>
      <c r="P86" s="63">
        <v>273</v>
      </c>
      <c r="Q86" s="61" t="s">
        <v>34</v>
      </c>
      <c r="R86" s="63">
        <v>256</v>
      </c>
      <c r="S86" s="61" t="s">
        <v>34</v>
      </c>
      <c r="T86" s="63">
        <v>230</v>
      </c>
      <c r="U86" s="61" t="s">
        <v>34</v>
      </c>
      <c r="V86" s="63" t="s">
        <v>34</v>
      </c>
      <c r="W86" s="61" t="s">
        <v>34</v>
      </c>
    </row>
    <row r="87" spans="1:23" x14ac:dyDescent="0.2">
      <c r="A87" s="11" t="s">
        <v>436</v>
      </c>
      <c r="B87" s="20">
        <v>188</v>
      </c>
      <c r="C87" s="16" t="s">
        <v>34</v>
      </c>
      <c r="D87" s="20">
        <v>176</v>
      </c>
      <c r="E87" s="16" t="s">
        <v>34</v>
      </c>
      <c r="F87" s="20">
        <v>184</v>
      </c>
      <c r="G87" s="16" t="s">
        <v>34</v>
      </c>
      <c r="H87" s="20">
        <v>206</v>
      </c>
      <c r="I87" s="16" t="s">
        <v>34</v>
      </c>
      <c r="J87" s="20">
        <v>193</v>
      </c>
      <c r="K87" s="16" t="s">
        <v>34</v>
      </c>
      <c r="L87" s="20">
        <v>202</v>
      </c>
      <c r="M87" s="61" t="s">
        <v>34</v>
      </c>
      <c r="N87" s="63">
        <v>246</v>
      </c>
      <c r="O87" s="61" t="s">
        <v>34</v>
      </c>
      <c r="P87" s="63">
        <v>232</v>
      </c>
      <c r="Q87" s="61" t="s">
        <v>34</v>
      </c>
      <c r="R87" s="63">
        <v>210</v>
      </c>
      <c r="S87" s="61" t="s">
        <v>34</v>
      </c>
      <c r="T87" s="63">
        <v>226</v>
      </c>
      <c r="U87" s="61" t="s">
        <v>34</v>
      </c>
      <c r="V87" s="63" t="s">
        <v>34</v>
      </c>
      <c r="W87" s="61" t="s">
        <v>34</v>
      </c>
    </row>
    <row r="88" spans="1:23" x14ac:dyDescent="0.2">
      <c r="A88" s="11" t="s">
        <v>437</v>
      </c>
      <c r="B88" s="20">
        <v>182</v>
      </c>
      <c r="C88" s="16" t="s">
        <v>34</v>
      </c>
      <c r="D88" s="20">
        <v>166</v>
      </c>
      <c r="E88" s="16" t="s">
        <v>34</v>
      </c>
      <c r="F88" s="20">
        <v>171</v>
      </c>
      <c r="G88" s="16" t="s">
        <v>34</v>
      </c>
      <c r="H88" s="20">
        <v>177</v>
      </c>
      <c r="I88" s="16" t="s">
        <v>34</v>
      </c>
      <c r="J88" s="20">
        <v>183</v>
      </c>
      <c r="K88" s="16" t="s">
        <v>34</v>
      </c>
      <c r="L88" s="20">
        <v>193</v>
      </c>
      <c r="M88" s="61" t="s">
        <v>34</v>
      </c>
      <c r="N88" s="63">
        <v>212</v>
      </c>
      <c r="O88" s="61" t="s">
        <v>34</v>
      </c>
      <c r="P88" s="63">
        <v>191</v>
      </c>
      <c r="Q88" s="61" t="s">
        <v>34</v>
      </c>
      <c r="R88" s="63">
        <v>207</v>
      </c>
      <c r="S88" s="61" t="s">
        <v>34</v>
      </c>
      <c r="T88" s="63">
        <v>206</v>
      </c>
      <c r="U88" s="61" t="s">
        <v>34</v>
      </c>
      <c r="V88" s="63" t="s">
        <v>34</v>
      </c>
      <c r="W88" s="61" t="s">
        <v>34</v>
      </c>
    </row>
    <row r="89" spans="1:23" x14ac:dyDescent="0.2">
      <c r="A89" s="11" t="s">
        <v>438</v>
      </c>
      <c r="B89" s="20">
        <v>171</v>
      </c>
      <c r="C89" s="16" t="s">
        <v>34</v>
      </c>
      <c r="D89" s="20">
        <v>155</v>
      </c>
      <c r="E89" s="16" t="s">
        <v>34</v>
      </c>
      <c r="F89" s="20">
        <v>166</v>
      </c>
      <c r="G89" s="16" t="s">
        <v>34</v>
      </c>
      <c r="H89" s="20">
        <v>168</v>
      </c>
      <c r="I89" s="16" t="s">
        <v>34</v>
      </c>
      <c r="J89" s="20">
        <v>175</v>
      </c>
      <c r="K89" s="16" t="s">
        <v>34</v>
      </c>
      <c r="L89" s="20">
        <v>181</v>
      </c>
      <c r="M89" s="61" t="s">
        <v>34</v>
      </c>
      <c r="N89" s="63">
        <v>176</v>
      </c>
      <c r="O89" s="61" t="s">
        <v>34</v>
      </c>
      <c r="P89" s="63">
        <v>192</v>
      </c>
      <c r="Q89" s="61" t="s">
        <v>34</v>
      </c>
      <c r="R89" s="63">
        <v>186</v>
      </c>
      <c r="S89" s="61" t="s">
        <v>34</v>
      </c>
      <c r="T89" s="63">
        <v>191</v>
      </c>
      <c r="U89" s="61" t="s">
        <v>34</v>
      </c>
      <c r="V89" s="63" t="s">
        <v>34</v>
      </c>
      <c r="W89" s="61" t="s">
        <v>34</v>
      </c>
    </row>
    <row r="90" spans="1:23" x14ac:dyDescent="0.2">
      <c r="A90" s="11" t="s">
        <v>439</v>
      </c>
      <c r="B90" s="20">
        <v>931</v>
      </c>
      <c r="C90" s="16" t="s">
        <v>34</v>
      </c>
      <c r="D90" s="20">
        <v>867</v>
      </c>
      <c r="E90" s="16" t="s">
        <v>34</v>
      </c>
      <c r="F90" s="20">
        <v>916</v>
      </c>
      <c r="G90" s="16" t="s">
        <v>34</v>
      </c>
      <c r="H90" s="20">
        <v>990</v>
      </c>
      <c r="I90" s="16" t="s">
        <v>34</v>
      </c>
      <c r="J90" s="20">
        <v>992</v>
      </c>
      <c r="K90" s="16" t="s">
        <v>34</v>
      </c>
      <c r="L90" s="20">
        <v>1044</v>
      </c>
      <c r="M90" s="61" t="s">
        <v>34</v>
      </c>
      <c r="N90" s="63">
        <v>1160</v>
      </c>
      <c r="O90" s="61" t="s">
        <v>34</v>
      </c>
      <c r="P90" s="63">
        <v>1148</v>
      </c>
      <c r="Q90" s="61" t="s">
        <v>34</v>
      </c>
      <c r="R90" s="63">
        <v>1136</v>
      </c>
      <c r="S90" s="61" t="s">
        <v>34</v>
      </c>
      <c r="T90" s="63">
        <v>1130</v>
      </c>
      <c r="U90" s="61" t="s">
        <v>34</v>
      </c>
      <c r="V90" s="63" t="s">
        <v>34</v>
      </c>
      <c r="W90" s="61" t="s">
        <v>34</v>
      </c>
    </row>
    <row r="91" spans="1:23" x14ac:dyDescent="0.2">
      <c r="A91" s="11" t="s">
        <v>440</v>
      </c>
      <c r="B91" s="20">
        <v>2127</v>
      </c>
      <c r="C91" s="16" t="s">
        <v>34</v>
      </c>
      <c r="D91" s="20">
        <v>2097</v>
      </c>
      <c r="E91" s="16" t="s">
        <v>34</v>
      </c>
      <c r="F91" s="20">
        <v>2204</v>
      </c>
      <c r="G91" s="16" t="s">
        <v>34</v>
      </c>
      <c r="H91" s="20">
        <v>2123</v>
      </c>
      <c r="I91" s="16" t="s">
        <v>34</v>
      </c>
      <c r="J91" s="20">
        <v>2215</v>
      </c>
      <c r="K91" s="16" t="s">
        <v>34</v>
      </c>
      <c r="L91" s="20">
        <v>2206</v>
      </c>
      <c r="M91" s="61" t="s">
        <v>34</v>
      </c>
      <c r="N91" s="63">
        <v>2410</v>
      </c>
      <c r="O91" s="61" t="s">
        <v>34</v>
      </c>
      <c r="P91" s="63">
        <v>2507</v>
      </c>
      <c r="Q91" s="61" t="s">
        <v>34</v>
      </c>
      <c r="R91" s="63">
        <v>2332</v>
      </c>
      <c r="S91" s="61" t="s">
        <v>34</v>
      </c>
      <c r="T91" s="63">
        <v>2271</v>
      </c>
      <c r="U91" s="61" t="s">
        <v>34</v>
      </c>
      <c r="V91" s="63" t="s">
        <v>34</v>
      </c>
      <c r="W91" s="61" t="s">
        <v>34</v>
      </c>
    </row>
    <row r="92" spans="1:23" x14ac:dyDescent="0.2">
      <c r="A92" s="11"/>
      <c r="B92" s="11"/>
      <c r="C92" s="57"/>
      <c r="D92" s="11"/>
      <c r="E92" s="57"/>
      <c r="F92" s="11"/>
      <c r="G92" s="57"/>
      <c r="H92" s="11"/>
      <c r="I92" s="57"/>
      <c r="J92" s="11"/>
      <c r="K92" s="57"/>
      <c r="L92" s="11"/>
      <c r="N92" s="54"/>
      <c r="P92" s="54"/>
      <c r="R92" s="54"/>
      <c r="T92" s="54"/>
      <c r="V92" s="54"/>
    </row>
    <row r="93" spans="1:23" x14ac:dyDescent="0.2">
      <c r="A93" s="11" t="s">
        <v>441</v>
      </c>
      <c r="B93" s="20">
        <v>6325</v>
      </c>
      <c r="C93" s="16" t="s">
        <v>34</v>
      </c>
      <c r="D93" s="20">
        <v>7512</v>
      </c>
      <c r="E93" s="16" t="s">
        <v>34</v>
      </c>
      <c r="F93" s="20">
        <v>7009</v>
      </c>
      <c r="G93" s="16" t="s">
        <v>34</v>
      </c>
      <c r="H93" s="20">
        <v>9192</v>
      </c>
      <c r="I93" s="16" t="s">
        <v>34</v>
      </c>
      <c r="J93" s="20">
        <v>10369</v>
      </c>
      <c r="K93" s="16" t="s">
        <v>34</v>
      </c>
      <c r="L93" s="20">
        <v>9914</v>
      </c>
      <c r="M93" s="61" t="s">
        <v>34</v>
      </c>
      <c r="N93" s="63">
        <v>14288</v>
      </c>
      <c r="O93" s="61" t="s">
        <v>34</v>
      </c>
      <c r="P93" s="63" t="s">
        <v>34</v>
      </c>
      <c r="Q93" s="61" t="s">
        <v>34</v>
      </c>
      <c r="R93" s="63" t="s">
        <v>34</v>
      </c>
      <c r="S93" s="61" t="s">
        <v>34</v>
      </c>
      <c r="T93" s="63" t="s">
        <v>34</v>
      </c>
      <c r="U93" s="61" t="s">
        <v>34</v>
      </c>
      <c r="V93" s="63" t="s">
        <v>34</v>
      </c>
      <c r="W93" s="61" t="s">
        <v>34</v>
      </c>
    </row>
    <row r="94" spans="1:23" x14ac:dyDescent="0.2">
      <c r="A94" s="11" t="s">
        <v>442</v>
      </c>
      <c r="B94" s="20">
        <v>48.5</v>
      </c>
      <c r="C94" s="16" t="s">
        <v>34</v>
      </c>
      <c r="D94" s="20">
        <v>57.5</v>
      </c>
      <c r="E94" s="16" t="s">
        <v>34</v>
      </c>
      <c r="F94" s="20">
        <v>92</v>
      </c>
      <c r="G94" s="16" t="s">
        <v>34</v>
      </c>
      <c r="H94" s="20">
        <v>110</v>
      </c>
      <c r="I94" s="16" t="s">
        <v>34</v>
      </c>
      <c r="J94" s="20">
        <v>119</v>
      </c>
      <c r="K94" s="16" t="s">
        <v>34</v>
      </c>
      <c r="L94" s="20">
        <v>108</v>
      </c>
      <c r="M94" s="61" t="s">
        <v>34</v>
      </c>
      <c r="N94" s="63">
        <v>142.5</v>
      </c>
      <c r="O94" s="61" t="s">
        <v>34</v>
      </c>
      <c r="P94" s="63" t="s">
        <v>34</v>
      </c>
      <c r="Q94" s="61" t="s">
        <v>34</v>
      </c>
      <c r="R94" s="63" t="s">
        <v>34</v>
      </c>
      <c r="S94" s="61" t="s">
        <v>34</v>
      </c>
      <c r="T94" s="63" t="s">
        <v>34</v>
      </c>
      <c r="U94" s="61" t="s">
        <v>34</v>
      </c>
      <c r="V94" s="63" t="s">
        <v>34</v>
      </c>
      <c r="W94" s="61" t="s">
        <v>34</v>
      </c>
    </row>
    <row r="95" spans="1:23" x14ac:dyDescent="0.2">
      <c r="A95" s="11" t="s">
        <v>443</v>
      </c>
      <c r="B95" s="20">
        <v>48.5</v>
      </c>
      <c r="C95" s="16" t="s">
        <v>34</v>
      </c>
      <c r="D95" s="20">
        <v>57.5</v>
      </c>
      <c r="E95" s="16" t="s">
        <v>34</v>
      </c>
      <c r="F95" s="20">
        <v>92</v>
      </c>
      <c r="G95" s="16" t="s">
        <v>34</v>
      </c>
      <c r="H95" s="20">
        <v>110</v>
      </c>
      <c r="I95" s="16" t="s">
        <v>34</v>
      </c>
      <c r="J95" s="20">
        <v>119</v>
      </c>
      <c r="K95" s="16" t="s">
        <v>34</v>
      </c>
      <c r="L95" s="20">
        <v>108</v>
      </c>
      <c r="M95" s="61" t="s">
        <v>34</v>
      </c>
      <c r="N95" s="63">
        <v>142.5</v>
      </c>
      <c r="O95" s="61" t="s">
        <v>34</v>
      </c>
      <c r="P95" s="63" t="s">
        <v>34</v>
      </c>
      <c r="Q95" s="61" t="s">
        <v>34</v>
      </c>
      <c r="R95" s="63" t="s">
        <v>34</v>
      </c>
      <c r="S95" s="61" t="s">
        <v>34</v>
      </c>
      <c r="T95" s="63" t="s">
        <v>34</v>
      </c>
      <c r="U95" s="61" t="s">
        <v>34</v>
      </c>
      <c r="V95" s="63" t="s">
        <v>34</v>
      </c>
      <c r="W95" s="61" t="s">
        <v>34</v>
      </c>
    </row>
    <row r="96" spans="1:23" x14ac:dyDescent="0.2">
      <c r="A96" s="11" t="s">
        <v>444</v>
      </c>
      <c r="B96" s="20">
        <v>9.5</v>
      </c>
      <c r="C96" s="16" t="s">
        <v>34</v>
      </c>
      <c r="D96" s="20">
        <v>14.5</v>
      </c>
      <c r="E96" s="16" t="s">
        <v>34</v>
      </c>
      <c r="F96" s="20">
        <v>36</v>
      </c>
      <c r="G96" s="16" t="s">
        <v>34</v>
      </c>
      <c r="H96" s="20">
        <v>29.5</v>
      </c>
      <c r="I96" s="16" t="s">
        <v>34</v>
      </c>
      <c r="J96" s="20">
        <v>51.5</v>
      </c>
      <c r="K96" s="16" t="s">
        <v>34</v>
      </c>
      <c r="L96" s="20">
        <v>28</v>
      </c>
      <c r="M96" s="61" t="s">
        <v>34</v>
      </c>
      <c r="N96" s="63">
        <v>50</v>
      </c>
      <c r="O96" s="61" t="s">
        <v>34</v>
      </c>
      <c r="P96" s="63" t="s">
        <v>34</v>
      </c>
      <c r="Q96" s="61" t="s">
        <v>34</v>
      </c>
      <c r="R96" s="63" t="s">
        <v>34</v>
      </c>
      <c r="S96" s="61" t="s">
        <v>34</v>
      </c>
      <c r="T96" s="63" t="s">
        <v>34</v>
      </c>
      <c r="U96" s="61" t="s">
        <v>34</v>
      </c>
      <c r="V96" s="63" t="s">
        <v>34</v>
      </c>
      <c r="W96" s="61" t="s">
        <v>34</v>
      </c>
    </row>
    <row r="97" spans="1:23" x14ac:dyDescent="0.2">
      <c r="A97" s="11" t="s">
        <v>445</v>
      </c>
      <c r="B97" s="20">
        <v>9.5</v>
      </c>
      <c r="C97" s="16" t="s">
        <v>34</v>
      </c>
      <c r="D97" s="20">
        <v>14.5</v>
      </c>
      <c r="E97" s="16" t="s">
        <v>34</v>
      </c>
      <c r="F97" s="20">
        <v>36</v>
      </c>
      <c r="G97" s="16" t="s">
        <v>34</v>
      </c>
      <c r="H97" s="20">
        <v>29.5</v>
      </c>
      <c r="I97" s="16" t="s">
        <v>34</v>
      </c>
      <c r="J97" s="20">
        <v>51.5</v>
      </c>
      <c r="K97" s="16" t="s">
        <v>34</v>
      </c>
      <c r="L97" s="20">
        <v>28</v>
      </c>
      <c r="M97" s="61" t="s">
        <v>34</v>
      </c>
      <c r="N97" s="63">
        <v>50</v>
      </c>
      <c r="O97" s="61" t="s">
        <v>34</v>
      </c>
      <c r="P97" s="63" t="s">
        <v>34</v>
      </c>
      <c r="Q97" s="61" t="s">
        <v>34</v>
      </c>
      <c r="R97" s="63" t="s">
        <v>34</v>
      </c>
      <c r="S97" s="61" t="s">
        <v>34</v>
      </c>
      <c r="T97" s="63" t="s">
        <v>34</v>
      </c>
      <c r="U97" s="61" t="s">
        <v>34</v>
      </c>
      <c r="V97" s="63" t="s">
        <v>34</v>
      </c>
      <c r="W97" s="61" t="s">
        <v>34</v>
      </c>
    </row>
    <row r="98" spans="1:23" x14ac:dyDescent="0.2">
      <c r="A98" s="11" t="s">
        <v>446</v>
      </c>
      <c r="B98" s="20">
        <v>6441</v>
      </c>
      <c r="C98" s="16" t="s">
        <v>34</v>
      </c>
      <c r="D98" s="20">
        <v>7656</v>
      </c>
      <c r="E98" s="16" t="s">
        <v>34</v>
      </c>
      <c r="F98" s="20">
        <v>7265</v>
      </c>
      <c r="G98" s="16" t="s">
        <v>34</v>
      </c>
      <c r="H98" s="20">
        <v>9471</v>
      </c>
      <c r="I98" s="16" t="s">
        <v>34</v>
      </c>
      <c r="J98" s="20">
        <v>10710</v>
      </c>
      <c r="K98" s="16" t="s">
        <v>34</v>
      </c>
      <c r="L98" s="20">
        <v>10186</v>
      </c>
      <c r="M98" s="61" t="s">
        <v>34</v>
      </c>
      <c r="N98" s="63">
        <v>14673</v>
      </c>
      <c r="O98" s="61" t="s">
        <v>34</v>
      </c>
      <c r="P98" s="63" t="s">
        <v>34</v>
      </c>
      <c r="Q98" s="61" t="s">
        <v>34</v>
      </c>
      <c r="R98" s="63" t="s">
        <v>34</v>
      </c>
      <c r="S98" s="61" t="s">
        <v>34</v>
      </c>
      <c r="T98" s="63" t="s">
        <v>34</v>
      </c>
      <c r="U98" s="61" t="s">
        <v>34</v>
      </c>
      <c r="V98" s="63" t="s">
        <v>34</v>
      </c>
      <c r="W98" s="61" t="s">
        <v>34</v>
      </c>
    </row>
    <row r="99" spans="1:23" x14ac:dyDescent="0.2">
      <c r="A99" s="11" t="s">
        <v>447</v>
      </c>
      <c r="B99" s="20">
        <v>58</v>
      </c>
      <c r="C99" s="16" t="s">
        <v>34</v>
      </c>
      <c r="D99" s="20">
        <v>63</v>
      </c>
      <c r="E99" s="16" t="s">
        <v>34</v>
      </c>
      <c r="F99" s="20">
        <v>72</v>
      </c>
      <c r="G99" s="16" t="s">
        <v>34</v>
      </c>
      <c r="H99" s="20">
        <v>72</v>
      </c>
      <c r="I99" s="16" t="s">
        <v>34</v>
      </c>
      <c r="J99" s="20">
        <v>144</v>
      </c>
      <c r="K99" s="16" t="s">
        <v>34</v>
      </c>
      <c r="L99" s="20">
        <v>161</v>
      </c>
      <c r="M99" s="61" t="s">
        <v>34</v>
      </c>
      <c r="N99" s="63">
        <v>295</v>
      </c>
      <c r="O99" s="61" t="s">
        <v>34</v>
      </c>
      <c r="P99" s="63" t="s">
        <v>34</v>
      </c>
      <c r="Q99" s="61" t="s">
        <v>34</v>
      </c>
      <c r="R99" s="63" t="s">
        <v>34</v>
      </c>
      <c r="S99" s="61" t="s">
        <v>34</v>
      </c>
      <c r="T99" s="63" t="s">
        <v>34</v>
      </c>
      <c r="U99" s="61" t="s">
        <v>34</v>
      </c>
      <c r="V99" s="63" t="s">
        <v>34</v>
      </c>
      <c r="W99" s="61" t="s">
        <v>34</v>
      </c>
    </row>
    <row r="100" spans="1:23" x14ac:dyDescent="0.2">
      <c r="A100" s="11" t="s">
        <v>448</v>
      </c>
      <c r="B100" s="20">
        <v>6499</v>
      </c>
      <c r="C100" s="16" t="s">
        <v>34</v>
      </c>
      <c r="D100" s="20">
        <v>7719</v>
      </c>
      <c r="E100" s="16" t="s">
        <v>34</v>
      </c>
      <c r="F100" s="20">
        <v>7337</v>
      </c>
      <c r="G100" s="16" t="s">
        <v>34</v>
      </c>
      <c r="H100" s="20">
        <v>9543</v>
      </c>
      <c r="I100" s="16" t="s">
        <v>34</v>
      </c>
      <c r="J100" s="20">
        <v>10854</v>
      </c>
      <c r="K100" s="16" t="s">
        <v>34</v>
      </c>
      <c r="L100" s="20">
        <v>10347</v>
      </c>
      <c r="M100" s="61" t="s">
        <v>34</v>
      </c>
      <c r="N100" s="63">
        <v>14968</v>
      </c>
      <c r="O100" s="61" t="s">
        <v>34</v>
      </c>
      <c r="P100" s="63" t="s">
        <v>34</v>
      </c>
      <c r="Q100" s="61" t="s">
        <v>34</v>
      </c>
      <c r="R100" s="63" t="s">
        <v>34</v>
      </c>
      <c r="S100" s="61" t="s">
        <v>34</v>
      </c>
      <c r="T100" s="63" t="s">
        <v>34</v>
      </c>
      <c r="U100" s="61" t="s">
        <v>34</v>
      </c>
      <c r="V100" s="63" t="s">
        <v>34</v>
      </c>
      <c r="W100" s="61" t="s">
        <v>34</v>
      </c>
    </row>
    <row r="101" spans="1:23" x14ac:dyDescent="0.2">
      <c r="A101" s="11"/>
      <c r="B101" s="11"/>
      <c r="C101" s="57"/>
      <c r="D101" s="11"/>
      <c r="E101" s="57"/>
      <c r="F101" s="11"/>
      <c r="G101" s="57"/>
      <c r="H101" s="11"/>
      <c r="I101" s="57"/>
      <c r="J101" s="11"/>
      <c r="K101" s="57"/>
      <c r="L101" s="11"/>
      <c r="N101" s="54"/>
      <c r="P101" s="54"/>
      <c r="R101" s="54"/>
      <c r="T101" s="54"/>
      <c r="V101" s="54"/>
    </row>
    <row r="102" spans="1:23" x14ac:dyDescent="0.2">
      <c r="A102" s="9" t="s">
        <v>449</v>
      </c>
      <c r="B102" s="11"/>
      <c r="C102" s="57"/>
      <c r="D102" s="11"/>
      <c r="E102" s="57"/>
      <c r="F102" s="11"/>
      <c r="G102" s="57"/>
      <c r="H102" s="11"/>
      <c r="I102" s="57"/>
      <c r="J102" s="11"/>
      <c r="K102" s="57"/>
      <c r="L102" s="11"/>
      <c r="N102" s="54"/>
      <c r="P102" s="54"/>
      <c r="R102" s="54"/>
      <c r="T102" s="54"/>
      <c r="V102" s="54"/>
    </row>
    <row r="103" spans="1:23" x14ac:dyDescent="0.2">
      <c r="A103" s="11" t="s">
        <v>168</v>
      </c>
      <c r="B103" s="36">
        <v>42655</v>
      </c>
      <c r="C103" s="16" t="s">
        <v>34</v>
      </c>
      <c r="D103" s="36">
        <v>43026</v>
      </c>
      <c r="E103" s="16" t="s">
        <v>34</v>
      </c>
      <c r="F103" s="36">
        <v>43399</v>
      </c>
      <c r="G103" s="16" t="s">
        <v>34</v>
      </c>
      <c r="H103" s="36">
        <v>43749</v>
      </c>
      <c r="I103" s="16" t="s">
        <v>34</v>
      </c>
      <c r="J103" s="36">
        <v>44111</v>
      </c>
      <c r="K103" s="16" t="s">
        <v>34</v>
      </c>
      <c r="L103" s="36">
        <v>44475</v>
      </c>
      <c r="M103" s="61" t="s">
        <v>34</v>
      </c>
      <c r="N103" s="66">
        <v>44839</v>
      </c>
      <c r="O103" s="61" t="s">
        <v>34</v>
      </c>
      <c r="P103" s="66">
        <v>45210</v>
      </c>
      <c r="Q103" s="61" t="s">
        <v>34</v>
      </c>
      <c r="R103" s="66">
        <v>45210</v>
      </c>
      <c r="S103" s="61" t="s">
        <v>34</v>
      </c>
      <c r="T103" s="66">
        <v>45210</v>
      </c>
      <c r="U103" s="61" t="s">
        <v>34</v>
      </c>
      <c r="V103" s="66">
        <v>45280</v>
      </c>
      <c r="W103" s="61" t="s">
        <v>34</v>
      </c>
    </row>
    <row r="104" spans="1:23" ht="67.5" x14ac:dyDescent="0.2">
      <c r="A104" s="42" t="s">
        <v>82</v>
      </c>
      <c r="B104" s="12"/>
      <c r="C104" s="12"/>
      <c r="D104" s="12"/>
      <c r="E104" s="12"/>
      <c r="F104" s="12"/>
      <c r="G104" s="12"/>
      <c r="H104" s="12"/>
      <c r="I104" s="12"/>
      <c r="J104" s="12"/>
      <c r="K104" s="12"/>
      <c r="L104" s="12"/>
    </row>
  </sheetData>
  <mergeCells count="22">
    <mergeCell ref="L14:M14"/>
    <mergeCell ref="B14:C14"/>
    <mergeCell ref="D14:E14"/>
    <mergeCell ref="F14:G14"/>
    <mergeCell ref="H14:I14"/>
    <mergeCell ref="J14:K14"/>
    <mergeCell ref="B26:C26"/>
    <mergeCell ref="D26:E26"/>
    <mergeCell ref="F26:G26"/>
    <mergeCell ref="H26:I26"/>
    <mergeCell ref="J26:K26"/>
    <mergeCell ref="V26:W26"/>
    <mergeCell ref="N14:O14"/>
    <mergeCell ref="P14:Q14"/>
    <mergeCell ref="R14:S14"/>
    <mergeCell ref="T14:U14"/>
    <mergeCell ref="V14:W14"/>
    <mergeCell ref="L26:M26"/>
    <mergeCell ref="N26:O26"/>
    <mergeCell ref="P26:Q26"/>
    <mergeCell ref="R26:S26"/>
    <mergeCell ref="T26:U26"/>
  </mergeCells>
  <phoneticPr fontId="0" type="noConversion"/>
  <pageMargins left="0.2" right="0.2" top="0.5" bottom="0.5" header="0.5" footer="0.5"/>
  <pageSetup fitToWidth="0" fitToHeight="0" orientation="landscape" horizontalDpi="0" verticalDpi="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37"/>
  <sheetViews>
    <sheetView workbookViewId="0"/>
  </sheetViews>
  <sheetFormatPr defaultRowHeight="11.25" x14ac:dyDescent="0.2"/>
  <cols>
    <col min="1" max="1" width="20.85546875" customWidth="1"/>
    <col min="2" max="2" width="22.85546875" customWidth="1"/>
    <col min="3" max="3" width="15.85546875" customWidth="1"/>
    <col min="4" max="4" width="12.85546875" customWidth="1"/>
    <col min="5" max="5" width="19.85546875" customWidth="1"/>
    <col min="6" max="7" width="15.85546875" customWidth="1"/>
    <col min="8" max="8" width="10.85546875" customWidth="1"/>
    <col min="9" max="9" width="16.85546875" customWidth="1"/>
    <col min="10" max="10" width="7.85546875" customWidth="1"/>
  </cols>
  <sheetData>
    <row r="5" spans="1:255" ht="15.75" x14ac:dyDescent="0.2">
      <c r="A5" s="1" t="s">
        <v>450</v>
      </c>
    </row>
    <row r="7" spans="1:255" ht="22.5" x14ac:dyDescent="0.2">
      <c r="A7" s="2" t="s">
        <v>451</v>
      </c>
      <c r="B7" s="3" t="s">
        <v>452</v>
      </c>
      <c r="C7" t="s">
        <v>90</v>
      </c>
      <c r="D7" s="4" t="s">
        <v>4</v>
      </c>
      <c r="E7" s="3" t="s">
        <v>453</v>
      </c>
      <c r="F7" t="s">
        <v>454</v>
      </c>
    </row>
    <row r="8" spans="1:255" x14ac:dyDescent="0.2">
      <c r="A8" s="4"/>
      <c r="B8" s="3" t="s">
        <v>455</v>
      </c>
      <c r="C8" t="s">
        <v>93</v>
      </c>
      <c r="D8" s="4" t="s">
        <v>4</v>
      </c>
      <c r="E8" s="3" t="s">
        <v>456</v>
      </c>
      <c r="F8" t="s">
        <v>6</v>
      </c>
    </row>
    <row r="9" spans="1:255" x14ac:dyDescent="0.2">
      <c r="A9" s="4"/>
      <c r="B9" s="3" t="s">
        <v>457</v>
      </c>
      <c r="C9" t="s">
        <v>10</v>
      </c>
      <c r="D9" s="4" t="s">
        <v>4</v>
      </c>
      <c r="E9" s="3" t="s">
        <v>458</v>
      </c>
      <c r="F9" s="5" t="s">
        <v>12</v>
      </c>
    </row>
    <row r="12" spans="1:255" x14ac:dyDescent="0.2">
      <c r="A12" s="6" t="s">
        <v>459</v>
      </c>
      <c r="B12" s="6"/>
      <c r="C12" s="6"/>
      <c r="D12" s="6"/>
      <c r="E12" s="6"/>
      <c r="F12" s="6"/>
      <c r="G12" s="6"/>
      <c r="H12" s="6"/>
      <c r="I12" s="6"/>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c r="EV12" s="73"/>
      <c r="EW12" s="73"/>
      <c r="EX12" s="73"/>
      <c r="EY12" s="73"/>
      <c r="EZ12" s="73"/>
      <c r="FA12" s="73"/>
      <c r="FB12" s="73"/>
      <c r="FC12" s="73"/>
      <c r="FD12" s="73"/>
      <c r="FE12" s="73"/>
      <c r="FF12" s="73"/>
      <c r="FG12" s="73"/>
      <c r="FH12" s="73"/>
      <c r="FI12" s="73"/>
      <c r="FJ12" s="73"/>
      <c r="FK12" s="73"/>
      <c r="FL12" s="73"/>
      <c r="FM12" s="73"/>
      <c r="FN12" s="73"/>
      <c r="FO12" s="73"/>
      <c r="FP12" s="73"/>
      <c r="FQ12" s="73"/>
      <c r="FR12" s="73"/>
      <c r="FS12" s="73"/>
      <c r="FT12" s="73"/>
      <c r="FU12" s="73"/>
      <c r="FV12" s="73"/>
      <c r="FW12" s="73"/>
      <c r="FX12" s="73"/>
      <c r="FY12" s="73"/>
      <c r="FZ12" s="73"/>
      <c r="GA12" s="73"/>
      <c r="GB12" s="73"/>
      <c r="GC12" s="73"/>
      <c r="GD12" s="73"/>
      <c r="GE12" s="73"/>
      <c r="GF12" s="73"/>
      <c r="GG12" s="73"/>
      <c r="GH12" s="73"/>
      <c r="GI12" s="73"/>
      <c r="GJ12" s="73"/>
      <c r="GK12" s="73"/>
      <c r="GL12" s="73"/>
      <c r="GM12" s="73"/>
      <c r="GN12" s="73"/>
      <c r="GO12" s="73"/>
      <c r="GP12" s="73"/>
      <c r="GQ12" s="73"/>
      <c r="GR12" s="73"/>
      <c r="GS12" s="73"/>
      <c r="GT12" s="73"/>
      <c r="GU12" s="73"/>
      <c r="GV12" s="73"/>
      <c r="GW12" s="73"/>
      <c r="GX12" s="73"/>
      <c r="GY12" s="73"/>
      <c r="GZ12" s="73"/>
      <c r="HA12" s="73"/>
      <c r="HB12" s="73"/>
      <c r="HC12" s="73"/>
      <c r="HD12" s="73"/>
      <c r="HE12" s="73"/>
      <c r="HF12" s="73"/>
      <c r="HG12" s="73"/>
      <c r="HH12" s="73"/>
      <c r="HI12" s="73"/>
      <c r="HJ12" s="73"/>
      <c r="HK12" s="73"/>
      <c r="HL12" s="73"/>
      <c r="HM12" s="73"/>
      <c r="HN12" s="73"/>
      <c r="HO12" s="73"/>
      <c r="HP12" s="73"/>
      <c r="HQ12" s="73"/>
      <c r="HR12" s="73"/>
      <c r="HS12" s="73"/>
      <c r="HT12" s="73"/>
      <c r="HU12" s="73"/>
      <c r="HV12" s="73"/>
      <c r="HW12" s="73"/>
      <c r="HX12" s="73"/>
      <c r="HY12" s="73"/>
      <c r="HZ12" s="73"/>
      <c r="IA12" s="73"/>
      <c r="IB12" s="73"/>
      <c r="IC12" s="73"/>
      <c r="ID12" s="73"/>
      <c r="IE12" s="73"/>
      <c r="IF12" s="73"/>
      <c r="IG12" s="73"/>
      <c r="IH12" s="73"/>
      <c r="II12" s="73"/>
      <c r="IJ12" s="73"/>
      <c r="IK12" s="73"/>
      <c r="IL12" s="73"/>
      <c r="IM12" s="73"/>
      <c r="IN12" s="73"/>
      <c r="IO12" s="73"/>
      <c r="IP12" s="73"/>
      <c r="IQ12" s="73"/>
      <c r="IR12" s="73"/>
      <c r="IS12" s="73"/>
      <c r="IT12" s="73"/>
      <c r="IU12" s="73"/>
    </row>
    <row r="13" spans="1:255" ht="54" x14ac:dyDescent="0.35">
      <c r="A13" s="67" t="s">
        <v>460</v>
      </c>
      <c r="B13" s="67" t="s">
        <v>461</v>
      </c>
      <c r="C13" s="68" t="s">
        <v>462</v>
      </c>
      <c r="D13" s="68" t="s">
        <v>463</v>
      </c>
      <c r="E13" s="68" t="s">
        <v>464</v>
      </c>
      <c r="F13" s="68" t="s">
        <v>465</v>
      </c>
      <c r="G13" s="68" t="s">
        <v>466</v>
      </c>
      <c r="H13" s="68" t="s">
        <v>467</v>
      </c>
      <c r="I13" s="68" t="s">
        <v>468</v>
      </c>
      <c r="J13" s="68" t="s">
        <v>469</v>
      </c>
    </row>
    <row r="14" spans="1:255" ht="22.5" x14ac:dyDescent="0.2">
      <c r="A14" s="57" t="s">
        <v>470</v>
      </c>
      <c r="B14" s="57" t="s">
        <v>471</v>
      </c>
      <c r="C14" s="69">
        <v>1250</v>
      </c>
      <c r="D14" s="70" t="s">
        <v>472</v>
      </c>
      <c r="E14" s="70" t="s">
        <v>42</v>
      </c>
      <c r="F14" s="71">
        <v>46558</v>
      </c>
      <c r="G14" s="70" t="s">
        <v>473</v>
      </c>
      <c r="H14" s="70" t="s">
        <v>474</v>
      </c>
      <c r="I14" s="70" t="s">
        <v>474</v>
      </c>
      <c r="J14" s="70" t="s">
        <v>30</v>
      </c>
    </row>
    <row r="15" spans="1:255" ht="22.5" x14ac:dyDescent="0.2">
      <c r="A15" s="57" t="s">
        <v>475</v>
      </c>
      <c r="B15" s="57" t="s">
        <v>471</v>
      </c>
      <c r="C15" s="69">
        <v>1750</v>
      </c>
      <c r="D15" s="70" t="s">
        <v>476</v>
      </c>
      <c r="E15" s="70" t="s">
        <v>42</v>
      </c>
      <c r="F15" s="71">
        <v>47593</v>
      </c>
      <c r="G15" s="70" t="s">
        <v>473</v>
      </c>
      <c r="H15" s="70" t="s">
        <v>474</v>
      </c>
      <c r="I15" s="70" t="s">
        <v>474</v>
      </c>
      <c r="J15" s="70" t="s">
        <v>30</v>
      </c>
    </row>
    <row r="16" spans="1:255" ht="22.5" x14ac:dyDescent="0.2">
      <c r="A16" s="57" t="s">
        <v>477</v>
      </c>
      <c r="B16" s="57" t="s">
        <v>471</v>
      </c>
      <c r="C16" s="69">
        <v>1000</v>
      </c>
      <c r="D16" s="70" t="s">
        <v>478</v>
      </c>
      <c r="E16" s="70" t="s">
        <v>42</v>
      </c>
      <c r="F16" s="71">
        <v>48324</v>
      </c>
      <c r="G16" s="70" t="s">
        <v>473</v>
      </c>
      <c r="H16" s="70" t="s">
        <v>474</v>
      </c>
      <c r="I16" s="70" t="s">
        <v>474</v>
      </c>
      <c r="J16" s="70" t="s">
        <v>30</v>
      </c>
    </row>
    <row r="17" spans="1:255" ht="22.5" x14ac:dyDescent="0.2">
      <c r="A17" s="57" t="s">
        <v>479</v>
      </c>
      <c r="B17" s="57" t="s">
        <v>471</v>
      </c>
      <c r="C17" s="69">
        <v>1000</v>
      </c>
      <c r="D17" s="70" t="s">
        <v>480</v>
      </c>
      <c r="E17" s="70" t="s">
        <v>42</v>
      </c>
      <c r="F17" s="71">
        <v>45430</v>
      </c>
      <c r="G17" s="70" t="s">
        <v>473</v>
      </c>
      <c r="H17" s="70" t="s">
        <v>474</v>
      </c>
      <c r="I17" s="70" t="s">
        <v>474</v>
      </c>
      <c r="J17" s="70" t="s">
        <v>30</v>
      </c>
    </row>
    <row r="18" spans="1:255" ht="22.5" x14ac:dyDescent="0.2">
      <c r="A18" s="57" t="s">
        <v>481</v>
      </c>
      <c r="B18" s="57" t="s">
        <v>471</v>
      </c>
      <c r="C18" s="69">
        <v>1000</v>
      </c>
      <c r="D18" s="70" t="s">
        <v>482</v>
      </c>
      <c r="E18" s="70" t="s">
        <v>42</v>
      </c>
      <c r="F18" s="71">
        <v>46525</v>
      </c>
      <c r="G18" s="70" t="s">
        <v>473</v>
      </c>
      <c r="H18" s="70" t="s">
        <v>474</v>
      </c>
      <c r="I18" s="70" t="s">
        <v>474</v>
      </c>
      <c r="J18" s="70" t="s">
        <v>30</v>
      </c>
    </row>
    <row r="19" spans="1:255" x14ac:dyDescent="0.2">
      <c r="A19" s="57" t="s">
        <v>483</v>
      </c>
      <c r="B19" s="57" t="s">
        <v>484</v>
      </c>
      <c r="C19" s="69">
        <v>1432</v>
      </c>
      <c r="D19" s="70" t="s">
        <v>485</v>
      </c>
      <c r="E19" s="70" t="s">
        <v>42</v>
      </c>
      <c r="F19" s="70" t="s">
        <v>34</v>
      </c>
      <c r="G19" s="70" t="s">
        <v>473</v>
      </c>
      <c r="H19" s="70" t="s">
        <v>486</v>
      </c>
      <c r="I19" s="70" t="s">
        <v>474</v>
      </c>
      <c r="J19" s="70" t="s">
        <v>30</v>
      </c>
    </row>
    <row r="20" spans="1:255" x14ac:dyDescent="0.2">
      <c r="A20" s="57" t="s">
        <v>487</v>
      </c>
      <c r="B20" s="57" t="s">
        <v>484</v>
      </c>
      <c r="C20" s="69">
        <v>2646</v>
      </c>
      <c r="D20" s="70" t="s">
        <v>488</v>
      </c>
      <c r="E20" s="70" t="s">
        <v>42</v>
      </c>
      <c r="F20" s="70" t="s">
        <v>34</v>
      </c>
      <c r="G20" s="70" t="s">
        <v>473</v>
      </c>
      <c r="H20" s="70" t="s">
        <v>486</v>
      </c>
      <c r="I20" s="70" t="s">
        <v>474</v>
      </c>
      <c r="J20" s="70" t="s">
        <v>30</v>
      </c>
    </row>
    <row r="21" spans="1:255" x14ac:dyDescent="0.2">
      <c r="A21" s="57" t="s">
        <v>489</v>
      </c>
      <c r="B21" s="57" t="s">
        <v>490</v>
      </c>
      <c r="C21" s="69">
        <v>484</v>
      </c>
      <c r="D21" s="70" t="s">
        <v>42</v>
      </c>
      <c r="E21" s="70" t="s">
        <v>42</v>
      </c>
      <c r="F21" s="70" t="s">
        <v>34</v>
      </c>
      <c r="G21" s="70" t="s">
        <v>473</v>
      </c>
      <c r="H21" s="70" t="s">
        <v>474</v>
      </c>
      <c r="I21" s="70" t="s">
        <v>474</v>
      </c>
      <c r="J21" s="70" t="s">
        <v>30</v>
      </c>
    </row>
    <row r="22" spans="1:255" x14ac:dyDescent="0.2">
      <c r="A22" s="56"/>
      <c r="B22" s="56"/>
      <c r="C22" s="56"/>
      <c r="D22" s="56"/>
      <c r="E22" s="56"/>
      <c r="F22" s="56"/>
      <c r="G22" s="56"/>
      <c r="H22" s="56"/>
      <c r="I22" s="56"/>
      <c r="J22" s="56"/>
    </row>
    <row r="26" spans="1:255" x14ac:dyDescent="0.2">
      <c r="A26" s="6" t="s">
        <v>491</v>
      </c>
      <c r="B26" s="6"/>
      <c r="C26" s="6"/>
      <c r="D26" s="6"/>
      <c r="E26" s="6"/>
      <c r="F26" s="6"/>
      <c r="G26" s="6"/>
      <c r="H26" s="6"/>
      <c r="I26" s="6"/>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c r="BQ26" s="73"/>
      <c r="BR26" s="73"/>
      <c r="BS26" s="73"/>
      <c r="BT26" s="73"/>
      <c r="BU26" s="73"/>
      <c r="BV26" s="73"/>
      <c r="BW26" s="73"/>
      <c r="BX26" s="73"/>
      <c r="BY26" s="73"/>
      <c r="BZ26" s="73"/>
      <c r="CA26" s="73"/>
      <c r="CB26" s="73"/>
      <c r="CC26" s="73"/>
      <c r="CD26" s="73"/>
      <c r="CE26" s="73"/>
      <c r="CF26" s="73"/>
      <c r="CG26" s="73"/>
      <c r="CH26" s="73"/>
      <c r="CI26" s="73"/>
      <c r="CJ26" s="73"/>
      <c r="CK26" s="73"/>
      <c r="CL26" s="73"/>
      <c r="CM26" s="73"/>
      <c r="CN26" s="73"/>
      <c r="CO26" s="73"/>
      <c r="CP26" s="73"/>
      <c r="CQ26" s="73"/>
      <c r="CR26" s="73"/>
      <c r="CS26" s="73"/>
      <c r="CT26" s="73"/>
      <c r="CU26" s="73"/>
      <c r="CV26" s="73"/>
      <c r="CW26" s="73"/>
      <c r="CX26" s="73"/>
      <c r="CY26" s="73"/>
      <c r="CZ26" s="73"/>
      <c r="DA26" s="73"/>
      <c r="DB26" s="73"/>
      <c r="DC26" s="73"/>
      <c r="DD26" s="73"/>
      <c r="DE26" s="73"/>
      <c r="DF26" s="73"/>
      <c r="DG26" s="73"/>
      <c r="DH26" s="73"/>
      <c r="DI26" s="73"/>
      <c r="DJ26" s="73"/>
      <c r="DK26" s="73"/>
      <c r="DL26" s="73"/>
      <c r="DM26" s="73"/>
      <c r="DN26" s="73"/>
      <c r="DO26" s="73"/>
      <c r="DP26" s="73"/>
      <c r="DQ26" s="73"/>
      <c r="DR26" s="73"/>
      <c r="DS26" s="73"/>
      <c r="DT26" s="73"/>
      <c r="DU26" s="73"/>
      <c r="DV26" s="73"/>
      <c r="DW26" s="73"/>
      <c r="DX26" s="73"/>
      <c r="DY26" s="73"/>
      <c r="DZ26" s="73"/>
      <c r="EA26" s="73"/>
      <c r="EB26" s="73"/>
      <c r="EC26" s="73"/>
      <c r="ED26" s="73"/>
      <c r="EE26" s="73"/>
      <c r="EF26" s="73"/>
      <c r="EG26" s="73"/>
      <c r="EH26" s="73"/>
      <c r="EI26" s="73"/>
      <c r="EJ26" s="73"/>
      <c r="EK26" s="73"/>
      <c r="EL26" s="73"/>
      <c r="EM26" s="73"/>
      <c r="EN26" s="73"/>
      <c r="EO26" s="73"/>
      <c r="EP26" s="73"/>
      <c r="EQ26" s="73"/>
      <c r="ER26" s="73"/>
      <c r="ES26" s="73"/>
      <c r="ET26" s="73"/>
      <c r="EU26" s="73"/>
      <c r="EV26" s="73"/>
      <c r="EW26" s="73"/>
      <c r="EX26" s="73"/>
      <c r="EY26" s="73"/>
      <c r="EZ26" s="73"/>
      <c r="FA26" s="73"/>
      <c r="FB26" s="73"/>
      <c r="FC26" s="73"/>
      <c r="FD26" s="73"/>
      <c r="FE26" s="73"/>
      <c r="FF26" s="73"/>
      <c r="FG26" s="73"/>
      <c r="FH26" s="73"/>
      <c r="FI26" s="73"/>
      <c r="FJ26" s="73"/>
      <c r="FK26" s="73"/>
      <c r="FL26" s="73"/>
      <c r="FM26" s="73"/>
      <c r="FN26" s="73"/>
      <c r="FO26" s="73"/>
      <c r="FP26" s="73"/>
      <c r="FQ26" s="73"/>
      <c r="FR26" s="73"/>
      <c r="FS26" s="73"/>
      <c r="FT26" s="73"/>
      <c r="FU26" s="73"/>
      <c r="FV26" s="73"/>
      <c r="FW26" s="73"/>
      <c r="FX26" s="73"/>
      <c r="FY26" s="73"/>
      <c r="FZ26" s="73"/>
      <c r="GA26" s="73"/>
      <c r="GB26" s="73"/>
      <c r="GC26" s="73"/>
      <c r="GD26" s="73"/>
      <c r="GE26" s="73"/>
      <c r="GF26" s="73"/>
      <c r="GG26" s="73"/>
      <c r="GH26" s="73"/>
      <c r="GI26" s="73"/>
      <c r="GJ26" s="73"/>
      <c r="GK26" s="73"/>
      <c r="GL26" s="73"/>
      <c r="GM26" s="73"/>
      <c r="GN26" s="73"/>
      <c r="GO26" s="73"/>
      <c r="GP26" s="73"/>
      <c r="GQ26" s="73"/>
      <c r="GR26" s="73"/>
      <c r="GS26" s="73"/>
      <c r="GT26" s="73"/>
      <c r="GU26" s="73"/>
      <c r="GV26" s="73"/>
      <c r="GW26" s="73"/>
      <c r="GX26" s="73"/>
      <c r="GY26" s="73"/>
      <c r="GZ26" s="73"/>
      <c r="HA26" s="73"/>
      <c r="HB26" s="73"/>
      <c r="HC26" s="73"/>
      <c r="HD26" s="73"/>
      <c r="HE26" s="73"/>
      <c r="HF26" s="73"/>
      <c r="HG26" s="73"/>
      <c r="HH26" s="73"/>
      <c r="HI26" s="73"/>
      <c r="HJ26" s="73"/>
      <c r="HK26" s="73"/>
      <c r="HL26" s="73"/>
      <c r="HM26" s="73"/>
      <c r="HN26" s="73"/>
      <c r="HO26" s="73"/>
      <c r="HP26" s="73"/>
      <c r="HQ26" s="73"/>
      <c r="HR26" s="73"/>
      <c r="HS26" s="73"/>
      <c r="HT26" s="73"/>
      <c r="HU26" s="73"/>
      <c r="HV26" s="73"/>
      <c r="HW26" s="73"/>
      <c r="HX26" s="73"/>
      <c r="HY26" s="73"/>
      <c r="HZ26" s="73"/>
      <c r="IA26" s="73"/>
      <c r="IB26" s="73"/>
      <c r="IC26" s="73"/>
      <c r="ID26" s="73"/>
      <c r="IE26" s="73"/>
      <c r="IF26" s="73"/>
      <c r="IG26" s="73"/>
      <c r="IH26" s="73"/>
      <c r="II26" s="73"/>
      <c r="IJ26" s="73"/>
      <c r="IK26" s="73"/>
      <c r="IL26" s="73"/>
      <c r="IM26" s="73"/>
      <c r="IN26" s="73"/>
      <c r="IO26" s="73"/>
      <c r="IP26" s="73"/>
      <c r="IQ26" s="73"/>
      <c r="IR26" s="73"/>
      <c r="IS26" s="73"/>
      <c r="IT26" s="73"/>
      <c r="IU26" s="73"/>
    </row>
    <row r="27" spans="1:255" ht="54" x14ac:dyDescent="0.35">
      <c r="A27" s="67" t="s">
        <v>460</v>
      </c>
      <c r="B27" s="67" t="s">
        <v>461</v>
      </c>
      <c r="C27" s="68" t="s">
        <v>462</v>
      </c>
      <c r="D27" s="68" t="s">
        <v>463</v>
      </c>
      <c r="E27" s="68" t="s">
        <v>464</v>
      </c>
      <c r="F27" s="68" t="s">
        <v>465</v>
      </c>
      <c r="G27" s="68" t="s">
        <v>466</v>
      </c>
      <c r="H27" s="68" t="s">
        <v>467</v>
      </c>
      <c r="I27" s="68" t="s">
        <v>468</v>
      </c>
      <c r="J27" s="68" t="s">
        <v>469</v>
      </c>
    </row>
    <row r="28" spans="1:255" ht="22.5" x14ac:dyDescent="0.2">
      <c r="A28" s="57" t="s">
        <v>470</v>
      </c>
      <c r="B28" s="57" t="s">
        <v>471</v>
      </c>
      <c r="C28" s="69">
        <v>1250</v>
      </c>
      <c r="D28" s="70" t="s">
        <v>472</v>
      </c>
      <c r="E28" s="70" t="s">
        <v>42</v>
      </c>
      <c r="F28" s="71">
        <v>46558</v>
      </c>
      <c r="G28" s="70" t="s">
        <v>473</v>
      </c>
      <c r="H28" s="70" t="s">
        <v>474</v>
      </c>
      <c r="I28" s="70" t="s">
        <v>474</v>
      </c>
      <c r="J28" s="70" t="s">
        <v>30</v>
      </c>
    </row>
    <row r="29" spans="1:255" ht="22.5" x14ac:dyDescent="0.2">
      <c r="A29" s="57" t="s">
        <v>475</v>
      </c>
      <c r="B29" s="57" t="s">
        <v>471</v>
      </c>
      <c r="C29" s="69">
        <v>1750</v>
      </c>
      <c r="D29" s="70" t="s">
        <v>476</v>
      </c>
      <c r="E29" s="70" t="s">
        <v>42</v>
      </c>
      <c r="F29" s="71">
        <v>47593</v>
      </c>
      <c r="G29" s="70" t="s">
        <v>473</v>
      </c>
      <c r="H29" s="70" t="s">
        <v>474</v>
      </c>
      <c r="I29" s="70" t="s">
        <v>474</v>
      </c>
      <c r="J29" s="70" t="s">
        <v>30</v>
      </c>
    </row>
    <row r="30" spans="1:255" ht="22.5" x14ac:dyDescent="0.2">
      <c r="A30" s="57" t="s">
        <v>477</v>
      </c>
      <c r="B30" s="57" t="s">
        <v>471</v>
      </c>
      <c r="C30" s="69">
        <v>1000</v>
      </c>
      <c r="D30" s="70" t="s">
        <v>478</v>
      </c>
      <c r="E30" s="70" t="s">
        <v>42</v>
      </c>
      <c r="F30" s="71">
        <v>48324</v>
      </c>
      <c r="G30" s="70" t="s">
        <v>473</v>
      </c>
      <c r="H30" s="70" t="s">
        <v>474</v>
      </c>
      <c r="I30" s="70" t="s">
        <v>474</v>
      </c>
      <c r="J30" s="70" t="s">
        <v>30</v>
      </c>
    </row>
    <row r="31" spans="1:255" ht="22.5" x14ac:dyDescent="0.2">
      <c r="A31" s="57" t="s">
        <v>479</v>
      </c>
      <c r="B31" s="57" t="s">
        <v>471</v>
      </c>
      <c r="C31" s="69">
        <v>1000</v>
      </c>
      <c r="D31" s="70" t="s">
        <v>480</v>
      </c>
      <c r="E31" s="70" t="s">
        <v>42</v>
      </c>
      <c r="F31" s="71">
        <v>45430</v>
      </c>
      <c r="G31" s="70" t="s">
        <v>473</v>
      </c>
      <c r="H31" s="70" t="s">
        <v>474</v>
      </c>
      <c r="I31" s="70" t="s">
        <v>474</v>
      </c>
      <c r="J31" s="70" t="s">
        <v>30</v>
      </c>
    </row>
    <row r="32" spans="1:255" ht="22.5" x14ac:dyDescent="0.2">
      <c r="A32" s="57" t="s">
        <v>481</v>
      </c>
      <c r="B32" s="57" t="s">
        <v>471</v>
      </c>
      <c r="C32" s="69">
        <v>1000</v>
      </c>
      <c r="D32" s="70" t="s">
        <v>482</v>
      </c>
      <c r="E32" s="70" t="s">
        <v>42</v>
      </c>
      <c r="F32" s="71">
        <v>46525</v>
      </c>
      <c r="G32" s="70" t="s">
        <v>473</v>
      </c>
      <c r="H32" s="70" t="s">
        <v>474</v>
      </c>
      <c r="I32" s="70" t="s">
        <v>474</v>
      </c>
      <c r="J32" s="70" t="s">
        <v>30</v>
      </c>
    </row>
    <row r="33" spans="1:10" x14ac:dyDescent="0.2">
      <c r="A33" s="57" t="s">
        <v>483</v>
      </c>
      <c r="B33" s="57" t="s">
        <v>484</v>
      </c>
      <c r="C33" s="69">
        <v>1628</v>
      </c>
      <c r="D33" s="70" t="s">
        <v>485</v>
      </c>
      <c r="E33" s="70" t="s">
        <v>42</v>
      </c>
      <c r="F33" s="70" t="s">
        <v>34</v>
      </c>
      <c r="G33" s="70" t="s">
        <v>473</v>
      </c>
      <c r="H33" s="70" t="s">
        <v>486</v>
      </c>
      <c r="I33" s="70" t="s">
        <v>474</v>
      </c>
      <c r="J33" s="70" t="s">
        <v>30</v>
      </c>
    </row>
    <row r="34" spans="1:10" x14ac:dyDescent="0.2">
      <c r="A34" s="57" t="s">
        <v>487</v>
      </c>
      <c r="B34" s="57" t="s">
        <v>484</v>
      </c>
      <c r="C34" s="69">
        <v>2721</v>
      </c>
      <c r="D34" s="70" t="s">
        <v>488</v>
      </c>
      <c r="E34" s="70" t="s">
        <v>42</v>
      </c>
      <c r="F34" s="70" t="s">
        <v>34</v>
      </c>
      <c r="G34" s="70" t="s">
        <v>473</v>
      </c>
      <c r="H34" s="70" t="s">
        <v>486</v>
      </c>
      <c r="I34" s="70" t="s">
        <v>474</v>
      </c>
      <c r="J34" s="70" t="s">
        <v>30</v>
      </c>
    </row>
    <row r="35" spans="1:10" x14ac:dyDescent="0.2">
      <c r="A35" s="57" t="s">
        <v>489</v>
      </c>
      <c r="B35" s="57" t="s">
        <v>490</v>
      </c>
      <c r="C35" s="69">
        <v>590</v>
      </c>
      <c r="D35" s="70" t="s">
        <v>42</v>
      </c>
      <c r="E35" s="70" t="s">
        <v>42</v>
      </c>
      <c r="F35" s="70" t="s">
        <v>34</v>
      </c>
      <c r="G35" s="70" t="s">
        <v>473</v>
      </c>
      <c r="H35" s="70" t="s">
        <v>474</v>
      </c>
      <c r="I35" s="70" t="s">
        <v>474</v>
      </c>
      <c r="J35" s="70" t="s">
        <v>30</v>
      </c>
    </row>
    <row r="36" spans="1:10" x14ac:dyDescent="0.2">
      <c r="A36" s="56"/>
      <c r="B36" s="56"/>
      <c r="C36" s="56"/>
      <c r="D36" s="56"/>
      <c r="E36" s="56"/>
      <c r="F36" s="56"/>
      <c r="G36" s="56"/>
      <c r="H36" s="56"/>
      <c r="I36" s="56"/>
      <c r="J36" s="56"/>
    </row>
    <row r="37" spans="1:10" x14ac:dyDescent="0.2">
      <c r="A37" s="28" t="s">
        <v>82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61"/>
  <sheetViews>
    <sheetView workbookViewId="0"/>
  </sheetViews>
  <sheetFormatPr defaultRowHeight="11.25" x14ac:dyDescent="0.2"/>
  <cols>
    <col min="1" max="1" width="45.85546875" customWidth="1"/>
    <col min="2" max="12" width="14.85546875" customWidth="1"/>
  </cols>
  <sheetData>
    <row r="5" spans="1:255" ht="15.75" x14ac:dyDescent="0.2">
      <c r="A5" s="1" t="s">
        <v>492</v>
      </c>
    </row>
    <row r="7" spans="1:255" x14ac:dyDescent="0.2">
      <c r="A7" s="4"/>
      <c r="B7" s="3" t="s">
        <v>493</v>
      </c>
      <c r="C7" t="s">
        <v>88</v>
      </c>
      <c r="D7" s="4" t="s">
        <v>4</v>
      </c>
      <c r="E7" s="3" t="s">
        <v>494</v>
      </c>
      <c r="F7" t="s">
        <v>90</v>
      </c>
    </row>
    <row r="8" spans="1:255" x14ac:dyDescent="0.2">
      <c r="A8" s="4"/>
      <c r="B8" s="3" t="s">
        <v>495</v>
      </c>
      <c r="C8" t="s">
        <v>8</v>
      </c>
      <c r="D8" s="4" t="s">
        <v>4</v>
      </c>
      <c r="E8" s="3" t="s">
        <v>496</v>
      </c>
      <c r="F8" s="5" t="s">
        <v>12</v>
      </c>
    </row>
    <row r="9" spans="1:255" x14ac:dyDescent="0.2">
      <c r="A9" s="4"/>
      <c r="B9" s="3" t="s">
        <v>497</v>
      </c>
      <c r="C9" t="s">
        <v>98</v>
      </c>
      <c r="D9" s="4" t="s">
        <v>4</v>
      </c>
      <c r="E9" s="29"/>
      <c r="F9" s="29"/>
    </row>
    <row r="12" spans="1:255" x14ac:dyDescent="0.2">
      <c r="A12" s="6" t="s">
        <v>498</v>
      </c>
      <c r="B12" s="6"/>
      <c r="C12" s="6"/>
      <c r="D12" s="6"/>
      <c r="E12" s="6"/>
      <c r="F12" s="6"/>
      <c r="G12" s="6"/>
      <c r="H12" s="6"/>
      <c r="I12" s="6"/>
      <c r="J12" s="6"/>
      <c r="K12" s="6"/>
      <c r="L12" s="6"/>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c r="EV12" s="73"/>
      <c r="EW12" s="73"/>
      <c r="EX12" s="73"/>
      <c r="EY12" s="73"/>
      <c r="EZ12" s="73"/>
      <c r="FA12" s="73"/>
      <c r="FB12" s="73"/>
      <c r="FC12" s="73"/>
      <c r="FD12" s="73"/>
      <c r="FE12" s="73"/>
      <c r="FF12" s="73"/>
      <c r="FG12" s="73"/>
      <c r="FH12" s="73"/>
      <c r="FI12" s="73"/>
      <c r="FJ12" s="73"/>
      <c r="FK12" s="73"/>
      <c r="FL12" s="73"/>
      <c r="FM12" s="73"/>
      <c r="FN12" s="73"/>
      <c r="FO12" s="73"/>
      <c r="FP12" s="73"/>
      <c r="FQ12" s="73"/>
      <c r="FR12" s="73"/>
      <c r="FS12" s="73"/>
      <c r="FT12" s="73"/>
      <c r="FU12" s="73"/>
      <c r="FV12" s="73"/>
      <c r="FW12" s="73"/>
      <c r="FX12" s="73"/>
      <c r="FY12" s="73"/>
      <c r="FZ12" s="73"/>
      <c r="GA12" s="73"/>
      <c r="GB12" s="73"/>
      <c r="GC12" s="73"/>
      <c r="GD12" s="73"/>
      <c r="GE12" s="73"/>
      <c r="GF12" s="73"/>
      <c r="GG12" s="73"/>
      <c r="GH12" s="73"/>
      <c r="GI12" s="73"/>
      <c r="GJ12" s="73"/>
      <c r="GK12" s="73"/>
      <c r="GL12" s="73"/>
      <c r="GM12" s="73"/>
      <c r="GN12" s="73"/>
      <c r="GO12" s="73"/>
      <c r="GP12" s="73"/>
      <c r="GQ12" s="73"/>
      <c r="GR12" s="73"/>
      <c r="GS12" s="73"/>
      <c r="GT12" s="73"/>
      <c r="GU12" s="73"/>
      <c r="GV12" s="73"/>
      <c r="GW12" s="73"/>
      <c r="GX12" s="73"/>
      <c r="GY12" s="73"/>
      <c r="GZ12" s="73"/>
      <c r="HA12" s="73"/>
      <c r="HB12" s="73"/>
      <c r="HC12" s="73"/>
      <c r="HD12" s="73"/>
      <c r="HE12" s="73"/>
      <c r="HF12" s="73"/>
      <c r="HG12" s="73"/>
      <c r="HH12" s="73"/>
      <c r="HI12" s="73"/>
      <c r="HJ12" s="73"/>
      <c r="HK12" s="73"/>
      <c r="HL12" s="73"/>
      <c r="HM12" s="73"/>
      <c r="HN12" s="73"/>
      <c r="HO12" s="73"/>
      <c r="HP12" s="73"/>
      <c r="HQ12" s="73"/>
      <c r="HR12" s="73"/>
      <c r="HS12" s="73"/>
      <c r="HT12" s="73"/>
      <c r="HU12" s="73"/>
      <c r="HV12" s="73"/>
      <c r="HW12" s="73"/>
      <c r="HX12" s="73"/>
      <c r="HY12" s="73"/>
      <c r="HZ12" s="73"/>
      <c r="IA12" s="73"/>
      <c r="IB12" s="73"/>
      <c r="IC12" s="73"/>
      <c r="ID12" s="73"/>
      <c r="IE12" s="73"/>
      <c r="IF12" s="73"/>
      <c r="IG12" s="73"/>
      <c r="IH12" s="73"/>
      <c r="II12" s="73"/>
      <c r="IJ12" s="73"/>
      <c r="IK12" s="73"/>
      <c r="IL12" s="73"/>
      <c r="IM12" s="73"/>
      <c r="IN12" s="73"/>
      <c r="IO12" s="73"/>
      <c r="IP12" s="73"/>
      <c r="IQ12" s="73"/>
      <c r="IR12" s="73"/>
      <c r="IS12" s="73"/>
      <c r="IT12" s="73"/>
      <c r="IU12" s="73"/>
    </row>
    <row r="13" spans="1:255" ht="33.75" x14ac:dyDescent="0.2">
      <c r="A13" s="7" t="s">
        <v>16</v>
      </c>
      <c r="B13" s="13" t="s">
        <v>100</v>
      </c>
      <c r="C13" s="13" t="s">
        <v>101</v>
      </c>
      <c r="D13" s="13" t="s">
        <v>102</v>
      </c>
      <c r="E13" s="13" t="s">
        <v>103</v>
      </c>
      <c r="F13" s="13" t="s">
        <v>104</v>
      </c>
      <c r="G13" s="13" t="s">
        <v>105</v>
      </c>
      <c r="H13" s="13" t="s">
        <v>273</v>
      </c>
      <c r="I13" s="13" t="s">
        <v>274</v>
      </c>
      <c r="J13" s="13" t="s">
        <v>275</v>
      </c>
      <c r="K13" s="13" t="s">
        <v>109</v>
      </c>
      <c r="L13" s="13" t="s">
        <v>110</v>
      </c>
    </row>
    <row r="14" spans="1:255" x14ac:dyDescent="0.2">
      <c r="A14" s="9" t="s">
        <v>499</v>
      </c>
      <c r="B14" s="11"/>
      <c r="C14" s="11"/>
      <c r="D14" s="11"/>
      <c r="E14" s="11"/>
      <c r="F14" s="11"/>
      <c r="G14" s="11"/>
      <c r="H14" s="11"/>
      <c r="I14" s="11"/>
      <c r="J14" s="11"/>
      <c r="K14" s="11"/>
      <c r="L14" s="11"/>
    </row>
    <row r="15" spans="1:255" x14ac:dyDescent="0.2">
      <c r="A15" s="11" t="s">
        <v>500</v>
      </c>
      <c r="B15" s="34">
        <v>6.3578999999999997E-2</v>
      </c>
      <c r="C15" s="34">
        <v>6.8593000000000001E-2</v>
      </c>
      <c r="D15" s="34">
        <v>6.9356000000000001E-2</v>
      </c>
      <c r="E15" s="34">
        <v>7.3927999999999994E-2</v>
      </c>
      <c r="F15" s="34">
        <v>7.2559999999999999E-2</v>
      </c>
      <c r="G15" s="34">
        <v>6.8668000000000007E-2</v>
      </c>
      <c r="H15" s="34">
        <v>6.7294000000000007E-2</v>
      </c>
      <c r="I15" s="34">
        <v>7.3939000000000005E-2</v>
      </c>
      <c r="J15" s="34">
        <v>8.0113000000000004E-2</v>
      </c>
      <c r="K15" s="34">
        <v>7.9838000000000006E-2</v>
      </c>
      <c r="L15" s="34">
        <v>7.8157000000000004E-2</v>
      </c>
    </row>
    <row r="16" spans="1:255" x14ac:dyDescent="0.2">
      <c r="A16" s="11" t="s">
        <v>501</v>
      </c>
      <c r="B16" s="34">
        <v>0.119727</v>
      </c>
      <c r="C16" s="34">
        <v>0.13097700000000001</v>
      </c>
      <c r="D16" s="34">
        <v>0.133155</v>
      </c>
      <c r="E16" s="34">
        <v>0.14585799999999999</v>
      </c>
      <c r="F16" s="34">
        <v>0.14965999999999999</v>
      </c>
      <c r="G16" s="34">
        <v>0.139297</v>
      </c>
      <c r="H16" s="34">
        <v>0.129112</v>
      </c>
      <c r="I16" s="34">
        <v>0.14322799999999999</v>
      </c>
      <c r="J16" s="34">
        <v>0.16200899999999999</v>
      </c>
      <c r="K16" s="34">
        <v>0.158327</v>
      </c>
      <c r="L16" s="34">
        <v>0.16545199999999999</v>
      </c>
    </row>
    <row r="17" spans="1:12" x14ac:dyDescent="0.2">
      <c r="A17" s="11" t="s">
        <v>502</v>
      </c>
      <c r="B17" s="34">
        <v>0.17749799999999999</v>
      </c>
      <c r="C17" s="34">
        <v>0.20626700000000001</v>
      </c>
      <c r="D17" s="34">
        <v>0.20504800000000001</v>
      </c>
      <c r="E17" s="34">
        <v>0.23185600000000001</v>
      </c>
      <c r="F17" s="34">
        <v>0.26292199999999999</v>
      </c>
      <c r="G17" s="34">
        <v>0.25823499999999999</v>
      </c>
      <c r="H17" s="34">
        <v>0.23675199999999999</v>
      </c>
      <c r="I17" s="34">
        <v>0.27616000000000002</v>
      </c>
      <c r="J17" s="34">
        <v>0.30548700000000001</v>
      </c>
      <c r="K17" s="34">
        <v>0.27533000000000002</v>
      </c>
      <c r="L17" s="34">
        <v>0.27369100000000002</v>
      </c>
    </row>
    <row r="18" spans="1:12" x14ac:dyDescent="0.2">
      <c r="A18" s="11" t="s">
        <v>503</v>
      </c>
      <c r="B18" s="34">
        <v>0.17790400000000001</v>
      </c>
      <c r="C18" s="34">
        <v>0.20741699999999999</v>
      </c>
      <c r="D18" s="34">
        <v>0.20708399999999999</v>
      </c>
      <c r="E18" s="34">
        <v>0.23441300000000001</v>
      </c>
      <c r="F18" s="34">
        <v>0.26585199999999998</v>
      </c>
      <c r="G18" s="34">
        <v>0.260965</v>
      </c>
      <c r="H18" s="34">
        <v>0.238732</v>
      </c>
      <c r="I18" s="34">
        <v>0.27934599999999998</v>
      </c>
      <c r="J18" s="34">
        <v>0.30592000000000003</v>
      </c>
      <c r="K18" s="34">
        <v>0.27536100000000002</v>
      </c>
      <c r="L18" s="34">
        <v>0.27372000000000002</v>
      </c>
    </row>
    <row r="19" spans="1:12" x14ac:dyDescent="0.2">
      <c r="A19" s="11"/>
      <c r="B19" s="11"/>
      <c r="C19" s="11"/>
      <c r="D19" s="11"/>
      <c r="E19" s="11"/>
      <c r="F19" s="11"/>
      <c r="G19" s="11"/>
      <c r="H19" s="11"/>
      <c r="I19" s="11"/>
      <c r="J19" s="11"/>
      <c r="K19" s="11"/>
      <c r="L19" s="11"/>
    </row>
    <row r="20" spans="1:12" x14ac:dyDescent="0.2">
      <c r="A20" s="9" t="s">
        <v>504</v>
      </c>
      <c r="B20" s="11"/>
      <c r="C20" s="11"/>
      <c r="D20" s="11"/>
      <c r="E20" s="11"/>
      <c r="F20" s="11"/>
      <c r="G20" s="11"/>
      <c r="H20" s="11"/>
      <c r="I20" s="11"/>
      <c r="J20" s="11"/>
      <c r="K20" s="11"/>
      <c r="L20" s="11"/>
    </row>
    <row r="21" spans="1:12" x14ac:dyDescent="0.2">
      <c r="A21" s="11" t="s">
        <v>505</v>
      </c>
      <c r="B21" s="34">
        <v>0.12590499999999999</v>
      </c>
      <c r="C21" s="34">
        <v>0.130242</v>
      </c>
      <c r="D21" s="34">
        <v>0.133238</v>
      </c>
      <c r="E21" s="34">
        <v>0.13286500000000001</v>
      </c>
      <c r="F21" s="34">
        <v>0.130135</v>
      </c>
      <c r="G21" s="34">
        <v>0.129774</v>
      </c>
      <c r="H21" s="34">
        <v>0.130857</v>
      </c>
      <c r="I21" s="34">
        <v>0.12884699999999999</v>
      </c>
      <c r="J21" s="34">
        <v>0.121487</v>
      </c>
      <c r="K21" s="34">
        <v>0.12421</v>
      </c>
      <c r="L21" s="34">
        <v>0.125254</v>
      </c>
    </row>
    <row r="22" spans="1:12" x14ac:dyDescent="0.2">
      <c r="A22" s="11" t="s">
        <v>506</v>
      </c>
      <c r="B22" s="34">
        <v>9.6758999999999998E-2</v>
      </c>
      <c r="C22" s="34">
        <v>9.8493999999999998E-2</v>
      </c>
      <c r="D22" s="34">
        <v>0.10165100000000001</v>
      </c>
      <c r="E22" s="34">
        <v>0.100368</v>
      </c>
      <c r="F22" s="34">
        <v>9.801E-2</v>
      </c>
      <c r="G22" s="34">
        <v>9.819E-2</v>
      </c>
      <c r="H22" s="34">
        <v>9.8266000000000006E-2</v>
      </c>
      <c r="I22" s="34">
        <v>9.4182000000000002E-2</v>
      </c>
      <c r="J22" s="34">
        <v>8.6628999999999998E-2</v>
      </c>
      <c r="K22" s="34">
        <v>8.9108000000000007E-2</v>
      </c>
      <c r="L22" s="34">
        <v>8.9682999999999999E-2</v>
      </c>
    </row>
    <row r="23" spans="1:12" x14ac:dyDescent="0.2">
      <c r="A23" s="11" t="s">
        <v>507</v>
      </c>
      <c r="B23" s="34">
        <v>3.7720999999999998E-2</v>
      </c>
      <c r="C23" s="34">
        <v>4.0885999999999999E-2</v>
      </c>
      <c r="D23" s="34">
        <v>4.1501000000000003E-2</v>
      </c>
      <c r="E23" s="34">
        <v>4.2479999999999997E-2</v>
      </c>
      <c r="F23" s="34">
        <v>4.1792999999999997E-2</v>
      </c>
      <c r="G23" s="34">
        <v>4.0791000000000001E-2</v>
      </c>
      <c r="H23" s="34">
        <v>4.2455E-2</v>
      </c>
      <c r="I23" s="34">
        <v>4.3755000000000002E-2</v>
      </c>
      <c r="J23" s="34">
        <v>4.3228999999999997E-2</v>
      </c>
      <c r="K23" s="34">
        <v>4.3673999999999998E-2</v>
      </c>
      <c r="L23" s="34">
        <v>4.4245E-2</v>
      </c>
    </row>
    <row r="24" spans="1:12" x14ac:dyDescent="0.2">
      <c r="A24" s="11" t="s">
        <v>508</v>
      </c>
      <c r="B24" s="34">
        <v>2.8586E-2</v>
      </c>
      <c r="C24" s="34">
        <v>3.1186999999999999E-2</v>
      </c>
      <c r="D24" s="34">
        <v>3.0929999999999999E-2</v>
      </c>
      <c r="E24" s="34">
        <v>3.1862000000000001E-2</v>
      </c>
      <c r="F24" s="34">
        <v>3.1642999999999998E-2</v>
      </c>
      <c r="G24" s="34">
        <v>3.1021E-2</v>
      </c>
      <c r="H24" s="34">
        <v>3.2591000000000002E-2</v>
      </c>
      <c r="I24" s="34">
        <v>3.4665000000000001E-2</v>
      </c>
      <c r="J24" s="34">
        <v>3.4856999999999999E-2</v>
      </c>
      <c r="K24" s="34">
        <v>3.5102000000000001E-2</v>
      </c>
      <c r="L24" s="34">
        <v>3.5569999999999997E-2</v>
      </c>
    </row>
    <row r="25" spans="1:12" x14ac:dyDescent="0.2">
      <c r="A25" s="11" t="s">
        <v>509</v>
      </c>
      <c r="B25" s="34">
        <v>2.8586E-2</v>
      </c>
      <c r="C25" s="34">
        <v>3.1186999999999999E-2</v>
      </c>
      <c r="D25" s="34">
        <v>3.0929999999999999E-2</v>
      </c>
      <c r="E25" s="34">
        <v>3.1862000000000001E-2</v>
      </c>
      <c r="F25" s="34">
        <v>3.1642999999999998E-2</v>
      </c>
      <c r="G25" s="34">
        <v>3.1021E-2</v>
      </c>
      <c r="H25" s="34">
        <v>3.2591000000000002E-2</v>
      </c>
      <c r="I25" s="34">
        <v>3.4665000000000001E-2</v>
      </c>
      <c r="J25" s="34">
        <v>3.4856999999999999E-2</v>
      </c>
      <c r="K25" s="34">
        <v>3.5102000000000001E-2</v>
      </c>
      <c r="L25" s="34">
        <v>3.5569999999999997E-2</v>
      </c>
    </row>
    <row r="26" spans="1:12" x14ac:dyDescent="0.2">
      <c r="A26" s="11" t="s">
        <v>510</v>
      </c>
      <c r="B26" s="34">
        <v>1.8536E-2</v>
      </c>
      <c r="C26" s="34">
        <v>2.0730999999999999E-2</v>
      </c>
      <c r="D26" s="34">
        <v>2.0013E-2</v>
      </c>
      <c r="E26" s="34">
        <v>2.1034000000000001E-2</v>
      </c>
      <c r="F26" s="34">
        <v>2.2454000000000002E-2</v>
      </c>
      <c r="G26" s="34">
        <v>2.4256E-2</v>
      </c>
      <c r="H26" s="34">
        <v>2.4340000000000001E-2</v>
      </c>
      <c r="I26" s="34">
        <v>2.5922000000000001E-2</v>
      </c>
      <c r="J26" s="34">
        <v>2.6061999999999998E-2</v>
      </c>
      <c r="K26" s="34">
        <v>2.5968000000000001E-2</v>
      </c>
      <c r="L26" s="34">
        <v>2.6529E-2</v>
      </c>
    </row>
    <row r="27" spans="1:12" x14ac:dyDescent="0.2">
      <c r="A27" s="11" t="s">
        <v>511</v>
      </c>
      <c r="B27" s="34">
        <v>1.8270000000000002E-2</v>
      </c>
      <c r="C27" s="34">
        <v>2.0455999999999998E-2</v>
      </c>
      <c r="D27" s="34">
        <v>1.9793999999999999E-2</v>
      </c>
      <c r="E27" s="34">
        <v>2.0763E-2</v>
      </c>
      <c r="F27" s="34">
        <v>2.2135999999999999E-2</v>
      </c>
      <c r="G27" s="34">
        <v>2.3961E-2</v>
      </c>
      <c r="H27" s="34">
        <v>2.3997999999999998E-2</v>
      </c>
      <c r="I27" s="34">
        <v>2.5555000000000001E-2</v>
      </c>
      <c r="J27" s="34">
        <v>2.5749000000000001E-2</v>
      </c>
      <c r="K27" s="34">
        <v>2.5968000000000001E-2</v>
      </c>
      <c r="L27" s="34">
        <v>2.6529E-2</v>
      </c>
    </row>
    <row r="28" spans="1:12" x14ac:dyDescent="0.2">
      <c r="A28" s="11" t="s">
        <v>512</v>
      </c>
      <c r="B28" s="34">
        <v>1.8270000000000002E-2</v>
      </c>
      <c r="C28" s="34">
        <v>2.0455999999999998E-2</v>
      </c>
      <c r="D28" s="34">
        <v>1.9793999999999999E-2</v>
      </c>
      <c r="E28" s="34">
        <v>2.0763E-2</v>
      </c>
      <c r="F28" s="34">
        <v>2.2135999999999999E-2</v>
      </c>
      <c r="G28" s="34">
        <v>2.3961E-2</v>
      </c>
      <c r="H28" s="34">
        <v>2.3997999999999998E-2</v>
      </c>
      <c r="I28" s="34">
        <v>2.5555000000000001E-2</v>
      </c>
      <c r="J28" s="34">
        <v>2.5749000000000001E-2</v>
      </c>
      <c r="K28" s="34">
        <v>2.5968000000000001E-2</v>
      </c>
      <c r="L28" s="34">
        <v>2.6529E-2</v>
      </c>
    </row>
    <row r="29" spans="1:12" x14ac:dyDescent="0.2">
      <c r="A29" s="11" t="s">
        <v>513</v>
      </c>
      <c r="B29" s="34">
        <v>1.7472000000000001E-2</v>
      </c>
      <c r="C29" s="34">
        <v>1.9109000000000001E-2</v>
      </c>
      <c r="D29" s="34">
        <v>1.8832999999999999E-2</v>
      </c>
      <c r="E29" s="34">
        <v>1.9293000000000001E-2</v>
      </c>
      <c r="F29" s="34">
        <v>1.9290999999999999E-2</v>
      </c>
      <c r="G29" s="34">
        <v>1.9207999999999999E-2</v>
      </c>
      <c r="H29" s="34">
        <v>1.9772999999999999E-2</v>
      </c>
      <c r="I29" s="34">
        <v>2.1208999999999999E-2</v>
      </c>
      <c r="J29" s="34">
        <v>2.1602E-2</v>
      </c>
      <c r="K29" s="34">
        <v>2.2901000000000001E-2</v>
      </c>
      <c r="L29" s="34">
        <v>2.3442000000000001E-2</v>
      </c>
    </row>
    <row r="30" spans="1:12" x14ac:dyDescent="0.2">
      <c r="A30" s="11" t="s">
        <v>514</v>
      </c>
      <c r="B30" s="34">
        <v>1.6892999999999998E-2</v>
      </c>
      <c r="C30" s="34">
        <v>1.7835E-2</v>
      </c>
      <c r="D30" s="34">
        <v>3.0899999999999999E-3</v>
      </c>
      <c r="E30" s="34">
        <v>2.9083999999999999E-2</v>
      </c>
      <c r="F30" s="34">
        <v>1.8700999999999999E-2</v>
      </c>
      <c r="G30" s="34">
        <v>1.6999E-2</v>
      </c>
      <c r="H30" s="34">
        <v>2.9843999999999999E-2</v>
      </c>
      <c r="I30" s="34">
        <v>2.2161E-2</v>
      </c>
      <c r="J30" s="34">
        <v>1.0374E-2</v>
      </c>
      <c r="K30" s="34">
        <v>2.2525E-2</v>
      </c>
      <c r="L30" s="34">
        <v>2.8302999999999998E-2</v>
      </c>
    </row>
    <row r="31" spans="1:12" x14ac:dyDescent="0.2">
      <c r="A31" s="11" t="s">
        <v>515</v>
      </c>
      <c r="B31" s="34">
        <v>1.7520000000000001E-2</v>
      </c>
      <c r="C31" s="34">
        <v>1.8502000000000001E-2</v>
      </c>
      <c r="D31" s="34">
        <v>3.79E-3</v>
      </c>
      <c r="E31" s="34">
        <v>2.9732999999999999E-2</v>
      </c>
      <c r="F31" s="34">
        <v>1.9403E-2</v>
      </c>
      <c r="G31" s="34">
        <v>1.7613E-2</v>
      </c>
      <c r="H31" s="34">
        <v>3.0443999999999999E-2</v>
      </c>
      <c r="I31" s="34">
        <v>2.2707000000000001E-2</v>
      </c>
      <c r="J31" s="34">
        <v>1.081E-2</v>
      </c>
      <c r="K31" s="34">
        <v>2.2936999999999999E-2</v>
      </c>
      <c r="L31" s="34">
        <v>2.8719999999999999E-2</v>
      </c>
    </row>
    <row r="32" spans="1:12" x14ac:dyDescent="0.2">
      <c r="A32" s="11"/>
      <c r="B32" s="11"/>
      <c r="C32" s="11"/>
      <c r="D32" s="11"/>
      <c r="E32" s="11"/>
      <c r="F32" s="11"/>
      <c r="G32" s="11"/>
      <c r="H32" s="11"/>
      <c r="I32" s="11"/>
      <c r="J32" s="11"/>
      <c r="K32" s="11"/>
      <c r="L32" s="11"/>
    </row>
    <row r="33" spans="1:12" x14ac:dyDescent="0.2">
      <c r="A33" s="9" t="s">
        <v>516</v>
      </c>
      <c r="B33" s="11"/>
      <c r="C33" s="11"/>
      <c r="D33" s="11"/>
      <c r="E33" s="11"/>
      <c r="F33" s="11"/>
      <c r="G33" s="11"/>
      <c r="H33" s="11"/>
      <c r="I33" s="11"/>
      <c r="J33" s="11"/>
      <c r="K33" s="11"/>
      <c r="L33" s="11"/>
    </row>
    <row r="34" spans="1:12" x14ac:dyDescent="0.2">
      <c r="A34" s="11" t="s">
        <v>517</v>
      </c>
      <c r="B34" s="26">
        <v>3.558532</v>
      </c>
      <c r="C34" s="26">
        <v>3.5189949999999999</v>
      </c>
      <c r="D34" s="26">
        <v>3.5877599999999998</v>
      </c>
      <c r="E34" s="26">
        <v>3.712415</v>
      </c>
      <c r="F34" s="26">
        <v>3.6688649999999998</v>
      </c>
      <c r="G34" s="26">
        <v>3.54176</v>
      </c>
      <c r="H34" s="26">
        <v>3.3036370000000002</v>
      </c>
      <c r="I34" s="26">
        <v>3.4126829999999999</v>
      </c>
      <c r="J34" s="26">
        <v>3.677333</v>
      </c>
      <c r="K34" s="26">
        <v>3.6390799999999999</v>
      </c>
      <c r="L34" s="26">
        <v>3.5155919999999998</v>
      </c>
    </row>
    <row r="35" spans="1:12" x14ac:dyDescent="0.2">
      <c r="A35" s="11" t="s">
        <v>518</v>
      </c>
      <c r="B35" s="26">
        <v>7.8464689999999999</v>
      </c>
      <c r="C35" s="26">
        <v>7.6874060000000002</v>
      </c>
      <c r="D35" s="26">
        <v>7.3183939999999996</v>
      </c>
      <c r="E35" s="26">
        <v>7.3301319999999999</v>
      </c>
      <c r="F35" s="26">
        <v>7.4824789999999997</v>
      </c>
      <c r="G35" s="26">
        <v>7.527692</v>
      </c>
      <c r="H35" s="26">
        <v>7.2383610000000003</v>
      </c>
      <c r="I35" s="26">
        <v>7.4541649999999997</v>
      </c>
      <c r="J35" s="26">
        <v>8.0448760000000004</v>
      </c>
      <c r="K35" s="26">
        <v>8.1084969999999998</v>
      </c>
      <c r="L35" s="26">
        <v>8.5043360000000003</v>
      </c>
    </row>
    <row r="36" spans="1:12" x14ac:dyDescent="0.2">
      <c r="A36" s="11" t="s">
        <v>519</v>
      </c>
      <c r="B36" s="26">
        <v>114.64631</v>
      </c>
      <c r="C36" s="26">
        <v>108.142391</v>
      </c>
      <c r="D36" s="26">
        <v>100.73737800000001</v>
      </c>
      <c r="E36" s="26">
        <v>96.143815000000004</v>
      </c>
      <c r="F36" s="26">
        <v>91.309899999999999</v>
      </c>
      <c r="G36" s="26">
        <v>95.320223999999996</v>
      </c>
      <c r="H36" s="26">
        <v>108.11085799999999</v>
      </c>
      <c r="I36" s="26">
        <v>116.867879</v>
      </c>
      <c r="J36" s="26">
        <v>112.242334</v>
      </c>
      <c r="K36" s="26">
        <v>107.06584100000001</v>
      </c>
      <c r="L36" s="26">
        <v>101.21631600000001</v>
      </c>
    </row>
    <row r="37" spans="1:12" x14ac:dyDescent="0.2">
      <c r="A37" s="11" t="s">
        <v>520</v>
      </c>
      <c r="B37" s="26">
        <v>12.043792</v>
      </c>
      <c r="C37" s="26">
        <v>11.640750000000001</v>
      </c>
      <c r="D37" s="26">
        <v>11.51211</v>
      </c>
      <c r="E37" s="26">
        <v>11.900441000000001</v>
      </c>
      <c r="F37" s="26">
        <v>11.799559</v>
      </c>
      <c r="G37" s="26">
        <v>11.846311</v>
      </c>
      <c r="H37" s="26">
        <v>12.263738999999999</v>
      </c>
      <c r="I37" s="26">
        <v>12.902747</v>
      </c>
      <c r="J37" s="26">
        <v>12.414046000000001</v>
      </c>
      <c r="K37" s="26">
        <v>12.280512999999999</v>
      </c>
      <c r="L37" s="26">
        <v>11.75123</v>
      </c>
    </row>
    <row r="38" spans="1:12" x14ac:dyDescent="0.2">
      <c r="A38" s="11"/>
      <c r="B38" s="11"/>
      <c r="C38" s="11"/>
      <c r="D38" s="11"/>
      <c r="E38" s="11"/>
      <c r="F38" s="11"/>
      <c r="G38" s="11"/>
      <c r="H38" s="11"/>
      <c r="I38" s="11"/>
      <c r="J38" s="11"/>
      <c r="K38" s="11"/>
      <c r="L38" s="11"/>
    </row>
    <row r="39" spans="1:12" x14ac:dyDescent="0.2">
      <c r="A39" s="9" t="s">
        <v>521</v>
      </c>
      <c r="B39" s="11"/>
      <c r="C39" s="11"/>
      <c r="D39" s="11"/>
      <c r="E39" s="11"/>
      <c r="F39" s="11"/>
      <c r="G39" s="11"/>
      <c r="H39" s="11"/>
      <c r="I39" s="11"/>
      <c r="J39" s="11"/>
      <c r="K39" s="11"/>
      <c r="L39" s="11"/>
    </row>
    <row r="40" spans="1:12" x14ac:dyDescent="0.2">
      <c r="A40" s="11" t="s">
        <v>522</v>
      </c>
      <c r="B40" s="26">
        <v>1.2203710000000001</v>
      </c>
      <c r="C40" s="26">
        <v>1.0145109999999999</v>
      </c>
      <c r="D40" s="26">
        <v>0.977078</v>
      </c>
      <c r="E40" s="26">
        <v>0.98982499999999995</v>
      </c>
      <c r="F40" s="26">
        <v>1.0182169999999999</v>
      </c>
      <c r="G40" s="26">
        <v>1.010672</v>
      </c>
      <c r="H40" s="26">
        <v>1.1318619999999999</v>
      </c>
      <c r="I40" s="26">
        <v>1.002173</v>
      </c>
      <c r="J40" s="26">
        <v>1.0218130000000001</v>
      </c>
      <c r="K40" s="26">
        <v>1.0683670000000001</v>
      </c>
      <c r="L40" s="26">
        <v>1.0900780000000001</v>
      </c>
    </row>
    <row r="41" spans="1:12" x14ac:dyDescent="0.2">
      <c r="A41" s="11" t="s">
        <v>523</v>
      </c>
      <c r="B41" s="26">
        <v>0.58721800000000002</v>
      </c>
      <c r="C41" s="26">
        <v>0.462119</v>
      </c>
      <c r="D41" s="26">
        <v>0.38401200000000002</v>
      </c>
      <c r="E41" s="26">
        <v>0.41217399999999998</v>
      </c>
      <c r="F41" s="26">
        <v>0.44805699999999998</v>
      </c>
      <c r="G41" s="26">
        <v>0.47247899999999998</v>
      </c>
      <c r="H41" s="26">
        <v>0.59793099999999999</v>
      </c>
      <c r="I41" s="26">
        <v>0.47477999999999998</v>
      </c>
      <c r="J41" s="26">
        <v>0.41533799999999998</v>
      </c>
      <c r="K41" s="26">
        <v>0.52166199999999996</v>
      </c>
      <c r="L41" s="26">
        <v>0.55499299999999996</v>
      </c>
    </row>
    <row r="42" spans="1:12" x14ac:dyDescent="0.2">
      <c r="A42" s="11" t="s">
        <v>524</v>
      </c>
      <c r="B42" s="26">
        <v>0.27643600000000002</v>
      </c>
      <c r="C42" s="26">
        <v>0.25908399999999998</v>
      </c>
      <c r="D42" s="26">
        <v>0.211364</v>
      </c>
      <c r="E42" s="26">
        <v>0.38445200000000002</v>
      </c>
      <c r="F42" s="26">
        <v>0.28977199999999997</v>
      </c>
      <c r="G42" s="26">
        <v>0.27352900000000002</v>
      </c>
      <c r="H42" s="26">
        <v>0.35666500000000001</v>
      </c>
      <c r="I42" s="26">
        <v>0.30426900000000001</v>
      </c>
      <c r="J42" s="26">
        <v>0.231014</v>
      </c>
      <c r="K42" s="26">
        <v>0.329571</v>
      </c>
      <c r="L42" s="26">
        <v>0.35653200000000002</v>
      </c>
    </row>
    <row r="43" spans="1:12" x14ac:dyDescent="0.2">
      <c r="A43" s="11" t="s">
        <v>525</v>
      </c>
      <c r="B43" s="20">
        <v>3.1748080000000001</v>
      </c>
      <c r="C43" s="20">
        <v>3.3659080000000001</v>
      </c>
      <c r="D43" s="20">
        <v>3.6130640000000001</v>
      </c>
      <c r="E43" s="20">
        <v>3.858771</v>
      </c>
      <c r="F43" s="20">
        <v>3.986164</v>
      </c>
      <c r="G43" s="20">
        <v>3.8183600000000002</v>
      </c>
      <c r="H43" s="20">
        <v>3.3666360000000002</v>
      </c>
      <c r="I43" s="20">
        <v>3.1143839999999998</v>
      </c>
      <c r="J43" s="20">
        <v>3.2428759999999999</v>
      </c>
      <c r="K43" s="20">
        <v>3.4651399999999999</v>
      </c>
      <c r="L43" s="20">
        <v>3.6651090000000002</v>
      </c>
    </row>
    <row r="44" spans="1:12" x14ac:dyDescent="0.2">
      <c r="A44" s="11" t="s">
        <v>526</v>
      </c>
      <c r="B44" s="20">
        <v>30.222919999999998</v>
      </c>
      <c r="C44" s="20">
        <v>31.26942</v>
      </c>
      <c r="D44" s="20">
        <v>31.618860000000002</v>
      </c>
      <c r="E44" s="20">
        <v>31.175129999999999</v>
      </c>
      <c r="F44" s="20">
        <v>30.848272000000001</v>
      </c>
      <c r="G44" s="20">
        <v>30.726696</v>
      </c>
      <c r="H44" s="20">
        <v>29.680924000000001</v>
      </c>
      <c r="I44" s="20">
        <v>28.210728</v>
      </c>
      <c r="J44" s="20">
        <v>29.321292</v>
      </c>
      <c r="K44" s="20">
        <v>30.210159000000001</v>
      </c>
      <c r="L44" s="20">
        <v>31.570986999999999</v>
      </c>
    </row>
    <row r="45" spans="1:12" x14ac:dyDescent="0.2">
      <c r="A45" s="11" t="s">
        <v>527</v>
      </c>
      <c r="B45" s="20">
        <v>30.075136000000001</v>
      </c>
      <c r="C45" s="20">
        <v>31.377528000000002</v>
      </c>
      <c r="D45" s="20">
        <v>29.383171999999998</v>
      </c>
      <c r="E45" s="20">
        <v>28.331415</v>
      </c>
      <c r="F45" s="20">
        <v>30.50684</v>
      </c>
      <c r="G45" s="20">
        <v>31.301815999999999</v>
      </c>
      <c r="H45" s="20">
        <v>32.272239999999996</v>
      </c>
      <c r="I45" s="20">
        <v>32.097520000000003</v>
      </c>
      <c r="J45" s="20">
        <v>30.584371999999998</v>
      </c>
      <c r="K45" s="20">
        <v>31.069766000000001</v>
      </c>
      <c r="L45" s="20">
        <v>33.501300000000001</v>
      </c>
    </row>
    <row r="46" spans="1:12" x14ac:dyDescent="0.2">
      <c r="A46" s="11" t="s">
        <v>528</v>
      </c>
      <c r="B46" s="20">
        <v>3.3225920000000002</v>
      </c>
      <c r="C46" s="20">
        <v>3.2578</v>
      </c>
      <c r="D46" s="20">
        <v>5.8487520000000002</v>
      </c>
      <c r="E46" s="20">
        <v>6.7024860000000004</v>
      </c>
      <c r="F46" s="20">
        <v>4.3275959999999998</v>
      </c>
      <c r="G46" s="20">
        <v>3.2432400000000001</v>
      </c>
      <c r="H46" s="20">
        <v>0.77532000000000001</v>
      </c>
      <c r="I46" s="20">
        <v>-0.8</v>
      </c>
      <c r="J46" s="20">
        <v>1.9797959999999999</v>
      </c>
      <c r="K46" s="20">
        <v>2.6055329999999999</v>
      </c>
      <c r="L46" s="20">
        <v>1.734796</v>
      </c>
    </row>
    <row r="47" spans="1:12" x14ac:dyDescent="0.2">
      <c r="A47" s="11"/>
      <c r="B47" s="11"/>
      <c r="C47" s="11"/>
      <c r="D47" s="11"/>
      <c r="E47" s="11"/>
      <c r="F47" s="11"/>
      <c r="G47" s="11"/>
      <c r="H47" s="11"/>
      <c r="I47" s="11"/>
      <c r="J47" s="11"/>
      <c r="K47" s="11"/>
      <c r="L47" s="11"/>
    </row>
    <row r="48" spans="1:12" x14ac:dyDescent="0.2">
      <c r="A48" s="9" t="s">
        <v>529</v>
      </c>
      <c r="B48" s="11"/>
      <c r="C48" s="11"/>
      <c r="D48" s="11"/>
      <c r="E48" s="11"/>
      <c r="F48" s="11"/>
      <c r="G48" s="11"/>
      <c r="H48" s="11"/>
      <c r="I48" s="11"/>
      <c r="J48" s="11"/>
      <c r="K48" s="11"/>
      <c r="L48" s="11"/>
    </row>
    <row r="49" spans="1:12" x14ac:dyDescent="0.2">
      <c r="A49" s="11" t="s">
        <v>530</v>
      </c>
      <c r="B49" s="34">
        <v>0.40695100000000001</v>
      </c>
      <c r="C49" s="34">
        <v>0.56580200000000003</v>
      </c>
      <c r="D49" s="34">
        <v>0.41850399999999999</v>
      </c>
      <c r="E49" s="34">
        <v>0.601047</v>
      </c>
      <c r="F49" s="34">
        <v>0.501946</v>
      </c>
      <c r="G49" s="34">
        <v>0.464835</v>
      </c>
      <c r="H49" s="34">
        <v>0.59267499999999995</v>
      </c>
      <c r="I49" s="34">
        <v>0.63098699999999996</v>
      </c>
      <c r="J49" s="34">
        <v>0.52821200000000001</v>
      </c>
      <c r="K49" s="34">
        <v>0.420464</v>
      </c>
      <c r="L49" s="34">
        <v>0.35747800000000002</v>
      </c>
    </row>
    <row r="50" spans="1:12" x14ac:dyDescent="0.2">
      <c r="A50" s="11" t="s">
        <v>531</v>
      </c>
      <c r="B50" s="34">
        <v>0.28924299999999997</v>
      </c>
      <c r="C50" s="34">
        <v>0.36134899999999998</v>
      </c>
      <c r="D50" s="34">
        <v>0.29503200000000002</v>
      </c>
      <c r="E50" s="34">
        <v>0.37540800000000002</v>
      </c>
      <c r="F50" s="34">
        <v>0.33419700000000002</v>
      </c>
      <c r="G50" s="34">
        <v>0.31732900000000003</v>
      </c>
      <c r="H50" s="34">
        <v>0.37212499999999998</v>
      </c>
      <c r="I50" s="34">
        <v>0.386874</v>
      </c>
      <c r="J50" s="34">
        <v>0.34564</v>
      </c>
      <c r="K50" s="34">
        <v>0.29600399999999999</v>
      </c>
      <c r="L50" s="34">
        <v>0.26334000000000002</v>
      </c>
    </row>
    <row r="51" spans="1:12" x14ac:dyDescent="0.2">
      <c r="A51" s="11" t="s">
        <v>532</v>
      </c>
      <c r="B51" s="34">
        <v>0.40695100000000001</v>
      </c>
      <c r="C51" s="34">
        <v>0.44747700000000001</v>
      </c>
      <c r="D51" s="34">
        <v>0.32930500000000001</v>
      </c>
      <c r="E51" s="34">
        <v>0.59328400000000003</v>
      </c>
      <c r="F51" s="34">
        <v>0.49507699999999999</v>
      </c>
      <c r="G51" s="34">
        <v>0.35254099999999999</v>
      </c>
      <c r="H51" s="34">
        <v>0.57358900000000002</v>
      </c>
      <c r="I51" s="34">
        <v>0.57052700000000001</v>
      </c>
      <c r="J51" s="34">
        <v>0.50123499999999999</v>
      </c>
      <c r="K51" s="34">
        <v>0.363396</v>
      </c>
      <c r="L51" s="34">
        <v>0.31617299999999998</v>
      </c>
    </row>
    <row r="52" spans="1:12" x14ac:dyDescent="0.2">
      <c r="A52" s="11" t="s">
        <v>533</v>
      </c>
      <c r="B52" s="34">
        <v>0.28924299999999997</v>
      </c>
      <c r="C52" s="34">
        <v>0.28578100000000001</v>
      </c>
      <c r="D52" s="34">
        <v>0.23215</v>
      </c>
      <c r="E52" s="34">
        <v>0.37056</v>
      </c>
      <c r="F52" s="34">
        <v>0.329623</v>
      </c>
      <c r="G52" s="34">
        <v>0.24066899999999999</v>
      </c>
      <c r="H52" s="34">
        <v>0.36014200000000002</v>
      </c>
      <c r="I52" s="34">
        <v>0.349804</v>
      </c>
      <c r="J52" s="34">
        <v>0.32798699999999997</v>
      </c>
      <c r="K52" s="34">
        <v>0.25582899999999997</v>
      </c>
      <c r="L52" s="34">
        <v>0.23291200000000001</v>
      </c>
    </row>
    <row r="53" spans="1:12" x14ac:dyDescent="0.2">
      <c r="A53" s="11" t="s">
        <v>534</v>
      </c>
      <c r="B53" s="34">
        <v>0.62103299999999995</v>
      </c>
      <c r="C53" s="34">
        <v>0.671593</v>
      </c>
      <c r="D53" s="34">
        <v>0.628139</v>
      </c>
      <c r="E53" s="34">
        <v>0.69518800000000003</v>
      </c>
      <c r="F53" s="34">
        <v>0.67908400000000002</v>
      </c>
      <c r="G53" s="34">
        <v>0.65673999999999999</v>
      </c>
      <c r="H53" s="34">
        <v>0.66331200000000001</v>
      </c>
      <c r="I53" s="34">
        <v>0.69497799999999998</v>
      </c>
      <c r="J53" s="34">
        <v>0.67822499999999997</v>
      </c>
      <c r="K53" s="34">
        <v>0.63680800000000004</v>
      </c>
      <c r="L53" s="34">
        <v>0.64533399999999996</v>
      </c>
    </row>
    <row r="54" spans="1:12" x14ac:dyDescent="0.2">
      <c r="A54" s="11"/>
      <c r="B54" s="11"/>
      <c r="C54" s="11"/>
      <c r="D54" s="11"/>
      <c r="E54" s="11"/>
      <c r="F54" s="11"/>
      <c r="G54" s="11"/>
      <c r="H54" s="11"/>
      <c r="I54" s="11"/>
      <c r="J54" s="11"/>
      <c r="K54" s="11"/>
      <c r="L54" s="11"/>
    </row>
    <row r="55" spans="1:12" x14ac:dyDescent="0.2">
      <c r="A55" s="11" t="s">
        <v>535</v>
      </c>
      <c r="B55" s="26">
        <v>28.495574999999999</v>
      </c>
      <c r="C55" s="26">
        <v>29.225805999999999</v>
      </c>
      <c r="D55" s="26">
        <v>27.609022</v>
      </c>
      <c r="E55" s="26">
        <v>30.679103999999999</v>
      </c>
      <c r="F55" s="26">
        <v>28.176100000000002</v>
      </c>
      <c r="G55" s="26">
        <v>31.58</v>
      </c>
      <c r="H55" s="26">
        <v>33.96875</v>
      </c>
      <c r="I55" s="26">
        <v>39.719298000000002</v>
      </c>
      <c r="J55" s="26">
        <v>50.06962</v>
      </c>
      <c r="K55" s="26">
        <v>53.15625</v>
      </c>
      <c r="L55" s="26">
        <v>53.280487000000001</v>
      </c>
    </row>
    <row r="56" spans="1:12" x14ac:dyDescent="0.2">
      <c r="A56" s="11" t="s">
        <v>536</v>
      </c>
      <c r="B56" s="26">
        <v>37.601768999999997</v>
      </c>
      <c r="C56" s="26">
        <v>38.314515999999998</v>
      </c>
      <c r="D56" s="26">
        <v>37.045112000000003</v>
      </c>
      <c r="E56" s="26">
        <v>40.902985000000001</v>
      </c>
      <c r="F56" s="26">
        <v>37.213836000000001</v>
      </c>
      <c r="G56" s="26">
        <v>41.526665999999999</v>
      </c>
      <c r="H56" s="26">
        <v>46.368749999999999</v>
      </c>
      <c r="I56" s="26">
        <v>52.748538000000003</v>
      </c>
      <c r="J56" s="26">
        <v>64.968354000000005</v>
      </c>
      <c r="K56" s="26">
        <v>69.068749999999994</v>
      </c>
      <c r="L56" s="26">
        <v>69.157011999999995</v>
      </c>
    </row>
    <row r="57" spans="1:12" x14ac:dyDescent="0.2">
      <c r="A57" s="11" t="s">
        <v>537</v>
      </c>
      <c r="B57" s="26">
        <v>19.964600999999998</v>
      </c>
      <c r="C57" s="26">
        <v>19.016128999999999</v>
      </c>
      <c r="D57" s="26">
        <v>17.127818999999999</v>
      </c>
      <c r="E57" s="26">
        <v>22.231342999999999</v>
      </c>
      <c r="F57" s="26">
        <v>18.540880000000001</v>
      </c>
      <c r="G57" s="26">
        <v>21.54</v>
      </c>
      <c r="H57" s="26">
        <v>28.806249999999999</v>
      </c>
      <c r="I57" s="26">
        <v>31.766081</v>
      </c>
      <c r="J57" s="26">
        <v>40.341771999999999</v>
      </c>
      <c r="K57" s="26">
        <v>42.05</v>
      </c>
      <c r="L57" s="26">
        <v>42.900914</v>
      </c>
    </row>
    <row r="58" spans="1:12" x14ac:dyDescent="0.2">
      <c r="A58" s="11" t="s">
        <v>538</v>
      </c>
      <c r="B58" s="26">
        <v>1.198634</v>
      </c>
      <c r="C58" s="26">
        <v>1.291307</v>
      </c>
      <c r="D58" s="26">
        <v>1.047493</v>
      </c>
      <c r="E58" s="26">
        <v>1.2149239999999999</v>
      </c>
      <c r="F58" s="26">
        <v>1.1115429999999999</v>
      </c>
      <c r="G58" s="26">
        <v>1.162947</v>
      </c>
      <c r="H58" s="26">
        <v>1.4942709999999999</v>
      </c>
      <c r="I58" s="26">
        <v>1.264634</v>
      </c>
      <c r="J58" s="26">
        <v>1.0624450000000001</v>
      </c>
      <c r="K58" s="26">
        <v>0.95339700000000005</v>
      </c>
      <c r="L58" s="26">
        <v>0.82412300000000005</v>
      </c>
    </row>
    <row r="59" spans="1:12" x14ac:dyDescent="0.2">
      <c r="A59" s="11" t="s">
        <v>539</v>
      </c>
      <c r="B59" s="19" t="s">
        <v>338</v>
      </c>
      <c r="C59" s="19" t="s">
        <v>338</v>
      </c>
      <c r="D59" s="26">
        <v>8.7679999999999994E-2</v>
      </c>
      <c r="E59" s="26">
        <v>0.160554</v>
      </c>
      <c r="F59" s="19" t="s">
        <v>338</v>
      </c>
      <c r="G59" s="19" t="s">
        <v>338</v>
      </c>
      <c r="H59" s="19" t="s">
        <v>338</v>
      </c>
      <c r="I59" s="19" t="s">
        <v>338</v>
      </c>
      <c r="J59" s="19" t="s">
        <v>338</v>
      </c>
      <c r="K59" s="19" t="s">
        <v>338</v>
      </c>
      <c r="L59" s="19" t="s">
        <v>338</v>
      </c>
    </row>
    <row r="60" spans="1:12" x14ac:dyDescent="0.2">
      <c r="A60" s="11" t="s">
        <v>540</v>
      </c>
      <c r="B60" s="26">
        <v>2.2575349999999998</v>
      </c>
      <c r="C60" s="26">
        <v>2.6017809999999999</v>
      </c>
      <c r="D60" s="26">
        <v>2.2655829999999999</v>
      </c>
      <c r="E60" s="26">
        <v>2.2353130000000001</v>
      </c>
      <c r="F60" s="26">
        <v>2.231004</v>
      </c>
      <c r="G60" s="26">
        <v>2.2420300000000002</v>
      </c>
      <c r="H60" s="26">
        <v>2.4052929999999999</v>
      </c>
      <c r="I60" s="26">
        <v>2.0999629999999998</v>
      </c>
      <c r="J60" s="26">
        <v>1.7110129999999999</v>
      </c>
      <c r="K60" s="26">
        <v>1.5659920000000001</v>
      </c>
      <c r="L60" s="26">
        <v>1.3285</v>
      </c>
    </row>
    <row r="61" spans="1:12" x14ac:dyDescent="0.2">
      <c r="A61" s="11" t="s">
        <v>541</v>
      </c>
      <c r="B61" s="19" t="s">
        <v>338</v>
      </c>
      <c r="C61" s="19" t="s">
        <v>338</v>
      </c>
      <c r="D61" s="26">
        <v>0.18964</v>
      </c>
      <c r="E61" s="26">
        <v>0.29540100000000002</v>
      </c>
      <c r="F61" s="19" t="s">
        <v>338</v>
      </c>
      <c r="G61" s="19" t="s">
        <v>338</v>
      </c>
      <c r="H61" s="19" t="s">
        <v>338</v>
      </c>
      <c r="I61" s="19" t="s">
        <v>338</v>
      </c>
      <c r="J61" s="19" t="s">
        <v>338</v>
      </c>
      <c r="K61" s="19" t="s">
        <v>338</v>
      </c>
      <c r="L61" s="19" t="s">
        <v>338</v>
      </c>
    </row>
    <row r="62" spans="1:12" x14ac:dyDescent="0.2">
      <c r="A62" s="11"/>
      <c r="B62" s="11"/>
      <c r="C62" s="11"/>
      <c r="D62" s="11"/>
      <c r="E62" s="11"/>
      <c r="F62" s="11"/>
      <c r="G62" s="11"/>
      <c r="H62" s="11"/>
      <c r="I62" s="11"/>
      <c r="J62" s="11"/>
      <c r="K62" s="11"/>
      <c r="L62" s="11"/>
    </row>
    <row r="63" spans="1:12" x14ac:dyDescent="0.2">
      <c r="A63" s="11" t="s">
        <v>542</v>
      </c>
      <c r="B63" s="33">
        <v>5.6612210000000003</v>
      </c>
      <c r="C63" s="33">
        <v>5.8418559999999999</v>
      </c>
      <c r="D63" s="33">
        <v>6.2114609999999999</v>
      </c>
      <c r="E63" s="33">
        <v>5.8313449999999998</v>
      </c>
      <c r="F63" s="33">
        <v>5.9173119999999999</v>
      </c>
      <c r="G63" s="33">
        <v>6.1459440000000001</v>
      </c>
      <c r="H63" s="33">
        <v>5.9159490000000003</v>
      </c>
      <c r="I63" s="33">
        <v>6.3771820000000004</v>
      </c>
      <c r="J63" s="33">
        <v>7.4211479999999996</v>
      </c>
      <c r="K63" s="33">
        <v>7.4141560000000002</v>
      </c>
      <c r="L63" s="33">
        <v>7.0788690000000001</v>
      </c>
    </row>
    <row r="64" spans="1:12" x14ac:dyDescent="0.2">
      <c r="A64" s="11"/>
      <c r="B64" s="11"/>
      <c r="C64" s="11"/>
      <c r="D64" s="11"/>
      <c r="E64" s="11"/>
      <c r="F64" s="11"/>
      <c r="G64" s="11"/>
      <c r="H64" s="11"/>
      <c r="I64" s="11"/>
      <c r="J64" s="11"/>
      <c r="K64" s="11"/>
      <c r="L64" s="11"/>
    </row>
    <row r="65" spans="1:12" x14ac:dyDescent="0.2">
      <c r="A65" s="9" t="s">
        <v>543</v>
      </c>
      <c r="B65" s="11"/>
      <c r="C65" s="11"/>
      <c r="D65" s="11"/>
      <c r="E65" s="11"/>
      <c r="F65" s="11"/>
      <c r="G65" s="11"/>
      <c r="H65" s="11"/>
      <c r="I65" s="11"/>
      <c r="J65" s="11"/>
      <c r="K65" s="11"/>
      <c r="L65" s="11"/>
    </row>
    <row r="66" spans="1:12" x14ac:dyDescent="0.2">
      <c r="A66" s="11" t="s">
        <v>113</v>
      </c>
      <c r="B66" s="34">
        <v>7.1169999999999997E-2</v>
      </c>
      <c r="C66" s="34">
        <v>3.1595999999999999E-2</v>
      </c>
      <c r="D66" s="34">
        <v>2.1686E-2</v>
      </c>
      <c r="E66" s="34">
        <v>8.6809999999999998E-2</v>
      </c>
      <c r="F66" s="34">
        <v>9.7275E-2</v>
      </c>
      <c r="G66" s="34">
        <v>7.8592999999999996E-2</v>
      </c>
      <c r="H66" s="34">
        <v>9.2061000000000004E-2</v>
      </c>
      <c r="I66" s="34">
        <v>0.17490900000000001</v>
      </c>
      <c r="J66" s="34">
        <v>0.15834799999999999</v>
      </c>
      <c r="K66" s="34">
        <v>6.7572999999999994E-2</v>
      </c>
      <c r="L66" s="34">
        <v>6.3298999999999994E-2</v>
      </c>
    </row>
    <row r="67" spans="1:12" x14ac:dyDescent="0.2">
      <c r="A67" s="11" t="s">
        <v>115</v>
      </c>
      <c r="B67" s="34">
        <v>7.3743000000000003E-2</v>
      </c>
      <c r="C67" s="34">
        <v>6.7127000000000006E-2</v>
      </c>
      <c r="D67" s="34">
        <v>4.5196E-2</v>
      </c>
      <c r="E67" s="34">
        <v>8.3765000000000006E-2</v>
      </c>
      <c r="F67" s="34">
        <v>7.4723999999999999E-2</v>
      </c>
      <c r="G67" s="34">
        <v>7.5606999999999994E-2</v>
      </c>
      <c r="H67" s="34">
        <v>0.101175</v>
      </c>
      <c r="I67" s="34">
        <v>0.15686</v>
      </c>
      <c r="J67" s="34">
        <v>9.2175999999999994E-2</v>
      </c>
      <c r="K67" s="34">
        <v>9.1505000000000003E-2</v>
      </c>
      <c r="L67" s="34">
        <v>0.105645</v>
      </c>
    </row>
    <row r="68" spans="1:12" x14ac:dyDescent="0.2">
      <c r="A68" s="11" t="s">
        <v>544</v>
      </c>
      <c r="B68" s="34">
        <v>6.2515000000000001E-2</v>
      </c>
      <c r="C68" s="34">
        <v>0.118145</v>
      </c>
      <c r="D68" s="34">
        <v>3.7044000000000001E-2</v>
      </c>
      <c r="E68" s="34">
        <v>0.112441</v>
      </c>
      <c r="F68" s="34">
        <v>7.9547000000000007E-2</v>
      </c>
      <c r="G68" s="34">
        <v>5.2728999999999998E-2</v>
      </c>
      <c r="H68" s="34">
        <v>0.13661899999999999</v>
      </c>
      <c r="I68" s="34">
        <v>0.21087500000000001</v>
      </c>
      <c r="J68" s="34">
        <v>0.14440600000000001</v>
      </c>
      <c r="K68" s="34">
        <v>7.8585000000000002E-2</v>
      </c>
      <c r="L68" s="34">
        <v>0.112942</v>
      </c>
    </row>
    <row r="69" spans="1:12" x14ac:dyDescent="0.2">
      <c r="A69" s="11" t="s">
        <v>545</v>
      </c>
      <c r="B69" s="34">
        <v>5.4699999999999999E-2</v>
      </c>
      <c r="C69" s="34">
        <v>0.12546499999999999</v>
      </c>
      <c r="D69" s="34">
        <v>1.3245E-2</v>
      </c>
      <c r="E69" s="34">
        <v>0.11955300000000001</v>
      </c>
      <c r="F69" s="34">
        <v>8.9759000000000005E-2</v>
      </c>
      <c r="G69" s="34">
        <v>5.7366E-2</v>
      </c>
      <c r="H69" s="34">
        <v>0.14735000000000001</v>
      </c>
      <c r="I69" s="34">
        <v>0.24967800000000001</v>
      </c>
      <c r="J69" s="34">
        <v>0.16475200000000001</v>
      </c>
      <c r="K69" s="34">
        <v>7.5084999999999999E-2</v>
      </c>
      <c r="L69" s="34">
        <v>0.112979</v>
      </c>
    </row>
    <row r="70" spans="1:12" x14ac:dyDescent="0.2">
      <c r="A70" s="11" t="s">
        <v>546</v>
      </c>
      <c r="B70" s="34">
        <v>5.4699999999999999E-2</v>
      </c>
      <c r="C70" s="34">
        <v>0.12546499999999999</v>
      </c>
      <c r="D70" s="34">
        <v>1.3245E-2</v>
      </c>
      <c r="E70" s="34">
        <v>0.11955300000000001</v>
      </c>
      <c r="F70" s="34">
        <v>8.9759000000000005E-2</v>
      </c>
      <c r="G70" s="34">
        <v>5.7366E-2</v>
      </c>
      <c r="H70" s="34">
        <v>0.14735000000000001</v>
      </c>
      <c r="I70" s="34">
        <v>0.24967800000000001</v>
      </c>
      <c r="J70" s="34">
        <v>0.16475200000000001</v>
      </c>
      <c r="K70" s="34">
        <v>7.5084999999999999E-2</v>
      </c>
      <c r="L70" s="34">
        <v>0.112979</v>
      </c>
    </row>
    <row r="71" spans="1:12" x14ac:dyDescent="0.2">
      <c r="A71" s="11" t="s">
        <v>134</v>
      </c>
      <c r="B71" s="34">
        <v>1.3100000000000001E-2</v>
      </c>
      <c r="C71" s="34">
        <v>0.15373500000000001</v>
      </c>
      <c r="D71" s="34">
        <v>-1.3698999999999999E-2</v>
      </c>
      <c r="E71" s="34">
        <v>0.14225499999999999</v>
      </c>
      <c r="F71" s="34">
        <v>0.17133300000000001</v>
      </c>
      <c r="G71" s="34">
        <v>0.16514599999999999</v>
      </c>
      <c r="H71" s="34">
        <v>9.5841999999999997E-2</v>
      </c>
      <c r="I71" s="34">
        <v>0.25129299999999999</v>
      </c>
      <c r="J71" s="34">
        <v>0.164599</v>
      </c>
      <c r="K71" s="34">
        <v>6.3736000000000001E-2</v>
      </c>
      <c r="L71" s="34">
        <v>9.8247000000000001E-2</v>
      </c>
    </row>
    <row r="72" spans="1:12" x14ac:dyDescent="0.2">
      <c r="A72" s="11" t="s">
        <v>139</v>
      </c>
      <c r="B72" s="34">
        <v>9.3179999999999999E-3</v>
      </c>
      <c r="C72" s="34">
        <v>0.155004</v>
      </c>
      <c r="D72" s="34">
        <v>-1.1358999999999999E-2</v>
      </c>
      <c r="E72" s="34">
        <v>0.14000000000000001</v>
      </c>
      <c r="F72" s="34">
        <v>0.16983899999999999</v>
      </c>
      <c r="G72" s="34">
        <v>0.167517</v>
      </c>
      <c r="H72" s="34">
        <v>9.3741000000000005E-2</v>
      </c>
      <c r="I72" s="34">
        <v>0.25112400000000001</v>
      </c>
      <c r="J72" s="34">
        <v>0.16716500000000001</v>
      </c>
      <c r="K72" s="34">
        <v>7.6659000000000005E-2</v>
      </c>
      <c r="L72" s="34">
        <v>0.10757899999999999</v>
      </c>
    </row>
    <row r="73" spans="1:12" x14ac:dyDescent="0.2">
      <c r="A73" s="11" t="s">
        <v>547</v>
      </c>
      <c r="B73" s="34">
        <v>4.4166999999999998E-2</v>
      </c>
      <c r="C73" s="34">
        <v>0.12823100000000001</v>
      </c>
      <c r="D73" s="34">
        <v>6.9239999999999996E-3</v>
      </c>
      <c r="E73" s="34">
        <v>0.11337800000000001</v>
      </c>
      <c r="F73" s="34">
        <v>9.7161999999999998E-2</v>
      </c>
      <c r="G73" s="34">
        <v>7.3913000000000006E-2</v>
      </c>
      <c r="H73" s="34">
        <v>0.124184</v>
      </c>
      <c r="I73" s="34">
        <v>0.26024399999999998</v>
      </c>
      <c r="J73" s="34">
        <v>0.17982100000000001</v>
      </c>
      <c r="K73" s="34">
        <v>0.13176199999999999</v>
      </c>
      <c r="L73" s="34">
        <v>0.17615500000000001</v>
      </c>
    </row>
    <row r="74" spans="1:12" x14ac:dyDescent="0.2">
      <c r="A74" s="11" t="s">
        <v>548</v>
      </c>
      <c r="B74" s="34">
        <v>4.3189999999999999E-3</v>
      </c>
      <c r="C74" s="34">
        <v>0.154838</v>
      </c>
      <c r="D74" s="34">
        <v>-7.4489999999999999E-3</v>
      </c>
      <c r="E74" s="34">
        <v>0.140712</v>
      </c>
      <c r="F74" s="34">
        <v>0.16611799999999999</v>
      </c>
      <c r="G74" s="34">
        <v>0.165021</v>
      </c>
      <c r="H74" s="34">
        <v>9.2008999999999994E-2</v>
      </c>
      <c r="I74" s="34">
        <v>0.249445</v>
      </c>
      <c r="J74" s="34">
        <v>0.16592699999999999</v>
      </c>
      <c r="K74" s="34">
        <v>7.7625E-2</v>
      </c>
      <c r="L74" s="34">
        <v>0.108851</v>
      </c>
    </row>
    <row r="75" spans="1:12" x14ac:dyDescent="0.2">
      <c r="A75" s="11"/>
      <c r="B75" s="11"/>
      <c r="C75" s="11"/>
      <c r="D75" s="11"/>
      <c r="E75" s="11"/>
      <c r="F75" s="11"/>
      <c r="G75" s="11"/>
      <c r="H75" s="11"/>
      <c r="I75" s="11"/>
      <c r="J75" s="11"/>
      <c r="K75" s="11"/>
      <c r="L75" s="11"/>
    </row>
    <row r="76" spans="1:12" x14ac:dyDescent="0.2">
      <c r="A76" s="11" t="s">
        <v>549</v>
      </c>
      <c r="B76" s="34">
        <v>0.13355</v>
      </c>
      <c r="C76" s="34">
        <v>5.8429000000000002E-2</v>
      </c>
      <c r="D76" s="34">
        <v>0.13303100000000001</v>
      </c>
      <c r="E76" s="34">
        <v>0.14376900000000001</v>
      </c>
      <c r="F76" s="34">
        <v>0.16550200000000001</v>
      </c>
      <c r="G76" s="34">
        <v>-8.0287999999999998E-2</v>
      </c>
      <c r="H76" s="34">
        <v>9.7710000000000002E-3</v>
      </c>
      <c r="I76" s="34">
        <v>0.16322500000000001</v>
      </c>
      <c r="J76" s="34">
        <v>0.24292800000000001</v>
      </c>
      <c r="K76" s="34">
        <v>1.9633999999999999E-2</v>
      </c>
      <c r="L76" s="34">
        <v>9.9479999999999999E-2</v>
      </c>
    </row>
    <row r="77" spans="1:12" x14ac:dyDescent="0.2">
      <c r="A77" s="11" t="s">
        <v>550</v>
      </c>
      <c r="B77" s="34">
        <v>7.1193000000000006E-2</v>
      </c>
      <c r="C77" s="34">
        <v>5.3453000000000001E-2</v>
      </c>
      <c r="D77" s="34">
        <v>6.8469999999999998E-3</v>
      </c>
      <c r="E77" s="34">
        <v>9.6443000000000001E-2</v>
      </c>
      <c r="F77" s="34">
        <v>0.12263499999999999</v>
      </c>
      <c r="G77" s="34">
        <v>3.2155000000000003E-2</v>
      </c>
      <c r="H77" s="34">
        <v>7.4329999999999993E-2</v>
      </c>
      <c r="I77" s="34">
        <v>0.161166</v>
      </c>
      <c r="J77" s="34">
        <v>0.25972499999999998</v>
      </c>
      <c r="K77" s="34">
        <v>-7.0140999999999995E-2</v>
      </c>
      <c r="L77" s="34">
        <v>-3.0693999999999999E-2</v>
      </c>
    </row>
    <row r="78" spans="1:12" x14ac:dyDescent="0.2">
      <c r="A78" s="11" t="s">
        <v>551</v>
      </c>
      <c r="B78" s="34">
        <v>6.8365999999999996E-2</v>
      </c>
      <c r="C78" s="34">
        <v>3.8503000000000003E-2</v>
      </c>
      <c r="D78" s="34">
        <v>0.106616</v>
      </c>
      <c r="E78" s="34">
        <v>6.5598000000000004E-2</v>
      </c>
      <c r="F78" s="34">
        <v>8.3695000000000006E-2</v>
      </c>
      <c r="G78" s="34">
        <v>6.1428999999999997E-2</v>
      </c>
      <c r="H78" s="34">
        <v>0.20569599999999999</v>
      </c>
      <c r="I78" s="34">
        <v>8.7148000000000003E-2</v>
      </c>
      <c r="J78" s="34">
        <v>6.055E-2</v>
      </c>
      <c r="K78" s="34">
        <v>5.7919999999999999E-2</v>
      </c>
      <c r="L78" s="34">
        <v>6.8346000000000004E-2</v>
      </c>
    </row>
    <row r="79" spans="1:12" x14ac:dyDescent="0.2">
      <c r="A79" s="11" t="s">
        <v>552</v>
      </c>
      <c r="B79" s="34">
        <v>9.0511999999999995E-2</v>
      </c>
      <c r="C79" s="34">
        <v>-2.12E-4</v>
      </c>
      <c r="D79" s="34">
        <v>4.4209999999999996E-3</v>
      </c>
      <c r="E79" s="34">
        <v>9.6009999999999998E-2</v>
      </c>
      <c r="F79" s="34">
        <v>0.123338</v>
      </c>
      <c r="G79" s="34">
        <v>0.111927</v>
      </c>
      <c r="H79" s="34">
        <v>0.22370000000000001</v>
      </c>
      <c r="I79" s="34">
        <v>6.6814999999999999E-2</v>
      </c>
      <c r="J79" s="34">
        <v>8.2641000000000006E-2</v>
      </c>
      <c r="K79" s="34">
        <v>7.5242000000000003E-2</v>
      </c>
      <c r="L79" s="34">
        <v>0.11655799999999999</v>
      </c>
    </row>
    <row r="80" spans="1:12" x14ac:dyDescent="0.2">
      <c r="A80" s="11"/>
      <c r="B80" s="11"/>
      <c r="C80" s="11"/>
      <c r="D80" s="11"/>
      <c r="E80" s="11"/>
      <c r="F80" s="11"/>
      <c r="G80" s="11"/>
      <c r="H80" s="11"/>
      <c r="I80" s="11"/>
      <c r="J80" s="11"/>
      <c r="K80" s="11"/>
      <c r="L80" s="11"/>
    </row>
    <row r="81" spans="1:12" x14ac:dyDescent="0.2">
      <c r="A81" s="11" t="s">
        <v>553</v>
      </c>
      <c r="B81" s="34">
        <v>0.13569600000000001</v>
      </c>
      <c r="C81" s="34">
        <v>-0.13704</v>
      </c>
      <c r="D81" s="34">
        <v>0.13770299999999999</v>
      </c>
      <c r="E81" s="34">
        <v>-0.107708</v>
      </c>
      <c r="F81" s="34">
        <v>0.18751100000000001</v>
      </c>
      <c r="G81" s="34">
        <v>0.186811</v>
      </c>
      <c r="H81" s="34">
        <v>0.13864299999999999</v>
      </c>
      <c r="I81" s="34">
        <v>-4.2091000000000003E-2</v>
      </c>
      <c r="J81" s="34">
        <v>0.18595999999999999</v>
      </c>
      <c r="K81" s="34">
        <v>0.224693</v>
      </c>
      <c r="L81" s="34">
        <v>0.217782</v>
      </c>
    </row>
    <row r="82" spans="1:12" x14ac:dyDescent="0.2">
      <c r="A82" s="11" t="s">
        <v>554</v>
      </c>
      <c r="B82" s="34">
        <v>0.13569600000000001</v>
      </c>
      <c r="C82" s="34">
        <v>-0.13704</v>
      </c>
      <c r="D82" s="34">
        <v>0.13770299999999999</v>
      </c>
      <c r="E82" s="34">
        <v>-0.107708</v>
      </c>
      <c r="F82" s="34">
        <v>0.18751100000000001</v>
      </c>
      <c r="G82" s="34">
        <v>0.19095200000000001</v>
      </c>
      <c r="H82" s="34">
        <v>0.19950100000000001</v>
      </c>
      <c r="I82" s="34">
        <v>-3.9378999999999997E-2</v>
      </c>
      <c r="J82" s="34">
        <v>0.17524400000000001</v>
      </c>
      <c r="K82" s="34">
        <v>0.21393200000000001</v>
      </c>
      <c r="L82" s="34">
        <v>0.217782</v>
      </c>
    </row>
    <row r="83" spans="1:12" x14ac:dyDescent="0.2">
      <c r="A83" s="11" t="s">
        <v>284</v>
      </c>
      <c r="B83" s="34">
        <v>0.15915000000000001</v>
      </c>
      <c r="C83" s="34">
        <v>7.5551999999999994E-2</v>
      </c>
      <c r="D83" s="34">
        <v>-0.231739</v>
      </c>
      <c r="E83" s="34">
        <v>1.043134</v>
      </c>
      <c r="F83" s="34">
        <v>-0.141541</v>
      </c>
      <c r="G83" s="34">
        <v>0.100796</v>
      </c>
      <c r="H83" s="34">
        <v>0.39411499999999999</v>
      </c>
      <c r="I83" s="34">
        <v>1.0946000000000001E-2</v>
      </c>
      <c r="J83" s="34">
        <v>-0.174816</v>
      </c>
      <c r="K83" s="34">
        <v>0.49729400000000001</v>
      </c>
      <c r="L83" s="34">
        <v>0.943801</v>
      </c>
    </row>
    <row r="84" spans="1:12" x14ac:dyDescent="0.2">
      <c r="A84" s="11" t="s">
        <v>555</v>
      </c>
      <c r="B84" s="34">
        <v>-4.3207000000000002E-2</v>
      </c>
      <c r="C84" s="34">
        <v>0.20070199999999999</v>
      </c>
      <c r="D84" s="34">
        <v>0.106978</v>
      </c>
      <c r="E84" s="34">
        <v>-5.5493000000000001E-2</v>
      </c>
      <c r="F84" s="34">
        <v>0.18665000000000001</v>
      </c>
      <c r="G84" s="34">
        <v>9.7669999999999996E-3</v>
      </c>
      <c r="H84" s="34">
        <v>-6.2709000000000001E-2</v>
      </c>
      <c r="I84" s="34">
        <v>0.276868</v>
      </c>
      <c r="J84" s="34">
        <v>8.4447999999999995E-2</v>
      </c>
      <c r="K84" s="34">
        <v>0.111025</v>
      </c>
      <c r="L84" s="34">
        <v>0.106087</v>
      </c>
    </row>
    <row r="85" spans="1:12" x14ac:dyDescent="0.2">
      <c r="A85" s="11" t="s">
        <v>556</v>
      </c>
      <c r="B85" s="34">
        <v>1.0088410000000001</v>
      </c>
      <c r="C85" s="34">
        <v>8.9140999999999998E-2</v>
      </c>
      <c r="D85" s="34">
        <v>-0.82298000000000004</v>
      </c>
      <c r="E85" s="34">
        <v>9.2286199999999994</v>
      </c>
      <c r="F85" s="34">
        <v>-0.29446099999999997</v>
      </c>
      <c r="G85" s="34">
        <v>-1.9546000000000001E-2</v>
      </c>
      <c r="H85" s="34">
        <v>0.91722400000000004</v>
      </c>
      <c r="I85" s="34">
        <v>-0.12753999999999999</v>
      </c>
      <c r="J85" s="34">
        <v>-0.45772600000000002</v>
      </c>
      <c r="K85" s="34">
        <v>1.317831</v>
      </c>
      <c r="L85" s="34">
        <v>2.6188669999999998</v>
      </c>
    </row>
    <row r="86" spans="1:12" x14ac:dyDescent="0.2">
      <c r="A86" s="11" t="s">
        <v>557</v>
      </c>
      <c r="B86" s="34">
        <v>0.955654</v>
      </c>
      <c r="C86" s="34">
        <v>8.9435000000000001E-2</v>
      </c>
      <c r="D86" s="34">
        <v>-0.79069800000000001</v>
      </c>
      <c r="E86" s="34">
        <v>7.525277</v>
      </c>
      <c r="F86" s="34">
        <v>-0.28395999999999999</v>
      </c>
      <c r="G86" s="34">
        <v>-2.0886999999999999E-2</v>
      </c>
      <c r="H86" s="34">
        <v>0.88757699999999995</v>
      </c>
      <c r="I86" s="34">
        <v>-0.12367400000000001</v>
      </c>
      <c r="J86" s="34">
        <v>-0.44855600000000001</v>
      </c>
      <c r="K86" s="34">
        <v>1.2652969999999999</v>
      </c>
      <c r="L86" s="34">
        <v>2.4981089999999999</v>
      </c>
    </row>
    <row r="87" spans="1:12" x14ac:dyDescent="0.2">
      <c r="A87" s="11" t="s">
        <v>558</v>
      </c>
      <c r="B87" s="34">
        <v>0.13675200000000001</v>
      </c>
      <c r="C87" s="34">
        <v>0.13533800000000001</v>
      </c>
      <c r="D87" s="34">
        <v>0.12582699999999999</v>
      </c>
      <c r="E87" s="34">
        <v>0.117647</v>
      </c>
      <c r="F87" s="34">
        <v>0.12631500000000001</v>
      </c>
      <c r="G87" s="34">
        <v>0.14018600000000001</v>
      </c>
      <c r="H87" s="34">
        <v>0.106557</v>
      </c>
      <c r="I87" s="34">
        <v>0.103703</v>
      </c>
      <c r="J87" s="34">
        <v>0.13422799999999999</v>
      </c>
      <c r="K87" s="34">
        <v>0.13609399999999999</v>
      </c>
      <c r="L87" s="34">
        <v>0.13467000000000001</v>
      </c>
    </row>
    <row r="88" spans="1:12" x14ac:dyDescent="0.2">
      <c r="A88" s="11"/>
      <c r="B88" s="11"/>
      <c r="C88" s="11"/>
      <c r="D88" s="11"/>
      <c r="E88" s="11"/>
      <c r="F88" s="11"/>
      <c r="G88" s="11"/>
      <c r="H88" s="11"/>
      <c r="I88" s="11"/>
      <c r="J88" s="11"/>
      <c r="K88" s="11"/>
      <c r="L88" s="11"/>
    </row>
    <row r="89" spans="1:12" x14ac:dyDescent="0.2">
      <c r="A89" s="9" t="s">
        <v>559</v>
      </c>
      <c r="B89" s="11"/>
      <c r="C89" s="11"/>
      <c r="D89" s="11"/>
      <c r="E89" s="11"/>
      <c r="F89" s="11"/>
      <c r="G89" s="11"/>
      <c r="H89" s="11"/>
      <c r="I89" s="11"/>
      <c r="J89" s="11"/>
      <c r="K89" s="11"/>
      <c r="L89" s="11"/>
    </row>
    <row r="90" spans="1:12" x14ac:dyDescent="0.2">
      <c r="A90" s="11" t="s">
        <v>113</v>
      </c>
      <c r="B90" s="34">
        <v>6.5929000000000001E-2</v>
      </c>
      <c r="C90" s="34">
        <v>5.1196999999999999E-2</v>
      </c>
      <c r="D90" s="34">
        <v>2.6629E-2</v>
      </c>
      <c r="E90" s="34">
        <v>5.3745000000000001E-2</v>
      </c>
      <c r="F90" s="34">
        <v>9.2030000000000001E-2</v>
      </c>
      <c r="G90" s="34">
        <v>8.7894E-2</v>
      </c>
      <c r="H90" s="34">
        <v>8.5306000000000007E-2</v>
      </c>
      <c r="I90" s="34">
        <v>0.13272800000000001</v>
      </c>
      <c r="J90" s="34">
        <v>0.166599</v>
      </c>
      <c r="K90" s="34">
        <v>0.112035</v>
      </c>
      <c r="L90" s="34">
        <v>9.9820999999999993E-2</v>
      </c>
    </row>
    <row r="91" spans="1:12" x14ac:dyDescent="0.2">
      <c r="A91" s="11" t="s">
        <v>115</v>
      </c>
      <c r="B91" s="34">
        <v>7.3171E-2</v>
      </c>
      <c r="C91" s="34">
        <v>7.0430000000000006E-2</v>
      </c>
      <c r="D91" s="34">
        <v>5.6105000000000002E-2</v>
      </c>
      <c r="E91" s="34">
        <v>6.4306000000000002E-2</v>
      </c>
      <c r="F91" s="34">
        <v>7.9235E-2</v>
      </c>
      <c r="G91" s="34">
        <v>7.5165999999999997E-2</v>
      </c>
      <c r="H91" s="34">
        <v>8.8317000000000007E-2</v>
      </c>
      <c r="I91" s="34">
        <v>0.12867400000000001</v>
      </c>
      <c r="J91" s="34">
        <v>0.124053</v>
      </c>
      <c r="K91" s="34">
        <v>9.1841000000000006E-2</v>
      </c>
      <c r="L91" s="34">
        <v>8.9824000000000001E-2</v>
      </c>
    </row>
    <row r="92" spans="1:12" x14ac:dyDescent="0.2">
      <c r="A92" s="11" t="s">
        <v>544</v>
      </c>
      <c r="B92" s="34">
        <v>7.6435000000000003E-2</v>
      </c>
      <c r="C92" s="34">
        <v>8.9976E-2</v>
      </c>
      <c r="D92" s="34">
        <v>7.6830999999999997E-2</v>
      </c>
      <c r="E92" s="34">
        <v>7.4080999999999994E-2</v>
      </c>
      <c r="F92" s="34">
        <v>9.5870999999999998E-2</v>
      </c>
      <c r="G92" s="34">
        <v>6.6054000000000002E-2</v>
      </c>
      <c r="H92" s="34">
        <v>9.3869999999999995E-2</v>
      </c>
      <c r="I92" s="34">
        <v>0.17316000000000001</v>
      </c>
      <c r="J92" s="34">
        <v>0.177172</v>
      </c>
      <c r="K92" s="34">
        <v>0.111009</v>
      </c>
      <c r="L92" s="34">
        <v>7.4560000000000001E-2</v>
      </c>
    </row>
    <row r="93" spans="1:12" x14ac:dyDescent="0.2">
      <c r="A93" s="11" t="s">
        <v>545</v>
      </c>
      <c r="B93" s="34">
        <v>8.0319000000000002E-2</v>
      </c>
      <c r="C93" s="34">
        <v>8.9509000000000005E-2</v>
      </c>
      <c r="D93" s="34">
        <v>6.7881999999999998E-2</v>
      </c>
      <c r="E93" s="34">
        <v>6.5073000000000006E-2</v>
      </c>
      <c r="F93" s="34">
        <v>0.104556</v>
      </c>
      <c r="G93" s="34">
        <v>7.3440000000000005E-2</v>
      </c>
      <c r="H93" s="34">
        <v>0.10144</v>
      </c>
      <c r="I93" s="34">
        <v>0.19742100000000001</v>
      </c>
      <c r="J93" s="34">
        <v>0.20646800000000001</v>
      </c>
      <c r="K93" s="34">
        <v>0.119021</v>
      </c>
      <c r="L93" s="34">
        <v>7.1975999999999998E-2</v>
      </c>
    </row>
    <row r="94" spans="1:12" x14ac:dyDescent="0.2">
      <c r="A94" s="11" t="s">
        <v>546</v>
      </c>
      <c r="B94" s="34">
        <v>8.0319000000000002E-2</v>
      </c>
      <c r="C94" s="34">
        <v>8.9509000000000005E-2</v>
      </c>
      <c r="D94" s="34">
        <v>6.7881999999999998E-2</v>
      </c>
      <c r="E94" s="34">
        <v>6.5073000000000006E-2</v>
      </c>
      <c r="F94" s="34">
        <v>0.104556</v>
      </c>
      <c r="G94" s="34">
        <v>7.3440000000000005E-2</v>
      </c>
      <c r="H94" s="34">
        <v>0.10144</v>
      </c>
      <c r="I94" s="34">
        <v>0.19742100000000001</v>
      </c>
      <c r="J94" s="34">
        <v>0.20646800000000001</v>
      </c>
      <c r="K94" s="34">
        <v>0.119021</v>
      </c>
      <c r="L94" s="34">
        <v>7.1975999999999998E-2</v>
      </c>
    </row>
    <row r="95" spans="1:12" x14ac:dyDescent="0.2">
      <c r="A95" s="11" t="s">
        <v>134</v>
      </c>
      <c r="B95" s="34">
        <v>8.7042999999999995E-2</v>
      </c>
      <c r="C95" s="34">
        <v>8.1133999999999998E-2</v>
      </c>
      <c r="D95" s="34">
        <v>6.6738000000000006E-2</v>
      </c>
      <c r="E95" s="34">
        <v>6.1418E-2</v>
      </c>
      <c r="F95" s="34">
        <v>0.15670300000000001</v>
      </c>
      <c r="G95" s="34">
        <v>0.168236</v>
      </c>
      <c r="H95" s="34">
        <v>0.129963</v>
      </c>
      <c r="I95" s="34">
        <v>0.170991</v>
      </c>
      <c r="J95" s="34">
        <v>0.20716799999999999</v>
      </c>
      <c r="K95" s="34">
        <v>0.113026</v>
      </c>
      <c r="L95" s="34">
        <v>0.114895</v>
      </c>
    </row>
    <row r="96" spans="1:12" x14ac:dyDescent="0.2">
      <c r="A96" s="11" t="s">
        <v>139</v>
      </c>
      <c r="B96" s="34">
        <v>9.7365999999999994E-2</v>
      </c>
      <c r="C96" s="34">
        <v>7.9707E-2</v>
      </c>
      <c r="D96" s="34">
        <v>6.8589999999999998E-2</v>
      </c>
      <c r="E96" s="34">
        <v>6.1626E-2</v>
      </c>
      <c r="F96" s="34">
        <v>0.15482299999999999</v>
      </c>
      <c r="G96" s="34">
        <v>0.16867799999999999</v>
      </c>
      <c r="H96" s="34">
        <v>0.130027</v>
      </c>
      <c r="I96" s="34">
        <v>0.169789</v>
      </c>
      <c r="J96" s="34">
        <v>0.20841599999999999</v>
      </c>
      <c r="K96" s="34">
        <v>0.121</v>
      </c>
      <c r="L96" s="34">
        <v>0.123281</v>
      </c>
    </row>
    <row r="97" spans="1:12" x14ac:dyDescent="0.2">
      <c r="A97" s="11" t="s">
        <v>547</v>
      </c>
      <c r="B97" s="34">
        <v>8.5149000000000002E-2</v>
      </c>
      <c r="C97" s="34">
        <v>8.5386000000000004E-2</v>
      </c>
      <c r="D97" s="34">
        <v>6.5852999999999995E-2</v>
      </c>
      <c r="E97" s="34">
        <v>5.8813999999999998E-2</v>
      </c>
      <c r="F97" s="34">
        <v>0.105241</v>
      </c>
      <c r="G97" s="34">
        <v>8.5474999999999995E-2</v>
      </c>
      <c r="H97" s="34">
        <v>9.8761000000000002E-2</v>
      </c>
      <c r="I97" s="34">
        <v>0.190272</v>
      </c>
      <c r="J97" s="34">
        <v>0.21937000000000001</v>
      </c>
      <c r="K97" s="34">
        <v>0.15554200000000001</v>
      </c>
      <c r="L97" s="34">
        <v>0.11104700000000001</v>
      </c>
    </row>
    <row r="98" spans="1:12" x14ac:dyDescent="0.2">
      <c r="A98" s="11" t="s">
        <v>548</v>
      </c>
      <c r="B98" s="34">
        <v>9.3330999999999997E-2</v>
      </c>
      <c r="C98" s="34">
        <v>7.6952999999999994E-2</v>
      </c>
      <c r="D98" s="34">
        <v>7.0624000000000006E-2</v>
      </c>
      <c r="E98" s="34">
        <v>6.4056000000000002E-2</v>
      </c>
      <c r="F98" s="34">
        <v>0.15334600000000001</v>
      </c>
      <c r="G98" s="34">
        <v>0.16556899999999999</v>
      </c>
      <c r="H98" s="34">
        <v>0.12792500000000001</v>
      </c>
      <c r="I98" s="34">
        <v>0.16807800000000001</v>
      </c>
      <c r="J98" s="34">
        <v>0.20696400000000001</v>
      </c>
      <c r="K98" s="34">
        <v>0.120907</v>
      </c>
      <c r="L98" s="34">
        <v>0.12311800000000001</v>
      </c>
    </row>
    <row r="99" spans="1:12" x14ac:dyDescent="0.2">
      <c r="A99" s="11"/>
      <c r="B99" s="11"/>
      <c r="C99" s="11"/>
      <c r="D99" s="11"/>
      <c r="E99" s="11"/>
      <c r="F99" s="11"/>
      <c r="G99" s="11"/>
      <c r="H99" s="11"/>
      <c r="I99" s="11"/>
      <c r="J99" s="11"/>
      <c r="K99" s="11"/>
      <c r="L99" s="11"/>
    </row>
    <row r="100" spans="1:12" x14ac:dyDescent="0.2">
      <c r="A100" s="11" t="s">
        <v>549</v>
      </c>
      <c r="B100" s="34">
        <v>9.2310000000000003E-2</v>
      </c>
      <c r="C100" s="34">
        <v>9.5346E-2</v>
      </c>
      <c r="D100" s="34">
        <v>9.5094999999999999E-2</v>
      </c>
      <c r="E100" s="34">
        <v>0.13838800000000001</v>
      </c>
      <c r="F100" s="34">
        <v>0.154585</v>
      </c>
      <c r="G100" s="34">
        <v>3.5339000000000002E-2</v>
      </c>
      <c r="H100" s="34">
        <v>-3.6310000000000002E-2</v>
      </c>
      <c r="I100" s="34">
        <v>8.3785999999999999E-2</v>
      </c>
      <c r="J100" s="34">
        <v>0.20241700000000001</v>
      </c>
      <c r="K100" s="34">
        <v>0.12575800000000001</v>
      </c>
      <c r="L100" s="34">
        <v>0.14705399999999999</v>
      </c>
    </row>
    <row r="101" spans="1:12" x14ac:dyDescent="0.2">
      <c r="A101" s="11" t="s">
        <v>550</v>
      </c>
      <c r="B101" s="34">
        <v>9.1630000000000003E-2</v>
      </c>
      <c r="C101" s="34">
        <v>6.2286000000000001E-2</v>
      </c>
      <c r="D101" s="34">
        <v>2.9885999999999999E-2</v>
      </c>
      <c r="E101" s="34">
        <v>5.0691E-2</v>
      </c>
      <c r="F101" s="34">
        <v>0.109462</v>
      </c>
      <c r="G101" s="34">
        <v>7.6446E-2</v>
      </c>
      <c r="H101" s="34">
        <v>5.3032000000000003E-2</v>
      </c>
      <c r="I101" s="34">
        <v>0.116905</v>
      </c>
      <c r="J101" s="34">
        <v>0.20944199999999999</v>
      </c>
      <c r="K101" s="34">
        <v>8.2297999999999996E-2</v>
      </c>
      <c r="L101" s="34">
        <v>3.0779999999999998E-2</v>
      </c>
    </row>
    <row r="102" spans="1:12" x14ac:dyDescent="0.2">
      <c r="A102" s="11" t="s">
        <v>551</v>
      </c>
      <c r="B102" s="34">
        <v>6.9672999999999999E-2</v>
      </c>
      <c r="C102" s="34">
        <v>5.3329000000000001E-2</v>
      </c>
      <c r="D102" s="34">
        <v>7.2019E-2</v>
      </c>
      <c r="E102" s="34">
        <v>8.5914000000000004E-2</v>
      </c>
      <c r="F102" s="34">
        <v>7.4608999999999995E-2</v>
      </c>
      <c r="G102" s="34">
        <v>7.2505E-2</v>
      </c>
      <c r="H102" s="34">
        <v>0.13126599999999999</v>
      </c>
      <c r="I102" s="34">
        <v>0.14488899999999999</v>
      </c>
      <c r="J102" s="34">
        <v>7.3766999999999999E-2</v>
      </c>
      <c r="K102" s="34">
        <v>5.9234000000000002E-2</v>
      </c>
      <c r="L102" s="34">
        <v>5.5390000000000002E-2</v>
      </c>
    </row>
    <row r="103" spans="1:12" x14ac:dyDescent="0.2">
      <c r="A103" s="11" t="s">
        <v>552</v>
      </c>
      <c r="B103" s="34">
        <v>0.103087</v>
      </c>
      <c r="C103" s="34">
        <v>4.4165000000000003E-2</v>
      </c>
      <c r="D103" s="34">
        <v>2.1020000000000001E-3</v>
      </c>
      <c r="E103" s="34">
        <v>4.9216999999999997E-2</v>
      </c>
      <c r="F103" s="34">
        <v>0.10959000000000001</v>
      </c>
      <c r="G103" s="34">
        <v>0.117618</v>
      </c>
      <c r="H103" s="34">
        <v>0.16647600000000001</v>
      </c>
      <c r="I103" s="34">
        <v>0.142568</v>
      </c>
      <c r="J103" s="34">
        <v>7.4699000000000002E-2</v>
      </c>
      <c r="K103" s="34">
        <v>7.8936000000000006E-2</v>
      </c>
      <c r="L103" s="34">
        <v>7.2028999999999996E-2</v>
      </c>
    </row>
    <row r="104" spans="1:12" x14ac:dyDescent="0.2">
      <c r="A104" s="11"/>
      <c r="B104" s="11"/>
      <c r="C104" s="11"/>
      <c r="D104" s="11"/>
      <c r="E104" s="11"/>
      <c r="F104" s="11"/>
      <c r="G104" s="11"/>
      <c r="H104" s="11"/>
      <c r="I104" s="11"/>
      <c r="J104" s="11"/>
      <c r="K104" s="11"/>
      <c r="L104" s="11"/>
    </row>
    <row r="105" spans="1:12" x14ac:dyDescent="0.2">
      <c r="A105" s="11" t="s">
        <v>553</v>
      </c>
      <c r="B105" s="34">
        <v>3.2499999999999999E-4</v>
      </c>
      <c r="C105" s="34">
        <v>-1.0019999999999999E-2</v>
      </c>
      <c r="D105" s="34">
        <v>-9.1450000000000004E-3</v>
      </c>
      <c r="E105" s="34">
        <v>7.5529999999999998E-3</v>
      </c>
      <c r="F105" s="34">
        <v>2.9371999999999999E-2</v>
      </c>
      <c r="G105" s="34">
        <v>0.18716099999999999</v>
      </c>
      <c r="H105" s="34">
        <v>0.16247800000000001</v>
      </c>
      <c r="I105" s="34">
        <v>4.4373999999999997E-2</v>
      </c>
      <c r="J105" s="34">
        <v>6.5852999999999995E-2</v>
      </c>
      <c r="K105" s="34">
        <v>0.20517099999999999</v>
      </c>
      <c r="L105" s="34">
        <v>0.19003500000000001</v>
      </c>
    </row>
    <row r="106" spans="1:12" x14ac:dyDescent="0.2">
      <c r="A106" s="11" t="s">
        <v>554</v>
      </c>
      <c r="B106" s="34">
        <v>-2.349E-3</v>
      </c>
      <c r="C106" s="34">
        <v>-1.0019999999999999E-2</v>
      </c>
      <c r="D106" s="34">
        <v>-9.1450000000000004E-3</v>
      </c>
      <c r="E106" s="34">
        <v>7.5529999999999998E-3</v>
      </c>
      <c r="F106" s="34">
        <v>2.9371999999999999E-2</v>
      </c>
      <c r="G106" s="34">
        <v>0.18923000000000001</v>
      </c>
      <c r="H106" s="34">
        <v>0.195219</v>
      </c>
      <c r="I106" s="34">
        <v>7.3437000000000002E-2</v>
      </c>
      <c r="J106" s="34">
        <v>6.2528E-2</v>
      </c>
      <c r="K106" s="34">
        <v>0.19443199999999999</v>
      </c>
      <c r="L106" s="34">
        <v>0.19003500000000001</v>
      </c>
    </row>
    <row r="107" spans="1:12" x14ac:dyDescent="0.2">
      <c r="A107" s="11" t="s">
        <v>284</v>
      </c>
      <c r="B107" s="34">
        <v>0.141594</v>
      </c>
      <c r="C107" s="34">
        <v>0.11656900000000001</v>
      </c>
      <c r="D107" s="34">
        <v>-9.0986999999999998E-2</v>
      </c>
      <c r="E107" s="34">
        <v>0.252861</v>
      </c>
      <c r="F107" s="34">
        <v>0.32436700000000002</v>
      </c>
      <c r="G107" s="34">
        <v>-2.7895E-2</v>
      </c>
      <c r="H107" s="34">
        <v>0.23880499999999999</v>
      </c>
      <c r="I107" s="34">
        <v>0.187171</v>
      </c>
      <c r="J107" s="34">
        <v>-8.6645E-2</v>
      </c>
      <c r="K107" s="34">
        <v>0.11155</v>
      </c>
      <c r="L107" s="34">
        <v>0.17044599999999999</v>
      </c>
    </row>
    <row r="108" spans="1:12" x14ac:dyDescent="0.2">
      <c r="A108" s="11" t="s">
        <v>555</v>
      </c>
      <c r="B108" s="34">
        <v>0.16044</v>
      </c>
      <c r="C108" s="34">
        <v>7.1831999999999993E-2</v>
      </c>
      <c r="D108" s="34">
        <v>0.152889</v>
      </c>
      <c r="E108" s="34">
        <v>2.2520999999999999E-2</v>
      </c>
      <c r="F108" s="34">
        <v>5.8678000000000001E-2</v>
      </c>
      <c r="G108" s="34">
        <v>9.4642000000000004E-2</v>
      </c>
      <c r="H108" s="34">
        <v>-2.7144999999999999E-2</v>
      </c>
      <c r="I108" s="34">
        <v>9.3981999999999996E-2</v>
      </c>
      <c r="J108" s="34">
        <v>0.176731</v>
      </c>
      <c r="K108" s="34">
        <v>9.7656000000000007E-2</v>
      </c>
      <c r="L108" s="34">
        <v>7.1571999999999997E-2</v>
      </c>
    </row>
    <row r="109" spans="1:12" x14ac:dyDescent="0.2">
      <c r="A109" s="11" t="s">
        <v>556</v>
      </c>
      <c r="B109" s="34">
        <v>1.0103000000000001E-2</v>
      </c>
      <c r="C109" s="34">
        <v>0.479159</v>
      </c>
      <c r="D109" s="34">
        <v>-0.56091000000000002</v>
      </c>
      <c r="E109" s="34">
        <v>0.345613</v>
      </c>
      <c r="F109" s="34">
        <v>1.686391</v>
      </c>
      <c r="G109" s="34">
        <v>-0.16828599999999999</v>
      </c>
      <c r="H109" s="34">
        <v>0.37103999999999998</v>
      </c>
      <c r="I109" s="34">
        <v>0.29332900000000001</v>
      </c>
      <c r="J109" s="34">
        <v>-0.312168</v>
      </c>
      <c r="K109" s="34">
        <v>0.121116</v>
      </c>
      <c r="L109" s="34">
        <v>2.1798190000000002</v>
      </c>
    </row>
    <row r="110" spans="1:12" x14ac:dyDescent="0.2">
      <c r="A110" s="11" t="s">
        <v>557</v>
      </c>
      <c r="B110" s="34">
        <v>1.2683E-2</v>
      </c>
      <c r="C110" s="34">
        <v>0.45964300000000002</v>
      </c>
      <c r="D110" s="34">
        <v>-0.52248499999999998</v>
      </c>
      <c r="E110" s="34">
        <v>0.33579900000000001</v>
      </c>
      <c r="F110" s="34">
        <v>1.4707170000000001</v>
      </c>
      <c r="G110" s="34">
        <v>-0.162692</v>
      </c>
      <c r="H110" s="34">
        <v>0.35946800000000001</v>
      </c>
      <c r="I110" s="34">
        <v>0.28613100000000002</v>
      </c>
      <c r="J110" s="34">
        <v>-0.304842</v>
      </c>
      <c r="K110" s="34">
        <v>0.117669</v>
      </c>
      <c r="L110" s="34">
        <v>1.9799519999999999</v>
      </c>
    </row>
    <row r="111" spans="1:12" x14ac:dyDescent="0.2">
      <c r="A111" s="11" t="s">
        <v>558</v>
      </c>
      <c r="B111" s="34">
        <v>0.13633700000000001</v>
      </c>
      <c r="C111" s="34">
        <v>0.136045</v>
      </c>
      <c r="D111" s="34">
        <v>0.13057299999999999</v>
      </c>
      <c r="E111" s="34">
        <v>0.12173</v>
      </c>
      <c r="F111" s="34">
        <v>0.121973</v>
      </c>
      <c r="G111" s="34">
        <v>0.13322999999999999</v>
      </c>
      <c r="H111" s="34">
        <v>0.12324599999999999</v>
      </c>
      <c r="I111" s="34">
        <v>0.105129</v>
      </c>
      <c r="J111" s="34">
        <v>0.11886099999999999</v>
      </c>
      <c r="K111" s="34">
        <v>0.135161</v>
      </c>
      <c r="L111" s="34">
        <v>0.135739</v>
      </c>
    </row>
    <row r="112" spans="1:12" x14ac:dyDescent="0.2">
      <c r="A112" s="11"/>
      <c r="B112" s="11"/>
      <c r="C112" s="11"/>
      <c r="D112" s="11"/>
      <c r="E112" s="11"/>
      <c r="F112" s="11"/>
      <c r="G112" s="11"/>
      <c r="H112" s="11"/>
      <c r="I112" s="11"/>
      <c r="J112" s="11"/>
      <c r="K112" s="11"/>
      <c r="L112" s="11"/>
    </row>
    <row r="113" spans="1:12" x14ac:dyDescent="0.2">
      <c r="A113" s="9" t="s">
        <v>560</v>
      </c>
      <c r="B113" s="11"/>
      <c r="C113" s="11"/>
      <c r="D113" s="11"/>
      <c r="E113" s="11"/>
      <c r="F113" s="11"/>
      <c r="G113" s="11"/>
      <c r="H113" s="11"/>
      <c r="I113" s="11"/>
      <c r="J113" s="11"/>
      <c r="K113" s="11"/>
      <c r="L113" s="11"/>
    </row>
    <row r="114" spans="1:12" x14ac:dyDescent="0.2">
      <c r="A114" s="11" t="s">
        <v>113</v>
      </c>
      <c r="B114" s="34">
        <v>8.2030000000000006E-2</v>
      </c>
      <c r="C114" s="34">
        <v>5.4359999999999999E-2</v>
      </c>
      <c r="D114" s="34">
        <v>4.1266999999999998E-2</v>
      </c>
      <c r="E114" s="34">
        <v>4.6309999999999997E-2</v>
      </c>
      <c r="F114" s="34">
        <v>6.8059999999999996E-2</v>
      </c>
      <c r="G114" s="34">
        <v>8.7533E-2</v>
      </c>
      <c r="H114" s="34">
        <v>8.9282E-2</v>
      </c>
      <c r="I114" s="34">
        <v>0.114388</v>
      </c>
      <c r="J114" s="34">
        <v>0.141204</v>
      </c>
      <c r="K114" s="34">
        <v>0.13261000000000001</v>
      </c>
      <c r="L114" s="34">
        <v>0.12413200000000001</v>
      </c>
    </row>
    <row r="115" spans="1:12" x14ac:dyDescent="0.2">
      <c r="A115" s="11" t="s">
        <v>115</v>
      </c>
      <c r="B115" s="34">
        <v>8.2639000000000004E-2</v>
      </c>
      <c r="C115" s="34">
        <v>7.1152999999999994E-2</v>
      </c>
      <c r="D115" s="34">
        <v>6.1952E-2</v>
      </c>
      <c r="E115" s="34">
        <v>6.5244999999999997E-2</v>
      </c>
      <c r="F115" s="34">
        <v>6.7766999999999994E-2</v>
      </c>
      <c r="G115" s="34">
        <v>7.8024999999999997E-2</v>
      </c>
      <c r="H115" s="34">
        <v>8.3766999999999994E-2</v>
      </c>
      <c r="I115" s="34">
        <v>0.11070099999999999</v>
      </c>
      <c r="J115" s="34">
        <v>0.11637500000000001</v>
      </c>
      <c r="K115" s="34">
        <v>0.113097</v>
      </c>
      <c r="L115" s="34">
        <v>0.105644</v>
      </c>
    </row>
    <row r="116" spans="1:12" x14ac:dyDescent="0.2">
      <c r="A116" s="11" t="s">
        <v>544</v>
      </c>
      <c r="B116" s="34">
        <v>8.8565000000000005E-2</v>
      </c>
      <c r="C116" s="34">
        <v>9.0162999999999993E-2</v>
      </c>
      <c r="D116" s="34">
        <v>7.2039000000000006E-2</v>
      </c>
      <c r="E116" s="34">
        <v>8.8572999999999999E-2</v>
      </c>
      <c r="F116" s="34">
        <v>7.5900999999999996E-2</v>
      </c>
      <c r="G116" s="34">
        <v>8.1297999999999995E-2</v>
      </c>
      <c r="H116" s="34">
        <v>8.9075000000000001E-2</v>
      </c>
      <c r="I116" s="34">
        <v>0.13155900000000001</v>
      </c>
      <c r="J116" s="34">
        <v>0.163496</v>
      </c>
      <c r="K116" s="34">
        <v>0.143347</v>
      </c>
      <c r="L116" s="34">
        <v>0.13244900000000001</v>
      </c>
    </row>
    <row r="117" spans="1:12" x14ac:dyDescent="0.2">
      <c r="A117" s="11" t="s">
        <v>545</v>
      </c>
      <c r="B117" s="34">
        <v>9.7019999999999995E-2</v>
      </c>
      <c r="C117" s="34">
        <v>9.5162999999999998E-2</v>
      </c>
      <c r="D117" s="34">
        <v>6.3469999999999999E-2</v>
      </c>
      <c r="E117" s="34">
        <v>8.4834999999999994E-2</v>
      </c>
      <c r="F117" s="34">
        <v>7.3238999999999999E-2</v>
      </c>
      <c r="G117" s="34">
        <v>8.8595999999999994E-2</v>
      </c>
      <c r="H117" s="34">
        <v>9.7531999999999994E-2</v>
      </c>
      <c r="I117" s="34">
        <v>0.148788</v>
      </c>
      <c r="J117" s="34">
        <v>0.18643100000000001</v>
      </c>
      <c r="K117" s="34">
        <v>0.16098000000000001</v>
      </c>
      <c r="L117" s="34">
        <v>0.14611499999999999</v>
      </c>
    </row>
    <row r="118" spans="1:12" x14ac:dyDescent="0.2">
      <c r="A118" s="11" t="s">
        <v>546</v>
      </c>
      <c r="B118" s="34">
        <v>9.7019999999999995E-2</v>
      </c>
      <c r="C118" s="34">
        <v>9.5162999999999998E-2</v>
      </c>
      <c r="D118" s="34">
        <v>6.3469999999999999E-2</v>
      </c>
      <c r="E118" s="34">
        <v>8.4834999999999994E-2</v>
      </c>
      <c r="F118" s="34">
        <v>7.3238999999999999E-2</v>
      </c>
      <c r="G118" s="34">
        <v>8.8595999999999994E-2</v>
      </c>
      <c r="H118" s="34">
        <v>9.7531999999999994E-2</v>
      </c>
      <c r="I118" s="34">
        <v>0.148788</v>
      </c>
      <c r="J118" s="34">
        <v>0.18643100000000001</v>
      </c>
      <c r="K118" s="34">
        <v>0.16098000000000001</v>
      </c>
      <c r="L118" s="34">
        <v>0.14611499999999999</v>
      </c>
    </row>
    <row r="119" spans="1:12" x14ac:dyDescent="0.2">
      <c r="A119" s="11" t="s">
        <v>134</v>
      </c>
      <c r="B119" s="34">
        <v>0.106323</v>
      </c>
      <c r="C119" s="34">
        <v>0.108834</v>
      </c>
      <c r="D119" s="34">
        <v>4.8550999999999997E-2</v>
      </c>
      <c r="E119" s="34">
        <v>9.1339000000000004E-2</v>
      </c>
      <c r="F119" s="34">
        <v>9.6860000000000002E-2</v>
      </c>
      <c r="G119" s="34">
        <v>0.15951100000000001</v>
      </c>
      <c r="H119" s="34">
        <v>0.14358799999999999</v>
      </c>
      <c r="I119" s="34">
        <v>0.16904</v>
      </c>
      <c r="J119" s="34">
        <v>0.16885700000000001</v>
      </c>
      <c r="K119" s="34">
        <v>0.157328</v>
      </c>
      <c r="L119" s="34">
        <v>0.14127999999999999</v>
      </c>
    </row>
    <row r="120" spans="1:12" x14ac:dyDescent="0.2">
      <c r="A120" s="11" t="s">
        <v>139</v>
      </c>
      <c r="B120" s="34">
        <v>0.120726</v>
      </c>
      <c r="C120" s="34">
        <v>0.11625199999999999</v>
      </c>
      <c r="D120" s="34">
        <v>4.8455999999999999E-2</v>
      </c>
      <c r="E120" s="34">
        <v>9.1882000000000005E-2</v>
      </c>
      <c r="F120" s="34">
        <v>9.6536999999999998E-2</v>
      </c>
      <c r="G120" s="34">
        <v>0.15903900000000001</v>
      </c>
      <c r="H120" s="34">
        <v>0.14314499999999999</v>
      </c>
      <c r="I120" s="34">
        <v>0.16903099999999999</v>
      </c>
      <c r="J120" s="34">
        <v>0.16891400000000001</v>
      </c>
      <c r="K120" s="34">
        <v>0.162797</v>
      </c>
      <c r="L120" s="34">
        <v>0.146535</v>
      </c>
    </row>
    <row r="121" spans="1:12" x14ac:dyDescent="0.2">
      <c r="A121" s="11" t="s">
        <v>547</v>
      </c>
      <c r="B121" s="34">
        <v>0.117743</v>
      </c>
      <c r="C121" s="34">
        <v>9.9323999999999996E-2</v>
      </c>
      <c r="D121" s="34">
        <v>5.8575000000000002E-2</v>
      </c>
      <c r="E121" s="34">
        <v>8.1464999999999996E-2</v>
      </c>
      <c r="F121" s="34">
        <v>7.1445999999999996E-2</v>
      </c>
      <c r="G121" s="34">
        <v>9.4698000000000004E-2</v>
      </c>
      <c r="H121" s="34">
        <v>9.8227999999999996E-2</v>
      </c>
      <c r="I121" s="34">
        <v>0.150148</v>
      </c>
      <c r="J121" s="34">
        <v>0.186778</v>
      </c>
      <c r="K121" s="34">
        <v>0.189439</v>
      </c>
      <c r="L121" s="34">
        <v>0.17574699999999999</v>
      </c>
    </row>
    <row r="122" spans="1:12" x14ac:dyDescent="0.2">
      <c r="A122" s="11" t="s">
        <v>548</v>
      </c>
      <c r="B122" s="34">
        <v>0.120903</v>
      </c>
      <c r="C122" s="34">
        <v>0.11346100000000001</v>
      </c>
      <c r="D122" s="34">
        <v>4.8050000000000002E-2</v>
      </c>
      <c r="E122" s="34">
        <v>9.3494999999999995E-2</v>
      </c>
      <c r="F122" s="34">
        <v>9.7044000000000005E-2</v>
      </c>
      <c r="G122" s="34">
        <v>0.157224</v>
      </c>
      <c r="H122" s="34">
        <v>0.140515</v>
      </c>
      <c r="I122" s="34">
        <v>0.16705800000000001</v>
      </c>
      <c r="J122" s="34">
        <v>0.16736100000000001</v>
      </c>
      <c r="K122" s="34">
        <v>0.162212</v>
      </c>
      <c r="L122" s="34">
        <v>0.146285</v>
      </c>
    </row>
    <row r="123" spans="1:12" x14ac:dyDescent="0.2">
      <c r="A123" s="11"/>
      <c r="B123" s="11"/>
      <c r="C123" s="11"/>
      <c r="D123" s="11"/>
      <c r="E123" s="11"/>
      <c r="F123" s="11"/>
      <c r="G123" s="11"/>
      <c r="H123" s="11"/>
      <c r="I123" s="11"/>
      <c r="J123" s="11"/>
      <c r="K123" s="11"/>
      <c r="L123" s="11"/>
    </row>
    <row r="124" spans="1:12" x14ac:dyDescent="0.2">
      <c r="A124" s="11" t="s">
        <v>549</v>
      </c>
      <c r="B124" s="34">
        <v>9.0975E-2</v>
      </c>
      <c r="C124" s="34">
        <v>8.0897999999999998E-2</v>
      </c>
      <c r="D124" s="34">
        <v>0.107766</v>
      </c>
      <c r="E124" s="34">
        <v>0.111085</v>
      </c>
      <c r="F124" s="34">
        <v>0.14735500000000001</v>
      </c>
      <c r="G124" s="34">
        <v>7.0290000000000005E-2</v>
      </c>
      <c r="H124" s="34">
        <v>2.6745999999999999E-2</v>
      </c>
      <c r="I124" s="34">
        <v>2.6075999999999998E-2</v>
      </c>
      <c r="J124" s="34">
        <v>0.13442999999999999</v>
      </c>
      <c r="K124" s="34">
        <v>0.13811100000000001</v>
      </c>
      <c r="L124" s="34">
        <v>0.155886</v>
      </c>
    </row>
    <row r="125" spans="1:12" x14ac:dyDescent="0.2">
      <c r="A125" s="11" t="s">
        <v>550</v>
      </c>
      <c r="B125" s="34">
        <v>8.4032999999999997E-2</v>
      </c>
      <c r="C125" s="34">
        <v>7.8753000000000004E-2</v>
      </c>
      <c r="D125" s="34">
        <v>4.3475E-2</v>
      </c>
      <c r="E125" s="34">
        <v>5.1610999999999997E-2</v>
      </c>
      <c r="F125" s="34">
        <v>7.4145000000000003E-2</v>
      </c>
      <c r="G125" s="34">
        <v>8.3071000000000006E-2</v>
      </c>
      <c r="H125" s="34">
        <v>7.5740000000000002E-2</v>
      </c>
      <c r="I125" s="34">
        <v>8.7909000000000001E-2</v>
      </c>
      <c r="J125" s="34">
        <v>0.16261500000000001</v>
      </c>
      <c r="K125" s="34">
        <v>0.107973</v>
      </c>
      <c r="L125" s="34">
        <v>6.5026E-2</v>
      </c>
    </row>
    <row r="126" spans="1:12" x14ac:dyDescent="0.2">
      <c r="A126" s="11" t="s">
        <v>551</v>
      </c>
      <c r="B126" s="34">
        <v>6.0554999999999998E-2</v>
      </c>
      <c r="C126" s="34">
        <v>5.9180999999999997E-2</v>
      </c>
      <c r="D126" s="34">
        <v>7.0800000000000002E-2</v>
      </c>
      <c r="E126" s="34">
        <v>6.9875000000000007E-2</v>
      </c>
      <c r="F126" s="34">
        <v>8.5174E-2</v>
      </c>
      <c r="G126" s="34">
        <v>7.0197999999999997E-2</v>
      </c>
      <c r="H126" s="34">
        <v>0.11518100000000001</v>
      </c>
      <c r="I126" s="34">
        <v>0.116364</v>
      </c>
      <c r="J126" s="34">
        <v>0.11605600000000001</v>
      </c>
      <c r="K126" s="34">
        <v>6.8458000000000005E-2</v>
      </c>
      <c r="L126" s="34">
        <v>5.9735000000000003E-2</v>
      </c>
    </row>
    <row r="127" spans="1:12" x14ac:dyDescent="0.2">
      <c r="A127" s="11" t="s">
        <v>552</v>
      </c>
      <c r="B127" s="34">
        <v>7.2610999999999995E-2</v>
      </c>
      <c r="C127" s="34">
        <v>6.7519999999999997E-2</v>
      </c>
      <c r="D127" s="34">
        <v>3.0745999999999999E-2</v>
      </c>
      <c r="E127" s="34">
        <v>3.2474999999999997E-2</v>
      </c>
      <c r="F127" s="34">
        <v>7.3363999999999999E-2</v>
      </c>
      <c r="G127" s="34">
        <v>0.11036899999999999</v>
      </c>
      <c r="H127" s="34">
        <v>0.151916</v>
      </c>
      <c r="I127" s="34">
        <v>0.13226199999999999</v>
      </c>
      <c r="J127" s="34">
        <v>0.12223299999999999</v>
      </c>
      <c r="K127" s="34">
        <v>7.4880000000000002E-2</v>
      </c>
      <c r="L127" s="34">
        <v>6.9779999999999995E-2</v>
      </c>
    </row>
    <row r="128" spans="1:12" x14ac:dyDescent="0.2">
      <c r="A128" s="11"/>
      <c r="B128" s="11"/>
      <c r="C128" s="11"/>
      <c r="D128" s="11"/>
      <c r="E128" s="11"/>
      <c r="F128" s="11"/>
      <c r="G128" s="11"/>
      <c r="H128" s="11"/>
      <c r="I128" s="11"/>
      <c r="J128" s="11"/>
      <c r="K128" s="11"/>
      <c r="L128" s="11"/>
    </row>
    <row r="129" spans="1:12" x14ac:dyDescent="0.2">
      <c r="A129" s="11" t="s">
        <v>553</v>
      </c>
      <c r="B129" s="34">
        <v>1.0371E-2</v>
      </c>
      <c r="C129" s="34">
        <v>-4.7735E-2</v>
      </c>
      <c r="D129" s="34">
        <v>3.6956999999999997E-2</v>
      </c>
      <c r="E129" s="34">
        <v>-4.3152999999999997E-2</v>
      </c>
      <c r="F129" s="34">
        <v>6.4284999999999995E-2</v>
      </c>
      <c r="G129" s="34">
        <v>7.9382999999999995E-2</v>
      </c>
      <c r="H129" s="34">
        <v>0.170763</v>
      </c>
      <c r="I129" s="34">
        <v>8.9844999999999994E-2</v>
      </c>
      <c r="J129" s="34">
        <v>8.9583999999999997E-2</v>
      </c>
      <c r="K129" s="34">
        <v>0.116368</v>
      </c>
      <c r="L129" s="34">
        <v>0.20726</v>
      </c>
    </row>
    <row r="130" spans="1:12" x14ac:dyDescent="0.2">
      <c r="A130" s="11" t="s">
        <v>554</v>
      </c>
      <c r="B130" s="34">
        <v>8.2909999999999998E-3</v>
      </c>
      <c r="C130" s="34">
        <v>-4.9432999999999998E-2</v>
      </c>
      <c r="D130" s="34">
        <v>3.6956999999999997E-2</v>
      </c>
      <c r="E130" s="34">
        <v>-4.3152999999999997E-2</v>
      </c>
      <c r="F130" s="34">
        <v>6.4284999999999995E-2</v>
      </c>
      <c r="G130" s="34">
        <v>8.0637E-2</v>
      </c>
      <c r="H130" s="34">
        <v>0.19264400000000001</v>
      </c>
      <c r="I130" s="34">
        <v>0.11126</v>
      </c>
      <c r="J130" s="34">
        <v>0.106353</v>
      </c>
      <c r="K130" s="34">
        <v>0.110772</v>
      </c>
      <c r="L130" s="34">
        <v>0.20726</v>
      </c>
    </row>
    <row r="131" spans="1:12" x14ac:dyDescent="0.2">
      <c r="A131" s="11" t="s">
        <v>284</v>
      </c>
      <c r="B131" s="34">
        <v>7.6003000000000001E-2</v>
      </c>
      <c r="C131" s="34">
        <v>0.119142</v>
      </c>
      <c r="D131" s="34">
        <v>-1.4265E-2</v>
      </c>
      <c r="E131" s="34">
        <v>0.19072800000000001</v>
      </c>
      <c r="F131" s="34">
        <v>0.10452400000000001</v>
      </c>
      <c r="G131" s="34">
        <v>0.24520600000000001</v>
      </c>
      <c r="H131" s="34">
        <v>9.6246999999999999E-2</v>
      </c>
      <c r="I131" s="34">
        <v>0.15765199999999999</v>
      </c>
      <c r="J131" s="34">
        <v>5.1621E-2</v>
      </c>
      <c r="K131" s="34">
        <v>7.6950000000000005E-2</v>
      </c>
      <c r="L131" s="34">
        <v>0.117004</v>
      </c>
    </row>
    <row r="132" spans="1:12" x14ac:dyDescent="0.2">
      <c r="A132" s="11" t="s">
        <v>555</v>
      </c>
      <c r="B132" s="34">
        <v>0.15603900000000001</v>
      </c>
      <c r="C132" s="34">
        <v>0.173708</v>
      </c>
      <c r="D132" s="34">
        <v>8.3421999999999996E-2</v>
      </c>
      <c r="E132" s="34">
        <v>7.8764000000000001E-2</v>
      </c>
      <c r="F132" s="34">
        <v>7.4539999999999995E-2</v>
      </c>
      <c r="G132" s="34">
        <v>4.2117000000000002E-2</v>
      </c>
      <c r="H132" s="34">
        <v>3.9455999999999998E-2</v>
      </c>
      <c r="I132" s="34">
        <v>6.5157999999999994E-2</v>
      </c>
      <c r="J132" s="34">
        <v>9.0795000000000001E-2</v>
      </c>
      <c r="K132" s="34">
        <v>0.15440899999999999</v>
      </c>
      <c r="L132" s="34">
        <v>0.12953000000000001</v>
      </c>
    </row>
    <row r="133" spans="1:12" x14ac:dyDescent="0.2">
      <c r="A133" s="11" t="s">
        <v>556</v>
      </c>
      <c r="B133" s="34">
        <v>0.16519</v>
      </c>
      <c r="C133" s="34">
        <v>3.5790000000000002E-2</v>
      </c>
      <c r="D133" s="34">
        <v>-0.27107199999999998</v>
      </c>
      <c r="E133" s="34">
        <v>0.25403100000000001</v>
      </c>
      <c r="F133" s="34">
        <v>8.5060999999999998E-2</v>
      </c>
      <c r="G133" s="34">
        <v>0.91979699999999998</v>
      </c>
      <c r="H133" s="34">
        <v>9.8686999999999997E-2</v>
      </c>
      <c r="I133" s="34">
        <v>0.17927499999999999</v>
      </c>
      <c r="J133" s="34">
        <v>-3.1990999999999999E-2</v>
      </c>
      <c r="K133" s="34">
        <v>3.1213999999999999E-2</v>
      </c>
      <c r="L133" s="34">
        <v>-0.114537</v>
      </c>
    </row>
    <row r="134" spans="1:12" x14ac:dyDescent="0.2">
      <c r="A134" s="11" t="s">
        <v>557</v>
      </c>
      <c r="B134" s="34">
        <v>0.15664400000000001</v>
      </c>
      <c r="C134" s="34">
        <v>3.7647E-2</v>
      </c>
      <c r="D134" s="34">
        <v>-0.236008</v>
      </c>
      <c r="E134" s="34">
        <v>0.24803800000000001</v>
      </c>
      <c r="F134" s="34">
        <v>8.5109000000000004E-2</v>
      </c>
      <c r="G134" s="34">
        <v>0.81479000000000001</v>
      </c>
      <c r="H134" s="34">
        <v>9.7889000000000004E-2</v>
      </c>
      <c r="I134" s="34">
        <v>0.17435999999999999</v>
      </c>
      <c r="J134" s="34">
        <v>-3.0180999999999999E-2</v>
      </c>
      <c r="K134" s="34">
        <v>3.0617999999999999E-2</v>
      </c>
      <c r="L134" s="34">
        <v>-0.113167</v>
      </c>
    </row>
    <row r="135" spans="1:12" x14ac:dyDescent="0.2">
      <c r="A135" s="11" t="s">
        <v>558</v>
      </c>
      <c r="B135" s="34">
        <v>0.14328299999999999</v>
      </c>
      <c r="C135" s="34">
        <v>0.13600400000000001</v>
      </c>
      <c r="D135" s="34">
        <v>0.132629</v>
      </c>
      <c r="E135" s="34">
        <v>0.126248</v>
      </c>
      <c r="F135" s="34">
        <v>0.123256</v>
      </c>
      <c r="G135" s="34">
        <v>0.12801199999999999</v>
      </c>
      <c r="H135" s="34">
        <v>0.124268</v>
      </c>
      <c r="I135" s="34">
        <v>0.11669400000000001</v>
      </c>
      <c r="J135" s="34">
        <v>0.114745</v>
      </c>
      <c r="K135" s="34">
        <v>0.12457699999999999</v>
      </c>
      <c r="L135" s="34">
        <v>0.129243</v>
      </c>
    </row>
    <row r="136" spans="1:12" x14ac:dyDescent="0.2">
      <c r="A136" s="11"/>
      <c r="B136" s="11"/>
      <c r="C136" s="11"/>
      <c r="D136" s="11"/>
      <c r="E136" s="11"/>
      <c r="F136" s="11"/>
      <c r="G136" s="11"/>
      <c r="H136" s="11"/>
      <c r="I136" s="11"/>
      <c r="J136" s="11"/>
      <c r="K136" s="11"/>
      <c r="L136" s="11"/>
    </row>
    <row r="137" spans="1:12" x14ac:dyDescent="0.2">
      <c r="A137" s="9" t="s">
        <v>561</v>
      </c>
      <c r="B137" s="11"/>
      <c r="C137" s="11"/>
      <c r="D137" s="11"/>
      <c r="E137" s="11"/>
      <c r="F137" s="11"/>
      <c r="G137" s="11"/>
      <c r="H137" s="11"/>
      <c r="I137" s="11"/>
      <c r="J137" s="11"/>
      <c r="K137" s="11"/>
      <c r="L137" s="11"/>
    </row>
    <row r="138" spans="1:12" x14ac:dyDescent="0.2">
      <c r="A138" s="11" t="s">
        <v>113</v>
      </c>
      <c r="B138" s="34">
        <v>9.5397999999999997E-2</v>
      </c>
      <c r="C138" s="34">
        <v>8.3132999999999999E-2</v>
      </c>
      <c r="D138" s="34">
        <v>5.9520000000000003E-2</v>
      </c>
      <c r="E138" s="34">
        <v>5.4114000000000002E-2</v>
      </c>
      <c r="F138" s="34">
        <v>6.1282999999999997E-2</v>
      </c>
      <c r="G138" s="34">
        <v>6.275E-2</v>
      </c>
      <c r="H138" s="34">
        <v>7.4926000000000006E-2</v>
      </c>
      <c r="I138" s="34">
        <v>0.10539</v>
      </c>
      <c r="J138" s="34">
        <v>0.119574</v>
      </c>
      <c r="K138" s="34">
        <v>0.11344600000000001</v>
      </c>
      <c r="L138" s="34">
        <v>0.111447</v>
      </c>
    </row>
    <row r="139" spans="1:12" x14ac:dyDescent="0.2">
      <c r="A139" s="11" t="s">
        <v>115</v>
      </c>
      <c r="B139" s="34">
        <v>9.3108999999999997E-2</v>
      </c>
      <c r="C139" s="34">
        <v>8.7470000000000006E-2</v>
      </c>
      <c r="D139" s="34">
        <v>7.1945999999999996E-2</v>
      </c>
      <c r="E139" s="34">
        <v>6.8408999999999998E-2</v>
      </c>
      <c r="F139" s="34">
        <v>6.8832000000000004E-2</v>
      </c>
      <c r="G139" s="34">
        <v>6.9203000000000001E-2</v>
      </c>
      <c r="H139" s="34">
        <v>7.5939999999999994E-2</v>
      </c>
      <c r="I139" s="34">
        <v>9.8005999999999996E-2</v>
      </c>
      <c r="J139" s="34">
        <v>9.9705000000000002E-2</v>
      </c>
      <c r="K139" s="34">
        <v>0.103118</v>
      </c>
      <c r="L139" s="34">
        <v>0.104986</v>
      </c>
    </row>
    <row r="140" spans="1:12" x14ac:dyDescent="0.2">
      <c r="A140" s="11" t="s">
        <v>544</v>
      </c>
      <c r="B140" s="34">
        <v>0.11075599999999999</v>
      </c>
      <c r="C140" s="34">
        <v>0.107768</v>
      </c>
      <c r="D140" s="34">
        <v>8.3856E-2</v>
      </c>
      <c r="E140" s="34">
        <v>8.3701999999999999E-2</v>
      </c>
      <c r="F140" s="34">
        <v>8.1508999999999998E-2</v>
      </c>
      <c r="G140" s="34">
        <v>7.9508999999999996E-2</v>
      </c>
      <c r="H140" s="34">
        <v>8.3053000000000002E-2</v>
      </c>
      <c r="I140" s="34">
        <v>0.117146</v>
      </c>
      <c r="J140" s="34">
        <v>0.12349400000000001</v>
      </c>
      <c r="K140" s="34">
        <v>0.123293</v>
      </c>
      <c r="L140" s="34">
        <v>0.129551</v>
      </c>
    </row>
    <row r="141" spans="1:12" x14ac:dyDescent="0.2">
      <c r="A141" s="11" t="s">
        <v>545</v>
      </c>
      <c r="B141" s="34">
        <v>0.12523599999999999</v>
      </c>
      <c r="C141" s="34">
        <v>0.120366</v>
      </c>
      <c r="D141" s="34">
        <v>8.5271E-2</v>
      </c>
      <c r="E141" s="34">
        <v>8.3027000000000004E-2</v>
      </c>
      <c r="F141" s="34">
        <v>7.9717999999999997E-2</v>
      </c>
      <c r="G141" s="34">
        <v>8.0263000000000001E-2</v>
      </c>
      <c r="H141" s="34">
        <v>8.4431999999999993E-2</v>
      </c>
      <c r="I141" s="34">
        <v>0.130886</v>
      </c>
      <c r="J141" s="34">
        <v>0.139874</v>
      </c>
      <c r="K141" s="34">
        <v>0.13678699999999999</v>
      </c>
      <c r="L141" s="34">
        <v>0.14305100000000001</v>
      </c>
    </row>
    <row r="142" spans="1:12" x14ac:dyDescent="0.2">
      <c r="A142" s="11" t="s">
        <v>546</v>
      </c>
      <c r="B142" s="34">
        <v>0.12523599999999999</v>
      </c>
      <c r="C142" s="34">
        <v>0.120366</v>
      </c>
      <c r="D142" s="34">
        <v>8.5271E-2</v>
      </c>
      <c r="E142" s="34">
        <v>8.3027000000000004E-2</v>
      </c>
      <c r="F142" s="34">
        <v>7.9717999999999997E-2</v>
      </c>
      <c r="G142" s="34">
        <v>8.0263000000000001E-2</v>
      </c>
      <c r="H142" s="34">
        <v>8.4431999999999993E-2</v>
      </c>
      <c r="I142" s="34">
        <v>0.130886</v>
      </c>
      <c r="J142" s="34">
        <v>0.139874</v>
      </c>
      <c r="K142" s="34">
        <v>0.13678699999999999</v>
      </c>
      <c r="L142" s="34">
        <v>0.14305100000000001</v>
      </c>
    </row>
    <row r="143" spans="1:12" x14ac:dyDescent="0.2">
      <c r="A143" s="11" t="s">
        <v>134</v>
      </c>
      <c r="B143" s="34">
        <v>0.136964</v>
      </c>
      <c r="C143" s="34">
        <v>0.12734100000000001</v>
      </c>
      <c r="D143" s="34">
        <v>9.0315999999999994E-2</v>
      </c>
      <c r="E143" s="34">
        <v>8.9619000000000004E-2</v>
      </c>
      <c r="F143" s="34">
        <v>9.0541999999999997E-2</v>
      </c>
      <c r="G143" s="34">
        <v>0.121471</v>
      </c>
      <c r="H143" s="34">
        <v>0.109983</v>
      </c>
      <c r="I143" s="34">
        <v>0.16408900000000001</v>
      </c>
      <c r="J143" s="34">
        <v>0.16860800000000001</v>
      </c>
      <c r="K143" s="34">
        <v>0.14630299999999999</v>
      </c>
      <c r="L143" s="34">
        <v>0.14544799999999999</v>
      </c>
    </row>
    <row r="144" spans="1:12" x14ac:dyDescent="0.2">
      <c r="A144" s="11" t="s">
        <v>139</v>
      </c>
      <c r="B144" s="34">
        <v>0.136379</v>
      </c>
      <c r="C144" s="34">
        <v>0.12776100000000001</v>
      </c>
      <c r="D144" s="34">
        <v>9.9572999999999995E-2</v>
      </c>
      <c r="E144" s="34">
        <v>9.4073000000000004E-2</v>
      </c>
      <c r="F144" s="34">
        <v>8.9774000000000007E-2</v>
      </c>
      <c r="G144" s="34">
        <v>0.121975</v>
      </c>
      <c r="H144" s="34">
        <v>0.10981200000000001</v>
      </c>
      <c r="I144" s="34">
        <v>0.163327</v>
      </c>
      <c r="J144" s="34">
        <v>0.16882</v>
      </c>
      <c r="K144" s="34">
        <v>0.14957699999999999</v>
      </c>
      <c r="L144" s="34">
        <v>0.14852199999999999</v>
      </c>
    </row>
    <row r="145" spans="1:12" x14ac:dyDescent="0.2">
      <c r="A145" s="11" t="s">
        <v>547</v>
      </c>
      <c r="B145" s="34">
        <v>0.12775900000000001</v>
      </c>
      <c r="C145" s="34">
        <v>0.122006</v>
      </c>
      <c r="D145" s="34">
        <v>9.6690999999999999E-2</v>
      </c>
      <c r="E145" s="34">
        <v>8.2936999999999997E-2</v>
      </c>
      <c r="F145" s="34">
        <v>7.6999999999999999E-2</v>
      </c>
      <c r="G145" s="34">
        <v>8.3068000000000003E-2</v>
      </c>
      <c r="H145" s="34">
        <v>8.2290000000000002E-2</v>
      </c>
      <c r="I145" s="34">
        <v>0.131971</v>
      </c>
      <c r="J145" s="34">
        <v>0.14516999999999999</v>
      </c>
      <c r="K145" s="34">
        <v>0.15230299999999999</v>
      </c>
      <c r="L145" s="34">
        <v>0.16086400000000001</v>
      </c>
    </row>
    <row r="146" spans="1:12" x14ac:dyDescent="0.2">
      <c r="A146" s="11" t="s">
        <v>548</v>
      </c>
      <c r="B146" s="34">
        <v>0.135076</v>
      </c>
      <c r="C146" s="34">
        <v>0.129277</v>
      </c>
      <c r="D146" s="34">
        <v>0.10051400000000001</v>
      </c>
      <c r="E146" s="34">
        <v>9.3429999999999999E-2</v>
      </c>
      <c r="F146" s="34">
        <v>8.8963E-2</v>
      </c>
      <c r="G146" s="34">
        <v>0.12177399999999999</v>
      </c>
      <c r="H146" s="34">
        <v>0.109293</v>
      </c>
      <c r="I146" s="34">
        <v>0.161554</v>
      </c>
      <c r="J146" s="34">
        <v>0.16664399999999999</v>
      </c>
      <c r="K146" s="34">
        <v>0.14837400000000001</v>
      </c>
      <c r="L146" s="34">
        <v>0.14764099999999999</v>
      </c>
    </row>
    <row r="147" spans="1:12" x14ac:dyDescent="0.2">
      <c r="A147" s="11"/>
      <c r="B147" s="11"/>
      <c r="C147" s="11"/>
      <c r="D147" s="11"/>
      <c r="E147" s="11"/>
      <c r="F147" s="11"/>
      <c r="G147" s="11"/>
      <c r="H147" s="11"/>
      <c r="I147" s="11"/>
      <c r="J147" s="11"/>
      <c r="K147" s="11"/>
      <c r="L147" s="11"/>
    </row>
    <row r="148" spans="1:12" x14ac:dyDescent="0.2">
      <c r="A148" s="11" t="s">
        <v>549</v>
      </c>
      <c r="B148" s="34">
        <v>9.7051999999999999E-2</v>
      </c>
      <c r="C148" s="34">
        <v>9.0357000000000007E-2</v>
      </c>
      <c r="D148" s="34">
        <v>9.2620999999999995E-2</v>
      </c>
      <c r="E148" s="34">
        <v>0.103537</v>
      </c>
      <c r="F148" s="34">
        <v>0.12626200000000001</v>
      </c>
      <c r="G148" s="34">
        <v>8.0144000000000007E-2</v>
      </c>
      <c r="H148" s="34">
        <v>7.0025000000000004E-2</v>
      </c>
      <c r="I148" s="34">
        <v>7.5667999999999999E-2</v>
      </c>
      <c r="J148" s="34">
        <v>9.3703999999999996E-2</v>
      </c>
      <c r="K148" s="34">
        <v>6.4843999999999999E-2</v>
      </c>
      <c r="L148" s="34">
        <v>7.2067999999999993E-2</v>
      </c>
    </row>
    <row r="149" spans="1:12" x14ac:dyDescent="0.2">
      <c r="A149" s="11" t="s">
        <v>550</v>
      </c>
      <c r="B149" s="34">
        <v>9.3639E-2</v>
      </c>
      <c r="C149" s="34">
        <v>9.5798999999999995E-2</v>
      </c>
      <c r="D149" s="34">
        <v>6.2040999999999999E-2</v>
      </c>
      <c r="E149" s="34">
        <v>6.744E-2</v>
      </c>
      <c r="F149" s="34">
        <v>6.9386000000000003E-2</v>
      </c>
      <c r="G149" s="34">
        <v>6.1475000000000002E-2</v>
      </c>
      <c r="H149" s="34">
        <v>6.565E-2</v>
      </c>
      <c r="I149" s="34">
        <v>9.6479999999999996E-2</v>
      </c>
      <c r="J149" s="34">
        <v>0.12734899999999999</v>
      </c>
      <c r="K149" s="34">
        <v>8.5661000000000001E-2</v>
      </c>
      <c r="L149" s="34">
        <v>8.0815999999999999E-2</v>
      </c>
    </row>
    <row r="150" spans="1:12" x14ac:dyDescent="0.2">
      <c r="A150" s="11" t="s">
        <v>551</v>
      </c>
      <c r="B150" s="34">
        <v>6.3513E-2</v>
      </c>
      <c r="C150" s="34">
        <v>6.3619999999999996E-2</v>
      </c>
      <c r="D150" s="34">
        <v>6.5126000000000003E-2</v>
      </c>
      <c r="E150" s="34">
        <v>6.9793999999999995E-2</v>
      </c>
      <c r="F150" s="34">
        <v>7.2321999999999997E-2</v>
      </c>
      <c r="G150" s="34">
        <v>7.0926000000000003E-2</v>
      </c>
      <c r="H150" s="34">
        <v>0.103381</v>
      </c>
      <c r="I150" s="34">
        <v>9.9471000000000004E-2</v>
      </c>
      <c r="J150" s="34">
        <v>9.8427000000000001E-2</v>
      </c>
      <c r="K150" s="34">
        <v>9.3151999999999999E-2</v>
      </c>
      <c r="L150" s="34">
        <v>8.4627999999999995E-2</v>
      </c>
    </row>
    <row r="151" spans="1:12" x14ac:dyDescent="0.2">
      <c r="A151" s="11" t="s">
        <v>552</v>
      </c>
      <c r="B151" s="34">
        <v>8.4836999999999996E-2</v>
      </c>
      <c r="C151" s="34">
        <v>6.7523E-2</v>
      </c>
      <c r="D151" s="34">
        <v>4.3831000000000002E-2</v>
      </c>
      <c r="E151" s="34">
        <v>6.0160999999999999E-2</v>
      </c>
      <c r="F151" s="34">
        <v>6.1587999999999997E-2</v>
      </c>
      <c r="G151" s="34">
        <v>6.5725000000000006E-2</v>
      </c>
      <c r="H151" s="34">
        <v>0.109682</v>
      </c>
      <c r="I151" s="34">
        <v>0.123138</v>
      </c>
      <c r="J151" s="34">
        <v>0.12038500000000001</v>
      </c>
      <c r="K151" s="34">
        <v>0.110622</v>
      </c>
      <c r="L151" s="34">
        <v>0.109681</v>
      </c>
    </row>
    <row r="152" spans="1:12" x14ac:dyDescent="0.2">
      <c r="A152" s="11"/>
      <c r="B152" s="11"/>
      <c r="C152" s="11"/>
      <c r="D152" s="11"/>
      <c r="E152" s="11"/>
      <c r="F152" s="11"/>
      <c r="G152" s="11"/>
      <c r="H152" s="11"/>
      <c r="I152" s="11"/>
      <c r="J152" s="11"/>
      <c r="K152" s="11"/>
      <c r="L152" s="11"/>
    </row>
    <row r="153" spans="1:12" x14ac:dyDescent="0.2">
      <c r="A153" s="11" t="s">
        <v>553</v>
      </c>
      <c r="B153" s="34">
        <v>4.3305000000000003E-2</v>
      </c>
      <c r="C153" s="34">
        <v>-2.6350000000000002E-3</v>
      </c>
      <c r="D153" s="34">
        <v>2.519E-3</v>
      </c>
      <c r="E153" s="34">
        <v>-2.5992999999999999E-2</v>
      </c>
      <c r="F153" s="34">
        <v>3.3916000000000002E-2</v>
      </c>
      <c r="G153" s="34">
        <v>4.3060000000000001E-2</v>
      </c>
      <c r="H153" s="34">
        <v>0.10252600000000001</v>
      </c>
      <c r="I153" s="34">
        <v>6.5240999999999993E-2</v>
      </c>
      <c r="J153" s="34">
        <v>0.12761400000000001</v>
      </c>
      <c r="K153" s="34">
        <v>0.13458800000000001</v>
      </c>
      <c r="L153" s="34">
        <v>0.147062</v>
      </c>
    </row>
    <row r="154" spans="1:12" x14ac:dyDescent="0.2">
      <c r="A154" s="11" t="s">
        <v>554</v>
      </c>
      <c r="B154" s="34">
        <v>4.1822999999999999E-2</v>
      </c>
      <c r="C154" s="34">
        <v>-3.947E-3</v>
      </c>
      <c r="D154" s="34">
        <v>1.2800000000000001E-3</v>
      </c>
      <c r="E154" s="34">
        <v>-2.7036000000000001E-2</v>
      </c>
      <c r="F154" s="34">
        <v>3.3916000000000002E-2</v>
      </c>
      <c r="G154" s="34">
        <v>4.3787E-2</v>
      </c>
      <c r="H154" s="34">
        <v>0.114843</v>
      </c>
      <c r="I154" s="34">
        <v>7.7751000000000001E-2</v>
      </c>
      <c r="J154" s="34">
        <v>0.13878699999999999</v>
      </c>
      <c r="K154" s="34">
        <v>0.14380999999999999</v>
      </c>
      <c r="L154" s="34">
        <v>0.147062</v>
      </c>
    </row>
    <row r="155" spans="1:12" x14ac:dyDescent="0.2">
      <c r="A155" s="11" t="s">
        <v>284</v>
      </c>
      <c r="B155" s="34">
        <v>0.13750000000000001</v>
      </c>
      <c r="C155" s="34">
        <v>9.0387999999999996E-2</v>
      </c>
      <c r="D155" s="34">
        <v>5.8110000000000002E-3</v>
      </c>
      <c r="E155" s="34">
        <v>0.17082600000000001</v>
      </c>
      <c r="F155" s="34">
        <v>0.10932699999999999</v>
      </c>
      <c r="G155" s="34">
        <v>9.7925999999999999E-2</v>
      </c>
      <c r="H155" s="34">
        <v>0.15639500000000001</v>
      </c>
      <c r="I155" s="34">
        <v>0.22166</v>
      </c>
      <c r="J155" s="34">
        <v>1.9063E-2</v>
      </c>
      <c r="K155" s="34">
        <v>0.138986</v>
      </c>
      <c r="L155" s="34">
        <v>0.17134199999999999</v>
      </c>
    </row>
    <row r="156" spans="1:12" x14ac:dyDescent="0.2">
      <c r="A156" s="11" t="s">
        <v>555</v>
      </c>
      <c r="B156" s="34">
        <v>9.7790000000000002E-2</v>
      </c>
      <c r="C156" s="34">
        <v>0.17798</v>
      </c>
      <c r="D156" s="34">
        <v>0.154778</v>
      </c>
      <c r="E156" s="34">
        <v>0.110721</v>
      </c>
      <c r="F156" s="34">
        <v>7.3455999999999994E-2</v>
      </c>
      <c r="G156" s="34">
        <v>8.5087999999999997E-2</v>
      </c>
      <c r="H156" s="34">
        <v>3.2648999999999997E-2</v>
      </c>
      <c r="I156" s="34">
        <v>6.2561000000000005E-2</v>
      </c>
      <c r="J156" s="34">
        <v>9.2331999999999997E-2</v>
      </c>
      <c r="K156" s="34">
        <v>7.8039999999999998E-2</v>
      </c>
      <c r="L156" s="34">
        <v>8.3843000000000001E-2</v>
      </c>
    </row>
    <row r="157" spans="1:12" x14ac:dyDescent="0.2">
      <c r="A157" s="11" t="s">
        <v>556</v>
      </c>
      <c r="B157" s="34">
        <v>0.209511</v>
      </c>
      <c r="C157" s="34">
        <v>4.7064000000000002E-2</v>
      </c>
      <c r="D157" s="34">
        <v>-0.211395</v>
      </c>
      <c r="E157" s="34">
        <v>0.150088</v>
      </c>
      <c r="F157" s="34">
        <v>0.22822600000000001</v>
      </c>
      <c r="G157" s="34">
        <v>6.4080999999999999E-2</v>
      </c>
      <c r="H157" s="34">
        <v>0.191496</v>
      </c>
      <c r="I157" s="34">
        <v>0.63921799999999995</v>
      </c>
      <c r="J157" s="34">
        <v>-8.9001999999999998E-2</v>
      </c>
      <c r="K157" s="34">
        <v>0.15565799999999999</v>
      </c>
      <c r="L157" s="34">
        <v>0.28845399999999999</v>
      </c>
    </row>
    <row r="158" spans="1:12" x14ac:dyDescent="0.2">
      <c r="A158" s="11" t="s">
        <v>557</v>
      </c>
      <c r="B158" s="34">
        <v>0.19714000000000001</v>
      </c>
      <c r="C158" s="34">
        <v>4.6110999999999999E-2</v>
      </c>
      <c r="D158" s="34">
        <v>-0.18807699999999999</v>
      </c>
      <c r="E158" s="34">
        <v>0.14795900000000001</v>
      </c>
      <c r="F158" s="34">
        <v>0.221751</v>
      </c>
      <c r="G158" s="34">
        <v>6.3876000000000002E-2</v>
      </c>
      <c r="H158" s="34">
        <v>0.18749399999999999</v>
      </c>
      <c r="I158" s="34">
        <v>0.58128400000000002</v>
      </c>
      <c r="J158" s="34">
        <v>-8.5531999999999997E-2</v>
      </c>
      <c r="K158" s="34">
        <v>0.15134700000000001</v>
      </c>
      <c r="L158" s="34">
        <v>0.27957599999999999</v>
      </c>
    </row>
    <row r="159" spans="1:12" x14ac:dyDescent="0.2">
      <c r="A159" s="11" t="s">
        <v>558</v>
      </c>
      <c r="B159" s="34">
        <v>0.14358499999999999</v>
      </c>
      <c r="C159" s="34">
        <v>0.14418800000000001</v>
      </c>
      <c r="D159" s="34">
        <v>0.138182</v>
      </c>
      <c r="E159" s="34">
        <v>0.130273</v>
      </c>
      <c r="F159" s="34">
        <v>0.128354</v>
      </c>
      <c r="G159" s="34">
        <v>0.12903600000000001</v>
      </c>
      <c r="H159" s="34">
        <v>0.123252</v>
      </c>
      <c r="I159" s="34">
        <v>0.11880300000000001</v>
      </c>
      <c r="J159" s="34">
        <v>0.122103</v>
      </c>
      <c r="K159" s="34">
        <v>0.124044</v>
      </c>
      <c r="L159" s="34">
        <v>0.123726</v>
      </c>
    </row>
    <row r="160" spans="1:12" x14ac:dyDescent="0.2">
      <c r="A160" s="11"/>
      <c r="B160" s="11"/>
      <c r="C160" s="11"/>
      <c r="D160" s="11"/>
      <c r="E160" s="11"/>
      <c r="F160" s="11"/>
      <c r="G160" s="11"/>
      <c r="H160" s="11"/>
      <c r="I160" s="11"/>
      <c r="J160" s="11"/>
      <c r="K160" s="11"/>
      <c r="L160" s="11"/>
    </row>
    <row r="161" spans="1:12" ht="67.5" x14ac:dyDescent="0.2">
      <c r="A161" s="42" t="s">
        <v>82</v>
      </c>
      <c r="B161" s="12"/>
      <c r="C161" s="12"/>
      <c r="D161" s="12"/>
      <c r="E161" s="12"/>
      <c r="F161" s="12"/>
      <c r="G161" s="12"/>
      <c r="H161" s="12"/>
      <c r="I161" s="12"/>
      <c r="J161" s="12"/>
      <c r="K161" s="12"/>
      <c r="L16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47"/>
  <sheetViews>
    <sheetView workbookViewId="0"/>
  </sheetViews>
  <sheetFormatPr defaultRowHeight="11.25" x14ac:dyDescent="0.2"/>
  <cols>
    <col min="1" max="1" width="45.85546875" customWidth="1"/>
    <col min="2" max="11" width="14.85546875" customWidth="1"/>
  </cols>
  <sheetData>
    <row r="5" spans="1:255" ht="15.75" x14ac:dyDescent="0.2">
      <c r="A5" s="1" t="s">
        <v>562</v>
      </c>
    </row>
    <row r="7" spans="1:255" x14ac:dyDescent="0.2">
      <c r="A7" s="2" t="s">
        <v>563</v>
      </c>
      <c r="B7" s="3" t="s">
        <v>564</v>
      </c>
      <c r="C7" t="s">
        <v>88</v>
      </c>
      <c r="D7" s="4" t="s">
        <v>4</v>
      </c>
      <c r="E7" s="3" t="s">
        <v>565</v>
      </c>
      <c r="F7" t="s">
        <v>90</v>
      </c>
    </row>
    <row r="8" spans="1:255" x14ac:dyDescent="0.2">
      <c r="A8" s="4"/>
      <c r="B8" s="3" t="s">
        <v>566</v>
      </c>
      <c r="C8" t="s">
        <v>93</v>
      </c>
      <c r="D8" s="4" t="s">
        <v>4</v>
      </c>
      <c r="E8" s="3" t="s">
        <v>567</v>
      </c>
      <c r="F8" t="s">
        <v>6</v>
      </c>
    </row>
    <row r="9" spans="1:255" x14ac:dyDescent="0.2">
      <c r="A9" s="4"/>
      <c r="B9" s="3" t="s">
        <v>568</v>
      </c>
      <c r="C9" t="s">
        <v>8</v>
      </c>
      <c r="D9" s="4" t="s">
        <v>4</v>
      </c>
      <c r="E9" s="3" t="s">
        <v>569</v>
      </c>
      <c r="F9" t="s">
        <v>10</v>
      </c>
    </row>
    <row r="10" spans="1:255" x14ac:dyDescent="0.2">
      <c r="A10" s="4"/>
      <c r="B10" s="3" t="s">
        <v>570</v>
      </c>
      <c r="C10" s="5" t="s">
        <v>12</v>
      </c>
      <c r="D10" s="4" t="s">
        <v>4</v>
      </c>
      <c r="E10" s="3" t="s">
        <v>571</v>
      </c>
      <c r="F10" t="s">
        <v>98</v>
      </c>
    </row>
    <row r="13" spans="1:255" x14ac:dyDescent="0.2">
      <c r="A13" s="6" t="s">
        <v>572</v>
      </c>
      <c r="B13" s="6"/>
      <c r="C13" s="6"/>
      <c r="D13" s="6"/>
      <c r="E13" s="6"/>
      <c r="F13" s="6"/>
      <c r="G13" s="6"/>
      <c r="H13" s="6"/>
      <c r="I13" s="6"/>
      <c r="J13" s="6"/>
      <c r="K13" s="6"/>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row>
    <row r="14" spans="1:255" ht="22.5" x14ac:dyDescent="0.2">
      <c r="A14" s="7" t="s">
        <v>16</v>
      </c>
      <c r="B14" s="13" t="s">
        <v>100</v>
      </c>
      <c r="C14" s="13" t="s">
        <v>101</v>
      </c>
      <c r="D14" s="13" t="s">
        <v>102</v>
      </c>
      <c r="E14" s="13" t="s">
        <v>103</v>
      </c>
      <c r="F14" s="13" t="s">
        <v>104</v>
      </c>
      <c r="G14" s="13" t="s">
        <v>105</v>
      </c>
      <c r="H14" s="13" t="s">
        <v>273</v>
      </c>
      <c r="I14" s="13" t="s">
        <v>274</v>
      </c>
      <c r="J14" s="13" t="s">
        <v>275</v>
      </c>
      <c r="K14" s="13" t="s">
        <v>109</v>
      </c>
    </row>
    <row r="15" spans="1:255" x14ac:dyDescent="0.2">
      <c r="A15" s="8" t="s">
        <v>29</v>
      </c>
      <c r="B15" s="14" t="s">
        <v>30</v>
      </c>
      <c r="C15" s="14" t="s">
        <v>30</v>
      </c>
      <c r="D15" s="14" t="s">
        <v>30</v>
      </c>
      <c r="E15" s="14" t="s">
        <v>30</v>
      </c>
      <c r="F15" s="14" t="s">
        <v>30</v>
      </c>
      <c r="G15" s="14" t="s">
        <v>30</v>
      </c>
      <c r="H15" s="14" t="s">
        <v>30</v>
      </c>
      <c r="I15" s="14" t="s">
        <v>30</v>
      </c>
      <c r="J15" s="14" t="s">
        <v>30</v>
      </c>
      <c r="K15" s="14" t="s">
        <v>30</v>
      </c>
    </row>
    <row r="16" spans="1:255" x14ac:dyDescent="0.2">
      <c r="A16" s="9" t="s">
        <v>573</v>
      </c>
      <c r="B16" s="11"/>
      <c r="C16" s="11"/>
      <c r="D16" s="11"/>
      <c r="E16" s="11"/>
      <c r="F16" s="11"/>
      <c r="G16" s="11"/>
      <c r="H16" s="11"/>
      <c r="I16" s="11"/>
      <c r="J16" s="11"/>
      <c r="K16" s="11"/>
    </row>
    <row r="17" spans="1:11" x14ac:dyDescent="0.2">
      <c r="A17" s="11" t="s">
        <v>574</v>
      </c>
      <c r="B17" s="20">
        <v>327</v>
      </c>
      <c r="C17" s="20">
        <v>394</v>
      </c>
      <c r="D17" s="20">
        <v>459</v>
      </c>
      <c r="E17" s="20">
        <v>514</v>
      </c>
      <c r="F17" s="20">
        <v>544</v>
      </c>
      <c r="G17" s="20">
        <v>595</v>
      </c>
      <c r="H17" s="20">
        <v>619</v>
      </c>
      <c r="I17" s="20">
        <v>665</v>
      </c>
      <c r="J17" s="20">
        <v>724</v>
      </c>
      <c r="K17" s="20">
        <v>774</v>
      </c>
    </row>
    <row r="18" spans="1:11" x14ac:dyDescent="0.2">
      <c r="A18" s="11" t="s">
        <v>575</v>
      </c>
      <c r="B18" s="20">
        <v>-109</v>
      </c>
      <c r="C18" s="20">
        <v>-131</v>
      </c>
      <c r="D18" s="20">
        <v>-150</v>
      </c>
      <c r="E18" s="20">
        <v>-167</v>
      </c>
      <c r="F18" s="20">
        <v>-116</v>
      </c>
      <c r="G18" s="20">
        <v>-128</v>
      </c>
      <c r="H18" s="20">
        <v>-128</v>
      </c>
      <c r="I18" s="20">
        <v>-140</v>
      </c>
      <c r="J18" s="20">
        <v>-154</v>
      </c>
      <c r="K18" s="20">
        <v>-163</v>
      </c>
    </row>
    <row r="19" spans="1:11" x14ac:dyDescent="0.2">
      <c r="A19" s="11" t="s">
        <v>576</v>
      </c>
      <c r="B19" s="20">
        <v>218</v>
      </c>
      <c r="C19" s="20">
        <v>263</v>
      </c>
      <c r="D19" s="20">
        <v>309</v>
      </c>
      <c r="E19" s="20">
        <v>347</v>
      </c>
      <c r="F19" s="20">
        <v>428</v>
      </c>
      <c r="G19" s="20">
        <v>467</v>
      </c>
      <c r="H19" s="20">
        <v>491</v>
      </c>
      <c r="I19" s="20">
        <v>525</v>
      </c>
      <c r="J19" s="20">
        <v>570</v>
      </c>
      <c r="K19" s="20">
        <v>611</v>
      </c>
    </row>
    <row r="20" spans="1:11" x14ac:dyDescent="0.2">
      <c r="A20" s="11"/>
      <c r="B20" s="11"/>
      <c r="C20" s="11"/>
      <c r="D20" s="11"/>
      <c r="E20" s="11"/>
      <c r="F20" s="11"/>
      <c r="G20" s="11"/>
      <c r="H20" s="11"/>
      <c r="I20" s="11"/>
      <c r="J20" s="11"/>
      <c r="K20" s="11"/>
    </row>
    <row r="21" spans="1:11" x14ac:dyDescent="0.2">
      <c r="A21" s="9" t="s">
        <v>577</v>
      </c>
      <c r="B21" s="11"/>
      <c r="C21" s="11"/>
      <c r="D21" s="11"/>
      <c r="E21" s="11"/>
      <c r="F21" s="11"/>
      <c r="G21" s="11"/>
      <c r="H21" s="11"/>
      <c r="I21" s="11"/>
      <c r="J21" s="11"/>
      <c r="K21" s="11"/>
    </row>
    <row r="22" spans="1:11" x14ac:dyDescent="0.2">
      <c r="A22" s="11" t="s">
        <v>578</v>
      </c>
      <c r="B22" s="20" t="s">
        <v>34</v>
      </c>
      <c r="C22" s="20">
        <v>33</v>
      </c>
      <c r="D22" s="20">
        <v>78</v>
      </c>
      <c r="E22" s="20">
        <v>36</v>
      </c>
      <c r="F22" s="20" t="s">
        <v>34</v>
      </c>
      <c r="G22" s="20">
        <v>65</v>
      </c>
      <c r="H22" s="20">
        <v>101</v>
      </c>
      <c r="I22" s="20">
        <v>146</v>
      </c>
      <c r="J22" s="20">
        <v>201</v>
      </c>
      <c r="K22" s="20">
        <v>250</v>
      </c>
    </row>
    <row r="23" spans="1:11" x14ac:dyDescent="0.2">
      <c r="A23" s="11" t="s">
        <v>579</v>
      </c>
      <c r="B23" s="20" t="s">
        <v>34</v>
      </c>
      <c r="C23" s="20">
        <v>33</v>
      </c>
      <c r="D23" s="20">
        <v>78</v>
      </c>
      <c r="E23" s="20">
        <v>36</v>
      </c>
      <c r="F23" s="20" t="s">
        <v>34</v>
      </c>
      <c r="G23" s="20">
        <v>65</v>
      </c>
      <c r="H23" s="20">
        <v>101</v>
      </c>
      <c r="I23" s="20">
        <v>146</v>
      </c>
      <c r="J23" s="20">
        <v>201</v>
      </c>
      <c r="K23" s="20">
        <v>250</v>
      </c>
    </row>
    <row r="24" spans="1:11" x14ac:dyDescent="0.2">
      <c r="A24" s="11" t="s">
        <v>580</v>
      </c>
      <c r="B24" s="19" t="s">
        <v>34</v>
      </c>
      <c r="C24" s="72">
        <v>2025</v>
      </c>
      <c r="D24" s="19" t="s">
        <v>34</v>
      </c>
      <c r="E24" s="19" t="s">
        <v>34</v>
      </c>
      <c r="F24" s="19" t="s">
        <v>34</v>
      </c>
      <c r="G24" s="19" t="s">
        <v>34</v>
      </c>
      <c r="H24" s="19" t="s">
        <v>34</v>
      </c>
      <c r="I24" s="19" t="s">
        <v>34</v>
      </c>
      <c r="J24" s="19" t="s">
        <v>34</v>
      </c>
      <c r="K24" s="19" t="s">
        <v>34</v>
      </c>
    </row>
    <row r="25" spans="1:11" x14ac:dyDescent="0.2">
      <c r="A25" s="11"/>
      <c r="B25" s="11"/>
      <c r="C25" s="11"/>
      <c r="D25" s="11"/>
      <c r="E25" s="11"/>
      <c r="F25" s="11"/>
      <c r="G25" s="11"/>
      <c r="H25" s="11"/>
      <c r="I25" s="11"/>
      <c r="J25" s="11"/>
      <c r="K25" s="11"/>
    </row>
    <row r="26" spans="1:11" x14ac:dyDescent="0.2">
      <c r="A26" s="9" t="s">
        <v>581</v>
      </c>
      <c r="B26" s="11"/>
      <c r="C26" s="11"/>
      <c r="D26" s="11"/>
      <c r="E26" s="11"/>
      <c r="F26" s="11"/>
      <c r="G26" s="11"/>
      <c r="H26" s="11"/>
      <c r="I26" s="11"/>
      <c r="J26" s="11"/>
      <c r="K26" s="11"/>
    </row>
    <row r="27" spans="1:11" x14ac:dyDescent="0.2">
      <c r="A27" s="11" t="s">
        <v>582</v>
      </c>
      <c r="B27" s="20" t="s">
        <v>34</v>
      </c>
      <c r="C27" s="20" t="s">
        <v>34</v>
      </c>
      <c r="D27" s="20" t="s">
        <v>34</v>
      </c>
      <c r="E27" s="20" t="s">
        <v>34</v>
      </c>
      <c r="F27" s="20" t="s">
        <v>34</v>
      </c>
      <c r="G27" s="20" t="s">
        <v>34</v>
      </c>
      <c r="H27" s="20" t="s">
        <v>34</v>
      </c>
      <c r="I27" s="20" t="s">
        <v>34</v>
      </c>
      <c r="J27" s="20">
        <v>33</v>
      </c>
      <c r="K27" s="20">
        <v>16</v>
      </c>
    </row>
    <row r="28" spans="1:11" x14ac:dyDescent="0.2">
      <c r="A28" s="11" t="s">
        <v>583</v>
      </c>
      <c r="B28" s="20" t="s">
        <v>34</v>
      </c>
      <c r="C28" s="20" t="s">
        <v>34</v>
      </c>
      <c r="D28" s="20" t="s">
        <v>34</v>
      </c>
      <c r="E28" s="20" t="s">
        <v>34</v>
      </c>
      <c r="F28" s="20" t="s">
        <v>34</v>
      </c>
      <c r="G28" s="20" t="s">
        <v>34</v>
      </c>
      <c r="H28" s="20" t="s">
        <v>34</v>
      </c>
      <c r="I28" s="20" t="s">
        <v>34</v>
      </c>
      <c r="J28" s="20">
        <v>1</v>
      </c>
      <c r="K28" s="20">
        <v>1</v>
      </c>
    </row>
    <row r="29" spans="1:11" x14ac:dyDescent="0.2">
      <c r="A29" s="11" t="s">
        <v>584</v>
      </c>
      <c r="B29" s="20" t="s">
        <v>34</v>
      </c>
      <c r="C29" s="20" t="s">
        <v>34</v>
      </c>
      <c r="D29" s="20" t="s">
        <v>34</v>
      </c>
      <c r="E29" s="20" t="s">
        <v>34</v>
      </c>
      <c r="F29" s="20" t="s">
        <v>34</v>
      </c>
      <c r="G29" s="20" t="s">
        <v>34</v>
      </c>
      <c r="H29" s="20" t="s">
        <v>34</v>
      </c>
      <c r="I29" s="20" t="s">
        <v>34</v>
      </c>
      <c r="J29" s="20">
        <v>12</v>
      </c>
      <c r="K29" s="20">
        <v>11</v>
      </c>
    </row>
    <row r="30" spans="1:11" x14ac:dyDescent="0.2">
      <c r="A30" s="11" t="s">
        <v>585</v>
      </c>
      <c r="B30" s="20" t="s">
        <v>34</v>
      </c>
      <c r="C30" s="20" t="s">
        <v>34</v>
      </c>
      <c r="D30" s="20" t="s">
        <v>34</v>
      </c>
      <c r="E30" s="20" t="s">
        <v>34</v>
      </c>
      <c r="F30" s="20" t="s">
        <v>34</v>
      </c>
      <c r="G30" s="20" t="s">
        <v>34</v>
      </c>
      <c r="H30" s="20" t="s">
        <v>34</v>
      </c>
      <c r="I30" s="20" t="s">
        <v>34</v>
      </c>
      <c r="J30" s="20">
        <v>-12</v>
      </c>
      <c r="K30" s="20">
        <v>-11</v>
      </c>
    </row>
    <row r="31" spans="1:11" x14ac:dyDescent="0.2">
      <c r="A31" s="11" t="s">
        <v>586</v>
      </c>
      <c r="B31" s="20" t="s">
        <v>34</v>
      </c>
      <c r="C31" s="20" t="s">
        <v>34</v>
      </c>
      <c r="D31" s="20" t="s">
        <v>34</v>
      </c>
      <c r="E31" s="20" t="s">
        <v>34</v>
      </c>
      <c r="F31" s="20" t="s">
        <v>34</v>
      </c>
      <c r="G31" s="20" t="s">
        <v>34</v>
      </c>
      <c r="H31" s="20" t="s">
        <v>34</v>
      </c>
      <c r="I31" s="20" t="s">
        <v>34</v>
      </c>
      <c r="J31" s="20">
        <v>-12</v>
      </c>
      <c r="K31" s="20" t="s">
        <v>34</v>
      </c>
    </row>
    <row r="32" spans="1:11" x14ac:dyDescent="0.2">
      <c r="A32" s="11" t="s">
        <v>587</v>
      </c>
      <c r="B32" s="20" t="s">
        <v>34</v>
      </c>
      <c r="C32" s="20" t="s">
        <v>34</v>
      </c>
      <c r="D32" s="20" t="s">
        <v>34</v>
      </c>
      <c r="E32" s="20" t="s">
        <v>34</v>
      </c>
      <c r="F32" s="20" t="s">
        <v>34</v>
      </c>
      <c r="G32" s="20" t="s">
        <v>34</v>
      </c>
      <c r="H32" s="20" t="s">
        <v>34</v>
      </c>
      <c r="I32" s="20" t="s">
        <v>34</v>
      </c>
      <c r="J32" s="20">
        <v>-6</v>
      </c>
      <c r="K32" s="20">
        <v>-1</v>
      </c>
    </row>
    <row r="33" spans="1:11" x14ac:dyDescent="0.2">
      <c r="A33" s="9" t="s">
        <v>588</v>
      </c>
      <c r="B33" s="31" t="s">
        <v>34</v>
      </c>
      <c r="C33" s="31" t="s">
        <v>34</v>
      </c>
      <c r="D33" s="31" t="s">
        <v>34</v>
      </c>
      <c r="E33" s="31" t="s">
        <v>34</v>
      </c>
      <c r="F33" s="31" t="s">
        <v>34</v>
      </c>
      <c r="G33" s="31" t="s">
        <v>34</v>
      </c>
      <c r="H33" s="31" t="s">
        <v>34</v>
      </c>
      <c r="I33" s="31" t="s">
        <v>34</v>
      </c>
      <c r="J33" s="31">
        <v>16</v>
      </c>
      <c r="K33" s="31">
        <v>16</v>
      </c>
    </row>
    <row r="34" spans="1:11" x14ac:dyDescent="0.2">
      <c r="A34" s="11"/>
      <c r="B34" s="11"/>
      <c r="C34" s="11"/>
      <c r="D34" s="11"/>
      <c r="E34" s="11"/>
      <c r="F34" s="11"/>
      <c r="G34" s="11"/>
      <c r="H34" s="11"/>
      <c r="I34" s="11"/>
      <c r="J34" s="11"/>
      <c r="K34" s="11"/>
    </row>
    <row r="35" spans="1:11" x14ac:dyDescent="0.2">
      <c r="A35" s="11" t="s">
        <v>589</v>
      </c>
      <c r="B35" s="20" t="s">
        <v>34</v>
      </c>
      <c r="C35" s="20" t="s">
        <v>34</v>
      </c>
      <c r="D35" s="20" t="s">
        <v>34</v>
      </c>
      <c r="E35" s="20" t="s">
        <v>34</v>
      </c>
      <c r="F35" s="20" t="s">
        <v>34</v>
      </c>
      <c r="G35" s="20" t="s">
        <v>34</v>
      </c>
      <c r="H35" s="20" t="s">
        <v>34</v>
      </c>
      <c r="I35" s="20" t="s">
        <v>34</v>
      </c>
      <c r="J35" s="20">
        <v>15</v>
      </c>
      <c r="K35" s="20">
        <v>14</v>
      </c>
    </row>
    <row r="36" spans="1:11" x14ac:dyDescent="0.2">
      <c r="A36" s="11"/>
      <c r="B36" s="11"/>
      <c r="C36" s="11"/>
      <c r="D36" s="11"/>
      <c r="E36" s="11"/>
      <c r="F36" s="11"/>
      <c r="G36" s="11"/>
      <c r="H36" s="11"/>
      <c r="I36" s="11"/>
      <c r="J36" s="11"/>
      <c r="K36" s="11"/>
    </row>
    <row r="37" spans="1:11" x14ac:dyDescent="0.2">
      <c r="A37" s="9" t="s">
        <v>590</v>
      </c>
      <c r="B37" s="11"/>
      <c r="C37" s="11"/>
      <c r="D37" s="11"/>
      <c r="E37" s="11"/>
      <c r="F37" s="11"/>
      <c r="G37" s="11"/>
      <c r="H37" s="11"/>
      <c r="I37" s="11"/>
      <c r="J37" s="11"/>
      <c r="K37" s="11"/>
    </row>
    <row r="38" spans="1:11" x14ac:dyDescent="0.2">
      <c r="A38" s="11" t="s">
        <v>591</v>
      </c>
      <c r="B38" s="20">
        <v>312</v>
      </c>
      <c r="C38" s="20">
        <v>306</v>
      </c>
      <c r="D38" s="20">
        <v>222</v>
      </c>
      <c r="E38" s="20">
        <v>7</v>
      </c>
      <c r="F38" s="20">
        <v>9</v>
      </c>
      <c r="G38" s="20" t="s">
        <v>34</v>
      </c>
      <c r="H38" s="20" t="s">
        <v>34</v>
      </c>
      <c r="I38" s="20" t="s">
        <v>34</v>
      </c>
      <c r="J38" s="20" t="s">
        <v>34</v>
      </c>
      <c r="K38" s="20" t="s">
        <v>34</v>
      </c>
    </row>
    <row r="39" spans="1:11" x14ac:dyDescent="0.2">
      <c r="A39" s="11" t="s">
        <v>592</v>
      </c>
      <c r="B39" s="20">
        <v>1412</v>
      </c>
      <c r="C39" s="20">
        <v>1419</v>
      </c>
      <c r="D39" s="20">
        <v>1046</v>
      </c>
      <c r="E39" s="20">
        <v>950</v>
      </c>
      <c r="F39" s="20">
        <v>919</v>
      </c>
      <c r="G39" s="20">
        <v>781</v>
      </c>
      <c r="H39" s="20">
        <v>509</v>
      </c>
      <c r="I39" s="20">
        <v>410</v>
      </c>
      <c r="J39" s="20">
        <v>563</v>
      </c>
      <c r="K39" s="20">
        <v>651</v>
      </c>
    </row>
    <row r="40" spans="1:11" x14ac:dyDescent="0.2">
      <c r="A40" s="11" t="s">
        <v>593</v>
      </c>
      <c r="B40" s="20">
        <v>1724</v>
      </c>
      <c r="C40" s="20">
        <v>1725</v>
      </c>
      <c r="D40" s="20">
        <v>1268</v>
      </c>
      <c r="E40" s="20">
        <v>957</v>
      </c>
      <c r="F40" s="20">
        <v>928</v>
      </c>
      <c r="G40" s="20">
        <v>781</v>
      </c>
      <c r="H40" s="20">
        <v>509</v>
      </c>
      <c r="I40" s="20">
        <v>410</v>
      </c>
      <c r="J40" s="20">
        <v>563</v>
      </c>
      <c r="K40" s="20">
        <v>651</v>
      </c>
    </row>
    <row r="41" spans="1:11" x14ac:dyDescent="0.2">
      <c r="A41" s="11"/>
      <c r="B41" s="11"/>
      <c r="C41" s="11"/>
      <c r="D41" s="11"/>
      <c r="E41" s="11"/>
      <c r="F41" s="11"/>
      <c r="G41" s="11"/>
      <c r="H41" s="11"/>
      <c r="I41" s="11"/>
      <c r="J41" s="11"/>
      <c r="K41" s="11"/>
    </row>
    <row r="42" spans="1:11" x14ac:dyDescent="0.2">
      <c r="A42" s="11" t="s">
        <v>594</v>
      </c>
      <c r="B42" s="20">
        <v>4710</v>
      </c>
      <c r="C42" s="20">
        <v>5637</v>
      </c>
      <c r="D42" s="20">
        <v>4484</v>
      </c>
      <c r="E42" s="20">
        <v>8</v>
      </c>
      <c r="F42" s="20">
        <v>2</v>
      </c>
      <c r="G42" s="20">
        <v>4</v>
      </c>
      <c r="H42" s="20">
        <v>21</v>
      </c>
      <c r="I42" s="20">
        <v>2</v>
      </c>
      <c r="J42" s="20">
        <v>2</v>
      </c>
      <c r="K42" s="20">
        <v>7</v>
      </c>
    </row>
    <row r="43" spans="1:11" x14ac:dyDescent="0.2">
      <c r="A43" s="11" t="s">
        <v>595</v>
      </c>
      <c r="B43" s="20">
        <v>4710</v>
      </c>
      <c r="C43" s="20">
        <v>5637</v>
      </c>
      <c r="D43" s="20">
        <v>4484</v>
      </c>
      <c r="E43" s="20">
        <v>8</v>
      </c>
      <c r="F43" s="20">
        <v>2</v>
      </c>
      <c r="G43" s="20">
        <v>4</v>
      </c>
      <c r="H43" s="20">
        <v>21</v>
      </c>
      <c r="I43" s="20">
        <v>2</v>
      </c>
      <c r="J43" s="20">
        <v>2</v>
      </c>
      <c r="K43" s="20">
        <v>7</v>
      </c>
    </row>
    <row r="44" spans="1:11" x14ac:dyDescent="0.2">
      <c r="A44" s="11"/>
      <c r="B44" s="11"/>
      <c r="C44" s="11"/>
      <c r="D44" s="11"/>
      <c r="E44" s="11"/>
      <c r="F44" s="11"/>
      <c r="G44" s="11"/>
      <c r="H44" s="11"/>
      <c r="I44" s="11"/>
      <c r="J44" s="11"/>
      <c r="K44" s="11"/>
    </row>
    <row r="45" spans="1:11" x14ac:dyDescent="0.2">
      <c r="A45" s="11"/>
      <c r="B45" s="11" t="s">
        <v>43</v>
      </c>
      <c r="C45" s="11" t="s">
        <v>43</v>
      </c>
      <c r="D45" s="11" t="s">
        <v>43</v>
      </c>
      <c r="E45" s="11" t="s">
        <v>43</v>
      </c>
      <c r="F45" s="11" t="s">
        <v>43</v>
      </c>
      <c r="G45" s="11" t="s">
        <v>43</v>
      </c>
      <c r="H45" s="11" t="s">
        <v>43</v>
      </c>
      <c r="I45" s="11" t="s">
        <v>43</v>
      </c>
      <c r="J45" s="11" t="s">
        <v>43</v>
      </c>
      <c r="K45" s="11" t="s">
        <v>43</v>
      </c>
    </row>
    <row r="46" spans="1:11" x14ac:dyDescent="0.2">
      <c r="A46" s="11" t="s">
        <v>168</v>
      </c>
      <c r="B46" s="36">
        <v>42655</v>
      </c>
      <c r="C46" s="36">
        <v>43026</v>
      </c>
      <c r="D46" s="36">
        <v>43399</v>
      </c>
      <c r="E46" s="36">
        <v>43749</v>
      </c>
      <c r="F46" s="36">
        <v>44111</v>
      </c>
      <c r="G46" s="36">
        <v>44475</v>
      </c>
      <c r="H46" s="36">
        <v>44839</v>
      </c>
      <c r="I46" s="36">
        <v>45210</v>
      </c>
      <c r="J46" s="36">
        <v>45210</v>
      </c>
      <c r="K46" s="36">
        <v>45210</v>
      </c>
    </row>
    <row r="47" spans="1:11" ht="67.5" x14ac:dyDescent="0.2">
      <c r="A47" s="42" t="s">
        <v>82</v>
      </c>
      <c r="B47" s="12"/>
      <c r="C47" s="12"/>
      <c r="D47" s="12"/>
      <c r="E47" s="12"/>
      <c r="F47" s="12"/>
      <c r="G47" s="12"/>
      <c r="H47" s="12"/>
      <c r="I47" s="12"/>
      <c r="J47" s="12"/>
      <c r="K47"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41"/>
  <sheetViews>
    <sheetView topLeftCell="A17" workbookViewId="0"/>
  </sheetViews>
  <sheetFormatPr defaultRowHeight="11.25" x14ac:dyDescent="0.2"/>
  <cols>
    <col min="1" max="1" width="45.85546875" customWidth="1"/>
    <col min="2" max="11" width="14.85546875" customWidth="1"/>
  </cols>
  <sheetData>
    <row r="5" spans="1:255" ht="15.75" x14ac:dyDescent="0.2">
      <c r="A5" s="1" t="s">
        <v>596</v>
      </c>
    </row>
    <row r="7" spans="1:255" x14ac:dyDescent="0.2">
      <c r="A7" s="2" t="s">
        <v>597</v>
      </c>
      <c r="B7" s="3" t="s">
        <v>598</v>
      </c>
      <c r="C7" t="s">
        <v>88</v>
      </c>
      <c r="D7" s="4" t="s">
        <v>4</v>
      </c>
      <c r="E7" s="3" t="s">
        <v>599</v>
      </c>
      <c r="F7" t="s">
        <v>90</v>
      </c>
    </row>
    <row r="8" spans="1:255" x14ac:dyDescent="0.2">
      <c r="A8" s="4"/>
      <c r="B8" s="3" t="s">
        <v>600</v>
      </c>
      <c r="C8" t="s">
        <v>93</v>
      </c>
      <c r="D8" s="4" t="s">
        <v>4</v>
      </c>
      <c r="E8" s="3" t="s">
        <v>601</v>
      </c>
      <c r="F8" t="s">
        <v>6</v>
      </c>
    </row>
    <row r="9" spans="1:255" x14ac:dyDescent="0.2">
      <c r="A9" s="4"/>
      <c r="B9" s="3" t="s">
        <v>602</v>
      </c>
      <c r="C9" t="s">
        <v>8</v>
      </c>
      <c r="D9" s="4" t="s">
        <v>4</v>
      </c>
      <c r="E9" s="3" t="s">
        <v>603</v>
      </c>
      <c r="F9" t="s">
        <v>10</v>
      </c>
    </row>
    <row r="10" spans="1:255" x14ac:dyDescent="0.2">
      <c r="A10" s="4"/>
      <c r="B10" s="3" t="s">
        <v>604</v>
      </c>
      <c r="C10" s="5" t="s">
        <v>12</v>
      </c>
      <c r="D10" s="4" t="s">
        <v>4</v>
      </c>
      <c r="E10" s="3" t="s">
        <v>605</v>
      </c>
      <c r="F10" t="s">
        <v>98</v>
      </c>
    </row>
    <row r="13" spans="1:255" x14ac:dyDescent="0.2">
      <c r="A13" s="6" t="s">
        <v>606</v>
      </c>
      <c r="B13" s="6"/>
      <c r="C13" s="6"/>
      <c r="D13" s="6"/>
      <c r="E13" s="6"/>
      <c r="F13" s="6"/>
      <c r="G13" s="6"/>
      <c r="H13" s="6"/>
      <c r="I13" s="6"/>
      <c r="J13" s="6"/>
      <c r="K13" s="6"/>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row>
    <row r="14" spans="1:255" ht="22.5" x14ac:dyDescent="0.2">
      <c r="A14" s="7" t="s">
        <v>16</v>
      </c>
      <c r="B14" s="13" t="s">
        <v>100</v>
      </c>
      <c r="C14" s="13" t="s">
        <v>101</v>
      </c>
      <c r="D14" s="13" t="s">
        <v>102</v>
      </c>
      <c r="E14" s="13" t="s">
        <v>103</v>
      </c>
      <c r="F14" s="13" t="s">
        <v>104</v>
      </c>
      <c r="G14" s="13" t="s">
        <v>105</v>
      </c>
      <c r="H14" s="13" t="s">
        <v>273</v>
      </c>
      <c r="I14" s="13" t="s">
        <v>274</v>
      </c>
      <c r="J14" s="13" t="s">
        <v>275</v>
      </c>
      <c r="K14" s="13" t="s">
        <v>109</v>
      </c>
    </row>
    <row r="15" spans="1:255" x14ac:dyDescent="0.2">
      <c r="A15" s="8" t="s">
        <v>29</v>
      </c>
      <c r="B15" s="14" t="s">
        <v>30</v>
      </c>
      <c r="C15" s="14" t="s">
        <v>30</v>
      </c>
      <c r="D15" s="14" t="s">
        <v>30</v>
      </c>
      <c r="E15" s="14" t="s">
        <v>30</v>
      </c>
      <c r="F15" s="14" t="s">
        <v>30</v>
      </c>
      <c r="G15" s="14" t="s">
        <v>30</v>
      </c>
      <c r="H15" s="14" t="s">
        <v>30</v>
      </c>
      <c r="I15" s="14" t="s">
        <v>30</v>
      </c>
      <c r="J15" s="14" t="s">
        <v>30</v>
      </c>
      <c r="K15" s="14" t="s">
        <v>30</v>
      </c>
    </row>
    <row r="16" spans="1:255" x14ac:dyDescent="0.2">
      <c r="A16" s="9" t="s">
        <v>607</v>
      </c>
      <c r="B16" s="11"/>
      <c r="C16" s="11"/>
      <c r="D16" s="11"/>
      <c r="E16" s="11"/>
      <c r="F16" s="11"/>
      <c r="G16" s="11"/>
      <c r="H16" s="11"/>
      <c r="I16" s="11"/>
      <c r="J16" s="11"/>
      <c r="K16" s="11"/>
    </row>
    <row r="17" spans="1:11" x14ac:dyDescent="0.2">
      <c r="A17" s="11" t="s">
        <v>608</v>
      </c>
      <c r="B17" s="41">
        <v>634</v>
      </c>
      <c r="C17" s="41">
        <v>663</v>
      </c>
      <c r="D17" s="41">
        <v>686</v>
      </c>
      <c r="E17" s="41">
        <v>715</v>
      </c>
      <c r="F17" s="41">
        <v>741</v>
      </c>
      <c r="G17" s="41" t="s">
        <v>34</v>
      </c>
      <c r="H17" s="41" t="s">
        <v>34</v>
      </c>
      <c r="I17" s="41" t="s">
        <v>34</v>
      </c>
      <c r="J17" s="41" t="s">
        <v>34</v>
      </c>
      <c r="K17" s="41" t="s">
        <v>34</v>
      </c>
    </row>
    <row r="18" spans="1:11" x14ac:dyDescent="0.2">
      <c r="A18" s="11" t="s">
        <v>609</v>
      </c>
      <c r="B18" s="41">
        <v>30</v>
      </c>
      <c r="C18" s="41">
        <v>26</v>
      </c>
      <c r="D18" s="41">
        <v>33</v>
      </c>
      <c r="E18" s="41">
        <v>28</v>
      </c>
      <c r="F18" s="41">
        <v>25</v>
      </c>
      <c r="G18" s="41" t="s">
        <v>34</v>
      </c>
      <c r="H18" s="41" t="s">
        <v>34</v>
      </c>
      <c r="I18" s="41" t="s">
        <v>34</v>
      </c>
      <c r="J18" s="41">
        <v>23</v>
      </c>
      <c r="K18" s="41">
        <v>23</v>
      </c>
    </row>
    <row r="19" spans="1:11" x14ac:dyDescent="0.2">
      <c r="A19" s="11" t="s">
        <v>610</v>
      </c>
      <c r="B19" s="41">
        <v>1</v>
      </c>
      <c r="C19" s="41">
        <v>3</v>
      </c>
      <c r="D19" s="41">
        <v>4</v>
      </c>
      <c r="E19" s="41">
        <v>2</v>
      </c>
      <c r="F19" s="41">
        <v>4</v>
      </c>
      <c r="G19" s="41" t="s">
        <v>34</v>
      </c>
      <c r="H19" s="41" t="s">
        <v>34</v>
      </c>
      <c r="I19" s="41" t="s">
        <v>34</v>
      </c>
      <c r="J19" s="41" t="s">
        <v>34</v>
      </c>
      <c r="K19" s="41" t="s">
        <v>34</v>
      </c>
    </row>
    <row r="20" spans="1:11" x14ac:dyDescent="0.2">
      <c r="A20" s="11" t="s">
        <v>611</v>
      </c>
      <c r="B20" s="41">
        <v>663</v>
      </c>
      <c r="C20" s="41">
        <v>686</v>
      </c>
      <c r="D20" s="41">
        <v>715</v>
      </c>
      <c r="E20" s="41">
        <v>741</v>
      </c>
      <c r="F20" s="41">
        <v>762</v>
      </c>
      <c r="G20" s="41">
        <v>782</v>
      </c>
      <c r="H20" s="41">
        <v>795</v>
      </c>
      <c r="I20" s="41">
        <v>815</v>
      </c>
      <c r="J20" s="41">
        <v>838</v>
      </c>
      <c r="K20" s="41">
        <v>861</v>
      </c>
    </row>
    <row r="21" spans="1:11" x14ac:dyDescent="0.2">
      <c r="A21" s="11"/>
      <c r="B21" s="11"/>
      <c r="C21" s="11"/>
      <c r="D21" s="11"/>
      <c r="E21" s="11"/>
      <c r="F21" s="11"/>
      <c r="G21" s="11"/>
      <c r="H21" s="11"/>
      <c r="I21" s="11"/>
      <c r="J21" s="11"/>
      <c r="K21" s="11"/>
    </row>
    <row r="22" spans="1:11" x14ac:dyDescent="0.2">
      <c r="A22" s="11" t="s">
        <v>612</v>
      </c>
      <c r="B22" s="34">
        <v>0.06</v>
      </c>
      <c r="C22" s="34">
        <v>7.0000000000000007E-2</v>
      </c>
      <c r="D22" s="34">
        <v>0.04</v>
      </c>
      <c r="E22" s="34">
        <v>0.04</v>
      </c>
      <c r="F22" s="34">
        <v>7.0000000000000007E-2</v>
      </c>
      <c r="G22" s="34">
        <v>0.06</v>
      </c>
      <c r="H22" s="34">
        <v>0.09</v>
      </c>
      <c r="I22" s="34">
        <v>0.13</v>
      </c>
      <c r="J22" s="34">
        <v>0.11</v>
      </c>
      <c r="K22" s="34">
        <v>0.05</v>
      </c>
    </row>
    <row r="23" spans="1:11" x14ac:dyDescent="0.2">
      <c r="A23" s="11"/>
      <c r="B23" s="11"/>
      <c r="C23" s="11"/>
      <c r="D23" s="11"/>
      <c r="E23" s="11"/>
      <c r="F23" s="11"/>
      <c r="G23" s="11"/>
      <c r="H23" s="11"/>
      <c r="I23" s="11"/>
      <c r="J23" s="11"/>
      <c r="K23" s="11"/>
    </row>
    <row r="24" spans="1:11" x14ac:dyDescent="0.2">
      <c r="A24" s="11" t="s">
        <v>613</v>
      </c>
      <c r="B24" s="34">
        <v>0.1066</v>
      </c>
      <c r="C24" s="34">
        <v>0.1109</v>
      </c>
      <c r="D24" s="34">
        <v>0.1135</v>
      </c>
      <c r="E24" s="34">
        <v>0.1133</v>
      </c>
      <c r="F24" s="34">
        <v>0.1104</v>
      </c>
      <c r="G24" s="34">
        <v>0.11020000000000001</v>
      </c>
      <c r="H24" s="34">
        <v>0.112</v>
      </c>
      <c r="I24" s="34">
        <v>0.1113</v>
      </c>
      <c r="J24" s="34">
        <v>0.1048</v>
      </c>
      <c r="K24" s="34">
        <v>0.1057</v>
      </c>
    </row>
    <row r="25" spans="1:11" x14ac:dyDescent="0.2">
      <c r="A25" s="11"/>
      <c r="B25" s="11"/>
      <c r="C25" s="11"/>
      <c r="D25" s="11"/>
      <c r="E25" s="11"/>
      <c r="F25" s="11"/>
      <c r="G25" s="11"/>
      <c r="H25" s="11"/>
      <c r="I25" s="11"/>
      <c r="J25" s="11"/>
      <c r="K25" s="11"/>
    </row>
    <row r="26" spans="1:11" x14ac:dyDescent="0.2">
      <c r="A26" s="11" t="s">
        <v>614</v>
      </c>
      <c r="B26" s="20">
        <v>110212</v>
      </c>
      <c r="C26" s="20">
        <v>113666</v>
      </c>
      <c r="D26" s="20">
        <v>116073</v>
      </c>
      <c r="E26" s="20">
        <v>126172</v>
      </c>
      <c r="F26" s="20">
        <v>138434</v>
      </c>
      <c r="G26" s="20">
        <v>149351</v>
      </c>
      <c r="H26" s="20">
        <v>163220</v>
      </c>
      <c r="I26" s="20">
        <v>192052</v>
      </c>
      <c r="J26" s="20">
        <v>222730</v>
      </c>
      <c r="K26" s="20">
        <v>237710</v>
      </c>
    </row>
    <row r="27" spans="1:11" x14ac:dyDescent="0.2">
      <c r="A27" s="11"/>
      <c r="B27" s="11"/>
      <c r="C27" s="11"/>
      <c r="D27" s="11"/>
      <c r="E27" s="11"/>
      <c r="F27" s="11"/>
      <c r="G27" s="11"/>
      <c r="H27" s="11"/>
      <c r="I27" s="11"/>
      <c r="J27" s="11"/>
      <c r="K27" s="11"/>
    </row>
    <row r="28" spans="1:11" x14ac:dyDescent="0.2">
      <c r="A28" s="11" t="s">
        <v>615</v>
      </c>
      <c r="B28" s="41" t="s">
        <v>34</v>
      </c>
      <c r="C28" s="41" t="s">
        <v>34</v>
      </c>
      <c r="D28" s="41" t="s">
        <v>34</v>
      </c>
      <c r="E28" s="41" t="s">
        <v>34</v>
      </c>
      <c r="F28" s="41" t="s">
        <v>34</v>
      </c>
      <c r="G28" s="41" t="s">
        <v>34</v>
      </c>
      <c r="H28" s="41" t="s">
        <v>34</v>
      </c>
      <c r="I28" s="41" t="s">
        <v>34</v>
      </c>
      <c r="J28" s="41" t="s">
        <v>34</v>
      </c>
      <c r="K28" s="41">
        <v>126300000</v>
      </c>
    </row>
    <row r="29" spans="1:11" x14ac:dyDescent="0.2">
      <c r="A29" s="11" t="s">
        <v>616</v>
      </c>
      <c r="B29" s="41" t="s">
        <v>34</v>
      </c>
      <c r="C29" s="41" t="s">
        <v>34</v>
      </c>
      <c r="D29" s="41" t="s">
        <v>34</v>
      </c>
      <c r="E29" s="41" t="s">
        <v>34</v>
      </c>
      <c r="F29" s="41" t="s">
        <v>34</v>
      </c>
      <c r="G29" s="41" t="s">
        <v>34</v>
      </c>
      <c r="H29" s="41" t="s">
        <v>34</v>
      </c>
      <c r="I29" s="41" t="s">
        <v>34</v>
      </c>
      <c r="J29" s="41" t="s">
        <v>34</v>
      </c>
      <c r="K29" s="41">
        <v>147000</v>
      </c>
    </row>
    <row r="30" spans="1:11" x14ac:dyDescent="0.2">
      <c r="A30" s="11"/>
      <c r="B30" s="11"/>
      <c r="C30" s="11"/>
      <c r="D30" s="11"/>
      <c r="E30" s="11"/>
      <c r="F30" s="11"/>
      <c r="G30" s="11"/>
      <c r="H30" s="11"/>
      <c r="I30" s="11"/>
      <c r="J30" s="11"/>
      <c r="K30" s="11"/>
    </row>
    <row r="31" spans="1:11" x14ac:dyDescent="0.2">
      <c r="A31" s="9" t="s">
        <v>617</v>
      </c>
      <c r="B31" s="11"/>
      <c r="C31" s="11"/>
      <c r="D31" s="11"/>
      <c r="E31" s="11"/>
      <c r="F31" s="11"/>
      <c r="G31" s="11"/>
      <c r="H31" s="11"/>
      <c r="I31" s="11"/>
      <c r="J31" s="11"/>
      <c r="K31" s="11"/>
    </row>
    <row r="32" spans="1:11" x14ac:dyDescent="0.2">
      <c r="A32" s="11" t="s">
        <v>618</v>
      </c>
      <c r="B32" s="41">
        <v>634</v>
      </c>
      <c r="C32" s="41">
        <v>663</v>
      </c>
      <c r="D32" s="41">
        <v>686</v>
      </c>
      <c r="E32" s="41">
        <v>715</v>
      </c>
      <c r="F32" s="41">
        <v>741</v>
      </c>
      <c r="G32" s="41" t="s">
        <v>34</v>
      </c>
      <c r="H32" s="41" t="s">
        <v>34</v>
      </c>
      <c r="I32" s="41" t="s">
        <v>34</v>
      </c>
      <c r="J32" s="41" t="s">
        <v>34</v>
      </c>
      <c r="K32" s="41" t="s">
        <v>34</v>
      </c>
    </row>
    <row r="33" spans="1:11" x14ac:dyDescent="0.2">
      <c r="A33" s="11" t="s">
        <v>619</v>
      </c>
      <c r="B33" s="41">
        <v>30</v>
      </c>
      <c r="C33" s="41">
        <v>26</v>
      </c>
      <c r="D33" s="41">
        <v>33</v>
      </c>
      <c r="E33" s="41">
        <v>28</v>
      </c>
      <c r="F33" s="41">
        <v>25</v>
      </c>
      <c r="G33" s="41" t="s">
        <v>34</v>
      </c>
      <c r="H33" s="41" t="s">
        <v>34</v>
      </c>
      <c r="I33" s="41" t="s">
        <v>34</v>
      </c>
      <c r="J33" s="41">
        <v>23</v>
      </c>
      <c r="K33" s="41">
        <v>23</v>
      </c>
    </row>
    <row r="34" spans="1:11" x14ac:dyDescent="0.2">
      <c r="A34" s="11" t="s">
        <v>620</v>
      </c>
      <c r="B34" s="41">
        <v>1</v>
      </c>
      <c r="C34" s="41">
        <v>3</v>
      </c>
      <c r="D34" s="41">
        <v>4</v>
      </c>
      <c r="E34" s="41">
        <v>2</v>
      </c>
      <c r="F34" s="41">
        <v>4</v>
      </c>
      <c r="G34" s="41" t="s">
        <v>34</v>
      </c>
      <c r="H34" s="41" t="s">
        <v>34</v>
      </c>
      <c r="I34" s="41" t="s">
        <v>34</v>
      </c>
      <c r="J34" s="41" t="s">
        <v>34</v>
      </c>
      <c r="K34" s="41" t="s">
        <v>34</v>
      </c>
    </row>
    <row r="35" spans="1:11" x14ac:dyDescent="0.2">
      <c r="A35" s="11" t="s">
        <v>621</v>
      </c>
      <c r="B35" s="41">
        <v>663</v>
      </c>
      <c r="C35" s="41">
        <v>686</v>
      </c>
      <c r="D35" s="41">
        <v>715</v>
      </c>
      <c r="E35" s="41">
        <v>741</v>
      </c>
      <c r="F35" s="41">
        <v>762</v>
      </c>
      <c r="G35" s="41">
        <v>782</v>
      </c>
      <c r="H35" s="41">
        <v>795</v>
      </c>
      <c r="I35" s="41">
        <v>815</v>
      </c>
      <c r="J35" s="41">
        <v>838</v>
      </c>
      <c r="K35" s="41">
        <v>861</v>
      </c>
    </row>
    <row r="36" spans="1:11" x14ac:dyDescent="0.2">
      <c r="A36" s="11"/>
      <c r="B36" s="11"/>
      <c r="C36" s="11"/>
      <c r="D36" s="11"/>
      <c r="E36" s="11"/>
      <c r="F36" s="11"/>
      <c r="G36" s="11"/>
      <c r="H36" s="11"/>
      <c r="I36" s="11"/>
      <c r="J36" s="11"/>
      <c r="K36" s="11"/>
    </row>
    <row r="37" spans="1:11" x14ac:dyDescent="0.2">
      <c r="A37" s="11" t="s">
        <v>622</v>
      </c>
      <c r="B37" s="34">
        <v>0.06</v>
      </c>
      <c r="C37" s="34">
        <v>7.0000000000000007E-2</v>
      </c>
      <c r="D37" s="34">
        <v>0.04</v>
      </c>
      <c r="E37" s="34">
        <v>0.04</v>
      </c>
      <c r="F37" s="34">
        <v>7.0000000000000007E-2</v>
      </c>
      <c r="G37" s="34">
        <v>0.06</v>
      </c>
      <c r="H37" s="34">
        <v>0.09</v>
      </c>
      <c r="I37" s="34">
        <v>0.13</v>
      </c>
      <c r="J37" s="34">
        <v>0.11</v>
      </c>
      <c r="K37" s="34">
        <v>0.05</v>
      </c>
    </row>
    <row r="38" spans="1:11" x14ac:dyDescent="0.2">
      <c r="A38" s="11"/>
      <c r="B38" s="11"/>
      <c r="C38" s="11"/>
      <c r="D38" s="11"/>
      <c r="E38" s="11"/>
      <c r="F38" s="11"/>
      <c r="G38" s="11"/>
      <c r="H38" s="11"/>
      <c r="I38" s="11"/>
      <c r="J38" s="11"/>
      <c r="K38" s="11"/>
    </row>
    <row r="39" spans="1:11" x14ac:dyDescent="0.2">
      <c r="A39" s="11"/>
      <c r="B39" s="11" t="s">
        <v>43</v>
      </c>
      <c r="C39" s="11" t="s">
        <v>43</v>
      </c>
      <c r="D39" s="11" t="s">
        <v>43</v>
      </c>
      <c r="E39" s="11" t="s">
        <v>43</v>
      </c>
      <c r="F39" s="11" t="s">
        <v>43</v>
      </c>
      <c r="G39" s="11" t="s">
        <v>43</v>
      </c>
      <c r="H39" s="11" t="s">
        <v>43</v>
      </c>
      <c r="I39" s="11" t="s">
        <v>43</v>
      </c>
      <c r="J39" s="11" t="s">
        <v>43</v>
      </c>
      <c r="K39" s="11" t="s">
        <v>43</v>
      </c>
    </row>
    <row r="40" spans="1:11" x14ac:dyDescent="0.2">
      <c r="A40" s="11" t="s">
        <v>168</v>
      </c>
      <c r="B40" s="36">
        <v>42655</v>
      </c>
      <c r="C40" s="36">
        <v>43026</v>
      </c>
      <c r="D40" s="36">
        <v>43399</v>
      </c>
      <c r="E40" s="36">
        <v>43749</v>
      </c>
      <c r="F40" s="36">
        <v>44111</v>
      </c>
      <c r="G40" s="36">
        <v>44475</v>
      </c>
      <c r="H40" s="36">
        <v>44839</v>
      </c>
      <c r="I40" s="36">
        <v>45210</v>
      </c>
      <c r="J40" s="36">
        <v>45210</v>
      </c>
      <c r="K40" s="36">
        <v>45210</v>
      </c>
    </row>
    <row r="41" spans="1:11" ht="67.5" x14ac:dyDescent="0.2">
      <c r="A41" s="42" t="s">
        <v>82</v>
      </c>
      <c r="B41" s="12"/>
      <c r="C41" s="12"/>
      <c r="D41" s="12"/>
      <c r="E41" s="12"/>
      <c r="F41" s="12"/>
      <c r="G41" s="12"/>
      <c r="H41" s="12"/>
      <c r="I41" s="12"/>
      <c r="J41" s="12"/>
      <c r="K4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21"/>
  <sheetViews>
    <sheetView workbookViewId="0"/>
  </sheetViews>
  <sheetFormatPr defaultRowHeight="11.25" x14ac:dyDescent="0.2"/>
  <cols>
    <col min="1" max="1" width="45.85546875" customWidth="1"/>
    <col min="2" max="11" width="14.85546875" customWidth="1"/>
  </cols>
  <sheetData>
    <row r="5" spans="1:255" ht="15.75" x14ac:dyDescent="0.2">
      <c r="A5" s="1" t="s">
        <v>623</v>
      </c>
    </row>
    <row r="7" spans="1:255" x14ac:dyDescent="0.2">
      <c r="A7" s="2" t="s">
        <v>624</v>
      </c>
      <c r="B7" s="3" t="s">
        <v>625</v>
      </c>
      <c r="C7" t="s">
        <v>88</v>
      </c>
      <c r="D7" s="4" t="s">
        <v>4</v>
      </c>
      <c r="E7" s="3" t="s">
        <v>626</v>
      </c>
      <c r="F7" t="s">
        <v>90</v>
      </c>
    </row>
    <row r="8" spans="1:255" x14ac:dyDescent="0.2">
      <c r="A8" s="4"/>
      <c r="B8" s="3" t="s">
        <v>627</v>
      </c>
      <c r="C8" t="s">
        <v>93</v>
      </c>
      <c r="D8" s="4" t="s">
        <v>4</v>
      </c>
      <c r="E8" s="3" t="s">
        <v>628</v>
      </c>
      <c r="F8" t="s">
        <v>6</v>
      </c>
    </row>
    <row r="9" spans="1:255" x14ac:dyDescent="0.2">
      <c r="A9" s="4"/>
      <c r="B9" s="3" t="s">
        <v>629</v>
      </c>
      <c r="C9" t="s">
        <v>8</v>
      </c>
      <c r="D9" s="4" t="s">
        <v>4</v>
      </c>
      <c r="E9" s="3" t="s">
        <v>630</v>
      </c>
      <c r="F9" t="s">
        <v>10</v>
      </c>
    </row>
    <row r="10" spans="1:255" x14ac:dyDescent="0.2">
      <c r="A10" s="4"/>
      <c r="B10" s="3" t="s">
        <v>631</v>
      </c>
      <c r="C10" s="5" t="s">
        <v>12</v>
      </c>
      <c r="D10" s="4" t="s">
        <v>4</v>
      </c>
      <c r="E10" s="3" t="s">
        <v>632</v>
      </c>
      <c r="F10" t="s">
        <v>98</v>
      </c>
    </row>
    <row r="13" spans="1:255" x14ac:dyDescent="0.2">
      <c r="A13" s="6" t="s">
        <v>633</v>
      </c>
      <c r="B13" s="6"/>
      <c r="C13" s="6"/>
      <c r="D13" s="6"/>
      <c r="E13" s="6"/>
      <c r="F13" s="6"/>
      <c r="G13" s="6"/>
      <c r="H13" s="6"/>
      <c r="I13" s="6"/>
      <c r="J13" s="6"/>
      <c r="K13" s="6"/>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row>
    <row r="14" spans="1:255" ht="22.5" x14ac:dyDescent="0.2">
      <c r="A14" s="7" t="s">
        <v>16</v>
      </c>
      <c r="B14" s="13" t="s">
        <v>100</v>
      </c>
      <c r="C14" s="13" t="s">
        <v>101</v>
      </c>
      <c r="D14" s="13" t="s">
        <v>102</v>
      </c>
      <c r="E14" s="13" t="s">
        <v>103</v>
      </c>
      <c r="F14" s="13" t="s">
        <v>104</v>
      </c>
      <c r="G14" s="13" t="s">
        <v>105</v>
      </c>
      <c r="H14" s="13" t="s">
        <v>273</v>
      </c>
      <c r="I14" s="13" t="s">
        <v>274</v>
      </c>
      <c r="J14" s="13" t="s">
        <v>275</v>
      </c>
      <c r="K14" s="13" t="s">
        <v>109</v>
      </c>
    </row>
    <row r="15" spans="1:255" x14ac:dyDescent="0.2">
      <c r="A15" s="8" t="s">
        <v>29</v>
      </c>
      <c r="B15" s="14" t="s">
        <v>30</v>
      </c>
      <c r="C15" s="14" t="s">
        <v>30</v>
      </c>
      <c r="D15" s="14" t="s">
        <v>30</v>
      </c>
      <c r="E15" s="14" t="s">
        <v>30</v>
      </c>
      <c r="F15" s="14" t="s">
        <v>30</v>
      </c>
      <c r="G15" s="14" t="s">
        <v>30</v>
      </c>
      <c r="H15" s="14" t="s">
        <v>30</v>
      </c>
      <c r="I15" s="14" t="s">
        <v>30</v>
      </c>
      <c r="J15" s="14" t="s">
        <v>30</v>
      </c>
      <c r="K15" s="14" t="s">
        <v>30</v>
      </c>
    </row>
    <row r="16" spans="1:255" x14ac:dyDescent="0.2">
      <c r="A16" s="9" t="s">
        <v>634</v>
      </c>
      <c r="B16" s="11"/>
      <c r="C16" s="11"/>
      <c r="D16" s="11"/>
      <c r="E16" s="11"/>
      <c r="F16" s="11"/>
      <c r="G16" s="11"/>
      <c r="H16" s="11"/>
      <c r="I16" s="11"/>
      <c r="J16" s="11"/>
      <c r="K16" s="11"/>
    </row>
    <row r="17" spans="1:11" x14ac:dyDescent="0.2">
      <c r="A17" s="9" t="s">
        <v>635</v>
      </c>
      <c r="B17" s="11"/>
      <c r="C17" s="11"/>
      <c r="D17" s="11"/>
      <c r="E17" s="11"/>
      <c r="F17" s="11"/>
      <c r="G17" s="11"/>
      <c r="H17" s="11"/>
      <c r="I17" s="11"/>
      <c r="J17" s="11"/>
      <c r="K17" s="11"/>
    </row>
    <row r="18" spans="1:11" x14ac:dyDescent="0.2">
      <c r="A18" s="11" t="s">
        <v>636</v>
      </c>
      <c r="B18" s="20">
        <v>436</v>
      </c>
      <c r="C18" s="20">
        <v>454</v>
      </c>
      <c r="D18" s="20">
        <v>489</v>
      </c>
      <c r="E18" s="20">
        <v>543</v>
      </c>
      <c r="F18" s="20">
        <v>578</v>
      </c>
      <c r="G18" s="20">
        <v>614</v>
      </c>
      <c r="H18" s="20">
        <v>676</v>
      </c>
      <c r="I18" s="20">
        <v>748</v>
      </c>
      <c r="J18" s="20">
        <v>824</v>
      </c>
      <c r="K18" s="20">
        <v>914</v>
      </c>
    </row>
    <row r="19" spans="1:11" x14ac:dyDescent="0.2">
      <c r="A19" s="9" t="s">
        <v>637</v>
      </c>
      <c r="B19" s="31">
        <v>436</v>
      </c>
      <c r="C19" s="31">
        <v>454</v>
      </c>
      <c r="D19" s="31">
        <v>489</v>
      </c>
      <c r="E19" s="31">
        <v>543</v>
      </c>
      <c r="F19" s="31">
        <v>578</v>
      </c>
      <c r="G19" s="31">
        <v>614</v>
      </c>
      <c r="H19" s="31">
        <v>676</v>
      </c>
      <c r="I19" s="31">
        <v>748</v>
      </c>
      <c r="J19" s="31">
        <v>824</v>
      </c>
      <c r="K19" s="31">
        <v>914</v>
      </c>
    </row>
    <row r="20" spans="1:11" x14ac:dyDescent="0.2">
      <c r="A20" s="11"/>
      <c r="B20" s="11"/>
      <c r="C20" s="11"/>
      <c r="D20" s="11"/>
      <c r="E20" s="11"/>
      <c r="F20" s="11"/>
      <c r="G20" s="11"/>
      <c r="H20" s="11"/>
      <c r="I20" s="11"/>
      <c r="J20" s="11"/>
      <c r="K20" s="11"/>
    </row>
    <row r="21" spans="1:11" ht="67.5" x14ac:dyDescent="0.2">
      <c r="A21" s="42" t="s">
        <v>82</v>
      </c>
      <c r="B21" s="12"/>
      <c r="C21" s="12"/>
      <c r="D21" s="12"/>
      <c r="E21" s="12"/>
      <c r="F21" s="12"/>
      <c r="G21" s="12"/>
      <c r="H21" s="12"/>
      <c r="I21" s="12"/>
      <c r="J21" s="12"/>
      <c r="K2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2"/>
  <sheetViews>
    <sheetView workbookViewId="0"/>
  </sheetViews>
  <sheetFormatPr defaultRowHeight="11.25" x14ac:dyDescent="0.2"/>
  <cols>
    <col min="1" max="1" width="45.85546875" customWidth="1"/>
    <col min="2" max="11" width="14.85546875" customWidth="1"/>
  </cols>
  <sheetData>
    <row r="5" spans="1:255" ht="15.75" x14ac:dyDescent="0.2">
      <c r="A5" s="1" t="s">
        <v>638</v>
      </c>
    </row>
    <row r="7" spans="1:255" x14ac:dyDescent="0.2">
      <c r="A7" s="2" t="s">
        <v>639</v>
      </c>
      <c r="B7" s="3" t="s">
        <v>640</v>
      </c>
      <c r="C7" t="s">
        <v>641</v>
      </c>
      <c r="D7" s="4" t="s">
        <v>4</v>
      </c>
      <c r="E7" s="3" t="s">
        <v>642</v>
      </c>
      <c r="F7" t="s">
        <v>88</v>
      </c>
    </row>
    <row r="8" spans="1:255" x14ac:dyDescent="0.2">
      <c r="A8" s="4"/>
      <c r="B8" s="3" t="s">
        <v>643</v>
      </c>
      <c r="C8" t="s">
        <v>90</v>
      </c>
      <c r="D8" s="4" t="s">
        <v>4</v>
      </c>
      <c r="E8" s="3" t="s">
        <v>644</v>
      </c>
      <c r="F8" t="s">
        <v>8</v>
      </c>
    </row>
    <row r="9" spans="1:255" x14ac:dyDescent="0.2">
      <c r="A9" s="4"/>
      <c r="B9" s="3" t="s">
        <v>645</v>
      </c>
      <c r="C9" t="s">
        <v>93</v>
      </c>
      <c r="D9" s="4" t="s">
        <v>4</v>
      </c>
      <c r="E9" s="3" t="s">
        <v>646</v>
      </c>
      <c r="F9" t="s">
        <v>6</v>
      </c>
    </row>
    <row r="10" spans="1:255" x14ac:dyDescent="0.2">
      <c r="A10" s="4"/>
      <c r="B10" s="3" t="s">
        <v>647</v>
      </c>
      <c r="C10" t="s">
        <v>10</v>
      </c>
      <c r="D10" s="4" t="s">
        <v>4</v>
      </c>
      <c r="E10" s="3" t="s">
        <v>648</v>
      </c>
      <c r="F10" s="5" t="s">
        <v>12</v>
      </c>
    </row>
    <row r="13" spans="1:255" x14ac:dyDescent="0.2">
      <c r="A13" s="6" t="s">
        <v>649</v>
      </c>
      <c r="B13" s="6"/>
      <c r="C13" s="6"/>
      <c r="D13" s="6"/>
      <c r="E13" s="6"/>
      <c r="F13" s="6"/>
      <c r="G13" s="6"/>
      <c r="H13" s="6"/>
      <c r="I13" s="6"/>
      <c r="J13" s="6"/>
      <c r="K13" s="6"/>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c r="BJ13" s="73"/>
      <c r="BK13" s="73"/>
      <c r="BL13" s="73"/>
      <c r="BM13" s="73"/>
      <c r="BN13" s="73"/>
      <c r="BO13" s="73"/>
      <c r="BP13" s="73"/>
      <c r="BQ13" s="73"/>
      <c r="BR13" s="73"/>
      <c r="BS13" s="73"/>
      <c r="BT13" s="73"/>
      <c r="BU13" s="73"/>
      <c r="BV13" s="73"/>
      <c r="BW13" s="73"/>
      <c r="BX13" s="73"/>
      <c r="BY13" s="73"/>
      <c r="BZ13" s="73"/>
      <c r="CA13" s="73"/>
      <c r="CB13" s="73"/>
      <c r="CC13" s="73"/>
      <c r="CD13" s="73"/>
      <c r="CE13" s="73"/>
      <c r="CF13" s="73"/>
      <c r="CG13" s="73"/>
      <c r="CH13" s="73"/>
      <c r="CI13" s="73"/>
      <c r="CJ13" s="73"/>
      <c r="CK13" s="73"/>
      <c r="CL13" s="73"/>
      <c r="CM13" s="73"/>
      <c r="CN13" s="73"/>
      <c r="CO13" s="73"/>
      <c r="CP13" s="73"/>
      <c r="CQ13" s="73"/>
      <c r="CR13" s="73"/>
      <c r="CS13" s="73"/>
      <c r="CT13" s="73"/>
      <c r="CU13" s="73"/>
      <c r="CV13" s="73"/>
      <c r="CW13" s="73"/>
      <c r="CX13" s="73"/>
      <c r="CY13" s="73"/>
      <c r="CZ13" s="73"/>
      <c r="DA13" s="73"/>
      <c r="DB13" s="73"/>
      <c r="DC13" s="73"/>
      <c r="DD13" s="73"/>
      <c r="DE13" s="73"/>
      <c r="DF13" s="73"/>
      <c r="DG13" s="73"/>
      <c r="DH13" s="73"/>
      <c r="DI13" s="73"/>
      <c r="DJ13" s="73"/>
      <c r="DK13" s="73"/>
      <c r="DL13" s="73"/>
      <c r="DM13" s="73"/>
      <c r="DN13" s="73"/>
      <c r="DO13" s="73"/>
      <c r="DP13" s="73"/>
      <c r="DQ13" s="73"/>
      <c r="DR13" s="73"/>
      <c r="DS13" s="73"/>
      <c r="DT13" s="73"/>
      <c r="DU13" s="73"/>
      <c r="DV13" s="73"/>
      <c r="DW13" s="73"/>
      <c r="DX13" s="73"/>
      <c r="DY13" s="73"/>
      <c r="DZ13" s="73"/>
      <c r="EA13" s="73"/>
      <c r="EB13" s="73"/>
      <c r="EC13" s="73"/>
      <c r="ED13" s="73"/>
      <c r="EE13" s="73"/>
      <c r="EF13" s="73"/>
      <c r="EG13" s="73"/>
      <c r="EH13" s="73"/>
      <c r="EI13" s="73"/>
      <c r="EJ13" s="73"/>
      <c r="EK13" s="73"/>
      <c r="EL13" s="73"/>
      <c r="EM13" s="73"/>
      <c r="EN13" s="73"/>
      <c r="EO13" s="73"/>
      <c r="EP13" s="73"/>
      <c r="EQ13" s="73"/>
      <c r="ER13" s="73"/>
      <c r="ES13" s="73"/>
      <c r="ET13" s="73"/>
      <c r="EU13" s="73"/>
      <c r="EV13" s="73"/>
      <c r="EW13" s="73"/>
      <c r="EX13" s="73"/>
      <c r="EY13" s="73"/>
      <c r="EZ13" s="73"/>
      <c r="FA13" s="73"/>
      <c r="FB13" s="73"/>
      <c r="FC13" s="73"/>
      <c r="FD13" s="73"/>
      <c r="FE13" s="73"/>
      <c r="FF13" s="73"/>
      <c r="FG13" s="73"/>
      <c r="FH13" s="73"/>
      <c r="FI13" s="73"/>
      <c r="FJ13" s="73"/>
      <c r="FK13" s="73"/>
      <c r="FL13" s="73"/>
      <c r="FM13" s="73"/>
      <c r="FN13" s="73"/>
      <c r="FO13" s="73"/>
      <c r="FP13" s="73"/>
      <c r="FQ13" s="73"/>
      <c r="FR13" s="73"/>
      <c r="FS13" s="73"/>
      <c r="FT13" s="73"/>
      <c r="FU13" s="73"/>
      <c r="FV13" s="73"/>
      <c r="FW13" s="73"/>
      <c r="FX13" s="73"/>
      <c r="FY13" s="73"/>
      <c r="FZ13" s="73"/>
      <c r="GA13" s="73"/>
      <c r="GB13" s="73"/>
      <c r="GC13" s="73"/>
      <c r="GD13" s="73"/>
      <c r="GE13" s="73"/>
      <c r="GF13" s="73"/>
      <c r="GG13" s="73"/>
      <c r="GH13" s="73"/>
      <c r="GI13" s="73"/>
      <c r="GJ13" s="73"/>
      <c r="GK13" s="73"/>
      <c r="GL13" s="73"/>
      <c r="GM13" s="73"/>
      <c r="GN13" s="73"/>
      <c r="GO13" s="73"/>
      <c r="GP13" s="73"/>
      <c r="GQ13" s="73"/>
      <c r="GR13" s="73"/>
      <c r="GS13" s="73"/>
      <c r="GT13" s="73"/>
      <c r="GU13" s="73"/>
      <c r="GV13" s="73"/>
      <c r="GW13" s="73"/>
      <c r="GX13" s="73"/>
      <c r="GY13" s="73"/>
      <c r="GZ13" s="73"/>
      <c r="HA13" s="73"/>
      <c r="HB13" s="73"/>
      <c r="HC13" s="73"/>
      <c r="HD13" s="73"/>
      <c r="HE13" s="73"/>
      <c r="HF13" s="73"/>
      <c r="HG13" s="73"/>
      <c r="HH13" s="73"/>
      <c r="HI13" s="73"/>
      <c r="HJ13" s="73"/>
      <c r="HK13" s="73"/>
      <c r="HL13" s="73"/>
      <c r="HM13" s="73"/>
      <c r="HN13" s="73"/>
      <c r="HO13" s="73"/>
      <c r="HP13" s="73"/>
      <c r="HQ13" s="73"/>
      <c r="HR13" s="73"/>
      <c r="HS13" s="73"/>
      <c r="HT13" s="73"/>
      <c r="HU13" s="73"/>
      <c r="HV13" s="73"/>
      <c r="HW13" s="73"/>
      <c r="HX13" s="73"/>
      <c r="HY13" s="73"/>
      <c r="HZ13" s="73"/>
      <c r="IA13" s="73"/>
      <c r="IB13" s="73"/>
      <c r="IC13" s="73"/>
      <c r="ID13" s="73"/>
      <c r="IE13" s="73"/>
      <c r="IF13" s="73"/>
      <c r="IG13" s="73"/>
      <c r="IH13" s="73"/>
      <c r="II13" s="73"/>
      <c r="IJ13" s="73"/>
      <c r="IK13" s="73"/>
      <c r="IL13" s="73"/>
      <c r="IM13" s="73"/>
      <c r="IN13" s="73"/>
      <c r="IO13" s="73"/>
      <c r="IP13" s="73"/>
      <c r="IQ13" s="73"/>
      <c r="IR13" s="73"/>
      <c r="IS13" s="73"/>
      <c r="IT13" s="73"/>
      <c r="IU13" s="73"/>
    </row>
    <row r="14" spans="1:255" ht="33.75" x14ac:dyDescent="0.2">
      <c r="A14" s="7" t="s">
        <v>16</v>
      </c>
      <c r="B14" s="13" t="s">
        <v>100</v>
      </c>
      <c r="C14" s="13" t="s">
        <v>101</v>
      </c>
      <c r="D14" s="13" t="s">
        <v>102</v>
      </c>
      <c r="E14" s="13" t="s">
        <v>103</v>
      </c>
      <c r="F14" s="13" t="s">
        <v>104</v>
      </c>
      <c r="G14" s="13" t="s">
        <v>105</v>
      </c>
      <c r="H14" s="13" t="s">
        <v>106</v>
      </c>
      <c r="I14" s="13" t="s">
        <v>107</v>
      </c>
      <c r="J14" s="13" t="s">
        <v>108</v>
      </c>
      <c r="K14" s="13" t="s">
        <v>109</v>
      </c>
    </row>
    <row r="15" spans="1:255" x14ac:dyDescent="0.2">
      <c r="A15" s="8" t="s">
        <v>29</v>
      </c>
      <c r="B15" s="14" t="s">
        <v>30</v>
      </c>
      <c r="C15" s="14" t="s">
        <v>30</v>
      </c>
      <c r="D15" s="14" t="s">
        <v>30</v>
      </c>
      <c r="E15" s="14" t="s">
        <v>30</v>
      </c>
      <c r="F15" s="14" t="s">
        <v>30</v>
      </c>
      <c r="G15" s="14" t="s">
        <v>30</v>
      </c>
      <c r="H15" s="14" t="s">
        <v>30</v>
      </c>
      <c r="I15" s="14" t="s">
        <v>30</v>
      </c>
      <c r="J15" s="14" t="s">
        <v>30</v>
      </c>
      <c r="K15" s="14" t="s">
        <v>30</v>
      </c>
    </row>
    <row r="16" spans="1:255" x14ac:dyDescent="0.2">
      <c r="A16" s="9" t="s">
        <v>650</v>
      </c>
      <c r="B16" s="11"/>
      <c r="C16" s="11"/>
      <c r="D16" s="11"/>
      <c r="E16" s="11"/>
      <c r="F16" s="11"/>
      <c r="G16" s="11"/>
      <c r="H16" s="11"/>
      <c r="I16" s="11"/>
      <c r="J16" s="11"/>
      <c r="K16" s="11"/>
    </row>
    <row r="17" spans="1:11" x14ac:dyDescent="0.2">
      <c r="A17" s="11" t="s">
        <v>651</v>
      </c>
      <c r="B17" s="20">
        <v>112640</v>
      </c>
      <c r="C17" s="20">
        <v>116199</v>
      </c>
      <c r="D17" s="20">
        <v>118719</v>
      </c>
      <c r="E17" s="20">
        <v>129025</v>
      </c>
      <c r="F17" s="20">
        <v>141576</v>
      </c>
      <c r="G17" s="20">
        <v>152703</v>
      </c>
      <c r="H17" s="20">
        <v>166761</v>
      </c>
      <c r="I17" s="20">
        <v>195929</v>
      </c>
      <c r="J17" s="20">
        <v>226954</v>
      </c>
      <c r="K17" s="20">
        <v>242290</v>
      </c>
    </row>
    <row r="18" spans="1:11" x14ac:dyDescent="0.2">
      <c r="A18" s="9" t="s">
        <v>652</v>
      </c>
      <c r="B18" s="15">
        <v>112640</v>
      </c>
      <c r="C18" s="15">
        <v>116199</v>
      </c>
      <c r="D18" s="15">
        <v>118719</v>
      </c>
      <c r="E18" s="15">
        <v>129025</v>
      </c>
      <c r="F18" s="15">
        <v>141576</v>
      </c>
      <c r="G18" s="15">
        <v>152703</v>
      </c>
      <c r="H18" s="15">
        <v>166761</v>
      </c>
      <c r="I18" s="15">
        <v>195929</v>
      </c>
      <c r="J18" s="15">
        <v>226954</v>
      </c>
      <c r="K18" s="15">
        <v>242290</v>
      </c>
    </row>
    <row r="19" spans="1:11" x14ac:dyDescent="0.2">
      <c r="A19" s="11"/>
      <c r="B19" s="11"/>
      <c r="C19" s="11"/>
      <c r="D19" s="11"/>
      <c r="E19" s="11"/>
      <c r="F19" s="11"/>
      <c r="G19" s="11"/>
      <c r="H19" s="11"/>
      <c r="I19" s="11"/>
      <c r="J19" s="11"/>
      <c r="K19" s="11"/>
    </row>
    <row r="20" spans="1:11" x14ac:dyDescent="0.2">
      <c r="A20" s="9" t="s">
        <v>653</v>
      </c>
      <c r="B20" s="11"/>
      <c r="C20" s="11"/>
      <c r="D20" s="11"/>
      <c r="E20" s="11"/>
      <c r="F20" s="11"/>
      <c r="G20" s="11"/>
      <c r="H20" s="11"/>
      <c r="I20" s="11"/>
      <c r="J20" s="11"/>
      <c r="K20" s="11"/>
    </row>
    <row r="21" spans="1:11" x14ac:dyDescent="0.2">
      <c r="A21" s="11" t="s">
        <v>651</v>
      </c>
      <c r="B21" s="20">
        <v>3220</v>
      </c>
      <c r="C21" s="20">
        <v>3624</v>
      </c>
      <c r="D21" s="20">
        <v>3672</v>
      </c>
      <c r="E21" s="20">
        <v>4111</v>
      </c>
      <c r="F21" s="20">
        <v>4480</v>
      </c>
      <c r="G21" s="20">
        <v>4737</v>
      </c>
      <c r="H21" s="20">
        <v>5435</v>
      </c>
      <c r="I21" s="20">
        <v>6708</v>
      </c>
      <c r="J21" s="20">
        <v>7793</v>
      </c>
      <c r="K21" s="20">
        <v>8114</v>
      </c>
    </row>
    <row r="22" spans="1:11" x14ac:dyDescent="0.2">
      <c r="A22" s="9" t="s">
        <v>654</v>
      </c>
      <c r="B22" s="15">
        <v>3220</v>
      </c>
      <c r="C22" s="15">
        <v>3624</v>
      </c>
      <c r="D22" s="15">
        <v>3672</v>
      </c>
      <c r="E22" s="15">
        <v>4111</v>
      </c>
      <c r="F22" s="15">
        <v>4480</v>
      </c>
      <c r="G22" s="15">
        <v>4737</v>
      </c>
      <c r="H22" s="15">
        <v>5435</v>
      </c>
      <c r="I22" s="15">
        <v>6708</v>
      </c>
      <c r="J22" s="15">
        <v>7793</v>
      </c>
      <c r="K22" s="15">
        <v>8114</v>
      </c>
    </row>
    <row r="23" spans="1:11" x14ac:dyDescent="0.2">
      <c r="A23" s="11"/>
      <c r="B23" s="11"/>
      <c r="C23" s="11"/>
      <c r="D23" s="11"/>
      <c r="E23" s="11"/>
      <c r="F23" s="11"/>
      <c r="G23" s="11"/>
      <c r="H23" s="11"/>
      <c r="I23" s="11"/>
      <c r="J23" s="11"/>
      <c r="K23" s="11"/>
    </row>
    <row r="24" spans="1:11" x14ac:dyDescent="0.2">
      <c r="A24" s="9" t="s">
        <v>123</v>
      </c>
      <c r="B24" s="11"/>
      <c r="C24" s="11"/>
      <c r="D24" s="11"/>
      <c r="E24" s="11"/>
      <c r="F24" s="11"/>
      <c r="G24" s="11"/>
      <c r="H24" s="11"/>
      <c r="I24" s="11"/>
      <c r="J24" s="11"/>
      <c r="K24" s="11"/>
    </row>
    <row r="25" spans="1:11" x14ac:dyDescent="0.2">
      <c r="A25" s="11" t="s">
        <v>651</v>
      </c>
      <c r="B25" s="20">
        <v>-113</v>
      </c>
      <c r="C25" s="20">
        <v>-124</v>
      </c>
      <c r="D25" s="20">
        <v>-133</v>
      </c>
      <c r="E25" s="20">
        <v>-134</v>
      </c>
      <c r="F25" s="20">
        <v>-159</v>
      </c>
      <c r="G25" s="20">
        <v>-150</v>
      </c>
      <c r="H25" s="20">
        <v>-160</v>
      </c>
      <c r="I25" s="20">
        <v>-171</v>
      </c>
      <c r="J25" s="20">
        <v>-158</v>
      </c>
      <c r="K25" s="20">
        <v>-160</v>
      </c>
    </row>
    <row r="26" spans="1:11" x14ac:dyDescent="0.2">
      <c r="A26" s="9" t="s">
        <v>655</v>
      </c>
      <c r="B26" s="15">
        <v>-113</v>
      </c>
      <c r="C26" s="15">
        <v>-124</v>
      </c>
      <c r="D26" s="15">
        <v>-133</v>
      </c>
      <c r="E26" s="15">
        <v>-134</v>
      </c>
      <c r="F26" s="15">
        <v>-159</v>
      </c>
      <c r="G26" s="15">
        <v>-150</v>
      </c>
      <c r="H26" s="15">
        <v>-160</v>
      </c>
      <c r="I26" s="15">
        <v>-171</v>
      </c>
      <c r="J26" s="15">
        <v>-158</v>
      </c>
      <c r="K26" s="15">
        <v>-160</v>
      </c>
    </row>
    <row r="27" spans="1:11" x14ac:dyDescent="0.2">
      <c r="A27" s="11"/>
      <c r="B27" s="11"/>
      <c r="C27" s="11"/>
      <c r="D27" s="11"/>
      <c r="E27" s="11"/>
      <c r="F27" s="11"/>
      <c r="G27" s="11"/>
      <c r="H27" s="11"/>
      <c r="I27" s="11"/>
      <c r="J27" s="11"/>
      <c r="K27" s="11"/>
    </row>
    <row r="28" spans="1:11" x14ac:dyDescent="0.2">
      <c r="A28" s="9" t="s">
        <v>656</v>
      </c>
      <c r="B28" s="11"/>
      <c r="C28" s="11"/>
      <c r="D28" s="11"/>
      <c r="E28" s="11"/>
      <c r="F28" s="11"/>
      <c r="G28" s="11"/>
      <c r="H28" s="11"/>
      <c r="I28" s="11"/>
      <c r="J28" s="11"/>
      <c r="K28" s="11"/>
    </row>
    <row r="29" spans="1:11" x14ac:dyDescent="0.2">
      <c r="A29" s="11" t="s">
        <v>651</v>
      </c>
      <c r="B29" s="20">
        <v>3197</v>
      </c>
      <c r="C29" s="20">
        <v>3604</v>
      </c>
      <c r="D29" s="20">
        <v>3619</v>
      </c>
      <c r="E29" s="20">
        <v>4039</v>
      </c>
      <c r="F29" s="20">
        <v>4442</v>
      </c>
      <c r="G29" s="20">
        <v>4765</v>
      </c>
      <c r="H29" s="20">
        <v>5367</v>
      </c>
      <c r="I29" s="20">
        <v>6680</v>
      </c>
      <c r="J29" s="20">
        <v>7840</v>
      </c>
      <c r="K29" s="20">
        <v>8487</v>
      </c>
    </row>
    <row r="30" spans="1:11" x14ac:dyDescent="0.2">
      <c r="A30" s="9" t="s">
        <v>657</v>
      </c>
      <c r="B30" s="15">
        <v>3197</v>
      </c>
      <c r="C30" s="15">
        <v>3604</v>
      </c>
      <c r="D30" s="15">
        <v>3619</v>
      </c>
      <c r="E30" s="15">
        <v>4039</v>
      </c>
      <c r="F30" s="15">
        <v>4442</v>
      </c>
      <c r="G30" s="15">
        <v>4765</v>
      </c>
      <c r="H30" s="15">
        <v>5367</v>
      </c>
      <c r="I30" s="15">
        <v>6680</v>
      </c>
      <c r="J30" s="15">
        <v>7840</v>
      </c>
      <c r="K30" s="15">
        <v>8487</v>
      </c>
    </row>
    <row r="31" spans="1:11" x14ac:dyDescent="0.2">
      <c r="A31" s="11"/>
      <c r="B31" s="11"/>
      <c r="C31" s="11"/>
      <c r="D31" s="11"/>
      <c r="E31" s="11"/>
      <c r="F31" s="11"/>
      <c r="G31" s="11"/>
      <c r="H31" s="11"/>
      <c r="I31" s="11"/>
      <c r="J31" s="11"/>
      <c r="K31" s="11"/>
    </row>
    <row r="32" spans="1:11" x14ac:dyDescent="0.2">
      <c r="A32" s="9" t="s">
        <v>658</v>
      </c>
      <c r="B32" s="11"/>
      <c r="C32" s="11"/>
      <c r="D32" s="11"/>
      <c r="E32" s="11"/>
      <c r="F32" s="11"/>
      <c r="G32" s="11"/>
      <c r="H32" s="11"/>
      <c r="I32" s="11"/>
      <c r="J32" s="11"/>
      <c r="K32" s="11"/>
    </row>
    <row r="33" spans="1:11" x14ac:dyDescent="0.2">
      <c r="A33" s="11" t="s">
        <v>651</v>
      </c>
      <c r="B33" s="20">
        <v>1109</v>
      </c>
      <c r="C33" s="20">
        <v>1195</v>
      </c>
      <c r="D33" s="20">
        <v>1243</v>
      </c>
      <c r="E33" s="20">
        <v>1325</v>
      </c>
      <c r="F33" s="20">
        <v>1263</v>
      </c>
      <c r="G33" s="20">
        <v>1061</v>
      </c>
      <c r="H33" s="20">
        <v>1308</v>
      </c>
      <c r="I33" s="20">
        <v>1601</v>
      </c>
      <c r="J33" s="20">
        <v>1925</v>
      </c>
      <c r="K33" s="20">
        <v>2195</v>
      </c>
    </row>
    <row r="34" spans="1:11" x14ac:dyDescent="0.2">
      <c r="A34" s="9" t="s">
        <v>659</v>
      </c>
      <c r="B34" s="15">
        <v>1109</v>
      </c>
      <c r="C34" s="15">
        <v>1195</v>
      </c>
      <c r="D34" s="15">
        <v>1243</v>
      </c>
      <c r="E34" s="15">
        <v>1325</v>
      </c>
      <c r="F34" s="15">
        <v>1263</v>
      </c>
      <c r="G34" s="15">
        <v>1061</v>
      </c>
      <c r="H34" s="15">
        <v>1308</v>
      </c>
      <c r="I34" s="15">
        <v>1601</v>
      </c>
      <c r="J34" s="15">
        <v>1925</v>
      </c>
      <c r="K34" s="15">
        <v>2195</v>
      </c>
    </row>
    <row r="35" spans="1:11" x14ac:dyDescent="0.2">
      <c r="A35" s="11"/>
      <c r="B35" s="11"/>
      <c r="C35" s="11"/>
      <c r="D35" s="11"/>
      <c r="E35" s="11"/>
      <c r="F35" s="11"/>
      <c r="G35" s="11"/>
      <c r="H35" s="11"/>
      <c r="I35" s="11"/>
      <c r="J35" s="11"/>
      <c r="K35" s="11"/>
    </row>
    <row r="36" spans="1:11" x14ac:dyDescent="0.2">
      <c r="A36" s="9" t="s">
        <v>660</v>
      </c>
      <c r="B36" s="11"/>
      <c r="C36" s="11"/>
      <c r="D36" s="11"/>
      <c r="E36" s="11"/>
      <c r="F36" s="11"/>
      <c r="G36" s="11"/>
      <c r="H36" s="11"/>
      <c r="I36" s="11"/>
      <c r="J36" s="11"/>
      <c r="K36" s="11"/>
    </row>
    <row r="37" spans="1:11" x14ac:dyDescent="0.2">
      <c r="A37" s="11" t="s">
        <v>651</v>
      </c>
      <c r="B37" s="20">
        <v>2058</v>
      </c>
      <c r="C37" s="20">
        <v>2377</v>
      </c>
      <c r="D37" s="20">
        <v>2350</v>
      </c>
      <c r="E37" s="20">
        <v>2679</v>
      </c>
      <c r="F37" s="20">
        <v>3134</v>
      </c>
      <c r="G37" s="20">
        <v>3659</v>
      </c>
      <c r="H37" s="20">
        <v>4002</v>
      </c>
      <c r="I37" s="20">
        <v>5007</v>
      </c>
      <c r="J37" s="20">
        <v>5844</v>
      </c>
      <c r="K37" s="20">
        <v>6292</v>
      </c>
    </row>
    <row r="38" spans="1:11" x14ac:dyDescent="0.2">
      <c r="A38" s="9" t="s">
        <v>661</v>
      </c>
      <c r="B38" s="15">
        <v>2058</v>
      </c>
      <c r="C38" s="15">
        <v>2377</v>
      </c>
      <c r="D38" s="15">
        <v>2350</v>
      </c>
      <c r="E38" s="15">
        <v>2679</v>
      </c>
      <c r="F38" s="15">
        <v>3134</v>
      </c>
      <c r="G38" s="15">
        <v>3659</v>
      </c>
      <c r="H38" s="15">
        <v>4002</v>
      </c>
      <c r="I38" s="15">
        <v>5007</v>
      </c>
      <c r="J38" s="15">
        <v>5844</v>
      </c>
      <c r="K38" s="15">
        <v>6292</v>
      </c>
    </row>
    <row r="39" spans="1:11" x14ac:dyDescent="0.2">
      <c r="A39" s="11"/>
      <c r="B39" s="11"/>
      <c r="C39" s="11"/>
      <c r="D39" s="11"/>
      <c r="E39" s="11"/>
      <c r="F39" s="11"/>
      <c r="G39" s="11"/>
      <c r="H39" s="11"/>
      <c r="I39" s="11"/>
      <c r="J39" s="11"/>
      <c r="K39" s="11"/>
    </row>
    <row r="40" spans="1:11" x14ac:dyDescent="0.2">
      <c r="A40" s="9" t="s">
        <v>662</v>
      </c>
      <c r="B40" s="11"/>
      <c r="C40" s="11"/>
      <c r="D40" s="11"/>
      <c r="E40" s="11"/>
      <c r="F40" s="11"/>
      <c r="G40" s="11"/>
      <c r="H40" s="11"/>
      <c r="I40" s="11"/>
      <c r="J40" s="11"/>
      <c r="K40" s="11"/>
    </row>
    <row r="41" spans="1:11" x14ac:dyDescent="0.2">
      <c r="A41" s="11" t="s">
        <v>651</v>
      </c>
      <c r="B41" s="20" t="s">
        <v>34</v>
      </c>
      <c r="C41" s="20" t="s">
        <v>34</v>
      </c>
      <c r="D41" s="20" t="s">
        <v>34</v>
      </c>
      <c r="E41" s="20" t="s">
        <v>34</v>
      </c>
      <c r="F41" s="20" t="s">
        <v>34</v>
      </c>
      <c r="G41" s="20" t="s">
        <v>34</v>
      </c>
      <c r="H41" s="20" t="s">
        <v>34</v>
      </c>
      <c r="I41" s="20" t="s">
        <v>34</v>
      </c>
      <c r="J41" s="20">
        <v>64166</v>
      </c>
      <c r="K41" s="20">
        <v>68994</v>
      </c>
    </row>
    <row r="42" spans="1:11" x14ac:dyDescent="0.2">
      <c r="A42" s="9" t="s">
        <v>552</v>
      </c>
      <c r="B42" s="15" t="s">
        <v>34</v>
      </c>
      <c r="C42" s="15" t="s">
        <v>34</v>
      </c>
      <c r="D42" s="15" t="s">
        <v>34</v>
      </c>
      <c r="E42" s="15" t="s">
        <v>34</v>
      </c>
      <c r="F42" s="15" t="s">
        <v>34</v>
      </c>
      <c r="G42" s="15" t="s">
        <v>34</v>
      </c>
      <c r="H42" s="15" t="s">
        <v>34</v>
      </c>
      <c r="I42" s="15" t="s">
        <v>34</v>
      </c>
      <c r="J42" s="15">
        <v>64166</v>
      </c>
      <c r="K42" s="15">
        <v>68994</v>
      </c>
    </row>
    <row r="43" spans="1:11" x14ac:dyDescent="0.2">
      <c r="A43" s="11"/>
      <c r="B43" s="11"/>
      <c r="C43" s="11"/>
      <c r="D43" s="11"/>
      <c r="E43" s="11"/>
      <c r="F43" s="11"/>
      <c r="G43" s="11"/>
      <c r="H43" s="11"/>
      <c r="I43" s="11"/>
      <c r="J43" s="11"/>
      <c r="K43" s="11"/>
    </row>
    <row r="44" spans="1:11" x14ac:dyDescent="0.2">
      <c r="A44" s="9" t="s">
        <v>663</v>
      </c>
      <c r="B44" s="11"/>
      <c r="C44" s="11"/>
      <c r="D44" s="11"/>
      <c r="E44" s="11"/>
      <c r="F44" s="11"/>
      <c r="G44" s="11"/>
      <c r="H44" s="11"/>
      <c r="I44" s="11"/>
      <c r="J44" s="11"/>
      <c r="K44" s="11"/>
    </row>
    <row r="45" spans="1:11" x14ac:dyDescent="0.2">
      <c r="A45" s="11" t="s">
        <v>651</v>
      </c>
      <c r="B45" s="20">
        <v>1029</v>
      </c>
      <c r="C45" s="20">
        <v>1127</v>
      </c>
      <c r="D45" s="20">
        <v>1255</v>
      </c>
      <c r="E45" s="20">
        <v>1370</v>
      </c>
      <c r="F45" s="20">
        <v>1437</v>
      </c>
      <c r="G45" s="20">
        <v>1492</v>
      </c>
      <c r="H45" s="20">
        <v>1645</v>
      </c>
      <c r="I45" s="20">
        <v>1781</v>
      </c>
      <c r="J45" s="20">
        <v>1900</v>
      </c>
      <c r="K45" s="20">
        <v>2077</v>
      </c>
    </row>
    <row r="46" spans="1:11" x14ac:dyDescent="0.2">
      <c r="A46" s="9" t="s">
        <v>664</v>
      </c>
      <c r="B46" s="15">
        <v>1029</v>
      </c>
      <c r="C46" s="15">
        <v>1127</v>
      </c>
      <c r="D46" s="15">
        <v>1255</v>
      </c>
      <c r="E46" s="15">
        <v>1370</v>
      </c>
      <c r="F46" s="15">
        <v>1437</v>
      </c>
      <c r="G46" s="15">
        <v>1492</v>
      </c>
      <c r="H46" s="15">
        <v>1645</v>
      </c>
      <c r="I46" s="15">
        <v>1781</v>
      </c>
      <c r="J46" s="15">
        <v>1900</v>
      </c>
      <c r="K46" s="15">
        <v>2077</v>
      </c>
    </row>
    <row r="47" spans="1:11" x14ac:dyDescent="0.2">
      <c r="A47" s="11"/>
      <c r="B47" s="11"/>
      <c r="C47" s="11"/>
      <c r="D47" s="11"/>
      <c r="E47" s="11"/>
      <c r="F47" s="11"/>
      <c r="G47" s="11"/>
      <c r="H47" s="11"/>
      <c r="I47" s="11"/>
      <c r="J47" s="11"/>
      <c r="K47" s="11"/>
    </row>
    <row r="48" spans="1:11" x14ac:dyDescent="0.2">
      <c r="A48" s="9" t="s">
        <v>285</v>
      </c>
      <c r="B48" s="11"/>
      <c r="C48" s="11"/>
      <c r="D48" s="11"/>
      <c r="E48" s="11"/>
      <c r="F48" s="11"/>
      <c r="G48" s="11"/>
      <c r="H48" s="11"/>
      <c r="I48" s="11"/>
      <c r="J48" s="11"/>
      <c r="K48" s="11"/>
    </row>
    <row r="49" spans="1:255" x14ac:dyDescent="0.2">
      <c r="A49" s="11" t="s">
        <v>651</v>
      </c>
      <c r="B49" s="20">
        <v>-1993</v>
      </c>
      <c r="C49" s="20">
        <v>-2393</v>
      </c>
      <c r="D49" s="20">
        <v>-2649</v>
      </c>
      <c r="E49" s="20">
        <v>-2502</v>
      </c>
      <c r="F49" s="20">
        <v>-2969</v>
      </c>
      <c r="G49" s="20">
        <v>-2998</v>
      </c>
      <c r="H49" s="20">
        <v>-2810</v>
      </c>
      <c r="I49" s="20">
        <v>-3588</v>
      </c>
      <c r="J49" s="20">
        <v>-3891</v>
      </c>
      <c r="K49" s="20">
        <v>-4323</v>
      </c>
    </row>
    <row r="50" spans="1:255" x14ac:dyDescent="0.2">
      <c r="A50" s="9" t="s">
        <v>665</v>
      </c>
      <c r="B50" s="15">
        <v>-1993</v>
      </c>
      <c r="C50" s="15">
        <v>-2393</v>
      </c>
      <c r="D50" s="15">
        <v>-2649</v>
      </c>
      <c r="E50" s="15">
        <v>-2502</v>
      </c>
      <c r="F50" s="15">
        <v>-2969</v>
      </c>
      <c r="G50" s="15">
        <v>-2998</v>
      </c>
      <c r="H50" s="15">
        <v>-2810</v>
      </c>
      <c r="I50" s="15">
        <v>-3588</v>
      </c>
      <c r="J50" s="15">
        <v>-3891</v>
      </c>
      <c r="K50" s="15">
        <v>-4323</v>
      </c>
    </row>
    <row r="51" spans="1:255" x14ac:dyDescent="0.2">
      <c r="A51" s="11"/>
      <c r="B51" s="11"/>
      <c r="C51" s="11"/>
      <c r="D51" s="11"/>
      <c r="E51" s="11"/>
      <c r="F51" s="11"/>
      <c r="G51" s="11"/>
      <c r="H51" s="11"/>
      <c r="I51" s="11"/>
      <c r="J51" s="11"/>
      <c r="K51" s="11"/>
    </row>
    <row r="52" spans="1:255" x14ac:dyDescent="0.2">
      <c r="A52" s="11"/>
      <c r="B52" s="11" t="s">
        <v>43</v>
      </c>
      <c r="C52" s="11" t="s">
        <v>43</v>
      </c>
      <c r="D52" s="11" t="s">
        <v>43</v>
      </c>
      <c r="E52" s="11" t="s">
        <v>43</v>
      </c>
      <c r="F52" s="11" t="s">
        <v>43</v>
      </c>
      <c r="G52" s="11" t="s">
        <v>43</v>
      </c>
      <c r="H52" s="11" t="s">
        <v>43</v>
      </c>
      <c r="I52" s="11" t="s">
        <v>43</v>
      </c>
      <c r="J52" s="11" t="s">
        <v>43</v>
      </c>
      <c r="K52" s="11" t="s">
        <v>43</v>
      </c>
    </row>
    <row r="53" spans="1:255" x14ac:dyDescent="0.2">
      <c r="A53" s="11" t="s">
        <v>168</v>
      </c>
      <c r="B53" s="36">
        <v>42655</v>
      </c>
      <c r="C53" s="36">
        <v>43026</v>
      </c>
      <c r="D53" s="36">
        <v>43399</v>
      </c>
      <c r="E53" s="36">
        <v>43749</v>
      </c>
      <c r="F53" s="36">
        <v>44111</v>
      </c>
      <c r="G53" s="36">
        <v>44475</v>
      </c>
      <c r="H53" s="36">
        <v>44839</v>
      </c>
      <c r="I53" s="36">
        <v>45210</v>
      </c>
      <c r="J53" s="36">
        <v>45210</v>
      </c>
      <c r="K53" s="36">
        <v>45210</v>
      </c>
    </row>
    <row r="54" spans="1:255" x14ac:dyDescent="0.2">
      <c r="A54" s="12"/>
      <c r="B54" s="12"/>
      <c r="C54" s="12"/>
      <c r="D54" s="12"/>
      <c r="E54" s="12"/>
      <c r="F54" s="12"/>
      <c r="G54" s="12"/>
      <c r="H54" s="12"/>
      <c r="I54" s="12"/>
      <c r="J54" s="12"/>
      <c r="K54" s="12"/>
    </row>
    <row r="56" spans="1:255" x14ac:dyDescent="0.2">
      <c r="A56" s="6" t="s">
        <v>666</v>
      </c>
      <c r="B56" s="6"/>
      <c r="C56" s="6"/>
      <c r="D56" s="6"/>
      <c r="E56" s="6"/>
      <c r="F56" s="6"/>
      <c r="G56" s="6"/>
      <c r="H56" s="6"/>
      <c r="I56" s="6"/>
      <c r="J56" s="6"/>
      <c r="K56" s="6"/>
      <c r="L56" s="73"/>
      <c r="M56" s="73"/>
      <c r="N56" s="73"/>
      <c r="O56" s="73"/>
      <c r="P56" s="73"/>
      <c r="Q56" s="73"/>
      <c r="R56" s="73"/>
      <c r="S56" s="73"/>
      <c r="T56" s="73"/>
      <c r="U56" s="73"/>
      <c r="V56" s="73"/>
      <c r="W56" s="73"/>
      <c r="X56" s="73"/>
      <c r="Y56" s="73"/>
      <c r="Z56" s="73"/>
      <c r="AA56" s="73"/>
      <c r="AB56" s="73"/>
      <c r="AC56" s="73"/>
      <c r="AD56" s="73"/>
      <c r="AE56" s="73"/>
      <c r="AF56" s="73"/>
      <c r="AG56" s="73"/>
      <c r="AH56" s="73"/>
      <c r="AI56" s="73"/>
      <c r="AJ56" s="73"/>
      <c r="AK56" s="73"/>
      <c r="AL56" s="73"/>
      <c r="AM56" s="73"/>
      <c r="AN56" s="73"/>
      <c r="AO56" s="73"/>
      <c r="AP56" s="73"/>
      <c r="AQ56" s="73"/>
      <c r="AR56" s="73"/>
      <c r="AS56" s="73"/>
      <c r="AT56" s="73"/>
      <c r="AU56" s="73"/>
      <c r="AV56" s="73"/>
      <c r="AW56" s="73"/>
      <c r="AX56" s="73"/>
      <c r="AY56" s="73"/>
      <c r="AZ56" s="73"/>
      <c r="BA56" s="73"/>
      <c r="BB56" s="73"/>
      <c r="BC56" s="73"/>
      <c r="BD56" s="73"/>
      <c r="BE56" s="73"/>
      <c r="BF56" s="73"/>
      <c r="BG56" s="73"/>
      <c r="BH56" s="73"/>
      <c r="BI56" s="73"/>
      <c r="BJ56" s="73"/>
      <c r="BK56" s="73"/>
      <c r="BL56" s="73"/>
      <c r="BM56" s="73"/>
      <c r="BN56" s="73"/>
      <c r="BO56" s="73"/>
      <c r="BP56" s="73"/>
      <c r="BQ56" s="73"/>
      <c r="BR56" s="73"/>
      <c r="BS56" s="73"/>
      <c r="BT56" s="73"/>
      <c r="BU56" s="73"/>
      <c r="BV56" s="73"/>
      <c r="BW56" s="73"/>
      <c r="BX56" s="73"/>
      <c r="BY56" s="73"/>
      <c r="BZ56" s="73"/>
      <c r="CA56" s="73"/>
      <c r="CB56" s="73"/>
      <c r="CC56" s="73"/>
      <c r="CD56" s="73"/>
      <c r="CE56" s="73"/>
      <c r="CF56" s="73"/>
      <c r="CG56" s="73"/>
      <c r="CH56" s="73"/>
      <c r="CI56" s="73"/>
      <c r="CJ56" s="73"/>
      <c r="CK56" s="73"/>
      <c r="CL56" s="73"/>
      <c r="CM56" s="73"/>
      <c r="CN56" s="73"/>
      <c r="CO56" s="73"/>
      <c r="CP56" s="73"/>
      <c r="CQ56" s="73"/>
      <c r="CR56" s="73"/>
      <c r="CS56" s="73"/>
      <c r="CT56" s="73"/>
      <c r="CU56" s="73"/>
      <c r="CV56" s="73"/>
      <c r="CW56" s="73"/>
      <c r="CX56" s="73"/>
      <c r="CY56" s="73"/>
      <c r="CZ56" s="73"/>
      <c r="DA56" s="73"/>
      <c r="DB56" s="73"/>
      <c r="DC56" s="73"/>
      <c r="DD56" s="73"/>
      <c r="DE56" s="73"/>
      <c r="DF56" s="73"/>
      <c r="DG56" s="73"/>
      <c r="DH56" s="73"/>
      <c r="DI56" s="73"/>
      <c r="DJ56" s="73"/>
      <c r="DK56" s="73"/>
      <c r="DL56" s="73"/>
      <c r="DM56" s="73"/>
      <c r="DN56" s="73"/>
      <c r="DO56" s="73"/>
      <c r="DP56" s="73"/>
      <c r="DQ56" s="73"/>
      <c r="DR56" s="73"/>
      <c r="DS56" s="73"/>
      <c r="DT56" s="73"/>
      <c r="DU56" s="73"/>
      <c r="DV56" s="73"/>
      <c r="DW56" s="73"/>
      <c r="DX56" s="73"/>
      <c r="DY56" s="73"/>
      <c r="DZ56" s="73"/>
      <c r="EA56" s="73"/>
      <c r="EB56" s="73"/>
      <c r="EC56" s="73"/>
      <c r="ED56" s="73"/>
      <c r="EE56" s="73"/>
      <c r="EF56" s="73"/>
      <c r="EG56" s="73"/>
      <c r="EH56" s="73"/>
      <c r="EI56" s="73"/>
      <c r="EJ56" s="73"/>
      <c r="EK56" s="73"/>
      <c r="EL56" s="73"/>
      <c r="EM56" s="73"/>
      <c r="EN56" s="73"/>
      <c r="EO56" s="73"/>
      <c r="EP56" s="73"/>
      <c r="EQ56" s="73"/>
      <c r="ER56" s="73"/>
      <c r="ES56" s="73"/>
      <c r="ET56" s="73"/>
      <c r="EU56" s="73"/>
      <c r="EV56" s="73"/>
      <c r="EW56" s="73"/>
      <c r="EX56" s="73"/>
      <c r="EY56" s="73"/>
      <c r="EZ56" s="73"/>
      <c r="FA56" s="73"/>
      <c r="FB56" s="73"/>
      <c r="FC56" s="73"/>
      <c r="FD56" s="73"/>
      <c r="FE56" s="73"/>
      <c r="FF56" s="73"/>
      <c r="FG56" s="73"/>
      <c r="FH56" s="73"/>
      <c r="FI56" s="73"/>
      <c r="FJ56" s="73"/>
      <c r="FK56" s="73"/>
      <c r="FL56" s="73"/>
      <c r="FM56" s="73"/>
      <c r="FN56" s="73"/>
      <c r="FO56" s="73"/>
      <c r="FP56" s="73"/>
      <c r="FQ56" s="73"/>
      <c r="FR56" s="73"/>
      <c r="FS56" s="73"/>
      <c r="FT56" s="73"/>
      <c r="FU56" s="73"/>
      <c r="FV56" s="73"/>
      <c r="FW56" s="73"/>
      <c r="FX56" s="73"/>
      <c r="FY56" s="73"/>
      <c r="FZ56" s="73"/>
      <c r="GA56" s="73"/>
      <c r="GB56" s="73"/>
      <c r="GC56" s="73"/>
      <c r="GD56" s="73"/>
      <c r="GE56" s="73"/>
      <c r="GF56" s="73"/>
      <c r="GG56" s="73"/>
      <c r="GH56" s="73"/>
      <c r="GI56" s="73"/>
      <c r="GJ56" s="73"/>
      <c r="GK56" s="73"/>
      <c r="GL56" s="73"/>
      <c r="GM56" s="73"/>
      <c r="GN56" s="73"/>
      <c r="GO56" s="73"/>
      <c r="GP56" s="73"/>
      <c r="GQ56" s="73"/>
      <c r="GR56" s="73"/>
      <c r="GS56" s="73"/>
      <c r="GT56" s="73"/>
      <c r="GU56" s="73"/>
      <c r="GV56" s="73"/>
      <c r="GW56" s="73"/>
      <c r="GX56" s="73"/>
      <c r="GY56" s="73"/>
      <c r="GZ56" s="73"/>
      <c r="HA56" s="73"/>
      <c r="HB56" s="73"/>
      <c r="HC56" s="73"/>
      <c r="HD56" s="73"/>
      <c r="HE56" s="73"/>
      <c r="HF56" s="73"/>
      <c r="HG56" s="73"/>
      <c r="HH56" s="73"/>
      <c r="HI56" s="73"/>
      <c r="HJ56" s="73"/>
      <c r="HK56" s="73"/>
      <c r="HL56" s="73"/>
      <c r="HM56" s="73"/>
      <c r="HN56" s="73"/>
      <c r="HO56" s="73"/>
      <c r="HP56" s="73"/>
      <c r="HQ56" s="73"/>
      <c r="HR56" s="73"/>
      <c r="HS56" s="73"/>
      <c r="HT56" s="73"/>
      <c r="HU56" s="73"/>
      <c r="HV56" s="73"/>
      <c r="HW56" s="73"/>
      <c r="HX56" s="73"/>
      <c r="HY56" s="73"/>
      <c r="HZ56" s="73"/>
      <c r="IA56" s="73"/>
      <c r="IB56" s="73"/>
      <c r="IC56" s="73"/>
      <c r="ID56" s="73"/>
      <c r="IE56" s="73"/>
      <c r="IF56" s="73"/>
      <c r="IG56" s="73"/>
      <c r="IH56" s="73"/>
      <c r="II56" s="73"/>
      <c r="IJ56" s="73"/>
      <c r="IK56" s="73"/>
      <c r="IL56" s="73"/>
      <c r="IM56" s="73"/>
      <c r="IN56" s="73"/>
      <c r="IO56" s="73"/>
      <c r="IP56" s="73"/>
      <c r="IQ56" s="73"/>
      <c r="IR56" s="73"/>
      <c r="IS56" s="73"/>
      <c r="IT56" s="73"/>
      <c r="IU56" s="73"/>
    </row>
    <row r="57" spans="1:255" ht="33.75" x14ac:dyDescent="0.2">
      <c r="A57" s="7" t="s">
        <v>16</v>
      </c>
      <c r="B57" s="13" t="s">
        <v>100</v>
      </c>
      <c r="C57" s="13" t="s">
        <v>101</v>
      </c>
      <c r="D57" s="13" t="s">
        <v>102</v>
      </c>
      <c r="E57" s="13" t="s">
        <v>103</v>
      </c>
      <c r="F57" s="13" t="s">
        <v>104</v>
      </c>
      <c r="G57" s="13" t="s">
        <v>105</v>
      </c>
      <c r="H57" s="13" t="s">
        <v>106</v>
      </c>
      <c r="I57" s="13" t="s">
        <v>107</v>
      </c>
      <c r="J57" s="13" t="s">
        <v>108</v>
      </c>
      <c r="K57" s="13" t="s">
        <v>109</v>
      </c>
    </row>
    <row r="58" spans="1:255" x14ac:dyDescent="0.2">
      <c r="A58" s="8" t="s">
        <v>29</v>
      </c>
      <c r="B58" s="14" t="s">
        <v>30</v>
      </c>
      <c r="C58" s="14" t="s">
        <v>30</v>
      </c>
      <c r="D58" s="14" t="s">
        <v>30</v>
      </c>
      <c r="E58" s="14" t="s">
        <v>30</v>
      </c>
      <c r="F58" s="14" t="s">
        <v>30</v>
      </c>
      <c r="G58" s="14" t="s">
        <v>30</v>
      </c>
      <c r="H58" s="14" t="s">
        <v>30</v>
      </c>
      <c r="I58" s="14" t="s">
        <v>30</v>
      </c>
      <c r="J58" s="14" t="s">
        <v>30</v>
      </c>
      <c r="K58" s="14" t="s">
        <v>30</v>
      </c>
    </row>
    <row r="59" spans="1:255" x14ac:dyDescent="0.2">
      <c r="A59" s="9" t="s">
        <v>650</v>
      </c>
      <c r="B59" s="11"/>
      <c r="C59" s="11"/>
      <c r="D59" s="11"/>
      <c r="E59" s="11"/>
      <c r="F59" s="11"/>
      <c r="G59" s="11"/>
      <c r="H59" s="11"/>
      <c r="I59" s="11"/>
      <c r="J59" s="11"/>
      <c r="K59" s="11"/>
    </row>
    <row r="60" spans="1:255" x14ac:dyDescent="0.2">
      <c r="A60" s="11" t="s">
        <v>667</v>
      </c>
      <c r="B60" s="20">
        <v>14220</v>
      </c>
      <c r="C60" s="20">
        <v>14507</v>
      </c>
      <c r="D60" s="20">
        <v>15112</v>
      </c>
      <c r="E60" s="20">
        <v>16361</v>
      </c>
      <c r="F60" s="20">
        <v>18601</v>
      </c>
      <c r="G60" s="20">
        <v>19586</v>
      </c>
      <c r="H60" s="20">
        <v>22185</v>
      </c>
      <c r="I60" s="20">
        <v>27233</v>
      </c>
      <c r="J60" s="20">
        <v>29985</v>
      </c>
      <c r="K60" s="20">
        <v>32604</v>
      </c>
    </row>
    <row r="61" spans="1:255" x14ac:dyDescent="0.2">
      <c r="A61" s="11" t="s">
        <v>668</v>
      </c>
      <c r="B61" s="20">
        <v>17943</v>
      </c>
      <c r="C61" s="20">
        <v>17341</v>
      </c>
      <c r="D61" s="20">
        <v>17028</v>
      </c>
      <c r="E61" s="20">
        <v>18775</v>
      </c>
      <c r="F61" s="20">
        <v>20689</v>
      </c>
      <c r="G61" s="20">
        <v>21366</v>
      </c>
      <c r="H61" s="20">
        <v>22434</v>
      </c>
      <c r="I61" s="20">
        <v>27298</v>
      </c>
      <c r="J61" s="20">
        <v>31675</v>
      </c>
      <c r="K61" s="20">
        <v>33056</v>
      </c>
    </row>
    <row r="62" spans="1:255" x14ac:dyDescent="0.2">
      <c r="A62" s="11" t="s">
        <v>669</v>
      </c>
      <c r="B62" s="20">
        <v>80477</v>
      </c>
      <c r="C62" s="20">
        <v>84351</v>
      </c>
      <c r="D62" s="20">
        <v>86579</v>
      </c>
      <c r="E62" s="20">
        <v>93889</v>
      </c>
      <c r="F62" s="20">
        <v>102286</v>
      </c>
      <c r="G62" s="20">
        <v>111751</v>
      </c>
      <c r="H62" s="20">
        <v>122142</v>
      </c>
      <c r="I62" s="20">
        <v>141398</v>
      </c>
      <c r="J62" s="20">
        <v>165294</v>
      </c>
      <c r="K62" s="20">
        <v>176630</v>
      </c>
    </row>
    <row r="63" spans="1:255" x14ac:dyDescent="0.2">
      <c r="A63" s="9" t="s">
        <v>652</v>
      </c>
      <c r="B63" s="15">
        <v>112640</v>
      </c>
      <c r="C63" s="15">
        <v>116199</v>
      </c>
      <c r="D63" s="15">
        <v>118719</v>
      </c>
      <c r="E63" s="15">
        <v>129025</v>
      </c>
      <c r="F63" s="15">
        <v>141576</v>
      </c>
      <c r="G63" s="15">
        <v>152703</v>
      </c>
      <c r="H63" s="15">
        <v>166761</v>
      </c>
      <c r="I63" s="15">
        <v>195929</v>
      </c>
      <c r="J63" s="15">
        <v>226954</v>
      </c>
      <c r="K63" s="15">
        <v>242290</v>
      </c>
    </row>
    <row r="64" spans="1:255" x14ac:dyDescent="0.2">
      <c r="A64" s="11"/>
      <c r="B64" s="11"/>
      <c r="C64" s="11"/>
      <c r="D64" s="11"/>
      <c r="E64" s="11"/>
      <c r="F64" s="11"/>
      <c r="G64" s="11"/>
      <c r="H64" s="11"/>
      <c r="I64" s="11"/>
      <c r="J64" s="11"/>
      <c r="K64" s="11"/>
    </row>
    <row r="65" spans="1:11" x14ac:dyDescent="0.2">
      <c r="A65" s="9" t="s">
        <v>653</v>
      </c>
      <c r="B65" s="11"/>
      <c r="C65" s="11"/>
      <c r="D65" s="11"/>
      <c r="E65" s="11"/>
      <c r="F65" s="11"/>
      <c r="G65" s="11"/>
      <c r="H65" s="11"/>
      <c r="I65" s="11"/>
      <c r="J65" s="11"/>
      <c r="K65" s="11"/>
    </row>
    <row r="66" spans="1:11" x14ac:dyDescent="0.2">
      <c r="A66" s="11" t="s">
        <v>667</v>
      </c>
      <c r="B66" s="20">
        <v>544</v>
      </c>
      <c r="C66" s="20">
        <v>545</v>
      </c>
      <c r="D66" s="20">
        <v>568</v>
      </c>
      <c r="E66" s="20">
        <v>626</v>
      </c>
      <c r="F66" s="20">
        <v>754</v>
      </c>
      <c r="G66" s="20">
        <v>750</v>
      </c>
      <c r="H66" s="20">
        <v>835</v>
      </c>
      <c r="I66" s="20">
        <v>1145</v>
      </c>
      <c r="J66" s="20">
        <v>1179</v>
      </c>
      <c r="K66" s="20">
        <v>1274</v>
      </c>
    </row>
    <row r="67" spans="1:11" x14ac:dyDescent="0.2">
      <c r="A67" s="11" t="s">
        <v>668</v>
      </c>
      <c r="B67" s="20">
        <v>796</v>
      </c>
      <c r="C67" s="20">
        <v>771</v>
      </c>
      <c r="D67" s="20">
        <v>778</v>
      </c>
      <c r="E67" s="20">
        <v>841</v>
      </c>
      <c r="F67" s="20">
        <v>939</v>
      </c>
      <c r="G67" s="20">
        <v>924</v>
      </c>
      <c r="H67" s="20">
        <v>778</v>
      </c>
      <c r="I67" s="20">
        <v>1093</v>
      </c>
      <c r="J67" s="20">
        <v>1346</v>
      </c>
      <c r="K67" s="20">
        <v>1448</v>
      </c>
    </row>
    <row r="68" spans="1:11" x14ac:dyDescent="0.2">
      <c r="A68" s="11" t="s">
        <v>669</v>
      </c>
      <c r="B68" s="20">
        <v>1880</v>
      </c>
      <c r="C68" s="20">
        <v>2308</v>
      </c>
      <c r="D68" s="20">
        <v>2326</v>
      </c>
      <c r="E68" s="20">
        <v>2644</v>
      </c>
      <c r="F68" s="20">
        <v>2787</v>
      </c>
      <c r="G68" s="20">
        <v>3063</v>
      </c>
      <c r="H68" s="20">
        <v>3822</v>
      </c>
      <c r="I68" s="20">
        <v>4470</v>
      </c>
      <c r="J68" s="20">
        <v>5268</v>
      </c>
      <c r="K68" s="20">
        <v>5392</v>
      </c>
    </row>
    <row r="69" spans="1:11" x14ac:dyDescent="0.2">
      <c r="A69" s="9" t="s">
        <v>654</v>
      </c>
      <c r="B69" s="15">
        <v>3220</v>
      </c>
      <c r="C69" s="15">
        <v>3624</v>
      </c>
      <c r="D69" s="15">
        <v>3672</v>
      </c>
      <c r="E69" s="15">
        <v>4111</v>
      </c>
      <c r="F69" s="15">
        <v>4480</v>
      </c>
      <c r="G69" s="15">
        <v>4737</v>
      </c>
      <c r="H69" s="15">
        <v>5435</v>
      </c>
      <c r="I69" s="15">
        <v>6708</v>
      </c>
      <c r="J69" s="15">
        <v>7793</v>
      </c>
      <c r="K69" s="15">
        <v>8114</v>
      </c>
    </row>
    <row r="70" spans="1:11" x14ac:dyDescent="0.2">
      <c r="A70" s="11"/>
      <c r="B70" s="11"/>
      <c r="C70" s="11"/>
      <c r="D70" s="11"/>
      <c r="E70" s="11"/>
      <c r="F70" s="11"/>
      <c r="G70" s="11"/>
      <c r="H70" s="11"/>
      <c r="I70" s="11"/>
      <c r="J70" s="11"/>
      <c r="K70" s="11"/>
    </row>
    <row r="71" spans="1:11" x14ac:dyDescent="0.2">
      <c r="A71" s="9" t="s">
        <v>662</v>
      </c>
      <c r="B71" s="11"/>
      <c r="C71" s="11"/>
      <c r="D71" s="11"/>
      <c r="E71" s="11"/>
      <c r="F71" s="11"/>
      <c r="G71" s="11"/>
      <c r="H71" s="11"/>
      <c r="I71" s="11"/>
      <c r="J71" s="11"/>
      <c r="K71" s="11"/>
    </row>
    <row r="72" spans="1:11" x14ac:dyDescent="0.2">
      <c r="A72" s="11" t="s">
        <v>667</v>
      </c>
      <c r="B72" s="20">
        <v>6187</v>
      </c>
      <c r="C72" s="20">
        <v>6421</v>
      </c>
      <c r="D72" s="20">
        <v>7172</v>
      </c>
      <c r="E72" s="20">
        <v>7808</v>
      </c>
      <c r="F72" s="20">
        <v>8320</v>
      </c>
      <c r="G72" s="20">
        <v>8869</v>
      </c>
      <c r="H72" s="20">
        <v>11920</v>
      </c>
      <c r="I72" s="20">
        <v>13717</v>
      </c>
      <c r="J72" s="20">
        <v>12704</v>
      </c>
      <c r="K72" s="20">
        <v>13385</v>
      </c>
    </row>
    <row r="73" spans="1:11" x14ac:dyDescent="0.2">
      <c r="A73" s="11" t="s">
        <v>668</v>
      </c>
      <c r="B73" s="20">
        <v>4889</v>
      </c>
      <c r="C73" s="20">
        <v>3608</v>
      </c>
      <c r="D73" s="20">
        <v>3480</v>
      </c>
      <c r="E73" s="20">
        <v>4471</v>
      </c>
      <c r="F73" s="20">
        <v>4303</v>
      </c>
      <c r="G73" s="20">
        <v>4369</v>
      </c>
      <c r="H73" s="20">
        <v>5270</v>
      </c>
      <c r="I73" s="20">
        <v>5962</v>
      </c>
      <c r="J73" s="20">
        <v>6558</v>
      </c>
      <c r="K73" s="20">
        <v>6420</v>
      </c>
    </row>
    <row r="74" spans="1:11" x14ac:dyDescent="0.2">
      <c r="A74" s="11" t="s">
        <v>669</v>
      </c>
      <c r="B74" s="20">
        <v>21586</v>
      </c>
      <c r="C74" s="20">
        <v>22988</v>
      </c>
      <c r="D74" s="20">
        <v>22511</v>
      </c>
      <c r="E74" s="20">
        <v>24068</v>
      </c>
      <c r="F74" s="20">
        <v>28207</v>
      </c>
      <c r="G74" s="20">
        <v>32162</v>
      </c>
      <c r="H74" s="20">
        <v>38366</v>
      </c>
      <c r="I74" s="20">
        <v>39589</v>
      </c>
      <c r="J74" s="20">
        <v>44904</v>
      </c>
      <c r="K74" s="20">
        <v>49189</v>
      </c>
    </row>
    <row r="75" spans="1:11" x14ac:dyDescent="0.2">
      <c r="A75" s="9" t="s">
        <v>552</v>
      </c>
      <c r="B75" s="15">
        <v>32662</v>
      </c>
      <c r="C75" s="15">
        <v>33017</v>
      </c>
      <c r="D75" s="15">
        <v>33163</v>
      </c>
      <c r="E75" s="15">
        <v>36347</v>
      </c>
      <c r="F75" s="15">
        <v>40830</v>
      </c>
      <c r="G75" s="15">
        <v>45400</v>
      </c>
      <c r="H75" s="15">
        <v>55556</v>
      </c>
      <c r="I75" s="15">
        <v>59268</v>
      </c>
      <c r="J75" s="15">
        <v>64166</v>
      </c>
      <c r="K75" s="15">
        <v>68994</v>
      </c>
    </row>
    <row r="76" spans="1:11" x14ac:dyDescent="0.2">
      <c r="A76" s="11"/>
      <c r="B76" s="11"/>
      <c r="C76" s="11"/>
      <c r="D76" s="11"/>
      <c r="E76" s="11"/>
      <c r="F76" s="11"/>
      <c r="G76" s="11"/>
      <c r="H76" s="11"/>
      <c r="I76" s="11"/>
      <c r="J76" s="11"/>
      <c r="K76" s="11"/>
    </row>
    <row r="77" spans="1:11" x14ac:dyDescent="0.2">
      <c r="A77" s="9" t="s">
        <v>663</v>
      </c>
      <c r="B77" s="11"/>
      <c r="C77" s="11"/>
      <c r="D77" s="11"/>
      <c r="E77" s="11"/>
      <c r="F77" s="11"/>
      <c r="G77" s="11"/>
      <c r="H77" s="11"/>
      <c r="I77" s="11"/>
      <c r="J77" s="11"/>
      <c r="K77" s="11"/>
    </row>
    <row r="78" spans="1:11" x14ac:dyDescent="0.2">
      <c r="A78" s="11" t="s">
        <v>667</v>
      </c>
      <c r="B78" s="20">
        <v>150</v>
      </c>
      <c r="C78" s="20">
        <v>160</v>
      </c>
      <c r="D78" s="20">
        <v>200</v>
      </c>
      <c r="E78" s="20">
        <v>202</v>
      </c>
      <c r="F78" s="20">
        <v>224</v>
      </c>
      <c r="G78" s="20">
        <v>223</v>
      </c>
      <c r="H78" s="20">
        <v>242</v>
      </c>
      <c r="I78" s="20">
        <v>265</v>
      </c>
      <c r="J78" s="20">
        <v>284</v>
      </c>
      <c r="K78" s="20">
        <v>295</v>
      </c>
    </row>
    <row r="79" spans="1:11" x14ac:dyDescent="0.2">
      <c r="A79" s="11" t="s">
        <v>668</v>
      </c>
      <c r="B79" s="20">
        <v>124</v>
      </c>
      <c r="C79" s="20">
        <v>119</v>
      </c>
      <c r="D79" s="20">
        <v>109</v>
      </c>
      <c r="E79" s="20">
        <v>124</v>
      </c>
      <c r="F79" s="20">
        <v>135</v>
      </c>
      <c r="G79" s="20">
        <v>143</v>
      </c>
      <c r="H79" s="20">
        <v>155</v>
      </c>
      <c r="I79" s="20">
        <v>177</v>
      </c>
      <c r="J79" s="20">
        <v>180</v>
      </c>
      <c r="K79" s="20">
        <v>183</v>
      </c>
    </row>
    <row r="80" spans="1:11" x14ac:dyDescent="0.2">
      <c r="A80" s="11" t="s">
        <v>669</v>
      </c>
      <c r="B80" s="20">
        <v>755</v>
      </c>
      <c r="C80" s="20">
        <v>848</v>
      </c>
      <c r="D80" s="20">
        <v>946</v>
      </c>
      <c r="E80" s="20">
        <v>1044</v>
      </c>
      <c r="F80" s="20">
        <v>1078</v>
      </c>
      <c r="G80" s="20">
        <v>1126</v>
      </c>
      <c r="H80" s="20">
        <v>1248</v>
      </c>
      <c r="I80" s="20">
        <v>1339</v>
      </c>
      <c r="J80" s="20">
        <v>1436</v>
      </c>
      <c r="K80" s="20">
        <v>1599</v>
      </c>
    </row>
    <row r="81" spans="1:11" x14ac:dyDescent="0.2">
      <c r="A81" s="9" t="s">
        <v>664</v>
      </c>
      <c r="B81" s="15">
        <v>1029</v>
      </c>
      <c r="C81" s="15">
        <v>1127</v>
      </c>
      <c r="D81" s="15">
        <v>1255</v>
      </c>
      <c r="E81" s="15">
        <v>1370</v>
      </c>
      <c r="F81" s="15">
        <v>1437</v>
      </c>
      <c r="G81" s="15">
        <v>1492</v>
      </c>
      <c r="H81" s="15">
        <v>1645</v>
      </c>
      <c r="I81" s="15">
        <v>1781</v>
      </c>
      <c r="J81" s="15">
        <v>1900</v>
      </c>
      <c r="K81" s="15">
        <v>2077</v>
      </c>
    </row>
    <row r="82" spans="1:11" x14ac:dyDescent="0.2">
      <c r="A82" s="11"/>
      <c r="B82" s="11"/>
      <c r="C82" s="11"/>
      <c r="D82" s="11"/>
      <c r="E82" s="11"/>
      <c r="F82" s="11"/>
      <c r="G82" s="11"/>
      <c r="H82" s="11"/>
      <c r="I82" s="11"/>
      <c r="J82" s="11"/>
      <c r="K82" s="11"/>
    </row>
    <row r="83" spans="1:11" x14ac:dyDescent="0.2">
      <c r="A83" s="9" t="s">
        <v>285</v>
      </c>
      <c r="B83" s="11"/>
      <c r="C83" s="11"/>
      <c r="D83" s="11"/>
      <c r="E83" s="11"/>
      <c r="F83" s="11"/>
      <c r="G83" s="11"/>
      <c r="H83" s="11"/>
      <c r="I83" s="11"/>
      <c r="J83" s="11"/>
      <c r="K83" s="11"/>
    </row>
    <row r="84" spans="1:11" x14ac:dyDescent="0.2">
      <c r="A84" s="11" t="s">
        <v>667</v>
      </c>
      <c r="B84" s="20">
        <v>-544</v>
      </c>
      <c r="C84" s="20">
        <v>-671</v>
      </c>
      <c r="D84" s="20">
        <v>-527</v>
      </c>
      <c r="E84" s="20">
        <v>-511</v>
      </c>
      <c r="F84" s="20">
        <v>-655</v>
      </c>
      <c r="G84" s="20">
        <v>-509</v>
      </c>
      <c r="H84" s="20">
        <v>-492</v>
      </c>
      <c r="I84" s="20">
        <v>-704</v>
      </c>
      <c r="J84" s="20">
        <v>-708</v>
      </c>
      <c r="K84" s="20">
        <v>-754</v>
      </c>
    </row>
    <row r="85" spans="1:11" x14ac:dyDescent="0.2">
      <c r="A85" s="11" t="s">
        <v>668</v>
      </c>
      <c r="B85" s="20">
        <v>-204</v>
      </c>
      <c r="C85" s="20">
        <v>-148</v>
      </c>
      <c r="D85" s="20">
        <v>-299</v>
      </c>
      <c r="E85" s="20">
        <v>-277</v>
      </c>
      <c r="F85" s="20">
        <v>-268</v>
      </c>
      <c r="G85" s="20">
        <v>-303</v>
      </c>
      <c r="H85" s="20">
        <v>-258</v>
      </c>
      <c r="I85" s="20">
        <v>-272</v>
      </c>
      <c r="J85" s="20">
        <v>-388</v>
      </c>
      <c r="K85" s="20">
        <v>-281</v>
      </c>
    </row>
    <row r="86" spans="1:11" x14ac:dyDescent="0.2">
      <c r="A86" s="11" t="s">
        <v>669</v>
      </c>
      <c r="B86" s="20">
        <v>-1245</v>
      </c>
      <c r="C86" s="20">
        <v>-1574</v>
      </c>
      <c r="D86" s="20">
        <v>-1823</v>
      </c>
      <c r="E86" s="20">
        <v>-1714</v>
      </c>
      <c r="F86" s="20">
        <v>-2046</v>
      </c>
      <c r="G86" s="20">
        <v>-2186</v>
      </c>
      <c r="H86" s="20">
        <v>-2060</v>
      </c>
      <c r="I86" s="20">
        <v>-2612</v>
      </c>
      <c r="J86" s="20">
        <v>-2795</v>
      </c>
      <c r="K86" s="20">
        <v>-3288</v>
      </c>
    </row>
    <row r="87" spans="1:11" x14ac:dyDescent="0.2">
      <c r="A87" s="9" t="s">
        <v>665</v>
      </c>
      <c r="B87" s="15">
        <v>-1993</v>
      </c>
      <c r="C87" s="15">
        <v>-2393</v>
      </c>
      <c r="D87" s="15">
        <v>-2649</v>
      </c>
      <c r="E87" s="15">
        <v>-2502</v>
      </c>
      <c r="F87" s="15">
        <v>-2969</v>
      </c>
      <c r="G87" s="15">
        <v>-2998</v>
      </c>
      <c r="H87" s="15">
        <v>-2810</v>
      </c>
      <c r="I87" s="15">
        <v>-3588</v>
      </c>
      <c r="J87" s="15">
        <v>-3891</v>
      </c>
      <c r="K87" s="15">
        <v>-4323</v>
      </c>
    </row>
    <row r="88" spans="1:11" x14ac:dyDescent="0.2">
      <c r="A88" s="11"/>
      <c r="B88" s="11"/>
      <c r="C88" s="11"/>
      <c r="D88" s="11"/>
      <c r="E88" s="11"/>
      <c r="F88" s="11"/>
      <c r="G88" s="11"/>
      <c r="H88" s="11"/>
      <c r="I88" s="11"/>
      <c r="J88" s="11"/>
      <c r="K88" s="11"/>
    </row>
    <row r="89" spans="1:11" x14ac:dyDescent="0.2">
      <c r="A89" s="11"/>
      <c r="B89" s="11" t="s">
        <v>43</v>
      </c>
      <c r="C89" s="11" t="s">
        <v>43</v>
      </c>
      <c r="D89" s="11" t="s">
        <v>43</v>
      </c>
      <c r="E89" s="11" t="s">
        <v>43</v>
      </c>
      <c r="F89" s="11" t="s">
        <v>43</v>
      </c>
      <c r="G89" s="11" t="s">
        <v>43</v>
      </c>
      <c r="H89" s="11" t="s">
        <v>43</v>
      </c>
      <c r="I89" s="11" t="s">
        <v>43</v>
      </c>
      <c r="J89" s="11" t="s">
        <v>43</v>
      </c>
      <c r="K89" s="11" t="s">
        <v>43</v>
      </c>
    </row>
    <row r="90" spans="1:11" x14ac:dyDescent="0.2">
      <c r="A90" s="11" t="s">
        <v>168</v>
      </c>
      <c r="B90" s="36">
        <v>42655</v>
      </c>
      <c r="C90" s="36">
        <v>43026</v>
      </c>
      <c r="D90" s="36">
        <v>43399</v>
      </c>
      <c r="E90" s="36">
        <v>43749</v>
      </c>
      <c r="F90" s="36">
        <v>44111</v>
      </c>
      <c r="G90" s="36">
        <v>44475</v>
      </c>
      <c r="H90" s="36">
        <v>44839</v>
      </c>
      <c r="I90" s="36">
        <v>45210</v>
      </c>
      <c r="J90" s="36">
        <v>45210</v>
      </c>
      <c r="K90" s="36">
        <v>45210</v>
      </c>
    </row>
    <row r="91" spans="1:11" x14ac:dyDescent="0.2">
      <c r="A91" s="12"/>
      <c r="B91" s="12"/>
      <c r="C91" s="12"/>
      <c r="D91" s="12"/>
      <c r="E91" s="12"/>
      <c r="F91" s="12"/>
      <c r="G91" s="12"/>
      <c r="H91" s="12"/>
      <c r="I91" s="12"/>
      <c r="J91" s="12"/>
      <c r="K91" s="12"/>
    </row>
    <row r="92" spans="1:11" x14ac:dyDescent="0.2">
      <c r="A92" s="28" t="s">
        <v>82</v>
      </c>
    </row>
  </sheetData>
  <phoneticPr fontId="0" type="noConversion"/>
  <pageMargins left="0.2" right="0.2" top="0.5" bottom="0.5" header="0.5" footer="0.5"/>
  <pageSetup fitToWidth="0" fitToHeight="0" orientation="landscape"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13</vt:i4>
      </vt:variant>
    </vt:vector>
  </HeadingPairs>
  <TitlesOfParts>
    <vt:vector size="31" baseType="lpstr">
      <vt:lpstr>Financials&gt;</vt:lpstr>
      <vt:lpstr>HistoricalFS</vt:lpstr>
      <vt:lpstr>Common Size Statement</vt:lpstr>
      <vt:lpstr>Forecasting</vt:lpstr>
      <vt:lpstr>Data&gt;</vt:lpstr>
      <vt:lpstr>Key Stats</vt:lpstr>
      <vt:lpstr>Income Statement</vt:lpstr>
      <vt:lpstr>Balance Sheet</vt:lpstr>
      <vt:lpstr>Cash Flow</vt:lpstr>
      <vt:lpstr>Multiples</vt:lpstr>
      <vt:lpstr>Historical Capitalization</vt:lpstr>
      <vt:lpstr>Capital Structure Summary</vt:lpstr>
      <vt:lpstr>Capital Structure Details</vt:lpstr>
      <vt:lpstr>Ratios</vt:lpstr>
      <vt:lpstr>Supplemental</vt:lpstr>
      <vt:lpstr>Industry Specific</vt:lpstr>
      <vt:lpstr>Pension OPEB</vt:lpstr>
      <vt:lpstr>Segments</vt:lpstr>
      <vt:lpstr>'Balance Sheet'!Print_Titles</vt:lpstr>
      <vt:lpstr>'Capital Structure Details'!Print_Titles</vt:lpstr>
      <vt:lpstr>'Capital Structure Summary'!Print_Titles</vt:lpstr>
      <vt:lpstr>'Cash Flow'!Print_Titles</vt:lpstr>
      <vt:lpstr>'Historical Capitalization'!Print_Titles</vt:lpstr>
      <vt:lpstr>'Income Statement'!Print_Titles</vt:lpstr>
      <vt:lpstr>'Industry Specific'!Print_Titles</vt:lpstr>
      <vt:lpstr>'Key Stats'!Print_Titles</vt:lpstr>
      <vt:lpstr>Multiples!Print_Titles</vt:lpstr>
      <vt:lpstr>'Pension OPEB'!Print_Titles</vt:lpstr>
      <vt:lpstr>Ratios!Print_Titles</vt:lpstr>
      <vt:lpstr>Segments!Print_Titles</vt:lpstr>
      <vt:lpstr>Supplemental!Print_Titles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2024-03-28T03:14:05Z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