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ase Study\Final Submission\"/>
    </mc:Choice>
  </mc:AlternateContent>
  <xr:revisionPtr revIDLastSave="0" documentId="13_ncr:1_{D9F158F9-5EA1-4542-88A7-DBCCA316A822}" xr6:coauthVersionLast="47" xr6:coauthVersionMax="47" xr10:uidLastSave="{00000000-0000-0000-0000-000000000000}"/>
  <bookViews>
    <workbookView xWindow="-28920" yWindow="-3255" windowWidth="29040" windowHeight="15840" activeTab="1" xr2:uid="{49B2EF09-FFA0-4BA4-8194-F51CFFBB1B24}"/>
  </bookViews>
  <sheets>
    <sheet name="DATASET" sheetId="1" r:id="rId1"/>
    <sheet name="Stock Turnover Ratio" sheetId="2" r:id="rId2"/>
    <sheet name="Product Type Lead Time Analysis" sheetId="4" r:id="rId3"/>
    <sheet name="Supplier Lead Time Analysis" sheetId="3" r:id="rId4"/>
    <sheet name="Supplier Performance" sheetId="8" r:id="rId5"/>
    <sheet name="Carbon Emissions 1" sheetId="9" r:id="rId6"/>
    <sheet name="Carbon Emissions 2" sheetId="11" r:id="rId7"/>
    <sheet name="Defect Rate by Product" sheetId="10" r:id="rId8"/>
    <sheet name="Defect Rate by Supplier" sheetId="5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C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D2" i="1"/>
  <c r="AE2" i="1" s="1"/>
  <c r="AD3" i="1"/>
  <c r="AE3" i="1" s="1"/>
  <c r="AF3" i="1" s="1"/>
  <c r="AD4" i="1"/>
  <c r="AE4" i="1" s="1"/>
  <c r="AF4" i="1" s="1"/>
  <c r="AD5" i="1"/>
  <c r="AE5" i="1" s="1"/>
  <c r="AF5" i="1" s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E15" i="1" s="1"/>
  <c r="AF15" i="1" s="1"/>
  <c r="AD16" i="1"/>
  <c r="AE16" i="1" s="1"/>
  <c r="AF16" i="1" s="1"/>
  <c r="AD17" i="1"/>
  <c r="AE17" i="1" s="1"/>
  <c r="AF17" i="1" s="1"/>
  <c r="AD18" i="1"/>
  <c r="AE18" i="1" s="1"/>
  <c r="AF18" i="1" s="1"/>
  <c r="AD19" i="1"/>
  <c r="AE19" i="1" s="1"/>
  <c r="AF19" i="1" s="1"/>
  <c r="AD20" i="1"/>
  <c r="AE20" i="1" s="1"/>
  <c r="AF20" i="1" s="1"/>
  <c r="AD21" i="1"/>
  <c r="AE21" i="1" s="1"/>
  <c r="AF21" i="1" s="1"/>
  <c r="AD22" i="1"/>
  <c r="AE22" i="1" s="1"/>
  <c r="AF22" i="1" s="1"/>
  <c r="AD23" i="1"/>
  <c r="AE23" i="1" s="1"/>
  <c r="AF23" i="1" s="1"/>
  <c r="AD24" i="1"/>
  <c r="AE24" i="1" s="1"/>
  <c r="AF24" i="1" s="1"/>
  <c r="AD25" i="1"/>
  <c r="AE25" i="1" s="1"/>
  <c r="AF25" i="1" s="1"/>
  <c r="AD26" i="1"/>
  <c r="AE26" i="1" s="1"/>
  <c r="AF26" i="1" s="1"/>
  <c r="AD27" i="1"/>
  <c r="AE27" i="1" s="1"/>
  <c r="AF27" i="1" s="1"/>
  <c r="AD28" i="1"/>
  <c r="AE28" i="1" s="1"/>
  <c r="AF28" i="1" s="1"/>
  <c r="AD29" i="1"/>
  <c r="AE29" i="1" s="1"/>
  <c r="AF29" i="1" s="1"/>
  <c r="AD30" i="1"/>
  <c r="AE30" i="1" s="1"/>
  <c r="AF30" i="1" s="1"/>
  <c r="AD31" i="1"/>
  <c r="AE31" i="1" s="1"/>
  <c r="AF31" i="1" s="1"/>
  <c r="AD32" i="1"/>
  <c r="AE32" i="1" s="1"/>
  <c r="AF32" i="1" s="1"/>
  <c r="AD33" i="1"/>
  <c r="AE33" i="1" s="1"/>
  <c r="AF33" i="1" s="1"/>
  <c r="AD34" i="1"/>
  <c r="AE34" i="1" s="1"/>
  <c r="AF34" i="1" s="1"/>
  <c r="AD35" i="1"/>
  <c r="AE35" i="1" s="1"/>
  <c r="AF35" i="1" s="1"/>
  <c r="AD36" i="1"/>
  <c r="AE36" i="1" s="1"/>
  <c r="AF36" i="1" s="1"/>
  <c r="AD37" i="1"/>
  <c r="AE37" i="1" s="1"/>
  <c r="AF37" i="1" s="1"/>
  <c r="AD38" i="1"/>
  <c r="AE38" i="1" s="1"/>
  <c r="AF38" i="1" s="1"/>
  <c r="AD39" i="1"/>
  <c r="AE39" i="1" s="1"/>
  <c r="AF39" i="1" s="1"/>
  <c r="AD40" i="1"/>
  <c r="AE40" i="1" s="1"/>
  <c r="AF40" i="1" s="1"/>
  <c r="AD41" i="1"/>
  <c r="AE41" i="1" s="1"/>
  <c r="AF41" i="1" s="1"/>
  <c r="AD42" i="1"/>
  <c r="AE42" i="1" s="1"/>
  <c r="AF42" i="1" s="1"/>
  <c r="AD43" i="1"/>
  <c r="AE43" i="1" s="1"/>
  <c r="AF43" i="1" s="1"/>
  <c r="AD44" i="1"/>
  <c r="AE44" i="1" s="1"/>
  <c r="AF44" i="1" s="1"/>
  <c r="AD45" i="1"/>
  <c r="AE45" i="1" s="1"/>
  <c r="AF45" i="1" s="1"/>
  <c r="AD46" i="1"/>
  <c r="AE46" i="1" s="1"/>
  <c r="AF46" i="1" s="1"/>
  <c r="AD47" i="1"/>
  <c r="AE47" i="1" s="1"/>
  <c r="AF47" i="1" s="1"/>
  <c r="AD48" i="1"/>
  <c r="AE48" i="1" s="1"/>
  <c r="AF48" i="1" s="1"/>
  <c r="AD49" i="1"/>
  <c r="AE49" i="1" s="1"/>
  <c r="AF49" i="1" s="1"/>
  <c r="AD50" i="1"/>
  <c r="AE50" i="1" s="1"/>
  <c r="AF50" i="1" s="1"/>
  <c r="AD51" i="1"/>
  <c r="AE51" i="1" s="1"/>
  <c r="AF51" i="1" s="1"/>
  <c r="AD52" i="1"/>
  <c r="AE52" i="1" s="1"/>
  <c r="AF52" i="1" s="1"/>
  <c r="AD53" i="1"/>
  <c r="AE53" i="1" s="1"/>
  <c r="AF53" i="1" s="1"/>
  <c r="AD54" i="1"/>
  <c r="AE54" i="1" s="1"/>
  <c r="AF54" i="1" s="1"/>
  <c r="AD55" i="1"/>
  <c r="AE55" i="1" s="1"/>
  <c r="AF55" i="1" s="1"/>
  <c r="AD56" i="1"/>
  <c r="AE56" i="1" s="1"/>
  <c r="AF56" i="1" s="1"/>
  <c r="AD57" i="1"/>
  <c r="AE57" i="1" s="1"/>
  <c r="AF57" i="1" s="1"/>
  <c r="AD58" i="1"/>
  <c r="AE58" i="1" s="1"/>
  <c r="AF58" i="1" s="1"/>
  <c r="AD59" i="1"/>
  <c r="AE59" i="1" s="1"/>
  <c r="AF59" i="1" s="1"/>
  <c r="AD60" i="1"/>
  <c r="AE60" i="1" s="1"/>
  <c r="AF60" i="1" s="1"/>
  <c r="AD61" i="1"/>
  <c r="AE61" i="1" s="1"/>
  <c r="AF61" i="1" s="1"/>
  <c r="AD62" i="1"/>
  <c r="AE62" i="1" s="1"/>
  <c r="AF62" i="1" s="1"/>
  <c r="AD63" i="1"/>
  <c r="AE63" i="1" s="1"/>
  <c r="AF63" i="1" s="1"/>
  <c r="AD64" i="1"/>
  <c r="AE64" i="1" s="1"/>
  <c r="AF64" i="1" s="1"/>
  <c r="AD65" i="1"/>
  <c r="AE65" i="1" s="1"/>
  <c r="AF65" i="1" s="1"/>
  <c r="AD66" i="1"/>
  <c r="AE66" i="1" s="1"/>
  <c r="AF66" i="1" s="1"/>
  <c r="AD67" i="1"/>
  <c r="AE67" i="1" s="1"/>
  <c r="AF67" i="1" s="1"/>
  <c r="AD68" i="1"/>
  <c r="AE68" i="1" s="1"/>
  <c r="AF68" i="1" s="1"/>
  <c r="AD69" i="1"/>
  <c r="AE69" i="1" s="1"/>
  <c r="AF69" i="1" s="1"/>
  <c r="AD70" i="1"/>
  <c r="AE70" i="1" s="1"/>
  <c r="AF70" i="1" s="1"/>
  <c r="AD71" i="1"/>
  <c r="AE71" i="1" s="1"/>
  <c r="AF71" i="1" s="1"/>
  <c r="AD72" i="1"/>
  <c r="AE72" i="1" s="1"/>
  <c r="AF72" i="1" s="1"/>
  <c r="AD73" i="1"/>
  <c r="AE73" i="1" s="1"/>
  <c r="AF73" i="1" s="1"/>
  <c r="AD74" i="1"/>
  <c r="AE74" i="1" s="1"/>
  <c r="AF74" i="1" s="1"/>
  <c r="AD75" i="1"/>
  <c r="AE75" i="1" s="1"/>
  <c r="AF75" i="1" s="1"/>
  <c r="AD76" i="1"/>
  <c r="AE76" i="1" s="1"/>
  <c r="AF76" i="1" s="1"/>
  <c r="AD77" i="1"/>
  <c r="AE77" i="1" s="1"/>
  <c r="AF77" i="1" s="1"/>
  <c r="AD78" i="1"/>
  <c r="AE78" i="1" s="1"/>
  <c r="AF78" i="1" s="1"/>
  <c r="AD79" i="1"/>
  <c r="AE79" i="1" s="1"/>
  <c r="AF79" i="1" s="1"/>
  <c r="AD80" i="1"/>
  <c r="AE80" i="1" s="1"/>
  <c r="AF80" i="1" s="1"/>
  <c r="AD81" i="1"/>
  <c r="AE81" i="1" s="1"/>
  <c r="AF81" i="1" s="1"/>
  <c r="AD82" i="1"/>
  <c r="AE82" i="1" s="1"/>
  <c r="AF82" i="1" s="1"/>
  <c r="AD83" i="1"/>
  <c r="AE83" i="1" s="1"/>
  <c r="AF83" i="1" s="1"/>
  <c r="AD84" i="1"/>
  <c r="AE84" i="1" s="1"/>
  <c r="AF84" i="1" s="1"/>
  <c r="AD85" i="1"/>
  <c r="AE85" i="1" s="1"/>
  <c r="AF85" i="1" s="1"/>
  <c r="AD86" i="1"/>
  <c r="AE86" i="1" s="1"/>
  <c r="AF86" i="1" s="1"/>
  <c r="AD87" i="1"/>
  <c r="AE87" i="1" s="1"/>
  <c r="AF87" i="1" s="1"/>
  <c r="AD88" i="1"/>
  <c r="AE88" i="1" s="1"/>
  <c r="AF88" i="1" s="1"/>
  <c r="AD89" i="1"/>
  <c r="AE89" i="1" s="1"/>
  <c r="AF89" i="1" s="1"/>
  <c r="AD90" i="1"/>
  <c r="AE90" i="1" s="1"/>
  <c r="AF90" i="1" s="1"/>
  <c r="AD91" i="1"/>
  <c r="AE91" i="1" s="1"/>
  <c r="AF91" i="1" s="1"/>
  <c r="AD92" i="1"/>
  <c r="AE92" i="1" s="1"/>
  <c r="AF92" i="1" s="1"/>
  <c r="AD93" i="1"/>
  <c r="AE93" i="1" s="1"/>
  <c r="AF93" i="1" s="1"/>
  <c r="AD94" i="1"/>
  <c r="AE94" i="1" s="1"/>
  <c r="AF94" i="1" s="1"/>
  <c r="AD95" i="1"/>
  <c r="AE95" i="1" s="1"/>
  <c r="AF95" i="1" s="1"/>
  <c r="AD96" i="1"/>
  <c r="AE96" i="1" s="1"/>
  <c r="AF96" i="1" s="1"/>
  <c r="AD97" i="1"/>
  <c r="AE97" i="1" s="1"/>
  <c r="AF97" i="1" s="1"/>
  <c r="AD98" i="1"/>
  <c r="AE98" i="1" s="1"/>
  <c r="AF98" i="1" s="1"/>
  <c r="AD99" i="1"/>
  <c r="AE99" i="1" s="1"/>
  <c r="AF99" i="1" s="1"/>
  <c r="AD100" i="1"/>
  <c r="AE100" i="1" s="1"/>
  <c r="AF100" i="1" s="1"/>
  <c r="AD101" i="1"/>
  <c r="AE101" i="1" s="1"/>
  <c r="AF101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F2" i="1" l="1"/>
</calcChain>
</file>

<file path=xl/sharedStrings.xml><?xml version="1.0" encoding="utf-8"?>
<sst xmlns="http://schemas.openxmlformats.org/spreadsheetml/2006/main" count="1024" uniqueCount="178">
  <si>
    <t>SKU</t>
  </si>
  <si>
    <t>Price</t>
  </si>
  <si>
    <t>Availability</t>
  </si>
  <si>
    <t>Location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</si>
  <si>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</si>
  <si>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</si>
  <si>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</si>
  <si>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</si>
  <si>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</si>
  <si>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</si>
  <si>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</si>
  <si>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</si>
  <si>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</si>
  <si>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</si>
  <si>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</si>
  <si>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</si>
  <si>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</si>
  <si>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</si>
  <si>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</si>
  <si>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</si>
  <si>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</si>
  <si>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</si>
  <si>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</si>
  <si>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</si>
  <si>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</si>
  <si>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</si>
  <si>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</si>
  <si>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</si>
  <si>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</si>
  <si>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</si>
  <si>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</si>
  <si>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</si>
  <si>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</si>
  <si>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</si>
  <si>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</si>
  <si>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</si>
  <si>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</si>
  <si>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</si>
  <si>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</si>
  <si>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</si>
  <si>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</si>
  <si>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</si>
  <si>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</si>
  <si>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</si>
  <si>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</si>
  <si>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</si>
  <si>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</si>
  <si>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</si>
  <si>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</si>
  <si>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</si>
  <si>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</si>
  <si>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</si>
  <si>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</si>
  <si>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</si>
  <si>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</si>
  <si>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</si>
  <si>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</si>
  <si>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</si>
  <si>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</si>
  <si>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</si>
  <si>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</si>
  <si>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</si>
  <si>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</si>
  <si>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</si>
  <si>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</si>
  <si>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</si>
  <si>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</si>
  <si>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</si>
  <si>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</si>
  <si>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</si>
  <si>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</si>
  <si>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</si>
  <si>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</si>
  <si>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</si>
  <si>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</si>
  <si>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</si>
  <si>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</si>
  <si>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</si>
  <si>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</si>
  <si>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</si>
  <si>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</si>
  <si>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</si>
  <si>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</si>
  <si>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</si>
  <si>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</si>
  <si>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</si>
  <si>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</si>
  <si>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</si>
  <si>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</si>
  <si>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</si>
  <si>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</si>
  <si>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</si>
  <si>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</si>
  <si>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</si>
  <si>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</si>
  <si>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</si>
  <si>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</si>
  <si>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</si>
  <si>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</si>
  <si>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</si>
  <si>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</si>
  <si>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</si>
  <si>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</si>
  <si>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</si>
  <si>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</si>
  <si>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</si>
  <si>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</si>
  <si>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</si>
  <si>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</si>
  <si>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</si>
  <si>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</si>
  <si>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</si>
  <si>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</si>
  <si>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</si>
  <si>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</si>
  <si>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</si>
  <si>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</si>
  <si>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</si>
  <si>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</si>
  <si>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</si>
  <si>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</si>
  <si>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</si>
  <si>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</si>
  <si>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</si>
  <si>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</si>
  <si>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</si>
  <si>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</si>
  <si>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</si>
  <si>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</si>
  <si>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</si>
  <si>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</si>
  <si>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</si>
  <si>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</si>
  <si>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</si>
  <si>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</si>
  <si>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</si>
  <si>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Product Type</t>
  </si>
  <si>
    <t>Number of Products Sold</t>
  </si>
  <si>
    <t>Revenue Generated</t>
  </si>
  <si>
    <t>Customer Demographics</t>
  </si>
  <si>
    <t>Stock Levels</t>
  </si>
  <si>
    <t>Order Quantities</t>
  </si>
  <si>
    <t>Shipping Times</t>
  </si>
  <si>
    <t>Shipping Carriers</t>
  </si>
  <si>
    <t>Shipping Costs</t>
  </si>
  <si>
    <t>Supplier Name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</si>
  <si>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</si>
  <si>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</si>
  <si>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</si>
  <si>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</si>
  <si>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</si>
  <si>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</si>
  <si>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Stock Turnover Ratio</t>
  </si>
  <si>
    <t>Grand Total</t>
  </si>
  <si>
    <t>Average of Stock Turnover Ratio</t>
  </si>
  <si>
    <t>Product Lead Times</t>
  </si>
  <si>
    <t>Supplier Lead Time</t>
  </si>
  <si>
    <t>Minimum Threshold Calculation</t>
  </si>
  <si>
    <t>Average Daily Usage Per Day</t>
  </si>
  <si>
    <t>Threshold</t>
  </si>
  <si>
    <t>Cost per Unit</t>
  </si>
  <si>
    <t>Defective Units</t>
  </si>
  <si>
    <t>Sum of Defective Units</t>
  </si>
  <si>
    <t>Sum of Production Volumes</t>
  </si>
  <si>
    <t>Sum of Defect Rate</t>
  </si>
  <si>
    <t>Average of Supplier Lead Time</t>
  </si>
  <si>
    <t>Average of Product Lead Times</t>
  </si>
  <si>
    <t>Column Labels</t>
  </si>
  <si>
    <t>Average of Defect Rates</t>
  </si>
  <si>
    <t>Distance</t>
  </si>
  <si>
    <t>Transportation Mode</t>
  </si>
  <si>
    <t>Emission Factor</t>
  </si>
  <si>
    <t>Carbon Emissions</t>
  </si>
  <si>
    <t>Shipment Volumes</t>
  </si>
  <si>
    <t>Sum of Carbon Emissions</t>
  </si>
  <si>
    <t>Suppliers</t>
  </si>
  <si>
    <t>Mode of Transports</t>
  </si>
  <si>
    <t>Shipment Volume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</si>
</sst>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2" borderId="0" xfId="0" applyFill="1"/>
    <xf numFmtId="0" fontId="0" fillId="0" borderId="0" xfId="0" quotePrefix="1"/>
    <xf numFmtId="1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0" fontId="0" fillId="0" borderId="2" xfId="0" applyBorder="1" applyAlignment="1">
      <alignment horizontal="left"/>
    </xf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1" xfId="0" applyNumberFormat="1" applyBorder="1"/>
    <xf numFmtId="0" fontId="0" fillId="0" borderId="2" xfId="0" applyBorder="1" applyAlignment="1">
      <alignment horizontal="left" indent="1"/>
    </xf>
  </cellXfs>
  <cellStyles count="1">
    <cellStyle name="Normal" xfId="0" builtinId="0"/>
  </cellStyles>
  <dxfs count="85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</dxf>
    <dxf>
      <numFmt numFmtId="164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[Supply_Chain.xlsx]Stock Turnover Ratio!PivotTable1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Turnover Ratio'!$B$3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 Turnover Ratio'!$A$4:$A$7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'Stock Turnover Ratio'!$B$4:$B$7</c:f>
              <c:numCache>
                <c:formatCode>0.000</c:formatCode>
                <c:ptCount val="3"/>
                <c:pt idx="0">
                  <c:v>9.4660311428157335</c:v>
                </c:pt>
                <c:pt idx="1">
                  <c:v>8.3802287923752274</c:v>
                </c:pt>
                <c:pt idx="2">
                  <c:v>10.849382457609376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1-4054-9D8D-3E4F79DF5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3484608"/>
        <c:axId val="1613486048"/>
      </c:barChart>
      <c:catAx>
        <c:axId val="16134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86048"/>
        <c:crosses val="autoZero"/>
        <c:auto val="1"/>
        <c:lblAlgn val="ctr"/>
        <c:lblOffset val="100"/>
        <c:noMultiLvlLbl val="0"/>
      </c:catAx>
      <c:valAx>
        <c:axId val="1613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Stock Turnover Ratio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794162826420893E-2"/>
              <c:y val="0.1687575763003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[Supply_Chain.xlsx]Product Type Lead Time Analysis!PivotTable3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Type Lead Time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'Product Type Lead Time Analysis'!$A$4:$A$7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'Product Type Lead Time Analysis'!$B$4:$B$7</c:f>
              <c:numCache>
                <c:formatCode>0.000</c:formatCode>
                <c:ptCount val="3"/>
                <c:pt idx="0">
                  <c:v>15.384615384615385</c:v>
                </c:pt>
                <c:pt idx="1">
                  <c:v>15.529411764705882</c:v>
                </c:pt>
                <c:pt idx="2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8-403E-89A6-776E891C7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7600"/>
        <c:axId val="82769520"/>
      </c:lineChart>
      <c:catAx>
        <c:axId val="8276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9520"/>
        <c:crosses val="autoZero"/>
        <c:auto val="1"/>
        <c:lblAlgn val="ctr"/>
        <c:lblOffset val="100"/>
        <c:noMultiLvlLbl val="0"/>
      </c:catAx>
      <c:valAx>
        <c:axId val="827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 Time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[Supply_Chain.xlsx]Supplier Lead Time Analysis!PivotTable2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'Supplier Lead Time Analysis'!$B$3:$B$4</c:f>
              <c:strCache>
                <c:ptCount val="1"/>
                <c:pt idx="0">
                  <c:v>cosmetics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'Supplier Lead Time Analysis'!$A$5:$A$10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Lead Time Analysis'!$B$5:$B$10</c:f>
              <c:numCache>
                <c:formatCode>0.000</c:formatCode>
                <c:ptCount val="5"/>
                <c:pt idx="0">
                  <c:v>13.428571428571429</c:v>
                </c:pt>
                <c:pt idx="1">
                  <c:v>11.285714285714286</c:v>
                </c:pt>
                <c:pt idx="2">
                  <c:v>28</c:v>
                </c:pt>
                <c:pt idx="3">
                  <c:v>13.25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C-47E8-8CA9-F3BA2DCC7265}"/>
            </c:ext>
          </c:extLst>
        </c:ser>
        <c:ser>
          <c:idx val="1"/>
          <c:order val="1"/>
          <c:tx>
            <c:strRef>
              <c:f>'Supplier Lead Time Analysis'!$C$3:$C$4</c:f>
              <c:strCache>
                <c:ptCount val="1"/>
                <c:pt idx="0">
                  <c:v>haircare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'Supplier Lead Time Analysis'!$A$5:$A$10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Lead Time Analysis'!$C$5:$C$10</c:f>
              <c:numCache>
                <c:formatCode>General</c:formatCode>
                <c:ptCount val="5"/>
                <c:pt idx="0">
                  <c:v>21.2</c:v>
                </c:pt>
                <c:pt idx="1">
                  <c:v>21</c:v>
                </c:pt>
                <c:pt idx="2">
                  <c:v>21.4</c:v>
                </c:pt>
                <c:pt idx="3">
                  <c:v>14.5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C-47E8-8CA9-F3BA2DCC7265}"/>
            </c:ext>
          </c:extLst>
        </c:ser>
        <c:ser>
          <c:idx val="2"/>
          <c:order val="2"/>
          <c:tx>
            <c:strRef>
              <c:f>'Supplier Lead Time Analysis'!$D$3:$D$4</c:f>
              <c:strCache>
                <c:ptCount val="1"/>
                <c:pt idx="0">
                  <c:v>skincare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'Supplier Lead Time Analysis'!$A$5:$A$10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Lead Time Analysis'!$D$5:$D$10</c:f>
              <c:numCache>
                <c:formatCode>0.000</c:formatCode>
                <c:ptCount val="5"/>
                <c:pt idx="0">
                  <c:v>13.266666666666667</c:v>
                </c:pt>
                <c:pt idx="1">
                  <c:v>23.8</c:v>
                </c:pt>
                <c:pt idx="2">
                  <c:v>18.555555555555557</c:v>
                </c:pt>
                <c:pt idx="3">
                  <c:v>19</c:v>
                </c:pt>
                <c:pt idx="4">
                  <c:v>22.714285714285715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C-47E8-8CA9-F3BA2DCC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911248"/>
        <c:axId val="2021910288"/>
      </c:lineChart>
      <c:catAx>
        <c:axId val="20219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10288"/>
        <c:crosses val="autoZero"/>
        <c:auto val="1"/>
        <c:lblAlgn val="ctr"/>
        <c:lblOffset val="100"/>
        <c:noMultiLvlLbl val="0"/>
      </c:catAx>
      <c:valAx>
        <c:axId val="20219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1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[Supply_Chain.xlsx]Supplier Performance!PivotTable1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'Supplier Performance'!$B$3</c:f>
              <c:strCache>
                <c:ptCount val="1"/>
                <c:pt idx="0">
                  <c:v>Average of Supplier Lead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'Supplier Performance'!$A$4:$A$9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Performance'!$B$4:$B$9</c:f>
              <c:numCache>
                <c:formatCode>0.000</c:formatCode>
                <c:ptCount val="5"/>
                <c:pt idx="0">
                  <c:v>14.777777777777779</c:v>
                </c:pt>
                <c:pt idx="1">
                  <c:v>18.545454545454547</c:v>
                </c:pt>
                <c:pt idx="2">
                  <c:v>20.133333333333333</c:v>
                </c:pt>
                <c:pt idx="3">
                  <c:v>15.222222222222221</c:v>
                </c:pt>
                <c:pt idx="4">
                  <c:v>18.055555555555557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4ECA-95EE-543A6349C791}"/>
            </c:ext>
          </c:extLst>
        </c:ser>
        <c:ser>
          <c:idx val="1"/>
          <c:order val="1"/>
          <c:tx>
            <c:strRef>
              <c:f>'Supplier Performance'!$C$3</c:f>
              <c:strCache>
                <c:ptCount val="1"/>
                <c:pt idx="0">
                  <c:v>Average of Defect Rates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'Supplier Performance'!$A$4:$A$9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'Supplier Performance'!$C$4:$C$9</c:f>
              <c:numCache>
                <c:formatCode>0.00</c:formatCode>
                <c:ptCount val="5"/>
                <c:pt idx="0">
                  <c:v>1.8036297116882485</c:v>
                </c:pt>
                <c:pt idx="1">
                  <c:v>2.3627501450718764</c:v>
                </c:pt>
                <c:pt idx="2">
                  <c:v>2.4657860307644657</c:v>
                </c:pt>
                <c:pt idx="3">
                  <c:v>2.3373974005913354</c:v>
                </c:pt>
                <c:pt idx="4">
                  <c:v>2.6654083441491982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B-4ECA-95EE-543A6349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2640"/>
        <c:axId val="74588800"/>
      </c:barChart>
      <c:catAx>
        <c:axId val="745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8800"/>
        <c:crosses val="autoZero"/>
        <c:auto val="1"/>
        <c:lblAlgn val="ctr"/>
        <c:lblOffset val="100"/>
        <c:noMultiLvlLbl val="0"/>
      </c:catAx>
      <c:valAx>
        <c:axId val="74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[Supply_Chain.xlsx]Carbon Emissions 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'Carbon Emissions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'Carbon Emissions 1'!$A$4:$A$8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'Carbon Emissions 1'!$B$4:$B$8</c:f>
              <c:numCache>
                <c:formatCode>0</c:formatCode>
                <c:ptCount val="4"/>
                <c:pt idx="0">
                  <c:v>12143500</c:v>
                </c:pt>
                <c:pt idx="1">
                  <c:v>90816000</c:v>
                </c:pt>
                <c:pt idx="2">
                  <c:v>43785000</c:v>
                </c:pt>
                <c:pt idx="3">
                  <c:v>9907200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5-447C-8928-663B7AADC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879008"/>
        <c:axId val="161881888"/>
      </c:barChart>
      <c:catAx>
        <c:axId val="16187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Mode of</a:t>
                </a:r>
                <a:r>
                  <a:rPr lang="en-IN" baseline="0"/>
                  <a:t> Transportation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1888"/>
        <c:crosses val="autoZero"/>
        <c:auto val="1"/>
        <c:lblAlgn val="ctr"/>
        <c:lblOffset val="100"/>
        <c:noMultiLvlLbl val="0"/>
      </c:catAx>
      <c:valAx>
        <c:axId val="1618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Carbon</a:t>
                </a:r>
                <a:r>
                  <a:rPr lang="en-IN" baseline="0"/>
                  <a:t> Emissions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[Supply_Chain.xlsx]Defect Rate by Product!PivotTable1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Rate by Product'!$B$3</c:f>
              <c:strCache>
                <c:ptCount val="1"/>
                <c:pt idx="0">
                  <c:v>Sum of Defective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Rate by Product'!$A$4:$A$7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'Defect Rate by Product'!$B$4:$B$7</c:f>
              <c:numCache>
                <c:formatCode>0.00</c:formatCode>
                <c:ptCount val="3"/>
                <c:pt idx="0">
                  <c:v>218.47808480194155</c:v>
                </c:pt>
                <c:pt idx="1">
                  <c:v>536.17204985779711</c:v>
                </c:pt>
                <c:pt idx="2">
                  <c:v>583.64249588805217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4223-95B5-DF6578E4E168}"/>
            </c:ext>
          </c:extLst>
        </c:ser>
        <c:ser>
          <c:idx val="1"/>
          <c:order val="1"/>
          <c:tx>
            <c:strRef>
              <c:f>'Defect Rate by Product'!$C$3</c:f>
              <c:strCache>
                <c:ptCount val="1"/>
                <c:pt idx="0">
                  <c:v>Sum of Production Volumes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'Defect Rate by Product'!$A$4:$A$7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'Defect Rate by Product'!$C$4:$C$7</c:f>
              <c:numCache>
                <c:formatCode>General</c:formatCode>
                <c:ptCount val="3"/>
                <c:pt idx="0">
                  <c:v>12461</c:v>
                </c:pt>
                <c:pt idx="1">
                  <c:v>19957</c:v>
                </c:pt>
                <c:pt idx="2">
                  <c:v>24366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26-4223-95B5-DF6578E4E168}"/>
            </c:ext>
          </c:extLst>
        </c:ser>
        <c:ser>
          <c:idx val="2"/>
          <c:order val="2"/>
          <c:tx>
            <c:strRef>
              <c:f>'Defect Rate by Product'!$D$3</c:f>
              <c:strCache>
                <c:ptCount val="1"/>
                <c:pt idx="0">
                  <c:v>Sum of Defect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'Defect Rate by Product'!$A$4:$A$7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'Defect Rate by Product'!$D$4:$D$7</c:f>
              <c:numCache>
                <c:formatCode>0.00%</c:formatCode>
                <c:ptCount val="3"/>
                <c:pt idx="0">
                  <c:v>1.7532949586866346E-2</c:v>
                </c:pt>
                <c:pt idx="1">
                  <c:v>2.6866365178022603E-2</c:v>
                </c:pt>
                <c:pt idx="2">
                  <c:v>2.3953151764263818E-2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26-4223-95B5-DF6578E4E16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4623"/>
        <c:axId val="75635103"/>
      </c:barChart>
      <c:catAx>
        <c:axId val="756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103"/>
        <c:crosses val="autoZero"/>
        <c:auto val="1"/>
        <c:lblAlgn val="ctr"/>
        <c:lblOffset val="100"/>
        <c:noMultiLvlLbl val="0"/>
      </c:catAx>
      <c:valAx>
        <c:axId val="756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[Supply_Chain.xlsx]Defect Rate by Supplier!PivotTable1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Rate by Supplier'!$B$3</c:f>
              <c:strCache>
                <c:ptCount val="1"/>
                <c:pt idx="0">
                  <c:v>Sum of Defective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Rate by Supplier'!$A$4:$A$9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'Defect Rate by Supplier'!$B$4:$B$9</c:f>
              <c:numCache>
                <c:formatCode>0.00</c:formatCode>
                <c:ptCount val="5"/>
                <c:pt idx="0">
                  <c:v>259.67084571755657</c:v>
                </c:pt>
                <c:pt idx="1">
                  <c:v>339.25096433984527</c:v>
                </c:pt>
                <c:pt idx="2">
                  <c:v>220.26975738517854</c:v>
                </c:pt>
                <c:pt idx="3">
                  <c:v>269.81907622474961</c:v>
                </c:pt>
                <c:pt idx="4">
                  <c:v>249.28198688046078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7-46F1-87AC-8A249425F090}"/>
            </c:ext>
          </c:extLst>
        </c:ser>
        <c:ser>
          <c:idx val="1"/>
          <c:order val="1"/>
          <c:tx>
            <c:strRef>
              <c:f>'Defect Rate by Supplier'!$C$3</c:f>
              <c:strCache>
                <c:ptCount val="1"/>
                <c:pt idx="0">
                  <c:v>Sum of Production Volumes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'Defect Rate by Supplier'!$A$4:$A$9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'Defect Rate by Supplier'!$C$4:$C$9</c:f>
              <c:numCache>
                <c:formatCode>General</c:formatCode>
                <c:ptCount val="5"/>
                <c:pt idx="0">
                  <c:v>13545</c:v>
                </c:pt>
                <c:pt idx="1">
                  <c:v>14105</c:v>
                </c:pt>
                <c:pt idx="2">
                  <c:v>7997</c:v>
                </c:pt>
                <c:pt idx="3">
                  <c:v>11756</c:v>
                </c:pt>
                <c:pt idx="4">
                  <c:v>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7-46F1-87AC-8A249425F090}"/>
            </c:ext>
          </c:extLst>
        </c:ser>
        <c:ser>
          <c:idx val="2"/>
          <c:order val="2"/>
          <c:tx>
            <c:strRef>
              <c:f>'Defect Rate by Supplier'!$D$3</c:f>
              <c:strCache>
                <c:ptCount val="1"/>
                <c:pt idx="0">
                  <c:v>Sum of Defect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'Defect Rate by Supplier'!$A$4:$A$9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'Defect Rate by Supplier'!$D$4:$D$9</c:f>
              <c:numCache>
                <c:formatCode>0.00%</c:formatCode>
                <c:ptCount val="5"/>
                <c:pt idx="0">
                  <c:v>1.9170974213182472E-2</c:v>
                </c:pt>
                <c:pt idx="1">
                  <c:v>2.4051823065568613E-2</c:v>
                </c:pt>
                <c:pt idx="2">
                  <c:v>2.7544048691406593E-2</c:v>
                </c:pt>
                <c:pt idx="3">
                  <c:v>2.2951605667297516E-2</c:v>
                </c:pt>
                <c:pt idx="4">
                  <c:v>2.6573071834608334E-2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7-46F1-87AC-8A249425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4623"/>
        <c:axId val="75635103"/>
      </c:barChart>
      <c:catAx>
        <c:axId val="7563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5103"/>
        <c:crosses val="autoZero"/>
        <c:auto val="1"/>
        <c:lblAlgn val="ctr"/>
        <c:lblOffset val="100"/>
        <c:noMultiLvlLbl val="0"/>
      </c:catAx>
      <c:valAx>
        <c:axId val="756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14288</xdr:rowOff>
    </xdr:from>
    <xdr:to>
      <xdr:col>9</xdr:col>
      <xdr:colOff>285750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7C171-B3D9-BA8D-7703-F2DD1A508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185737</xdr:rowOff>
    </xdr:from>
    <xdr:to>
      <xdr:col>12</xdr:col>
      <xdr:colOff>304800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3CA7D-1F01-F1BA-9F8F-D39151D8C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23812</xdr:rowOff>
    </xdr:from>
    <xdr:to>
      <xdr:col>12</xdr:col>
      <xdr:colOff>371475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D3A3-3358-8A9B-1A2C-86598A59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11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BDA10-1918-6621-2EB0-DA230FF6C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4762</xdr:rowOff>
    </xdr:from>
    <xdr:to>
      <xdr:col>12</xdr:col>
      <xdr:colOff>352425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3B4F5-1D9A-766E-718C-BE955B987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4762</xdr:rowOff>
    </xdr:from>
    <xdr:to>
      <xdr:col>13</xdr:col>
      <xdr:colOff>38100</xdr:colOff>
      <xdr:row>19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57E0D-F10D-49F6-AC08-8AEE7F3AF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2</xdr:row>
      <xdr:rowOff>4762</xdr:rowOff>
    </xdr:from>
    <xdr:to>
      <xdr:col>13</xdr:col>
      <xdr:colOff>38100</xdr:colOff>
      <xdr:row>19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273C4-D8C1-F06F-372F-6F8C4E2BC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Bharate" refreshedDate="45695.57152060185" createdVersion="8" refreshedVersion="8" minRefreshableVersion="3" recordCount="100" xr:uid="{87339271-A914-41F5-BA97-009B50F3FA7F}">
  <cacheSource type="worksheet">
    <worksheetSource name="Table1"/>
  </cacheSource>
  <cacheFields count="35">
    <cacheField name="Product Type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2">
      <sharedItems containsSemiMixedTypes="0" containsString="0" containsNumber="1" minValue="1.6999760138659299" maxValue="99.171328638624104"/>
    </cacheField>
    <cacheField name="Availability" numFmtId="0">
      <sharedItems containsSemiMixedTypes="0" containsString="0" containsNumber="1" containsInteger="1" minValue="1" maxValue="100"/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2">
      <sharedItems containsSemiMixedTypes="0" containsString="0" containsNumber="1" minValue="90.557466344724006" maxValue="87098.043651651766"/>
    </cacheField>
    <cacheField name="Customer Demographics" numFmtId="0">
      <sharedItems/>
    </cacheField>
    <cacheField name="Stock Levels" numFmtId="0">
      <sharedItems containsSemiMixedTypes="0" containsString="0" containsNumber="1" containsInteger="1" minValue="0" maxValue="100"/>
    </cacheField>
    <cacheField name="Product Lead Times" numFmtId="0">
      <sharedItems containsSemiMixedTypes="0" containsString="0" containsNumber="1" containsInteger="1" minValue="1" maxValue="30"/>
    </cacheField>
    <cacheField name="Order Quantities" numFmtId="0">
      <sharedItems containsSemiMixedTypes="0" containsString="0" containsNumber="1" containsInteger="1" minValue="1" maxValue="96"/>
    </cacheField>
    <cacheField name="Shipping Times" numFmtId="0">
      <sharedItems containsSemiMixedTypes="0" containsString="0" containsNumber="1" containsInteger="1" minValue="1" maxValue="10"/>
    </cacheField>
    <cacheField name="Shipping Carriers" numFmtId="0">
      <sharedItems/>
    </cacheField>
    <cacheField name="Shipping Costs" numFmtId="2">
      <sharedItems containsSemiMixedTypes="0" containsString="0" containsNumber="1" minValue="1.0134865660958901" maxValue="9.9298162452772498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/>
    </cacheField>
    <cacheField name="Supplier Lead Time" numFmtId="0">
      <sharedItems containsSemiMixedTypes="0" containsString="0" containsNumber="1" containsInteger="1" minValue="1" maxValue="30"/>
    </cacheField>
    <cacheField name="Production Volumes" numFmtId="0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2">
      <sharedItems containsSemiMixedTypes="0" containsString="0" containsNumber="1" minValue="1.0850685695870601" maxValue="99.466108603599096"/>
    </cacheField>
    <cacheField name="Inspection Results" numFmtId="0">
      <sharedItems/>
    </cacheField>
    <cacheField name="Defect Rates" numFmtId="2">
      <sharedItems containsSemiMixedTypes="0" containsString="0" containsNumber="1" minValue="1.8607567631014899E-2" maxValue="4.9392552886209398"/>
    </cacheField>
    <cacheField name="Defective Units" numFmtId="2">
      <sharedItems containsSemiMixedTypes="0" containsString="0" containsNumber="1" minValue="7.6634753370239367E-2" maxValue="44.477554332424432"/>
    </cacheField>
    <cacheField name="Transportation Modes" numFmtId="0">
      <sharedItems count="4">
        <s v="Road"/>
        <s v="Air"/>
        <s v="Rail"/>
        <s v="Sea"/>
      </sharedItems>
    </cacheField>
    <cacheField name="Routes" numFmtId="0">
      <sharedItems count="3">
        <s v="Route B"/>
        <s v="Route C"/>
        <s v="Route A"/>
      </sharedItems>
    </cacheField>
    <cacheField name="Costs" numFmtId="2">
      <sharedItems containsSemiMixedTypes="0" containsString="0" containsNumber="1" minValue="103.916247960704" maxValue="997.41345013319403"/>
    </cacheField>
    <cacheField name="Distance" numFmtId="0">
      <sharedItems containsSemiMixedTypes="0" containsString="0" containsNumber="1" containsInteger="1" minValue="600" maxValue="2130"/>
    </cacheField>
    <cacheField name="Emission Factor" numFmtId="2">
      <sharedItems containsSemiMixedTypes="0" containsString="0" containsNumber="1" minValue="0.02" maxValue="0.5"/>
    </cacheField>
    <cacheField name="Shipment Volumes" numFmtId="2">
      <sharedItems containsSemiMixedTypes="0" containsString="0" containsNumber="1" containsInteger="1" minValue="1000" maxValue="60000"/>
    </cacheField>
    <cacheField name="Stock Turnover Ratio" numFmtId="2">
      <sharedItems containsSemiMixedTypes="0" containsString="0" containsNumber="1" minValue="0.16746912288046889" maxValue="20.84990579861838"/>
    </cacheField>
    <cacheField name="Average Daily Usage Per Day" numFmtId="2">
      <sharedItems containsSemiMixedTypes="0" containsString="0" containsNumber="1" minValue="2.1917808219178082E-2" maxValue="2.7287671232876711"/>
    </cacheField>
    <cacheField name="Minimum Threshold Calculation" numFmtId="2">
      <sharedItems containsSemiMixedTypes="0" containsString="0" containsNumber="1" minValue="0.21917808219178081" maxValue="72.493150684931507"/>
    </cacheField>
    <cacheField name="Threshold" numFmtId="2">
      <sharedItems containsSemiMixedTypes="0" containsString="0" containsNumber="1" minValue="0.24109589041095891" maxValue="79.742465753424668"/>
    </cacheField>
    <cacheField name="Cost per Unit" numFmtId="2">
      <sharedItems containsSemiMixedTypes="0" containsString="0" containsNumber="1" minValue="3.4556323872199368E-3" maxValue="0.56548583878712833"/>
    </cacheField>
    <cacheField name="Carbon Emissions" numFmtId="1">
      <sharedItems containsSemiMixedTypes="0" containsString="0" containsNumber="1" containsInteger="1" minValue="300000" maxValue="4704000"/>
    </cacheField>
    <cacheField name="Defect Rate" numFmtId="0" formula="'Defective Units'/'Production Volum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KU0"/>
    <n v="69.808005542115694"/>
    <n v="55"/>
    <n v="802"/>
    <n v="55986.02044477679"/>
    <s v="Non-binary"/>
    <n v="58"/>
    <n v="7"/>
    <n v="96"/>
    <n v="4"/>
    <s v="Carrier B"/>
    <n v="2.9565721394308002"/>
    <x v="0"/>
    <s v="Mumbai"/>
    <n v="29"/>
    <n v="215"/>
    <n v="29"/>
    <n v="46.279879240508301"/>
    <s v="Pending"/>
    <n v="0.226410360849925"/>
    <n v="0.48678227582733874"/>
    <x v="0"/>
    <x v="0"/>
    <n v="187.75207545920301"/>
    <n v="1330"/>
    <n v="0.15"/>
    <n v="10000"/>
    <n v="16.788779568767008"/>
    <n v="2.1972602739726028"/>
    <n v="15.38082191780822"/>
    <n v="16.918904109589043"/>
    <n v="0.21525525228143397"/>
    <n v="1995000"/>
  </r>
  <r>
    <x v="1"/>
    <s v="SKU1"/>
    <n v="14.8435232750843"/>
    <n v="95"/>
    <n v="736"/>
    <n v="10924.833130462044"/>
    <s v="Female"/>
    <n v="53"/>
    <n v="30"/>
    <n v="37"/>
    <n v="2"/>
    <s v="Carrier A"/>
    <n v="9.7165747714313095"/>
    <x v="0"/>
    <s v="Mumbai"/>
    <n v="23"/>
    <n v="517"/>
    <n v="30"/>
    <n v="33.616768953730002"/>
    <s v="Pending"/>
    <n v="4.8540680263886999"/>
    <n v="25.095531696429578"/>
    <x v="0"/>
    <x v="0"/>
    <n v="503.06557914966902"/>
    <n v="1330"/>
    <n v="0.15"/>
    <n v="10000"/>
    <n v="15.407159305003139"/>
    <n v="2.0164383561643837"/>
    <n v="60.493150684931514"/>
    <n v="66.542465753424665"/>
    <n v="6.5022763933713743E-2"/>
    <n v="1995000"/>
  </r>
  <r>
    <x v="0"/>
    <s v="SKU2"/>
    <n v="11.319683293090501"/>
    <n v="34"/>
    <n v="8"/>
    <n v="90.557466344724006"/>
    <s v="Unknown"/>
    <n v="1"/>
    <n v="10"/>
    <n v="88"/>
    <n v="2"/>
    <s v="Carrier B"/>
    <n v="8.0544792617321495"/>
    <x v="1"/>
    <s v="Mumbai"/>
    <n v="12"/>
    <n v="971"/>
    <n v="27"/>
    <n v="30.6880193482842"/>
    <s v="Pending"/>
    <n v="4.5805926191992201"/>
    <n v="44.477554332424432"/>
    <x v="1"/>
    <x v="1"/>
    <n v="141.920281771519"/>
    <n v="1089"/>
    <n v="0.5"/>
    <n v="1000"/>
    <n v="0.16746912288046889"/>
    <n v="2.1917808219178082E-2"/>
    <n v="0.21917808219178081"/>
    <n v="0.24109589041095891"/>
    <n v="3.160455133705891E-2"/>
    <n v="544500"/>
  </r>
  <r>
    <x v="1"/>
    <s v="SKU3"/>
    <n v="61.1633430164377"/>
    <n v="68"/>
    <n v="83"/>
    <n v="5076.5574703643288"/>
    <s v="Non-binary"/>
    <n v="23"/>
    <n v="13"/>
    <n v="59"/>
    <n v="6"/>
    <s v="Carrier C"/>
    <n v="1.7295685635434199"/>
    <x v="2"/>
    <s v="Kolkata"/>
    <n v="24"/>
    <n v="937"/>
    <n v="18"/>
    <n v="35.624741397125"/>
    <s v="Fail"/>
    <n v="4.7466486206477496"/>
    <n v="44.476097575469417"/>
    <x v="2"/>
    <x v="2"/>
    <n v="254.776159219286"/>
    <n v="1160"/>
    <n v="0.04"/>
    <n v="60000"/>
    <n v="1.7374921498848648"/>
    <n v="0.22739726027397261"/>
    <n v="2.956164383561644"/>
    <n v="3.2517808219178086"/>
    <n v="3.8020001491061897E-2"/>
    <n v="2784000"/>
  </r>
  <r>
    <x v="1"/>
    <s v="SKU4"/>
    <n v="4.8054960363458896"/>
    <n v="26"/>
    <n v="871"/>
    <n v="4185.58704765727"/>
    <s v="Non-binary"/>
    <n v="5"/>
    <n v="3"/>
    <n v="56"/>
    <n v="8"/>
    <s v="Carrier A"/>
    <n v="3.8905479158706702"/>
    <x v="1"/>
    <s v="Delhi"/>
    <n v="5"/>
    <n v="414"/>
    <n v="3"/>
    <n v="92.065160598712794"/>
    <s v="Fail"/>
    <n v="3.1455795228330001"/>
    <n v="13.022699224528621"/>
    <x v="1"/>
    <x v="2"/>
    <n v="923.44063171192204"/>
    <n v="1370"/>
    <n v="0.5"/>
    <n v="1000"/>
    <n v="18.233200753611051"/>
    <n v="2.3863013698630136"/>
    <n v="7.1589041095890407"/>
    <n v="7.8747945205479457"/>
    <n v="0.22237961497273623"/>
    <n v="685000"/>
  </r>
  <r>
    <x v="0"/>
    <s v="SKU5"/>
    <n v="1.6999760138659299"/>
    <n v="87"/>
    <n v="147"/>
    <n v="249.8964740382917"/>
    <s v="Non-binary"/>
    <n v="90"/>
    <n v="27"/>
    <n v="66"/>
    <n v="3"/>
    <s v="Carrier B"/>
    <n v="4.4440988643822896"/>
    <x v="3"/>
    <s v="Bangalore"/>
    <n v="10"/>
    <n v="104"/>
    <n v="17"/>
    <n v="56.766475557431797"/>
    <s v="Fail"/>
    <n v="2.7791935115711599"/>
    <n v="2.8903612520340065"/>
    <x v="0"/>
    <x v="2"/>
    <n v="235.461236735537"/>
    <n v="980"/>
    <n v="0.15"/>
    <n v="10000"/>
    <n v="3.0772451329286161"/>
    <n v="0.40273972602739727"/>
    <n v="10.873972602739727"/>
    <n v="11.961369863013701"/>
    <n v="0.54583149574453649"/>
    <n v="1470000"/>
  </r>
  <r>
    <x v="1"/>
    <s v="SKU6"/>
    <n v="4.0783328631079403"/>
    <n v="48"/>
    <n v="65"/>
    <n v="265.09163610201614"/>
    <s v="Male"/>
    <n v="11"/>
    <n v="15"/>
    <n v="58"/>
    <n v="8"/>
    <s v="Carrier C"/>
    <n v="3.8807633029519999"/>
    <x v="0"/>
    <s v="Kolkata"/>
    <n v="14"/>
    <n v="314"/>
    <n v="24"/>
    <n v="1.0850685695870601"/>
    <s v="Pending"/>
    <n v="1.0009106193041299"/>
    <n v="3.1428593446149682"/>
    <x v="3"/>
    <x v="2"/>
    <n v="134.36909686103101"/>
    <n v="1020"/>
    <n v="0.02"/>
    <n v="20000"/>
    <n v="1.3606866234038097"/>
    <n v="0.17808219178082191"/>
    <n v="2.6712328767123288"/>
    <n v="2.9383561643835621"/>
    <n v="3.4556323872199368E-3"/>
    <n v="408000"/>
  </r>
  <r>
    <x v="2"/>
    <s v="SKU7"/>
    <n v="42.958384382459997"/>
    <n v="59"/>
    <n v="426"/>
    <n v="18300.27174692796"/>
    <s v="Female"/>
    <n v="93"/>
    <n v="17"/>
    <n v="11"/>
    <n v="1"/>
    <s v="Carrier B"/>
    <n v="2.3483387844177801"/>
    <x v="3"/>
    <s v="Bangalore"/>
    <n v="22"/>
    <n v="564"/>
    <n v="1"/>
    <n v="99.466108603599096"/>
    <s v="Fail"/>
    <n v="0.39817718685065001"/>
    <n v="2.2457193338376662"/>
    <x v="0"/>
    <x v="1"/>
    <n v="802.05631181755803"/>
    <n v="980"/>
    <n v="0.15"/>
    <n v="10000"/>
    <n v="8.917730793384969"/>
    <n v="1.167123287671233"/>
    <n v="19.841095890410962"/>
    <n v="21.825205479452059"/>
    <n v="0.17635834858794167"/>
    <n v="1470000"/>
  </r>
  <r>
    <x v="2"/>
    <s v="SKU8"/>
    <n v="68.717596748527299"/>
    <n v="78"/>
    <n v="150"/>
    <n v="10307.639512279095"/>
    <s v="Female"/>
    <n v="5"/>
    <n v="10"/>
    <n v="15"/>
    <n v="7"/>
    <s v="Carrier C"/>
    <n v="3.4047338570830199"/>
    <x v="3"/>
    <s v="Mumbai"/>
    <n v="13"/>
    <n v="769"/>
    <n v="8"/>
    <n v="11.423027139565599"/>
    <s v="Pending"/>
    <n v="2.7098626911099601"/>
    <n v="20.838844094635594"/>
    <x v="3"/>
    <x v="0"/>
    <n v="505.55713422546398"/>
    <n v="2130"/>
    <n v="0.02"/>
    <n v="20000"/>
    <n v="3.140046054008792"/>
    <n v="0.41095890410958902"/>
    <n v="4.10958904109589"/>
    <n v="4.5205479452054798"/>
    <n v="1.4854391598914954E-2"/>
    <n v="852000"/>
  </r>
  <r>
    <x v="1"/>
    <s v="SKU9"/>
    <n v="64.0157329412785"/>
    <n v="35"/>
    <n v="980"/>
    <n v="62735.418282452927"/>
    <s v="Unknown"/>
    <n v="14"/>
    <n v="27"/>
    <n v="83"/>
    <n v="1"/>
    <s v="Carrier A"/>
    <n v="7.1666452910482104"/>
    <x v="4"/>
    <s v="Chennai"/>
    <n v="29"/>
    <n v="963"/>
    <n v="23"/>
    <n v="47.957601634951502"/>
    <s v="Pending"/>
    <n v="3.8446144787675798"/>
    <n v="37.023637430531799"/>
    <x v="2"/>
    <x v="0"/>
    <n v="995.92946149864099"/>
    <n v="780"/>
    <n v="0.04"/>
    <n v="60000"/>
    <n v="20.514967552857442"/>
    <n v="2.6849315068493151"/>
    <n v="72.493150684931507"/>
    <n v="79.742465753424668"/>
    <n v="4.9800209382088789E-2"/>
    <n v="1872000"/>
  </r>
  <r>
    <x v="1"/>
    <s v="SKU10"/>
    <n v="15.707795681912099"/>
    <n v="11"/>
    <n v="996"/>
    <n v="15644.964499184451"/>
    <s v="Non-binary"/>
    <n v="51"/>
    <n v="13"/>
    <n v="80"/>
    <n v="2"/>
    <s v="Carrier C"/>
    <n v="8.6732112112786108"/>
    <x v="2"/>
    <s v="Kolkata"/>
    <n v="18"/>
    <n v="830"/>
    <n v="5"/>
    <n v="96.527352785310896"/>
    <s v="Pass"/>
    <n v="1.72731392835594"/>
    <n v="14.336705605354304"/>
    <x v="0"/>
    <x v="0"/>
    <n v="806.10317770292295"/>
    <n v="880"/>
    <n v="0.15"/>
    <n v="10000"/>
    <n v="20.84990579861838"/>
    <n v="2.7287671232876711"/>
    <n v="35.473972602739721"/>
    <n v="39.021369863013696"/>
    <n v="0.11629801540398903"/>
    <n v="1320000"/>
  </r>
  <r>
    <x v="1"/>
    <s v="SKU11"/>
    <n v="90.635459982288594"/>
    <n v="95"/>
    <n v="960"/>
    <n v="87010.041582997044"/>
    <s v="Female"/>
    <n v="46"/>
    <n v="23"/>
    <n v="60"/>
    <n v="1"/>
    <s v="Carrier A"/>
    <n v="4.5239431243166601"/>
    <x v="4"/>
    <s v="Kolkata"/>
    <n v="28"/>
    <n v="362"/>
    <n v="11"/>
    <n v="27.5923630866636"/>
    <s v="Pending"/>
    <n v="2.1169821372994301E-2"/>
    <n v="7.6634753370239367E-2"/>
    <x v="1"/>
    <x v="2"/>
    <n v="126.72303340940699"/>
    <n v="870"/>
    <n v="0.5"/>
    <n v="1000"/>
    <n v="20.096294745656269"/>
    <n v="2.6301369863013697"/>
    <n v="60.493150684931507"/>
    <n v="66.542465753424665"/>
    <n v="7.6221997476971268E-2"/>
    <n v="435000"/>
  </r>
  <r>
    <x v="0"/>
    <s v="SKU12"/>
    <n v="71.213389075359999"/>
    <n v="41"/>
    <n v="336"/>
    <n v="23927.69872932096"/>
    <s v="Unknown"/>
    <n v="100"/>
    <n v="30"/>
    <n v="85"/>
    <n v="4"/>
    <s v="Carrier A"/>
    <n v="1.32527401018452"/>
    <x v="3"/>
    <s v="Kolkata"/>
    <n v="3"/>
    <n v="563"/>
    <n v="3"/>
    <n v="32.321286213424003"/>
    <s v="Fail"/>
    <n v="2.1612537475559099"/>
    <n v="12.167858598739773"/>
    <x v="0"/>
    <x v="0"/>
    <n v="402.96878907376998"/>
    <n v="880"/>
    <n v="0.15"/>
    <n v="10000"/>
    <n v="7.0337031609796936"/>
    <n v="0.92054794520547945"/>
    <n v="27.616438356164384"/>
    <n v="30.378082191780823"/>
    <n v="5.740903412686324E-2"/>
    <n v="1320000"/>
  </r>
  <r>
    <x v="1"/>
    <s v="SKU13"/>
    <n v="16.160393317379899"/>
    <n v="5"/>
    <n v="249"/>
    <n v="4023.9379360275948"/>
    <s v="Male"/>
    <n v="80"/>
    <n v="8"/>
    <n v="48"/>
    <n v="9"/>
    <s v="Carrier A"/>
    <n v="9.5372830611083295"/>
    <x v="2"/>
    <s v="Bangalore"/>
    <n v="23"/>
    <n v="173"/>
    <n v="10"/>
    <n v="97.829050110173199"/>
    <s v="Pending"/>
    <n v="1.63107423007153"/>
    <n v="2.8217584180237467"/>
    <x v="0"/>
    <x v="0"/>
    <n v="547.24100516096803"/>
    <n v="980"/>
    <n v="0.15"/>
    <n v="10000"/>
    <n v="5.212476449654595"/>
    <n v="0.68219178082191778"/>
    <n v="5.4575342465753423"/>
    <n v="6.0032876712328767"/>
    <n v="0.56548583878712833"/>
    <n v="1470000"/>
  </r>
  <r>
    <x v="1"/>
    <s v="SKU14"/>
    <n v="99.171328638624104"/>
    <n v="26"/>
    <n v="562"/>
    <n v="55734.286694906747"/>
    <s v="Non-binary"/>
    <n v="54"/>
    <n v="29"/>
    <n v="78"/>
    <n v="5"/>
    <s v="Carrier B"/>
    <n v="2.0397701894493299"/>
    <x v="1"/>
    <s v="Kolkata"/>
    <n v="25"/>
    <n v="558"/>
    <n v="14"/>
    <n v="5.7914366298629796"/>
    <s v="Pending"/>
    <n v="0.100682851565093"/>
    <n v="0.56181031173321905"/>
    <x v="1"/>
    <x v="0"/>
    <n v="929.23528996088896"/>
    <n v="870"/>
    <n v="0.5"/>
    <n v="1000"/>
    <n v="11.76470588235294"/>
    <n v="1.5397260273972602"/>
    <n v="44.652054794520545"/>
    <n v="49.117260273972605"/>
    <n v="1.0378918691510716E-2"/>
    <n v="435000"/>
  </r>
  <r>
    <x v="1"/>
    <s v="SKU15"/>
    <n v="36.989244928626903"/>
    <n v="94"/>
    <n v="469"/>
    <n v="17347.955871526017"/>
    <s v="Non-binary"/>
    <n v="9"/>
    <n v="8"/>
    <n v="69"/>
    <n v="7"/>
    <s v="Carrier B"/>
    <n v="2.4220397232752"/>
    <x v="1"/>
    <s v="Bangalore"/>
    <n v="14"/>
    <n v="580"/>
    <n v="7"/>
    <n v="97.121281751474299"/>
    <s v="Pass"/>
    <n v="2.2644057611985402"/>
    <n v="13.133553414951534"/>
    <x v="3"/>
    <x v="0"/>
    <n v="127.861800001625"/>
    <n v="778"/>
    <n v="0.02"/>
    <n v="20000"/>
    <n v="9.817877328867489"/>
    <n v="1.284931506849315"/>
    <n v="10.27945205479452"/>
    <n v="11.307397260273973"/>
    <n v="0.16745048577840396"/>
    <n v="311200"/>
  </r>
  <r>
    <x v="1"/>
    <s v="SKU16"/>
    <n v="7.5471721097912701"/>
    <n v="74"/>
    <n v="280"/>
    <n v="2113.2081907415554"/>
    <s v="Female"/>
    <n v="2"/>
    <n v="5"/>
    <n v="78"/>
    <n v="1"/>
    <s v="Carrier B"/>
    <n v="4.1913245857054999"/>
    <x v="1"/>
    <s v="Bangalore"/>
    <n v="3"/>
    <n v="399"/>
    <n v="21"/>
    <n v="77.106342497849994"/>
    <s v="Pass"/>
    <n v="1.01256308925804"/>
    <n v="4.0401267261395795"/>
    <x v="1"/>
    <x v="2"/>
    <n v="865.52577977123997"/>
    <n v="788"/>
    <n v="0.5"/>
    <n v="1000"/>
    <n v="5.8614193008164115"/>
    <n v="0.76712328767123283"/>
    <n v="3.8356164383561642"/>
    <n v="4.2191780821917808"/>
    <n v="0.19324897869135338"/>
    <n v="394000"/>
  </r>
  <r>
    <x v="2"/>
    <s v="SKU17"/>
    <n v="81.462534369237005"/>
    <n v="82"/>
    <n v="126"/>
    <n v="10264.279330523863"/>
    <s v="Female"/>
    <n v="45"/>
    <n v="17"/>
    <n v="85"/>
    <n v="9"/>
    <s v="Carrier C"/>
    <n v="3.5854189582323399"/>
    <x v="1"/>
    <s v="Chennai"/>
    <n v="7"/>
    <n v="453"/>
    <n v="16"/>
    <n v="47.679680368355299"/>
    <s v="Fail"/>
    <n v="0.102020754918176"/>
    <n v="0.46215401977933723"/>
    <x v="1"/>
    <x v="1"/>
    <n v="670.93439079241"/>
    <n v="600"/>
    <n v="0.5"/>
    <n v="1000"/>
    <n v="2.637638685367385"/>
    <n v="0.34520547945205482"/>
    <n v="5.868493150684932"/>
    <n v="6.455342465753426"/>
    <n v="0.10525315754603819"/>
    <n v="300000"/>
  </r>
  <r>
    <x v="0"/>
    <s v="SKU18"/>
    <n v="36.4436277704609"/>
    <n v="23"/>
    <n v="620"/>
    <n v="22595.049217685759"/>
    <s v="Unknown"/>
    <n v="10"/>
    <n v="10"/>
    <n v="46"/>
    <n v="8"/>
    <s v="Carrier C"/>
    <n v="4.3392247141107001"/>
    <x v="4"/>
    <s v="Kolkata"/>
    <n v="18"/>
    <n v="374"/>
    <n v="17"/>
    <n v="27.107980854843898"/>
    <s v="Pending"/>
    <n v="2.2319391107292601"/>
    <n v="8.3474522741274324"/>
    <x v="3"/>
    <x v="2"/>
    <n v="593.48025872065102"/>
    <n v="1020"/>
    <n v="0.02"/>
    <n v="20000"/>
    <n v="12.97885702323634"/>
    <n v="1.6986301369863013"/>
    <n v="16.986301369863014"/>
    <n v="18.684931506849317"/>
    <n v="7.248123223220293E-2"/>
    <n v="408000"/>
  </r>
  <r>
    <x v="1"/>
    <s v="SKU19"/>
    <n v="51.123870087964697"/>
    <n v="100"/>
    <n v="187"/>
    <n v="9560.1637064493989"/>
    <s v="Unknown"/>
    <n v="48"/>
    <n v="11"/>
    <n v="94"/>
    <n v="3"/>
    <s v="Carrier A"/>
    <n v="4.7426358828418698"/>
    <x v="3"/>
    <s v="Chennai"/>
    <n v="20"/>
    <n v="694"/>
    <n v="16"/>
    <n v="82.373320587990193"/>
    <s v="Fail"/>
    <n v="3.64645086541702"/>
    <n v="25.306369005994117"/>
    <x v="0"/>
    <x v="1"/>
    <n v="477.30763109090299"/>
    <n v="820"/>
    <n v="0.15"/>
    <n v="10000"/>
    <n v="3.9145907473309607"/>
    <n v="0.51232876712328768"/>
    <n v="5.6356164383561644"/>
    <n v="6.1991780821917812"/>
    <n v="0.11869354551583601"/>
    <n v="1230000"/>
  </r>
  <r>
    <x v="1"/>
    <s v="SKU20"/>
    <n v="96.341072439963298"/>
    <n v="22"/>
    <n v="320"/>
    <n v="30829.143180788255"/>
    <s v="Unknown"/>
    <n v="27"/>
    <n v="12"/>
    <n v="68"/>
    <n v="6"/>
    <s v="Carrier A"/>
    <n v="8.8783346509268402"/>
    <x v="1"/>
    <s v="Chennai"/>
    <n v="29"/>
    <n v="309"/>
    <n v="6"/>
    <n v="65.686259608488598"/>
    <s v="Pass"/>
    <n v="4.2314165735345304"/>
    <n v="13.0750772122217"/>
    <x v="1"/>
    <x v="0"/>
    <n v="493.871215316205"/>
    <n v="600"/>
    <n v="0.5"/>
    <n v="1000"/>
    <n v="6.6987649152187565"/>
    <n v="0.87671232876712324"/>
    <n v="10.520547945205479"/>
    <n v="11.572602739726028"/>
    <n v="0.2125768919368563"/>
    <n v="300000"/>
  </r>
  <r>
    <x v="2"/>
    <s v="SKU21"/>
    <n v="84.893868984950799"/>
    <n v="60"/>
    <n v="601"/>
    <n v="51021.215259955432"/>
    <s v="Unknown"/>
    <n v="69"/>
    <n v="25"/>
    <n v="7"/>
    <n v="6"/>
    <s v="Carrier B"/>
    <n v="6.0378837692182898"/>
    <x v="2"/>
    <s v="Chennai"/>
    <n v="19"/>
    <n v="791"/>
    <n v="4"/>
    <n v="61.735728954160898"/>
    <s v="Pending"/>
    <n v="1.8607567631014899E-2"/>
    <n v="0.14718585996132785"/>
    <x v="1"/>
    <x v="1"/>
    <n v="523.36091472015801"/>
    <n v="600"/>
    <n v="0.5"/>
    <n v="1000"/>
    <n v="12.581117856395226"/>
    <n v="1.6465753424657534"/>
    <n v="41.164383561643838"/>
    <n v="45.280821917808225"/>
    <n v="7.8047697792870921E-2"/>
    <n v="300000"/>
  </r>
  <r>
    <x v="0"/>
    <s v="SKU22"/>
    <n v="27.679780886501899"/>
    <n v="55"/>
    <n v="884"/>
    <n v="24468.926303667678"/>
    <s v="Unknown"/>
    <n v="71"/>
    <n v="1"/>
    <n v="63"/>
    <n v="10"/>
    <s v="Carrier A"/>
    <n v="9.5676489209230393"/>
    <x v="3"/>
    <s v="Kolkata"/>
    <n v="22"/>
    <n v="780"/>
    <n v="28"/>
    <n v="50.120839612977299"/>
    <s v="Fail"/>
    <n v="2.5912754732111098"/>
    <n v="20.211948691046654"/>
    <x v="2"/>
    <x v="1"/>
    <n v="205.57199582694699"/>
    <n v="1160"/>
    <n v="0.04"/>
    <n v="60000"/>
    <n v="18.505338078291814"/>
    <n v="2.4219178082191779"/>
    <n v="2.4219178082191779"/>
    <n v="2.6641095890410957"/>
    <n v="6.4257486683304235E-2"/>
    <n v="2784000"/>
  </r>
  <r>
    <x v="2"/>
    <s v="SKU23"/>
    <n v="4.3243411858641601"/>
    <n v="30"/>
    <n v="391"/>
    <n v="1690.8174036728865"/>
    <s v="Unknown"/>
    <n v="84"/>
    <n v="5"/>
    <n v="29"/>
    <n v="7"/>
    <s v="Carrier A"/>
    <n v="2.92485760114555"/>
    <x v="2"/>
    <s v="Kolkata"/>
    <n v="11"/>
    <n v="568"/>
    <n v="29"/>
    <n v="98.6099572427038"/>
    <s v="Pending"/>
    <n v="1.3422915627227301"/>
    <n v="7.6242160762651068"/>
    <x v="2"/>
    <x v="2"/>
    <n v="196.329446112412"/>
    <n v="1160"/>
    <n v="0.04"/>
    <n v="60000"/>
    <n v="8.185053380782918"/>
    <n v="1.0712328767123287"/>
    <n v="5.3561643835616435"/>
    <n v="5.8917808219178083"/>
    <n v="0.17360907965264755"/>
    <n v="2784000"/>
  </r>
  <r>
    <x v="0"/>
    <s v="SKU24"/>
    <n v="4.1563083593111001"/>
    <n v="32"/>
    <n v="209"/>
    <n v="868.66844709601992"/>
    <s v="Male"/>
    <n v="4"/>
    <n v="26"/>
    <n v="2"/>
    <n v="8"/>
    <s v="Carrier C"/>
    <n v="9.7412916892843597"/>
    <x v="4"/>
    <s v="Bangalore"/>
    <n v="28"/>
    <n v="447"/>
    <n v="3"/>
    <n v="40.382359702924802"/>
    <s v="Pending"/>
    <n v="3.69131029262872"/>
    <n v="16.50015700805038"/>
    <x v="1"/>
    <x v="2"/>
    <n v="758.72477260293795"/>
    <n v="788"/>
    <n v="0.5"/>
    <n v="1000"/>
    <n v="4.37513083525225"/>
    <n v="0.57260273972602738"/>
    <n v="14.887671232876713"/>
    <n v="16.376438356164385"/>
    <n v="9.0340849447259064E-2"/>
    <n v="394000"/>
  </r>
  <r>
    <x v="0"/>
    <s v="SKU25"/>
    <n v="39.629343985092603"/>
    <n v="73"/>
    <n v="142"/>
    <n v="5627.3668458831498"/>
    <s v="Male"/>
    <n v="82"/>
    <n v="11"/>
    <n v="52"/>
    <n v="3"/>
    <s v="Carrier C"/>
    <n v="2.2310736812817198"/>
    <x v="3"/>
    <s v="Kolkata"/>
    <n v="19"/>
    <n v="934"/>
    <n v="23"/>
    <n v="78.280383118415301"/>
    <s v="Pending"/>
    <n v="3.79723121711418"/>
    <n v="35.466139567846447"/>
    <x v="0"/>
    <x v="0"/>
    <n v="458.53594573920901"/>
    <n v="880"/>
    <n v="0.15"/>
    <n v="10000"/>
    <n v="2.972576931128323"/>
    <n v="0.38904109589041097"/>
    <n v="4.279452054794521"/>
    <n v="4.7073972602739733"/>
    <n v="8.3811973360187683E-2"/>
    <n v="1320000"/>
  </r>
  <r>
    <x v="0"/>
    <s v="SKU26"/>
    <n v="97.446946617892806"/>
    <n v="9"/>
    <n v="353"/>
    <n v="34398.77215611616"/>
    <s v="Male"/>
    <n v="59"/>
    <n v="16"/>
    <n v="48"/>
    <n v="4"/>
    <s v="Carrier B"/>
    <n v="6.5075486210785503"/>
    <x v="4"/>
    <s v="Bangalore"/>
    <n v="26"/>
    <n v="171"/>
    <n v="4"/>
    <n v="15.972229757181699"/>
    <s v="Pass"/>
    <n v="2.1193197367249201"/>
    <n v="3.6240367497996133"/>
    <x v="2"/>
    <x v="2"/>
    <n v="617.86691645837698"/>
    <n v="1100"/>
    <n v="0.04"/>
    <n v="60000"/>
    <n v="7.3895750471006902"/>
    <n v="0.9671232876712329"/>
    <n v="15.473972602739726"/>
    <n v="17.0213698630137"/>
    <n v="9.3404852381179529E-2"/>
    <n v="2640000"/>
  </r>
  <r>
    <x v="2"/>
    <s v="SKU27"/>
    <n v="92.557360812401996"/>
    <n v="42"/>
    <n v="352"/>
    <n v="32580.191005965502"/>
    <s v="Unknown"/>
    <n v="47"/>
    <n v="9"/>
    <n v="62"/>
    <n v="8"/>
    <s v="Carrier C"/>
    <n v="7.4067509529980704"/>
    <x v="2"/>
    <s v="Mumbai"/>
    <n v="25"/>
    <n v="291"/>
    <n v="4"/>
    <n v="10.5282450700421"/>
    <s v="Fail"/>
    <n v="2.8646678378833701"/>
    <n v="8.3361834082406077"/>
    <x v="3"/>
    <x v="0"/>
    <n v="762.45918215568304"/>
    <n v="2130"/>
    <n v="0.02"/>
    <n v="20000"/>
    <n v="7.3686414067406316"/>
    <n v="0.96438356164383565"/>
    <n v="8.6794520547945204"/>
    <n v="9.5473972602739732"/>
    <n v="3.6179536323168726E-2"/>
    <n v="852000"/>
  </r>
  <r>
    <x v="2"/>
    <s v="SKU28"/>
    <n v="2.3972747055971402"/>
    <n v="12"/>
    <n v="394"/>
    <n v="944.52623400527318"/>
    <s v="Female"/>
    <n v="48"/>
    <n v="15"/>
    <n v="24"/>
    <n v="4"/>
    <s v="Carrier B"/>
    <n v="9.8981405080692202"/>
    <x v="1"/>
    <s v="Mumbai"/>
    <n v="13"/>
    <n v="171"/>
    <n v="7"/>
    <n v="59.429381810691503"/>
    <s v="Fail"/>
    <n v="0.81575707929567198"/>
    <n v="1.3949446055955992"/>
    <x v="1"/>
    <x v="2"/>
    <n v="123.437027511827"/>
    <n v="1089"/>
    <n v="0.5"/>
    <n v="1000"/>
    <n v="8.247854301863093"/>
    <n v="1.0794520547945206"/>
    <n v="16.19178082191781"/>
    <n v="17.810958904109594"/>
    <n v="0.34754024450696785"/>
    <n v="544500"/>
  </r>
  <r>
    <x v="2"/>
    <s v="SKU29"/>
    <n v="63.447559185207297"/>
    <n v="3"/>
    <n v="253"/>
    <n v="16052.232473857446"/>
    <s v="Female"/>
    <n v="45"/>
    <n v="5"/>
    <n v="67"/>
    <n v="7"/>
    <s v="Carrier B"/>
    <n v="8.1009731453970293"/>
    <x v="1"/>
    <s v="Kolkata"/>
    <n v="16"/>
    <n v="329"/>
    <n v="7"/>
    <n v="39.292875586065698"/>
    <s v="Pass"/>
    <n v="3.8780989365884802"/>
    <n v="12.7589455013761"/>
    <x v="0"/>
    <x v="0"/>
    <n v="764.93537594070801"/>
    <n v="880"/>
    <n v="0.15"/>
    <n v="10000"/>
    <n v="5.2962110110948286"/>
    <n v="0.69315068493150689"/>
    <n v="3.4657534246575343"/>
    <n v="3.8123287671232879"/>
    <n v="0.11943123278439421"/>
    <n v="1320000"/>
  </r>
  <r>
    <x v="0"/>
    <s v="SKU30"/>
    <n v="8.0228592105263896"/>
    <n v="10"/>
    <n v="327"/>
    <n v="2623.4749618421292"/>
    <s v="Male"/>
    <n v="60"/>
    <n v="26"/>
    <n v="35"/>
    <n v="7"/>
    <s v="Carrier B"/>
    <n v="8.9545283153180097"/>
    <x v="3"/>
    <s v="Kolkata"/>
    <n v="27"/>
    <n v="806"/>
    <n v="30"/>
    <n v="51.634893400109299"/>
    <s v="Pending"/>
    <n v="0.96539470535239302"/>
    <n v="7.7810813251402875"/>
    <x v="0"/>
    <x v="1"/>
    <n v="880.08098824716103"/>
    <n v="880"/>
    <n v="0.15"/>
    <n v="10000"/>
    <n v="6.845300397739166"/>
    <n v="0.89589041095890409"/>
    <n v="23.293150684931508"/>
    <n v="25.62246575342466"/>
    <n v="6.4063143176314272E-2"/>
    <n v="1320000"/>
  </r>
  <r>
    <x v="1"/>
    <s v="SKU31"/>
    <n v="50.847393051718697"/>
    <n v="28"/>
    <n v="168"/>
    <n v="8542.3620326887412"/>
    <s v="Male"/>
    <n v="6"/>
    <n v="17"/>
    <n v="44"/>
    <n v="4"/>
    <s v="Carrier B"/>
    <n v="2.6796609649813998"/>
    <x v="0"/>
    <s v="Chennai"/>
    <n v="24"/>
    <n v="461"/>
    <n v="8"/>
    <n v="60.251145661598002"/>
    <s v="Pending"/>
    <n v="2.9890000066550702"/>
    <n v="13.779290030679874"/>
    <x v="2"/>
    <x v="1"/>
    <n v="609.379206618426"/>
    <n v="780"/>
    <n v="0.04"/>
    <n v="60000"/>
    <n v="3.5168515804898468"/>
    <n v="0.46027397260273972"/>
    <n v="7.8246575342465752"/>
    <n v="8.607123287671234"/>
    <n v="0.13069662833318438"/>
    <n v="1872000"/>
  </r>
  <r>
    <x v="1"/>
    <s v="SKU32"/>
    <n v="79.209936015656695"/>
    <n v="43"/>
    <n v="781"/>
    <n v="61862.960028227877"/>
    <s v="Unknown"/>
    <n v="89"/>
    <n v="13"/>
    <n v="64"/>
    <n v="4"/>
    <s v="Carrier C"/>
    <n v="6.5991049012385803"/>
    <x v="0"/>
    <s v="Kolkata"/>
    <n v="30"/>
    <n v="737"/>
    <n v="7"/>
    <n v="29.6924671537497"/>
    <s v="Pass"/>
    <n v="1.94603611938611"/>
    <n v="14.34228619987563"/>
    <x v="0"/>
    <x v="2"/>
    <n v="761.17390951487698"/>
    <n v="880"/>
    <n v="0.15"/>
    <n v="10000"/>
    <n v="16.349173121205776"/>
    <n v="2.1397260273972605"/>
    <n v="27.816438356164387"/>
    <n v="30.598082191780829"/>
    <n v="4.0288286504409361E-2"/>
    <n v="1320000"/>
  </r>
  <r>
    <x v="2"/>
    <s v="SKU33"/>
    <n v="64.795435000155607"/>
    <n v="63"/>
    <n v="616"/>
    <n v="39913.987960095852"/>
    <s v="Non-binary"/>
    <n v="4"/>
    <n v="17"/>
    <n v="95"/>
    <n v="9"/>
    <s v="Carrier C"/>
    <n v="4.85827050343664"/>
    <x v="2"/>
    <s v="Chennai"/>
    <n v="1"/>
    <n v="251"/>
    <n v="23"/>
    <n v="23.853427512896101"/>
    <s v="Fail"/>
    <n v="3.54104601225092"/>
    <n v="8.8880254907498095"/>
    <x v="3"/>
    <x v="2"/>
    <n v="371.25529551987103"/>
    <n v="778"/>
    <n v="0.02"/>
    <n v="20000"/>
    <n v="12.895122461796106"/>
    <n v="1.6876712328767123"/>
    <n v="28.69041095890411"/>
    <n v="31.559452054794523"/>
    <n v="9.5033575748590046E-2"/>
    <n v="311200"/>
  </r>
  <r>
    <x v="1"/>
    <s v="SKU34"/>
    <n v="37.467592329842397"/>
    <n v="96"/>
    <n v="602"/>
    <n v="22555.490582565122"/>
    <s v="Unknown"/>
    <n v="1"/>
    <n v="26"/>
    <n v="21"/>
    <n v="7"/>
    <s v="Carrier A"/>
    <n v="1.0194875708221101"/>
    <x v="1"/>
    <s v="Chennai"/>
    <n v="4"/>
    <n v="452"/>
    <n v="10"/>
    <n v="10.754272815029299"/>
    <s v="Pass"/>
    <n v="0.64660455937205397"/>
    <n v="2.9226526083616839"/>
    <x v="0"/>
    <x v="0"/>
    <n v="510.35800043352299"/>
    <n v="820"/>
    <n v="0.15"/>
    <n v="10000"/>
    <n v="12.602051496755285"/>
    <n v="1.6493150684931508"/>
    <n v="42.88219178082192"/>
    <n v="47.170410958904114"/>
    <n v="2.3792638971303761E-2"/>
    <n v="1230000"/>
  </r>
  <r>
    <x v="2"/>
    <s v="SKU35"/>
    <n v="84.957786816350406"/>
    <n v="11"/>
    <n v="449"/>
    <n v="38146.046280541334"/>
    <s v="Female"/>
    <n v="42"/>
    <n v="27"/>
    <n v="85"/>
    <n v="8"/>
    <s v="Carrier C"/>
    <n v="5.2881899903273997"/>
    <x v="1"/>
    <s v="Delhi"/>
    <n v="3"/>
    <n v="367"/>
    <n v="2"/>
    <n v="58.004787044743701"/>
    <s v="Pass"/>
    <n v="0.54115409806058101"/>
    <n v="1.9860355398823324"/>
    <x v="3"/>
    <x v="1"/>
    <n v="553.42047123035502"/>
    <n v="2130"/>
    <n v="0.02"/>
    <n v="20000"/>
    <n v="9.3992045216663165"/>
    <n v="1.2301369863013698"/>
    <n v="33.213698630136982"/>
    <n v="36.535068493150682"/>
    <n v="0.15805119085761227"/>
    <n v="852000"/>
  </r>
  <r>
    <x v="1"/>
    <s v="SKU36"/>
    <n v="9.81300257875405"/>
    <n v="34"/>
    <n v="963"/>
    <n v="9449.9214833401493"/>
    <s v="Female"/>
    <n v="18"/>
    <n v="23"/>
    <n v="28"/>
    <n v="3"/>
    <s v="Carrier B"/>
    <n v="2.1079512671590801"/>
    <x v="4"/>
    <s v="Delhi"/>
    <n v="26"/>
    <n v="671"/>
    <n v="19"/>
    <n v="45.531364237162101"/>
    <s v="Fail"/>
    <n v="3.8055333792433501"/>
    <n v="25.53512897472288"/>
    <x v="1"/>
    <x v="1"/>
    <n v="403.80897424817999"/>
    <n v="1370"/>
    <n v="0.5"/>
    <n v="1000"/>
    <n v="20.159095666736444"/>
    <n v="2.6383561643835618"/>
    <n v="60.682191780821924"/>
    <n v="66.750410958904126"/>
    <n v="6.7855982469690171E-2"/>
    <n v="685000"/>
  </r>
  <r>
    <x v="1"/>
    <s v="SKU37"/>
    <n v="23.3998447526143"/>
    <n v="5"/>
    <n v="963"/>
    <n v="22534.05049676757"/>
    <s v="Female"/>
    <n v="25"/>
    <n v="8"/>
    <n v="21"/>
    <n v="9"/>
    <s v="Carrier A"/>
    <n v="1.53265527359043"/>
    <x v="0"/>
    <s v="Kolkata"/>
    <n v="24"/>
    <n v="867"/>
    <n v="15"/>
    <n v="34.343277465075303"/>
    <s v="Pending"/>
    <n v="2.61028808484811"/>
    <n v="22.631197695633112"/>
    <x v="3"/>
    <x v="2"/>
    <n v="183.932968043594"/>
    <n v="1020"/>
    <n v="0.02"/>
    <n v="20000"/>
    <n v="20.159095666736444"/>
    <n v="2.6383561643835618"/>
    <n v="21.106849315068494"/>
    <n v="23.217534246575347"/>
    <n v="3.9611623373789276E-2"/>
    <n v="408000"/>
  </r>
  <r>
    <x v="2"/>
    <s v="SKU38"/>
    <n v="52.075930682707799"/>
    <n v="75"/>
    <n v="705"/>
    <n v="36713.531131308999"/>
    <s v="Non-binary"/>
    <n v="69"/>
    <n v="1"/>
    <n v="88"/>
    <n v="5"/>
    <s v="Carrier B"/>
    <n v="9.2359314372492207"/>
    <x v="2"/>
    <s v="Mumbai"/>
    <n v="10"/>
    <n v="841"/>
    <n v="12"/>
    <n v="5.9306936455283097"/>
    <s v="Pending"/>
    <n v="0.613326899164507"/>
    <n v="5.1580792219735034"/>
    <x v="1"/>
    <x v="0"/>
    <n v="339.67286994860598"/>
    <n v="1089"/>
    <n v="0.5"/>
    <n v="1000"/>
    <n v="14.758216453841323"/>
    <n v="1.9315068493150684"/>
    <n v="1.9315068493150684"/>
    <n v="2.1246575342465754"/>
    <n v="7.051954394207265E-3"/>
    <n v="544500"/>
  </r>
  <r>
    <x v="1"/>
    <s v="SKU39"/>
    <n v="19.127477265823199"/>
    <n v="26"/>
    <n v="176"/>
    <n v="3366.4359987848829"/>
    <s v="Female"/>
    <n v="78"/>
    <n v="29"/>
    <n v="34"/>
    <n v="3"/>
    <s v="Carrier A"/>
    <n v="5.5625037788303802"/>
    <x v="4"/>
    <s v="Kolkata"/>
    <n v="30"/>
    <n v="791"/>
    <n v="6"/>
    <n v="9.0058074287816403"/>
    <s v="Fail"/>
    <n v="1.4519722039968099"/>
    <n v="11.485100133614766"/>
    <x v="1"/>
    <x v="0"/>
    <n v="653.67299455203295"/>
    <n v="870"/>
    <n v="0.5"/>
    <n v="1000"/>
    <n v="3.6843207033703158"/>
    <n v="0.48219178082191783"/>
    <n v="13.983561643835618"/>
    <n v="15.38191780821918"/>
    <n v="1.1385344410596259E-2"/>
    <n v="435000"/>
  </r>
  <r>
    <x v="1"/>
    <s v="SKU40"/>
    <n v="80.541424170940303"/>
    <n v="97"/>
    <n v="933"/>
    <n v="75145.148751487301"/>
    <s v="Female"/>
    <n v="90"/>
    <n v="20"/>
    <n v="39"/>
    <n v="8"/>
    <s v="Carrier C"/>
    <n v="7.2295951397364702"/>
    <x v="1"/>
    <s v="Kolkata"/>
    <n v="18"/>
    <n v="793"/>
    <n v="1"/>
    <n v="88.179407104217404"/>
    <s v="Pending"/>
    <n v="4.2132694305865597"/>
    <n v="33.411226584551414"/>
    <x v="0"/>
    <x v="2"/>
    <n v="529.80872398069096"/>
    <n v="880"/>
    <n v="0.15"/>
    <n v="10000"/>
    <n v="19.531086455934688"/>
    <n v="2.5561643835616437"/>
    <n v="51.123287671232873"/>
    <n v="56.235616438356168"/>
    <n v="0.11119723468375461"/>
    <n v="1320000"/>
  </r>
  <r>
    <x v="1"/>
    <s v="SKU41"/>
    <n v="99.113291615317095"/>
    <n v="35"/>
    <n v="556"/>
    <n v="55106.990138116307"/>
    <s v="Female"/>
    <n v="64"/>
    <n v="19"/>
    <n v="38"/>
    <n v="8"/>
    <s v="Carrier B"/>
    <n v="5.7732637437666501"/>
    <x v="3"/>
    <s v="Chennai"/>
    <n v="18"/>
    <n v="892"/>
    <n v="7"/>
    <n v="95.332064548772493"/>
    <s v="Fail"/>
    <n v="4.5302262398259602E-2"/>
    <n v="0.40409618059247565"/>
    <x v="3"/>
    <x v="2"/>
    <n v="275.52437113130901"/>
    <n v="778"/>
    <n v="0.02"/>
    <n v="20000"/>
    <n v="11.639104040192588"/>
    <n v="1.5232876712328767"/>
    <n v="28.942465753424656"/>
    <n v="31.836712328767124"/>
    <n v="0.10687451182597812"/>
    <n v="311200"/>
  </r>
  <r>
    <x v="1"/>
    <s v="SKU42"/>
    <n v="46.529167614516702"/>
    <n v="98"/>
    <n v="155"/>
    <n v="7212.0209802500885"/>
    <s v="Female"/>
    <n v="22"/>
    <n v="27"/>
    <n v="57"/>
    <n v="4"/>
    <s v="Carrier C"/>
    <n v="7.5262483268515004"/>
    <x v="2"/>
    <s v="Bangalore"/>
    <n v="26"/>
    <n v="179"/>
    <n v="7"/>
    <n v="96.422820639571796"/>
    <s v="Fail"/>
    <n v="4.9392552886209398"/>
    <n v="8.8412669666314816"/>
    <x v="0"/>
    <x v="2"/>
    <n v="635.65712050199102"/>
    <n v="980"/>
    <n v="0.15"/>
    <n v="10000"/>
    <n v="3.2447142558090851"/>
    <n v="0.42465753424657532"/>
    <n v="11.465753424657533"/>
    <n v="12.612328767123287"/>
    <n v="0.53867497564006595"/>
    <n v="1470000"/>
  </r>
  <r>
    <x v="0"/>
    <s v="SKU43"/>
    <n v="11.7432717763092"/>
    <n v="6"/>
    <n v="598"/>
    <n v="7022.4765222329015"/>
    <s v="Unknown"/>
    <n v="36"/>
    <n v="29"/>
    <n v="85"/>
    <n v="9"/>
    <s v="Carrier B"/>
    <n v="3.6940212683884499"/>
    <x v="2"/>
    <s v="Mumbai"/>
    <n v="1"/>
    <n v="206"/>
    <n v="23"/>
    <n v="26.2773659573324"/>
    <s v="Pending"/>
    <n v="0.37230476798509698"/>
    <n v="0.76694782204929979"/>
    <x v="1"/>
    <x v="2"/>
    <n v="716.04411975933999"/>
    <n v="1089"/>
    <n v="0.5"/>
    <n v="1000"/>
    <n v="12.518316935315051"/>
    <n v="1.6383561643835616"/>
    <n v="47.512328767123286"/>
    <n v="52.263561643835615"/>
    <n v="0.12756002891908932"/>
    <n v="544500"/>
  </r>
  <r>
    <x v="2"/>
    <s v="SKU44"/>
    <n v="51.355790913110297"/>
    <n v="34"/>
    <n v="919"/>
    <n v="47195.971849148365"/>
    <s v="Female"/>
    <n v="13"/>
    <n v="19"/>
    <n v="72"/>
    <n v="6"/>
    <s v="Carrier C"/>
    <n v="7.5774496573766896"/>
    <x v="4"/>
    <s v="Delhi"/>
    <n v="7"/>
    <n v="834"/>
    <n v="18"/>
    <n v="22.554106620887701"/>
    <s v="Fail"/>
    <n v="2.9626263204548802"/>
    <n v="24.708303512593702"/>
    <x v="2"/>
    <x v="2"/>
    <n v="610.45326961922694"/>
    <n v="1960"/>
    <n v="0.04"/>
    <n v="60000"/>
    <n v="19.238015490893865"/>
    <n v="2.5178082191780824"/>
    <n v="47.838356164383569"/>
    <n v="52.622191780821929"/>
    <n v="2.7043293310416907E-2"/>
    <n v="4704000"/>
  </r>
  <r>
    <x v="0"/>
    <s v="SKU45"/>
    <n v="33.784138033065503"/>
    <n v="1"/>
    <n v="24"/>
    <n v="810.81931279357207"/>
    <s v="Male"/>
    <n v="93"/>
    <n v="7"/>
    <n v="52"/>
    <n v="6"/>
    <s v="Carrier B"/>
    <n v="5.2151550087119096"/>
    <x v="4"/>
    <s v="Chennai"/>
    <n v="25"/>
    <n v="794"/>
    <n v="25"/>
    <n v="66.312544439991598"/>
    <s v="Pass"/>
    <n v="3.2196046120841002"/>
    <n v="25.563660619947758"/>
    <x v="2"/>
    <x v="2"/>
    <n v="495.30569702847299"/>
    <n v="780"/>
    <n v="0.04"/>
    <n v="60000"/>
    <n v="0.50240736864140667"/>
    <n v="6.575342465753424E-2"/>
    <n v="0.46027397260273967"/>
    <n v="0.50630136986301366"/>
    <n v="8.35170584886544E-2"/>
    <n v="1872000"/>
  </r>
  <r>
    <x v="0"/>
    <s v="SKU46"/>
    <n v="27.082207199888899"/>
    <n v="75"/>
    <n v="859"/>
    <n v="23263.615984704564"/>
    <s v="Non-binary"/>
    <n v="92"/>
    <n v="29"/>
    <n v="6"/>
    <n v="8"/>
    <s v="Carrier B"/>
    <n v="4.0709558370840799"/>
    <x v="0"/>
    <s v="Chennai"/>
    <n v="18"/>
    <n v="870"/>
    <n v="23"/>
    <n v="77.322353211051606"/>
    <s v="Pending"/>
    <n v="3.6486105925361998"/>
    <n v="31.742912155064939"/>
    <x v="0"/>
    <x v="0"/>
    <n v="380.43593711196399"/>
    <n v="820"/>
    <n v="0.15"/>
    <n v="10000"/>
    <n v="17.981997069290347"/>
    <n v="2.3534246575342466"/>
    <n v="68.249315068493146"/>
    <n v="75.074246575342471"/>
    <n v="8.8876268058680014E-2"/>
    <n v="1230000"/>
  </r>
  <r>
    <x v="1"/>
    <s v="SKU47"/>
    <n v="95.712135880936003"/>
    <n v="93"/>
    <n v="910"/>
    <n v="87098.043651651766"/>
    <s v="Male"/>
    <n v="4"/>
    <n v="15"/>
    <n v="51"/>
    <n v="9"/>
    <s v="Carrier B"/>
    <n v="8.9787507559499709"/>
    <x v="1"/>
    <s v="Kolkata"/>
    <n v="10"/>
    <n v="964"/>
    <n v="20"/>
    <n v="19.7129929112936"/>
    <s v="Pending"/>
    <n v="0.38057358671321301"/>
    <n v="3.6687293759153734"/>
    <x v="2"/>
    <x v="2"/>
    <n v="581.60235505058597"/>
    <n v="1160"/>
    <n v="0.04"/>
    <n v="60000"/>
    <n v="19.049612727653336"/>
    <n v="2.493150684931507"/>
    <n v="37.397260273972606"/>
    <n v="41.136986301369866"/>
    <n v="2.0449162771051452E-2"/>
    <n v="2784000"/>
  </r>
  <r>
    <x v="0"/>
    <s v="SKU48"/>
    <n v="76.035544426891704"/>
    <n v="28"/>
    <n v="29"/>
    <n v="2205.0307883798596"/>
    <s v="Non-binary"/>
    <n v="30"/>
    <n v="16"/>
    <n v="9"/>
    <n v="3"/>
    <s v="Carrier C"/>
    <n v="7.0958331565551296"/>
    <x v="4"/>
    <s v="Mumbai"/>
    <n v="9"/>
    <n v="109"/>
    <n v="18"/>
    <n v="23.126363582464698"/>
    <s v="Fail"/>
    <n v="1.6981125407144"/>
    <n v="1.8509426693786959"/>
    <x v="2"/>
    <x v="0"/>
    <n v="768.65191395437"/>
    <n v="1450"/>
    <n v="0.04"/>
    <n v="60000"/>
    <n v="0.6070755704416998"/>
    <n v="7.9452054794520555E-2"/>
    <n v="1.2712328767123289"/>
    <n v="1.3983561643835618"/>
    <n v="0.21216847323362109"/>
    <n v="3480000"/>
  </r>
  <r>
    <x v="2"/>
    <s v="SKU49"/>
    <n v="78.897913205639995"/>
    <n v="19"/>
    <n v="99"/>
    <n v="7810.8934073583596"/>
    <s v="Unknown"/>
    <n v="97"/>
    <n v="24"/>
    <n v="9"/>
    <n v="6"/>
    <s v="Carrier C"/>
    <n v="2.5056210329009101"/>
    <x v="2"/>
    <s v="Delhi"/>
    <n v="28"/>
    <n v="177"/>
    <n v="28"/>
    <n v="14.1478154439792"/>
    <s v="Pass"/>
    <n v="2.8258139854001301"/>
    <n v="5.0016907541582301"/>
    <x v="2"/>
    <x v="2"/>
    <n v="336.89016851997701"/>
    <n v="1960"/>
    <n v="0.04"/>
    <n v="60000"/>
    <n v="2.0724303956458026"/>
    <n v="0.27123287671232876"/>
    <n v="6.5095890410958903"/>
    <n v="7.1605479452054803"/>
    <n v="7.9931160700447451E-2"/>
    <n v="4704000"/>
  </r>
  <r>
    <x v="2"/>
    <s v="SKU50"/>
    <n v="14.203484264803"/>
    <n v="91"/>
    <n v="633"/>
    <n v="8990.8055396202999"/>
    <s v="Female"/>
    <n v="31"/>
    <n v="23"/>
    <n v="82"/>
    <n v="10"/>
    <s v="Carrier A"/>
    <n v="6.2478609149759903"/>
    <x v="4"/>
    <s v="Delhi"/>
    <n v="20"/>
    <n v="306"/>
    <n v="21"/>
    <n v="45.178757924634503"/>
    <s v="Fail"/>
    <n v="4.7548008046711798"/>
    <n v="14.54969046229381"/>
    <x v="2"/>
    <x v="0"/>
    <n v="496.24865029194001"/>
    <n v="1960"/>
    <n v="0.04"/>
    <n v="60000"/>
    <n v="13.250994347917102"/>
    <n v="1.7342465753424658"/>
    <n v="39.887671232876713"/>
    <n v="43.876438356164385"/>
    <n v="0.14764299975370754"/>
    <n v="4704000"/>
  </r>
  <r>
    <x v="0"/>
    <s v="SKU51"/>
    <n v="26.700760972461701"/>
    <n v="61"/>
    <n v="154"/>
    <n v="4111.9171897591023"/>
    <s v="Male"/>
    <n v="100"/>
    <n v="4"/>
    <n v="52"/>
    <n v="1"/>
    <s v="Carrier A"/>
    <n v="4.78300055794766"/>
    <x v="2"/>
    <s v="Bangalore"/>
    <n v="18"/>
    <n v="673"/>
    <n v="28"/>
    <n v="14.190328344569901"/>
    <s v="Pending"/>
    <n v="1.77295117208355"/>
    <n v="11.931961388122291"/>
    <x v="0"/>
    <x v="2"/>
    <n v="694.98231757944495"/>
    <n v="980"/>
    <n v="0.15"/>
    <n v="10000"/>
    <n v="3.2237806154490265"/>
    <n v="0.42191780821917807"/>
    <n v="1.6876712328767123"/>
    <n v="1.8564383561643836"/>
    <n v="2.1085183275735365E-2"/>
    <n v="1470000"/>
  </r>
  <r>
    <x v="1"/>
    <s v="SKU52"/>
    <n v="98.031829656465007"/>
    <n v="1"/>
    <n v="820"/>
    <n v="80386.100318301309"/>
    <s v="Male"/>
    <n v="64"/>
    <n v="11"/>
    <n v="11"/>
    <n v="1"/>
    <s v="Carrier B"/>
    <n v="8.6310521797689397"/>
    <x v="1"/>
    <s v="Mumbai"/>
    <n v="10"/>
    <n v="727"/>
    <n v="27"/>
    <n v="9.1668491485971497"/>
    <s v="Pending"/>
    <n v="2.1224716191438202"/>
    <n v="15.430368671175573"/>
    <x v="1"/>
    <x v="1"/>
    <n v="602.89849883838303"/>
    <n v="1089"/>
    <n v="0.5"/>
    <n v="1000"/>
    <n v="17.165585095248062"/>
    <n v="2.2465753424657535"/>
    <n v="24.712328767123289"/>
    <n v="27.18356164383562"/>
    <n v="1.2609146009074484E-2"/>
    <n v="544500"/>
  </r>
  <r>
    <x v="1"/>
    <s v="SKU53"/>
    <n v="30.3414707112142"/>
    <n v="93"/>
    <n v="242"/>
    <n v="7342.6359121138366"/>
    <s v="Male"/>
    <n v="96"/>
    <n v="25"/>
    <n v="54"/>
    <n v="3"/>
    <s v="Carrier B"/>
    <n v="1.0134865660958901"/>
    <x v="1"/>
    <s v="Delhi"/>
    <n v="1"/>
    <n v="631"/>
    <n v="17"/>
    <n v="83.344058991677898"/>
    <s v="Pending"/>
    <n v="1.41034757607602"/>
    <n v="8.8992932050396867"/>
    <x v="1"/>
    <x v="0"/>
    <n v="750.73784066827"/>
    <n v="1370"/>
    <n v="0.5"/>
    <n v="1000"/>
    <n v="5.0659409671341846"/>
    <n v="0.66301369863013704"/>
    <n v="16.575342465753426"/>
    <n v="18.232876712328771"/>
    <n v="0.13208250236399033"/>
    <n v="685000"/>
  </r>
  <r>
    <x v="0"/>
    <s v="SKU54"/>
    <n v="31.1462431602408"/>
    <n v="11"/>
    <n v="622"/>
    <n v="19372.963245669776"/>
    <s v="Non-binary"/>
    <n v="33"/>
    <n v="22"/>
    <n v="61"/>
    <n v="3"/>
    <s v="Carrier B"/>
    <n v="4.3051034712876302"/>
    <x v="1"/>
    <s v="Kolkata"/>
    <n v="26"/>
    <n v="497"/>
    <n v="29"/>
    <n v="30.186023375822501"/>
    <s v="Pass"/>
    <n v="2.4787719755397402"/>
    <n v="12.319496718432507"/>
    <x v="0"/>
    <x v="0"/>
    <n v="814.06999658218695"/>
    <n v="880"/>
    <n v="0.15"/>
    <n v="10000"/>
    <n v="13.020724303956458"/>
    <n v="1.704109589041096"/>
    <n v="37.490410958904114"/>
    <n v="41.239452054794526"/>
    <n v="6.0736465544914485E-2"/>
    <n v="1320000"/>
  </r>
  <r>
    <x v="0"/>
    <s v="SKU55"/>
    <n v="79.855058340789398"/>
    <n v="16"/>
    <n v="701"/>
    <n v="55978.395896893366"/>
    <s v="Male"/>
    <n v="97"/>
    <n v="11"/>
    <n v="11"/>
    <n v="5"/>
    <s v="Carrier A"/>
    <n v="5.0143649550309002"/>
    <x v="4"/>
    <s v="Delhi"/>
    <n v="27"/>
    <n v="918"/>
    <n v="5"/>
    <n v="30.323545256616502"/>
    <s v="Fail"/>
    <n v="4.5489196593963799"/>
    <n v="41.759082473258765"/>
    <x v="3"/>
    <x v="0"/>
    <n v="323.01292795247798"/>
    <n v="2130"/>
    <n v="0.02"/>
    <n v="20000"/>
    <n v="14.674481892401088"/>
    <n v="1.9205479452054794"/>
    <n v="21.126027397260273"/>
    <n v="23.238630136986302"/>
    <n v="3.3032184375399239E-2"/>
    <n v="852000"/>
  </r>
  <r>
    <x v="1"/>
    <s v="SKU56"/>
    <n v="20.9863860370433"/>
    <n v="90"/>
    <n v="93"/>
    <n v="1951.733901445027"/>
    <s v="Non-binary"/>
    <n v="25"/>
    <n v="23"/>
    <n v="83"/>
    <n v="5"/>
    <s v="Carrier C"/>
    <n v="1.77442971407173"/>
    <x v="1"/>
    <s v="Mumbai"/>
    <n v="24"/>
    <n v="826"/>
    <n v="28"/>
    <n v="12.8362845728327"/>
    <s v="Pass"/>
    <n v="1.1737554953874501"/>
    <n v="9.695220391900337"/>
    <x v="1"/>
    <x v="0"/>
    <n v="832.210808706021"/>
    <n v="1089"/>
    <n v="0.5"/>
    <n v="1000"/>
    <n v="1.946828553485451"/>
    <n v="0.25479452054794521"/>
    <n v="5.86027397260274"/>
    <n v="6.4463013698630141"/>
    <n v="1.5540296093017795E-2"/>
    <n v="544500"/>
  </r>
  <r>
    <x v="0"/>
    <s v="SKU57"/>
    <n v="49.263205350734097"/>
    <n v="65"/>
    <n v="227"/>
    <n v="11182.747614616641"/>
    <s v="Unknown"/>
    <n v="5"/>
    <n v="18"/>
    <n v="51"/>
    <n v="1"/>
    <s v="Carrier B"/>
    <n v="9.1605585353818704"/>
    <x v="4"/>
    <s v="Delhi"/>
    <n v="21"/>
    <n v="588"/>
    <n v="25"/>
    <n v="67.779622987078099"/>
    <s v="Pending"/>
    <n v="2.5111748302126999"/>
    <n v="14.765708001650676"/>
    <x v="2"/>
    <x v="2"/>
    <n v="482.19123860252802"/>
    <n v="1960"/>
    <n v="0.04"/>
    <n v="60000"/>
    <n v="4.7519363617333052"/>
    <n v="0.62191780821917808"/>
    <n v="11.194520547945206"/>
    <n v="12.313972602739728"/>
    <n v="0.11527146766509881"/>
    <n v="4704000"/>
  </r>
  <r>
    <x v="1"/>
    <s v="SKU58"/>
    <n v="59.841561377289302"/>
    <n v="81"/>
    <n v="896"/>
    <n v="53618.038994051218"/>
    <s v="Non-binary"/>
    <n v="10"/>
    <n v="5"/>
    <n v="44"/>
    <n v="7"/>
    <s v="Carrier A"/>
    <n v="4.9384385647120901"/>
    <x v="0"/>
    <s v="Delhi"/>
    <n v="18"/>
    <n v="396"/>
    <n v="7"/>
    <n v="65.047415094691402"/>
    <s v="Fail"/>
    <n v="1.7303747198591899"/>
    <n v="6.8522838906423917"/>
    <x v="0"/>
    <x v="0"/>
    <n v="110.364335231364"/>
    <n v="1800"/>
    <n v="0.15"/>
    <n v="10000"/>
    <n v="18.756541762612517"/>
    <n v="2.4547945205479453"/>
    <n v="12.273972602739727"/>
    <n v="13.501369863013702"/>
    <n v="0.16426114922901869"/>
    <n v="2700000"/>
  </r>
  <r>
    <x v="2"/>
    <s v="SKU59"/>
    <n v="63.828398347710902"/>
    <n v="30"/>
    <n v="484"/>
    <n v="30892.944800292076"/>
    <s v="Non-binary"/>
    <n v="100"/>
    <n v="16"/>
    <n v="26"/>
    <n v="7"/>
    <s v="Carrier B"/>
    <n v="7.2937225968677204"/>
    <x v="1"/>
    <s v="Kolkata"/>
    <n v="11"/>
    <n v="176"/>
    <n v="4"/>
    <n v="1.90076224351945"/>
    <s v="Fail"/>
    <n v="0.44719401546382298"/>
    <n v="0.78706146721632853"/>
    <x v="1"/>
    <x v="2"/>
    <n v="312.57427361009297"/>
    <n v="870"/>
    <n v="0.5"/>
    <n v="1000"/>
    <n v="10.131881934268369"/>
    <n v="1.3260273972602741"/>
    <n v="21.216438356164385"/>
    <n v="23.338082191780824"/>
    <n v="1.079978547454233E-2"/>
    <n v="435000"/>
  </r>
  <r>
    <x v="1"/>
    <s v="SKU60"/>
    <n v="17.028027920188698"/>
    <n v="16"/>
    <n v="380"/>
    <n v="6470.6506096717058"/>
    <s v="Female"/>
    <n v="41"/>
    <n v="27"/>
    <n v="72"/>
    <n v="8"/>
    <s v="Carrier C"/>
    <n v="4.3813681581023101"/>
    <x v="3"/>
    <s v="Mumbai"/>
    <n v="29"/>
    <n v="929"/>
    <n v="24"/>
    <n v="87.213057815135599"/>
    <s v="Fail"/>
    <n v="2.8530906166490499"/>
    <n v="26.505211828669676"/>
    <x v="2"/>
    <x v="2"/>
    <n v="430.16909697513597"/>
    <n v="1450"/>
    <n v="0.04"/>
    <n v="60000"/>
    <n v="7.9547833368222731"/>
    <n v="1.0410958904109588"/>
    <n v="28.109589041095887"/>
    <n v="30.920547945205477"/>
    <n v="9.3878426065807971E-2"/>
    <n v="3480000"/>
  </r>
  <r>
    <x v="0"/>
    <s v="SKU61"/>
    <n v="52.028749903294901"/>
    <n v="23"/>
    <n v="117"/>
    <n v="6087.3637386855034"/>
    <s v="Unknown"/>
    <n v="32"/>
    <n v="23"/>
    <n v="36"/>
    <n v="7"/>
    <s v="Carrier C"/>
    <n v="9.0303404225219399"/>
    <x v="3"/>
    <s v="Kolkata"/>
    <n v="14"/>
    <n v="480"/>
    <n v="12"/>
    <n v="78.702393968878894"/>
    <s v="Fail"/>
    <n v="4.3674705382050503"/>
    <n v="20.963858583384241"/>
    <x v="1"/>
    <x v="2"/>
    <n v="164.366528243419"/>
    <n v="870"/>
    <n v="0.5"/>
    <n v="1000"/>
    <n v="2.4492359221268578"/>
    <n v="0.32054794520547947"/>
    <n v="7.3726027397260276"/>
    <n v="8.1098630136986305"/>
    <n v="0.16396332076849771"/>
    <n v="435000"/>
  </r>
  <r>
    <x v="2"/>
    <s v="SKU62"/>
    <n v="72.796353955587307"/>
    <n v="89"/>
    <n v="270"/>
    <n v="19655.015568008574"/>
    <s v="Unknown"/>
    <n v="86"/>
    <n v="2"/>
    <n v="40"/>
    <n v="7"/>
    <s v="Carrier C"/>
    <n v="7.2917013887767697"/>
    <x v="4"/>
    <s v="Mumbai"/>
    <n v="13"/>
    <n v="751"/>
    <n v="14"/>
    <n v="21.048642725168602"/>
    <s v="Pass"/>
    <n v="1.87400140404437"/>
    <n v="14.073750544373219"/>
    <x v="3"/>
    <x v="1"/>
    <n v="320.84651575911101"/>
    <n v="2130"/>
    <n v="0.02"/>
    <n v="20000"/>
    <n v="5.6520828972158252"/>
    <n v="0.73972602739726023"/>
    <n v="1.4794520547945205"/>
    <n v="1.6273972602739726"/>
    <n v="2.8027486984245807E-2"/>
    <n v="852000"/>
  </r>
  <r>
    <x v="1"/>
    <s v="SKU63"/>
    <n v="13.0173767852878"/>
    <n v="55"/>
    <n v="246"/>
    <n v="3202.2746891807988"/>
    <s v="Non-binary"/>
    <n v="54"/>
    <n v="19"/>
    <n v="10"/>
    <n v="4"/>
    <s v="Carrier A"/>
    <n v="2.45793352798733"/>
    <x v="0"/>
    <s v="Bangalore"/>
    <n v="18"/>
    <n v="736"/>
    <n v="10"/>
    <n v="20.075003975630398"/>
    <s v="Pending"/>
    <n v="3.6328432903821302"/>
    <n v="26.737726617212481"/>
    <x v="3"/>
    <x v="2"/>
    <n v="687.28617786641701"/>
    <n v="778"/>
    <n v="0.02"/>
    <n v="20000"/>
    <n v="5.1496755285744191"/>
    <n v="0.67397260273972603"/>
    <n v="12.805479452054795"/>
    <n v="14.086027397260276"/>
    <n v="2.727582061906304E-2"/>
    <n v="311200"/>
  </r>
  <r>
    <x v="1"/>
    <s v="SKU64"/>
    <n v="89.634095608135297"/>
    <n v="11"/>
    <n v="134"/>
    <n v="12010.968811490129"/>
    <s v="Female"/>
    <n v="73"/>
    <n v="27"/>
    <n v="75"/>
    <n v="6"/>
    <s v="Carrier C"/>
    <n v="4.5853534681946497"/>
    <x v="1"/>
    <s v="Delhi"/>
    <n v="17"/>
    <n v="328"/>
    <n v="6"/>
    <n v="8.6930424258772803"/>
    <s v="Fail"/>
    <n v="0.15948631471751401"/>
    <n v="0.52311511227344598"/>
    <x v="1"/>
    <x v="1"/>
    <n v="771.225084681157"/>
    <n v="1370"/>
    <n v="0.5"/>
    <n v="1000"/>
    <n v="2.805107808247854"/>
    <n v="0.36712328767123287"/>
    <n v="9.912328767123288"/>
    <n v="10.903561643835618"/>
    <n v="2.6503178127674634E-2"/>
    <n v="685000"/>
  </r>
  <r>
    <x v="1"/>
    <s v="SKU65"/>
    <n v="33.697717206643098"/>
    <n v="72"/>
    <n v="457"/>
    <n v="15399.856763435895"/>
    <s v="Male"/>
    <n v="57"/>
    <n v="24"/>
    <n v="54"/>
    <n v="8"/>
    <s v="Carrier C"/>
    <n v="6.5805413478845898"/>
    <x v="2"/>
    <s v="Kolkata"/>
    <n v="16"/>
    <n v="358"/>
    <n v="21"/>
    <n v="1.59722274305067"/>
    <s v="Fail"/>
    <n v="4.9110959548423301"/>
    <n v="17.581723518335544"/>
    <x v="2"/>
    <x v="1"/>
    <n v="555.85910367174301"/>
    <n v="1160"/>
    <n v="0.04"/>
    <n v="60000"/>
    <n v="9.5666736445467855"/>
    <n v="1.252054794520548"/>
    <n v="30.049315068493151"/>
    <n v="33.054246575342468"/>
    <n v="4.4615160420409779E-3"/>
    <n v="2784000"/>
  </r>
  <r>
    <x v="1"/>
    <s v="SKU66"/>
    <n v="26.034869773962001"/>
    <n v="52"/>
    <n v="704"/>
    <n v="18328.548320869249"/>
    <s v="Female"/>
    <n v="13"/>
    <n v="17"/>
    <n v="19"/>
    <n v="8"/>
    <s v="Carrier A"/>
    <n v="2.2161427287713602"/>
    <x v="2"/>
    <s v="Kolkata"/>
    <n v="24"/>
    <n v="867"/>
    <n v="28"/>
    <n v="42.084436738309897"/>
    <s v="Fail"/>
    <n v="3.44806328834026"/>
    <n v="29.894708709910052"/>
    <x v="0"/>
    <x v="2"/>
    <n v="393.84334857842703"/>
    <n v="880"/>
    <n v="0.15"/>
    <n v="10000"/>
    <n v="14.737282813481263"/>
    <n v="1.9287671232876713"/>
    <n v="32.789041095890411"/>
    <n v="36.067945205479454"/>
    <n v="4.8540296122618107E-2"/>
    <n v="1320000"/>
  </r>
  <r>
    <x v="1"/>
    <s v="SKU67"/>
    <n v="87.755432354001002"/>
    <n v="16"/>
    <n v="513"/>
    <n v="45018.536797602515"/>
    <s v="Unknown"/>
    <n v="12"/>
    <n v="9"/>
    <n v="71"/>
    <n v="9"/>
    <s v="Carrier C"/>
    <n v="9.1478115447106294"/>
    <x v="1"/>
    <s v="Mumbai"/>
    <n v="10"/>
    <n v="198"/>
    <n v="11"/>
    <n v="7.0578761469782298"/>
    <s v="Pass"/>
    <n v="0.131955444311814"/>
    <n v="0.26127177973739169"/>
    <x v="3"/>
    <x v="1"/>
    <n v="169.27180138478599"/>
    <n v="2130"/>
    <n v="0.02"/>
    <n v="20000"/>
    <n v="10.738957504710068"/>
    <n v="1.4054794520547946"/>
    <n v="12.649315068493152"/>
    <n v="13.914246575342469"/>
    <n v="3.5645839126152677E-2"/>
    <n v="852000"/>
  </r>
  <r>
    <x v="0"/>
    <s v="SKU68"/>
    <n v="37.931812382790298"/>
    <n v="29"/>
    <n v="163"/>
    <n v="6182.8854183948188"/>
    <s v="Non-binary"/>
    <n v="0"/>
    <n v="8"/>
    <n v="58"/>
    <n v="8"/>
    <s v="Carrier B"/>
    <n v="1.19425186488499"/>
    <x v="4"/>
    <s v="Bangalore"/>
    <n v="2"/>
    <n v="375"/>
    <n v="18"/>
    <n v="97.113581563462205"/>
    <s v="Fail"/>
    <n v="1.9834678721741801"/>
    <n v="7.4380045206531751"/>
    <x v="2"/>
    <x v="2"/>
    <n v="299.70630311810299"/>
    <n v="1100"/>
    <n v="0.04"/>
    <n v="60000"/>
    <n v="3.4121833786895537"/>
    <n v="0.44657534246575342"/>
    <n v="3.5726027397260274"/>
    <n v="3.9298630136986303"/>
    <n v="0.25896955083589923"/>
    <n v="2640000"/>
  </r>
  <r>
    <x v="1"/>
    <s v="SKU69"/>
    <n v="54.865528517069698"/>
    <n v="62"/>
    <n v="511"/>
    <n v="28036.285072222618"/>
    <s v="Non-binary"/>
    <n v="95"/>
    <n v="1"/>
    <n v="27"/>
    <n v="3"/>
    <s v="Carrier B"/>
    <n v="9.7052867901203399"/>
    <x v="3"/>
    <s v="Kolkata"/>
    <n v="9"/>
    <n v="862"/>
    <n v="7"/>
    <n v="77.627765812748095"/>
    <s v="Pending"/>
    <n v="1.3623879886490999"/>
    <n v="11.743784462155242"/>
    <x v="1"/>
    <x v="2"/>
    <n v="207.66320620857499"/>
    <n v="870"/>
    <n v="0.5"/>
    <n v="1000"/>
    <n v="10.697090223989951"/>
    <n v="1.4"/>
    <n v="1.4"/>
    <n v="1.54"/>
    <n v="9.0055412775809848E-2"/>
    <n v="435000"/>
  </r>
  <r>
    <x v="0"/>
    <s v="SKU70"/>
    <n v="47.914541824058702"/>
    <n v="90"/>
    <n v="32"/>
    <n v="1533.2653383698785"/>
    <s v="Female"/>
    <n v="10"/>
    <n v="12"/>
    <n v="22"/>
    <n v="4"/>
    <s v="Carrier B"/>
    <n v="6.3157177546007199"/>
    <x v="1"/>
    <s v="Bangalore"/>
    <n v="22"/>
    <n v="775"/>
    <n v="16"/>
    <n v="11.440781823761199"/>
    <s v="Pass"/>
    <n v="1.8305755986122301"/>
    <n v="14.186960889244784"/>
    <x v="0"/>
    <x v="1"/>
    <n v="183.27289874871099"/>
    <n v="980"/>
    <n v="0.15"/>
    <n v="10000"/>
    <n v="0.66987649152187556"/>
    <n v="8.7671232876712329E-2"/>
    <n v="1.0520547945205481"/>
    <n v="1.157260273972603"/>
    <n v="1.4762299127433806E-2"/>
    <n v="1470000"/>
  </r>
  <r>
    <x v="2"/>
    <s v="SKU71"/>
    <n v="6.3815331627479601"/>
    <n v="14"/>
    <n v="637"/>
    <n v="4065.0366246704507"/>
    <s v="Female"/>
    <n v="76"/>
    <n v="2"/>
    <n v="26"/>
    <n v="6"/>
    <s v="Carrier A"/>
    <n v="9.2281903170525101"/>
    <x v="4"/>
    <s v="Bangalore"/>
    <n v="2"/>
    <n v="258"/>
    <n v="10"/>
    <n v="30.661677477859499"/>
    <s v="Pending"/>
    <n v="2.07875060787496"/>
    <n v="5.3631765683173969"/>
    <x v="0"/>
    <x v="2"/>
    <n v="405.167067888855"/>
    <n v="980"/>
    <n v="0.15"/>
    <n v="10000"/>
    <n v="13.334728909357336"/>
    <n v="1.7452054794520548"/>
    <n v="3.4904109589041097"/>
    <n v="3.839452054794521"/>
    <n v="0.11884371115449419"/>
    <n v="1470000"/>
  </r>
  <r>
    <x v="2"/>
    <s v="SKU72"/>
    <n v="90.204427520528"/>
    <n v="88"/>
    <n v="478"/>
    <n v="43117.716354812386"/>
    <s v="Non-binary"/>
    <n v="57"/>
    <n v="29"/>
    <n v="77"/>
    <n v="9"/>
    <s v="Carrier A"/>
    <n v="6.5996141596895397"/>
    <x v="1"/>
    <s v="Bangalore"/>
    <n v="21"/>
    <n v="152"/>
    <n v="11"/>
    <n v="55.760492895244198"/>
    <s v="Pending"/>
    <n v="3.2133296074383"/>
    <n v="4.8842610033062162"/>
    <x v="2"/>
    <x v="0"/>
    <n v="677.94456984618296"/>
    <n v="1100"/>
    <n v="0.04"/>
    <n v="60000"/>
    <n v="10.006280092108017"/>
    <n v="1.3095890410958904"/>
    <n v="37.978082191780821"/>
    <n v="41.775890410958908"/>
    <n v="0.3668453479950276"/>
    <n v="2640000"/>
  </r>
  <r>
    <x v="2"/>
    <s v="SKU73"/>
    <n v="83.851017681304597"/>
    <n v="41"/>
    <n v="375"/>
    <n v="31444.131630489224"/>
    <s v="Male"/>
    <n v="17"/>
    <n v="25"/>
    <n v="66"/>
    <n v="5"/>
    <s v="Carrier B"/>
    <n v="1.5129368369160701"/>
    <x v="3"/>
    <s v="Chennai"/>
    <n v="13"/>
    <n v="444"/>
    <n v="4"/>
    <n v="46.870238797617098"/>
    <s v="Fail"/>
    <n v="4.6205460645137002"/>
    <n v="20.515224526440829"/>
    <x v="0"/>
    <x v="2"/>
    <n v="866.472800129657"/>
    <n v="820"/>
    <n v="0.15"/>
    <n v="10000"/>
    <n v="7.85011513502198"/>
    <n v="1.0273972602739727"/>
    <n v="25.684931506849317"/>
    <n v="28.25342465753425"/>
    <n v="0.105563600895534"/>
    <n v="1230000"/>
  </r>
  <r>
    <x v="0"/>
    <s v="SKU74"/>
    <n v="3.1700114135661499"/>
    <n v="64"/>
    <n v="904"/>
    <n v="2865.6903178637995"/>
    <s v="Female"/>
    <n v="41"/>
    <n v="6"/>
    <n v="1"/>
    <n v="5"/>
    <s v="Carrier A"/>
    <n v="5.2376546500374399"/>
    <x v="3"/>
    <s v="Delhi"/>
    <n v="1"/>
    <n v="919"/>
    <n v="9"/>
    <n v="80.580852156447804"/>
    <s v="Fail"/>
    <n v="0.39661272410993498"/>
    <n v="3.6448709345703021"/>
    <x v="2"/>
    <x v="2"/>
    <n v="341.55265678322297"/>
    <n v="1960"/>
    <n v="0.04"/>
    <n v="60000"/>
    <n v="18.924010885492986"/>
    <n v="2.4767123287671233"/>
    <n v="14.860273972602741"/>
    <n v="16.346301369863017"/>
    <n v="8.7683190594611327E-2"/>
    <n v="4704000"/>
  </r>
  <r>
    <x v="1"/>
    <s v="SKU75"/>
    <n v="92.996884233970604"/>
    <n v="29"/>
    <n v="106"/>
    <n v="9857.6697288008836"/>
    <s v="Non-binary"/>
    <n v="16"/>
    <n v="20"/>
    <n v="56"/>
    <n v="10"/>
    <s v="Carrier C"/>
    <n v="2.47389776104546"/>
    <x v="1"/>
    <s v="Chennai"/>
    <n v="25"/>
    <n v="759"/>
    <n v="11"/>
    <n v="48.064782640006499"/>
    <s v="Pass"/>
    <n v="2.0300690886687498"/>
    <n v="15.40822438299581"/>
    <x v="1"/>
    <x v="1"/>
    <n v="873.12964801765099"/>
    <n v="600"/>
    <n v="0.5"/>
    <n v="1000"/>
    <n v="2.2189658781662129"/>
    <n v="0.29041095890410956"/>
    <n v="5.808219178082191"/>
    <n v="6.3890410958904109"/>
    <n v="6.3326459341247032E-2"/>
    <n v="300000"/>
  </r>
  <r>
    <x v="0"/>
    <s v="SKU76"/>
    <n v="69.108799547430294"/>
    <n v="23"/>
    <n v="241"/>
    <n v="16655.220690930702"/>
    <s v="Male"/>
    <n v="38"/>
    <n v="1"/>
    <n v="22"/>
    <n v="10"/>
    <s v="Carrier A"/>
    <n v="7.0545383368369201"/>
    <x v="4"/>
    <s v="Bangalore"/>
    <n v="25"/>
    <n v="985"/>
    <n v="24"/>
    <n v="64.323597795600193"/>
    <s v="Pending"/>
    <n v="2.1800374515822099"/>
    <n v="21.473368898084765"/>
    <x v="2"/>
    <x v="2"/>
    <n v="997.41345013319403"/>
    <n v="1100"/>
    <n v="0.04"/>
    <n v="60000"/>
    <n v="5.045007326774126"/>
    <n v="0.66027397260273968"/>
    <n v="0.66027397260273968"/>
    <n v="0.72630136986301375"/>
    <n v="6.530314497015248E-2"/>
    <n v="2640000"/>
  </r>
  <r>
    <x v="0"/>
    <s v="SKU77"/>
    <n v="57.449742958971399"/>
    <n v="14"/>
    <n v="359"/>
    <n v="20624.457722270734"/>
    <s v="Unknown"/>
    <n v="96"/>
    <n v="28"/>
    <n v="57"/>
    <n v="4"/>
    <s v="Carrier B"/>
    <n v="6.7809466256178901"/>
    <x v="1"/>
    <s v="Kolkata"/>
    <n v="26"/>
    <n v="334"/>
    <n v="5"/>
    <n v="42.952444748991802"/>
    <s v="Pass"/>
    <n v="3.0551418183075398"/>
    <n v="10.204173673147183"/>
    <x v="0"/>
    <x v="0"/>
    <n v="852.56809891984994"/>
    <n v="880"/>
    <n v="0.15"/>
    <n v="10000"/>
    <n v="7.515176889261042"/>
    <n v="0.98356164383561639"/>
    <n v="27.539726027397258"/>
    <n v="30.293698630136987"/>
    <n v="0.12860013397901737"/>
    <n v="1320000"/>
  </r>
  <r>
    <x v="0"/>
    <s v="SKU78"/>
    <n v="6.30688317611191"/>
    <n v="50"/>
    <n v="946"/>
    <n v="5966.3114846018671"/>
    <s v="Unknown"/>
    <n v="5"/>
    <n v="4"/>
    <n v="51"/>
    <n v="5"/>
    <s v="Carrier B"/>
    <n v="8.4670497708619905"/>
    <x v="2"/>
    <s v="Mumbai"/>
    <n v="25"/>
    <n v="858"/>
    <n v="21"/>
    <n v="71.126514720403307"/>
    <s v="Pending"/>
    <n v="4.0968813324704501"/>
    <n v="35.151241832596462"/>
    <x v="3"/>
    <x v="1"/>
    <n v="323.59220343132199"/>
    <n v="2130"/>
    <n v="0.02"/>
    <n v="20000"/>
    <n v="19.803223780615447"/>
    <n v="2.591780821917808"/>
    <n v="10.367123287671232"/>
    <n v="11.403835616438355"/>
    <n v="8.2898035804665857E-2"/>
    <n v="852000"/>
  </r>
  <r>
    <x v="0"/>
    <s v="SKU79"/>
    <n v="57.057031221103202"/>
    <n v="56"/>
    <n v="198"/>
    <n v="11297.292181778434"/>
    <s v="Non-binary"/>
    <n v="31"/>
    <n v="25"/>
    <n v="20"/>
    <n v="1"/>
    <s v="Carrier B"/>
    <n v="6.49632536429504"/>
    <x v="0"/>
    <s v="Bangalore"/>
    <n v="5"/>
    <n v="228"/>
    <n v="12"/>
    <n v="57.870902924036201"/>
    <s v="Pending"/>
    <n v="0.16587162748060799"/>
    <n v="0.37818731065578626"/>
    <x v="1"/>
    <x v="1"/>
    <n v="351.50421933503799"/>
    <n v="788"/>
    <n v="0.5"/>
    <n v="1000"/>
    <n v="4.1448607912916051"/>
    <n v="0.54246575342465753"/>
    <n v="13.561643835616438"/>
    <n v="14.917808219178083"/>
    <n v="0.25381974966682547"/>
    <n v="394000"/>
  </r>
  <r>
    <x v="1"/>
    <s v="SKU80"/>
    <n v="91.128318350444303"/>
    <n v="75"/>
    <n v="872"/>
    <n v="79463.893601587435"/>
    <s v="Unknown"/>
    <n v="39"/>
    <n v="14"/>
    <n v="41"/>
    <n v="2"/>
    <s v="Carrier C"/>
    <n v="2.8331846794189701"/>
    <x v="0"/>
    <s v="Chennai"/>
    <n v="8"/>
    <n v="202"/>
    <n v="5"/>
    <n v="76.961228023819999"/>
    <s v="Fail"/>
    <n v="2.8496621985053299"/>
    <n v="5.7563176409807664"/>
    <x v="3"/>
    <x v="0"/>
    <n v="787.77985049434403"/>
    <n v="778"/>
    <n v="0.02"/>
    <n v="20000"/>
    <n v="18.25413439397111"/>
    <n v="2.3890410958904109"/>
    <n v="33.446575342465749"/>
    <n v="36.791232876712328"/>
    <n v="0.38099617833574256"/>
    <n v="311200"/>
  </r>
  <r>
    <x v="0"/>
    <s v="SKU81"/>
    <n v="72.819206930318202"/>
    <n v="9"/>
    <n v="774"/>
    <n v="56362.066164066287"/>
    <s v="Unknown"/>
    <n v="48"/>
    <n v="6"/>
    <n v="8"/>
    <n v="5"/>
    <s v="Carrier B"/>
    <n v="4.0662775015120403"/>
    <x v="0"/>
    <s v="Delhi"/>
    <n v="28"/>
    <n v="698"/>
    <n v="1"/>
    <n v="19.789592941903599"/>
    <s v="Pending"/>
    <n v="2.54754712154871"/>
    <n v="17.781878908409997"/>
    <x v="2"/>
    <x v="0"/>
    <n v="276.77833594679799"/>
    <n v="1960"/>
    <n v="0.04"/>
    <n v="60000"/>
    <n v="16.202637638685367"/>
    <n v="2.1205479452054794"/>
    <n v="12.723287671232876"/>
    <n v="13.995616438356166"/>
    <n v="2.8351852352297421E-2"/>
    <n v="4704000"/>
  </r>
  <r>
    <x v="1"/>
    <s v="SKU82"/>
    <n v="17.034930739467899"/>
    <n v="13"/>
    <n v="336"/>
    <n v="5723.7367284612146"/>
    <s v="Unknown"/>
    <n v="42"/>
    <n v="19"/>
    <n v="72"/>
    <n v="1"/>
    <s v="Carrier A"/>
    <n v="4.7081818735419301"/>
    <x v="4"/>
    <s v="Mumbai"/>
    <n v="6"/>
    <n v="955"/>
    <n v="26"/>
    <n v="4.4652784349432402"/>
    <s v="Pending"/>
    <n v="4.1378770486223502"/>
    <n v="39.516725814343445"/>
    <x v="0"/>
    <x v="1"/>
    <n v="589.97855562804"/>
    <n v="1330"/>
    <n v="0.15"/>
    <n v="10000"/>
    <n v="7.0337031609796936"/>
    <n v="0.92054794520547945"/>
    <n v="17.490410958904111"/>
    <n v="19.239452054794523"/>
    <n v="4.6756842250714557E-3"/>
    <n v="1995000"/>
  </r>
  <r>
    <x v="0"/>
    <s v="SKU83"/>
    <n v="68.911246211606297"/>
    <n v="82"/>
    <n v="663"/>
    <n v="45688.156238294978"/>
    <s v="Unknown"/>
    <n v="65"/>
    <n v="24"/>
    <n v="7"/>
    <n v="8"/>
    <s v="Carrier B"/>
    <n v="4.94983957799694"/>
    <x v="1"/>
    <s v="Bangalore"/>
    <n v="20"/>
    <n v="443"/>
    <n v="5"/>
    <n v="97.730593800533001"/>
    <s v="Fail"/>
    <n v="0.77300613406724705"/>
    <n v="3.4244171739179041"/>
    <x v="0"/>
    <x v="2"/>
    <n v="682.97101822609295"/>
    <n v="980"/>
    <n v="0.15"/>
    <n v="10000"/>
    <n v="13.87900355871886"/>
    <n v="1.8164383561643835"/>
    <n v="43.594520547945208"/>
    <n v="47.953972602739732"/>
    <n v="0.22061082122016479"/>
    <n v="1470000"/>
  </r>
  <r>
    <x v="0"/>
    <s v="SKU84"/>
    <n v="89.104367292102197"/>
    <n v="99"/>
    <n v="618"/>
    <n v="55066.49898651916"/>
    <s v="Unknown"/>
    <n v="73"/>
    <n v="26"/>
    <n v="80"/>
    <n v="10"/>
    <s v="Carrier A"/>
    <n v="8.3816156249226292"/>
    <x v="2"/>
    <s v="Chennai"/>
    <n v="24"/>
    <n v="589"/>
    <n v="22"/>
    <n v="33.808636513209002"/>
    <s v="Pass"/>
    <n v="4.8434565771180402"/>
    <n v="28.527959239225257"/>
    <x v="1"/>
    <x v="0"/>
    <n v="465.45700596368698"/>
    <n v="600"/>
    <n v="0.5"/>
    <n v="1000"/>
    <n v="12.936989742516223"/>
    <n v="1.6931506849315068"/>
    <n v="44.021917808219179"/>
    <n v="48.424109589041102"/>
    <n v="5.7400061991865876E-2"/>
    <n v="300000"/>
  </r>
  <r>
    <x v="2"/>
    <s v="SKU85"/>
    <n v="76.962994415193805"/>
    <n v="83"/>
    <n v="25"/>
    <n v="1924.0748603798452"/>
    <s v="Female"/>
    <n v="15"/>
    <n v="18"/>
    <n v="66"/>
    <n v="2"/>
    <s v="Carrier C"/>
    <n v="8.2491687048717193"/>
    <x v="2"/>
    <s v="Chennai"/>
    <n v="4"/>
    <n v="211"/>
    <n v="2"/>
    <n v="69.929345518672307"/>
    <s v="Fail"/>
    <n v="1.3744289997457499"/>
    <n v="2.9000451894635324"/>
    <x v="0"/>
    <x v="0"/>
    <n v="842.68683000464102"/>
    <n v="820"/>
    <n v="0.15"/>
    <n v="10000"/>
    <n v="0.5233410090014653"/>
    <n v="6.8493150684931503E-2"/>
    <n v="1.2328767123287672"/>
    <n v="1.3561643835616439"/>
    <n v="0.33141869914062705"/>
    <n v="1230000"/>
  </r>
  <r>
    <x v="1"/>
    <s v="SKU86"/>
    <n v="19.9981769404042"/>
    <n v="18"/>
    <n v="223"/>
    <n v="4459.5934577101361"/>
    <s v="Unknown"/>
    <n v="32"/>
    <n v="14"/>
    <n v="22"/>
    <n v="6"/>
    <s v="Carrier B"/>
    <n v="1.4543053101535499"/>
    <x v="1"/>
    <s v="Mumbai"/>
    <n v="4"/>
    <n v="569"/>
    <n v="18"/>
    <n v="74.608969995194599"/>
    <s v="Pass"/>
    <n v="2.0515129307662399"/>
    <n v="11.673108576059905"/>
    <x v="2"/>
    <x v="2"/>
    <n v="264.25488983586598"/>
    <n v="1450"/>
    <n v="0.04"/>
    <n v="60000"/>
    <n v="4.6682018002930707"/>
    <n v="0.61095890410958908"/>
    <n v="8.5534246575342472"/>
    <n v="9.4087671232876726"/>
    <n v="0.13112297011457749"/>
    <n v="3480000"/>
  </r>
  <r>
    <x v="0"/>
    <s v="SKU87"/>
    <n v="80.414036650355698"/>
    <n v="24"/>
    <n v="79"/>
    <n v="6352.7088953781004"/>
    <s v="Male"/>
    <n v="5"/>
    <n v="7"/>
    <n v="55"/>
    <n v="10"/>
    <s v="Carrier A"/>
    <n v="6.5758037975485299"/>
    <x v="0"/>
    <s v="Chennai"/>
    <n v="27"/>
    <n v="523"/>
    <n v="17"/>
    <n v="28.696996824143099"/>
    <s v="Fail"/>
    <n v="3.6937377878392699"/>
    <n v="19.318248630399381"/>
    <x v="3"/>
    <x v="0"/>
    <n v="879.35921773492396"/>
    <n v="778"/>
    <n v="0.02"/>
    <n v="20000"/>
    <n v="1.6537575884446305"/>
    <n v="0.21643835616438356"/>
    <n v="1.515068493150685"/>
    <n v="1.6665753424657537"/>
    <n v="5.4869974807156975E-2"/>
    <n v="311200"/>
  </r>
  <r>
    <x v="2"/>
    <s v="SKU88"/>
    <n v="75.270406975724995"/>
    <n v="58"/>
    <n v="737"/>
    <n v="55474.289941109324"/>
    <s v="Male"/>
    <n v="60"/>
    <n v="18"/>
    <n v="85"/>
    <n v="7"/>
    <s v="Carrier A"/>
    <n v="3.8012531329310701"/>
    <x v="4"/>
    <s v="Mumbai"/>
    <n v="21"/>
    <n v="953"/>
    <n v="11"/>
    <n v="68.1849190570411"/>
    <s v="Pending"/>
    <n v="0.722204401882931"/>
    <n v="6.8826079499443322"/>
    <x v="3"/>
    <x v="2"/>
    <n v="103.916247960704"/>
    <n v="2130"/>
    <n v="0.02"/>
    <n v="20000"/>
    <n v="15.428092945363197"/>
    <n v="2.0191780821917806"/>
    <n v="36.345205479452048"/>
    <n v="39.979726027397255"/>
    <n v="7.1547659031522659E-2"/>
    <n v="852000"/>
  </r>
  <r>
    <x v="2"/>
    <s v="SKU89"/>
    <n v="97.760085581938597"/>
    <n v="10"/>
    <n v="134"/>
    <n v="13099.851467979772"/>
    <s v="Unknown"/>
    <n v="90"/>
    <n v="1"/>
    <n v="27"/>
    <n v="8"/>
    <s v="Carrier B"/>
    <n v="9.9298162452772498"/>
    <x v="1"/>
    <s v="Kolkata"/>
    <n v="23"/>
    <n v="370"/>
    <n v="11"/>
    <n v="46.603873381644398"/>
    <s v="Pending"/>
    <n v="1.9076657339590699"/>
    <n v="7.0583632156485585"/>
    <x v="2"/>
    <x v="0"/>
    <n v="517.49997392906005"/>
    <n v="1160"/>
    <n v="0.04"/>
    <n v="60000"/>
    <n v="2.805107808247854"/>
    <n v="0.36712328767123287"/>
    <n v="0.36712328767123287"/>
    <n v="0.40383561643835619"/>
    <n v="0.12595641454498485"/>
    <n v="2784000"/>
  </r>
  <r>
    <x v="1"/>
    <s v="SKU90"/>
    <n v="13.881913501359101"/>
    <n v="56"/>
    <n v="320"/>
    <n v="4442.2123204349118"/>
    <s v="Non-binary"/>
    <n v="66"/>
    <n v="18"/>
    <n v="96"/>
    <n v="7"/>
    <s v="Carrier B"/>
    <n v="7.6744307081126903"/>
    <x v="0"/>
    <s v="Bangalore"/>
    <n v="8"/>
    <n v="585"/>
    <n v="8"/>
    <n v="85.675963335797903"/>
    <s v="Pass"/>
    <n v="1.2193822244013801"/>
    <n v="7.1333860127480735"/>
    <x v="2"/>
    <x v="0"/>
    <n v="990.07847250581096"/>
    <n v="1100"/>
    <n v="0.04"/>
    <n v="60000"/>
    <n v="6.6987649152187565"/>
    <n v="0.87671232876712324"/>
    <n v="15.780821917808218"/>
    <n v="17.358904109589041"/>
    <n v="0.14645463818085111"/>
    <n v="2640000"/>
  </r>
  <r>
    <x v="2"/>
    <s v="SKU91"/>
    <n v="62.111965463961702"/>
    <n v="90"/>
    <n v="916"/>
    <n v="56894.560364988916"/>
    <s v="Male"/>
    <n v="98"/>
    <n v="22"/>
    <n v="85"/>
    <n v="7"/>
    <s v="Carrier B"/>
    <n v="7.4715140844011403"/>
    <x v="3"/>
    <s v="Delhi"/>
    <n v="5"/>
    <n v="207"/>
    <n v="28"/>
    <n v="39.772882502339897"/>
    <s v="Pending"/>
    <n v="0.62600185820939402"/>
    <n v="1.2958238464934455"/>
    <x v="2"/>
    <x v="0"/>
    <n v="996.77831495062298"/>
    <n v="1960"/>
    <n v="0.04"/>
    <n v="60000"/>
    <n v="19.17521456981369"/>
    <n v="2.5095890410958903"/>
    <n v="55.210958904109589"/>
    <n v="60.73205479452055"/>
    <n v="0.19213952899681111"/>
    <n v="4704000"/>
  </r>
  <r>
    <x v="2"/>
    <s v="SKU92"/>
    <n v="47.714233075820196"/>
    <n v="44"/>
    <n v="276"/>
    <n v="13169.128328926374"/>
    <s v="Male"/>
    <n v="90"/>
    <n v="25"/>
    <n v="10"/>
    <n v="8"/>
    <s v="Carrier B"/>
    <n v="4.4695000261236002"/>
    <x v="4"/>
    <s v="Mumbai"/>
    <n v="4"/>
    <n v="671"/>
    <n v="29"/>
    <n v="62.612690395614301"/>
    <s v="Pass"/>
    <n v="0.33343182522473902"/>
    <n v="2.237327547257999"/>
    <x v="2"/>
    <x v="0"/>
    <n v="230.092782536762"/>
    <n v="1450"/>
    <n v="0.04"/>
    <n v="60000"/>
    <n v="5.777684739376177"/>
    <n v="0.75616438356164384"/>
    <n v="18.904109589041095"/>
    <n v="20.794520547945208"/>
    <n v="9.3312504315371539E-2"/>
    <n v="3480000"/>
  </r>
  <r>
    <x v="0"/>
    <s v="SKU93"/>
    <n v="69.290831002905406"/>
    <n v="88"/>
    <n v="114"/>
    <n v="7899.1547343312159"/>
    <s v="Unknown"/>
    <n v="63"/>
    <n v="17"/>
    <n v="66"/>
    <n v="1"/>
    <s v="Carrier C"/>
    <n v="7.00643205900439"/>
    <x v="3"/>
    <s v="Chennai"/>
    <n v="21"/>
    <n v="824"/>
    <n v="20"/>
    <n v="35.633652343343797"/>
    <s v="Fail"/>
    <n v="4.1657817954241398"/>
    <n v="34.326041994294911"/>
    <x v="1"/>
    <x v="2"/>
    <n v="823.52384588815505"/>
    <n v="600"/>
    <n v="0.5"/>
    <n v="1000"/>
    <n v="2.3864350010466819"/>
    <n v="0.31232876712328766"/>
    <n v="5.3095890410958901"/>
    <n v="5.84054794520548"/>
    <n v="4.3244723717650237E-2"/>
    <n v="300000"/>
  </r>
  <r>
    <x v="2"/>
    <s v="SKU94"/>
    <n v="3.0376887246314102"/>
    <n v="97"/>
    <n v="987"/>
    <n v="2998.1987712112018"/>
    <s v="Unknown"/>
    <n v="77"/>
    <n v="26"/>
    <n v="72"/>
    <n v="9"/>
    <s v="Carrier B"/>
    <n v="6.9429459420325799"/>
    <x v="4"/>
    <s v="Delhi"/>
    <n v="12"/>
    <n v="908"/>
    <n v="14"/>
    <n v="60.387378614862101"/>
    <s v="Pass"/>
    <n v="1.4636074984727701"/>
    <n v="13.289556086132752"/>
    <x v="2"/>
    <x v="0"/>
    <n v="846.66525698669398"/>
    <n v="1960"/>
    <n v="0.04"/>
    <n v="60000"/>
    <n v="20.661503035377851"/>
    <n v="2.7041095890410958"/>
    <n v="70.30684931506849"/>
    <n v="77.337534246575345"/>
    <n v="6.6505923584649893E-2"/>
    <n v="4704000"/>
  </r>
  <r>
    <x v="0"/>
    <s v="SKU95"/>
    <n v="77.903927219447695"/>
    <n v="65"/>
    <n v="672"/>
    <n v="52351.439091468848"/>
    <s v="Unknown"/>
    <n v="15"/>
    <n v="14"/>
    <n v="26"/>
    <n v="9"/>
    <s v="Carrier B"/>
    <n v="8.6303388696027508"/>
    <x v="3"/>
    <s v="Mumbai"/>
    <n v="18"/>
    <n v="450"/>
    <n v="26"/>
    <n v="58.890685768589897"/>
    <s v="Pending"/>
    <n v="1.21088212958506"/>
    <n v="5.4489695831327696"/>
    <x v="1"/>
    <x v="2"/>
    <n v="778.86424137664699"/>
    <n v="1089"/>
    <n v="0.5"/>
    <n v="1000"/>
    <n v="14.067406321959387"/>
    <n v="1.8410958904109589"/>
    <n v="25.775342465753425"/>
    <n v="28.352876712328769"/>
    <n v="0.13086819059686644"/>
    <n v="544500"/>
  </r>
  <r>
    <x v="2"/>
    <s v="SKU96"/>
    <n v="24.423131420373299"/>
    <n v="29"/>
    <n v="324"/>
    <n v="7913.0945802009492"/>
    <s v="Non-binary"/>
    <n v="67"/>
    <n v="2"/>
    <n v="32"/>
    <n v="3"/>
    <s v="Carrier C"/>
    <n v="5.3528780439967996"/>
    <x v="0"/>
    <s v="Mumbai"/>
    <n v="28"/>
    <n v="648"/>
    <n v="28"/>
    <n v="17.803756331391199"/>
    <s v="Pending"/>
    <n v="3.8720476814821301"/>
    <n v="25.090868976004202"/>
    <x v="0"/>
    <x v="2"/>
    <n v="188.74214114905601"/>
    <n v="1330"/>
    <n v="0.15"/>
    <n v="10000"/>
    <n v="6.7824994766589901"/>
    <n v="0.88767123287671235"/>
    <n v="1.7753424657534247"/>
    <n v="1.9528767123287674"/>
    <n v="2.7474932610171605E-2"/>
    <n v="1995000"/>
  </r>
  <r>
    <x v="0"/>
    <s v="SKU97"/>
    <n v="3.5261112591434101"/>
    <n v="56"/>
    <n v="62"/>
    <n v="218.61889806689143"/>
    <s v="Male"/>
    <n v="46"/>
    <n v="19"/>
    <n v="4"/>
    <n v="9"/>
    <s v="Carrier A"/>
    <n v="7.9048456112096703"/>
    <x v="3"/>
    <s v="Mumbai"/>
    <n v="10"/>
    <n v="535"/>
    <n v="13"/>
    <n v="65.765155926367399"/>
    <s v="Fail"/>
    <n v="3.3762378347179798"/>
    <n v="18.06287241574119"/>
    <x v="0"/>
    <x v="2"/>
    <n v="540.13242286796697"/>
    <n v="1330"/>
    <n v="0.15"/>
    <n v="10000"/>
    <n v="1.2978857023236341"/>
    <n v="0.16986301369863013"/>
    <n v="3.2273972602739724"/>
    <n v="3.5501369863013701"/>
    <n v="0.12292552509601383"/>
    <n v="1995000"/>
  </r>
  <r>
    <x v="1"/>
    <s v="SKU98"/>
    <n v="19.754604866878601"/>
    <n v="43"/>
    <n v="913"/>
    <n v="18035.954243460164"/>
    <s v="Female"/>
    <n v="53"/>
    <n v="1"/>
    <n v="27"/>
    <n v="7"/>
    <s v="Carrier B"/>
    <n v="1.4098010951380699"/>
    <x v="2"/>
    <s v="Chennai"/>
    <n v="28"/>
    <n v="581"/>
    <n v="9"/>
    <n v="5.6046908643717801"/>
    <s v="Pending"/>
    <n v="2.9081221693512598"/>
    <n v="16.89618980393082"/>
    <x v="2"/>
    <x v="2"/>
    <n v="882.19886354704101"/>
    <n v="780"/>
    <n v="0.04"/>
    <n v="60000"/>
    <n v="19.112413648733515"/>
    <n v="2.5013698630136987"/>
    <n v="2.5013698630136987"/>
    <n v="2.7515068493150689"/>
    <n v="9.6466279937552149E-3"/>
    <n v="1872000"/>
  </r>
  <r>
    <x v="0"/>
    <s v="SKU99"/>
    <n v="68.517832699276596"/>
    <n v="17"/>
    <n v="627"/>
    <n v="42960.681102446426"/>
    <s v="Unknown"/>
    <n v="55"/>
    <n v="8"/>
    <n v="59"/>
    <n v="6"/>
    <s v="Carrier B"/>
    <n v="1.3110237561206199"/>
    <x v="4"/>
    <s v="Chennai"/>
    <n v="29"/>
    <n v="921"/>
    <n v="2"/>
    <n v="38.072898520625998"/>
    <s v="Fail"/>
    <n v="0.34602729070550298"/>
    <n v="3.1869113473976824"/>
    <x v="2"/>
    <x v="0"/>
    <n v="210.743008964246"/>
    <n v="780"/>
    <n v="0.04"/>
    <n v="60000"/>
    <n v="13.12539250575675"/>
    <n v="1.7178082191780821"/>
    <n v="13.742465753424657"/>
    <n v="15.116712328767123"/>
    <n v="4.1338652031081433E-2"/>
    <n v="187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585A9-9D59-41CE-B3BE-9B2C4AB946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 Type">
  <location ref="A3:B7" firstHeaderRow="1" firstDataRow="1" firstDataCol="1"/>
  <pivotFields count="35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showAll="0"/>
    <pivotField numFmtId="2" showAll="0"/>
    <pivotField showAll="0"/>
    <pivotField numFmtId="2" showAll="0"/>
    <pivotField numFmtId="2" showAll="0"/>
    <pivotField dataField="1" showAll="0"/>
    <pivotField numFmtId="2" showAll="0"/>
    <pivotField numFmtId="2" showAll="0"/>
    <pivotField numFmtId="2" showAll="0"/>
    <pivotField numFmtId="2" showAll="0"/>
    <pivotField numFmtId="1"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tock Turnover Ratio" fld="28" subtotal="average" baseField="0" baseItem="0" numFmtId="164"/>
  </dataFields>
  <formats count="7"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08700-9DAB-4967-AC92-7880401DE3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Product Type">
  <location ref="A3:B7" firstHeaderRow="1" firstDataRow="1" firstDataCol="1"/>
  <pivotFields count="35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2" showAll="0"/>
    <pivotField showAll="0"/>
    <pivotField showAll="0"/>
    <pivotField dataField="1"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1" showAl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duct Lead Times" fld="8" subtotal="average" baseField="0" baseItem="0"/>
  </dataFields>
  <formats count="7">
    <format dxfId="49">
      <pivotArea collapsedLevelsAreSubtotals="1" fieldPosition="0">
        <references count="1">
          <reference field="0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F117-511C-4112-AD40-01BCD4AF434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Suppliers">
  <location ref="A3:E10" firstHeaderRow="1" firstDataRow="2" firstDataCol="1"/>
  <pivotFields count="35">
    <pivotField axis="axisCol"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1" showAll="0"/>
    <pivotField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Supplier Lead Time" fld="15" subtotal="average" baseField="13" baseItem="3"/>
  </dataFields>
  <formats count="15">
    <format dxfId="42">
      <pivotArea collapsedLevelsAreSubtotals="1" fieldPosition="0">
        <references count="2">
          <reference field="0" count="1" selected="0">
            <x v="2"/>
          </reference>
          <reference field="13" count="0"/>
        </references>
      </pivotArea>
    </format>
    <format dxfId="41">
      <pivotArea collapsedLevelsAreSubtotals="1" fieldPosition="0">
        <references count="2">
          <reference field="0" count="1" selected="0">
            <x v="0"/>
          </reference>
          <reference field="13" count="0"/>
        </references>
      </pivotArea>
    </format>
    <format dxfId="40">
      <pivotArea field="13" grandCol="1" collapsedLevelsAreSubtotals="1" axis="axisRow" fieldPosition="0">
        <references count="1">
          <reference field="13" count="0"/>
        </references>
      </pivotArea>
    </format>
    <format dxfId="39">
      <pivotArea field="0" grandRow="1" outline="0" collapsedLevelsAreSubtotals="1" axis="axisCol" fieldPosition="0">
        <references count="1">
          <reference field="0" count="1" selected="0">
            <x v="0"/>
          </reference>
        </references>
      </pivotArea>
    </format>
    <format dxfId="38">
      <pivotArea field="0" grandRow="1" outline="0" collapsedLevelsAreSubtotals="1" axis="axisCol" fieldPosition="0">
        <references count="1">
          <reference field="0" count="1" selected="0"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0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3" type="button" dataOnly="0" labelOnly="1" outline="0" axis="axisRow" fieldPosition="0"/>
    </format>
    <format dxfId="31">
      <pivotArea dataOnly="0" labelOnly="1" fieldPosition="0">
        <references count="1">
          <reference field="13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Col="1" outline="0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0E999-95DC-4A2B-B533-7AD9288D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Suppliers">
  <location ref="A3:C9" firstHeaderRow="0" firstDataRow="1" firstDataCol="1"/>
  <pivotFields count="35">
    <pivotField showAll="0"/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numFmtId="2" showAll="0"/>
    <pivotField showAll="0"/>
    <pivotField dataField="1" numFmtId="2" showAll="0"/>
    <pivotField numFmtId="2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1" showAll="0"/>
    <pivotField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upplier Lead Time" fld="15" subtotal="average" baseField="13" baseItem="0"/>
    <dataField name="Average of Defect Rates" fld="20" subtotal="average" baseField="13" baseItem="0" numFmtId="2"/>
  </dataFields>
  <formats count="7">
    <format dxfId="27">
      <pivotArea collapsedLevelsAreSubtotals="1" fieldPosition="0">
        <references count="2">
          <reference field="4294967294" count="1" selected="0">
            <x v="0"/>
          </reference>
          <reference field="13" count="0"/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3" type="button" dataOnly="0" labelOnly="1" outline="0" axis="axisRow" fieldPosition="0"/>
    </format>
    <format dxfId="23">
      <pivotArea dataOnly="0" labelOnly="1" fieldPosition="0">
        <references count="1">
          <reference field="13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F8E6F-EED3-4B0B-BC9B-B2DF6D4D5C3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de of Transports">
  <location ref="A3:B8" firstHeaderRow="1" firstDataRow="1" firstDataCol="1"/>
  <pivotFields count="35">
    <pivotField showAll="0"/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numFmtId="2"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4">
        <item x="2"/>
        <item x="0"/>
        <item x="1"/>
        <item t="default"/>
      </items>
    </pivotField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dataField="1" numFmtId="1" showAll="0"/>
    <pivotField dragToRow="0" dragToCol="0" dragToPage="0"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rbon Emissions" fld="33" baseField="0" baseItem="0" numFmtId="1"/>
  </dataFields>
  <formats count="5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22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A997B-8E9E-4BCA-8D1C-3BA0BD22FB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de of Transports">
  <location ref="A3:B20" firstHeaderRow="1" firstDataRow="1" firstDataCol="1"/>
  <pivotFields count="35">
    <pivotField showAll="0"/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numFmtId="2" showAll="0"/>
    <pivotField showAll="0"/>
    <pivotField numFmtId="2" showAll="0"/>
    <pivotField numFmtId="2"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dataField="1" numFmtId="1" showAll="0"/>
    <pivotField dragToRow="0" dragToCol="0" dragToPage="0" showAll="0" defaultSubtotal="0"/>
  </pivotFields>
  <rowFields count="2">
    <field x="22"/>
    <field x="23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Sum of Carbon Emissions" fld="33" baseField="0" baseItem="0" numFmtId="1"/>
  </dataFields>
  <formats count="5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22" type="button" dataOnly="0" labelOnly="1" outline="0" axis="axisRow" fieldPosition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E6B01-DDBF-42C1-9391-2C04BD8F0B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Type">
  <location ref="A3:D7" firstHeaderRow="0" firstDataRow="1" firstDataCol="1"/>
  <pivotFields count="35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dataField="1" showAll="0"/>
    <pivotField showAll="0"/>
    <pivotField numFmtId="2" showAll="0"/>
    <pivotField showAll="0"/>
    <pivotField numFmtId="2" showAll="0"/>
    <pivotField dataField="1" numFmtId="2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1" showAl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fective Units" fld="21" baseField="0" baseItem="0" numFmtId="2"/>
    <dataField name="Sum of Production Volumes" fld="16" baseField="0" baseItem="0"/>
    <dataField name="Sum of Defect Rate" fld="34" baseField="0" baseItem="0" numFmtId="10"/>
  </dataFields>
  <formats count="5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3" type="button" dataOnly="0" labelOnly="1" outline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043E9-5B90-4D16-AB30-3CB70A001E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uppliers">
  <location ref="A3:D9" firstHeaderRow="0" firstDataRow="1" firstDataCol="1"/>
  <pivotFields count="35">
    <pivotField showAll="0">
      <items count="4">
        <item x="2"/>
        <item x="0"/>
        <item x="1"/>
        <item t="default"/>
      </items>
    </pivotField>
    <pivotField showAll="0"/>
    <pivotField numFmtId="2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showAll="0"/>
    <pivotField dataField="1" showAll="0"/>
    <pivotField showAll="0"/>
    <pivotField numFmtId="2" showAll="0"/>
    <pivotField showAll="0"/>
    <pivotField numFmtId="2" showAll="0"/>
    <pivotField dataField="1" numFmtId="2" showAll="0"/>
    <pivotField showAll="0"/>
    <pivotField showAll="0"/>
    <pivotField numFmtId="2" showAll="0"/>
    <pivotField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numFmtId="1" showAll="0"/>
    <pivotField dataField="1"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fective Units" fld="21" baseField="0" baseItem="0" numFmtId="2"/>
    <dataField name="Sum of Production Volumes" fld="16" baseField="0" baseItem="0"/>
    <dataField name="Sum of Defect Rate" fld="34" baseField="0" baseItem="0" numFmtId="10"/>
  </dataFields>
  <formats count="5">
    <format dxfId="5">
      <pivotArea type="all" dataOnly="0" outline="0" fieldPosition="0"/>
    </format>
    <format dxfId="4">
      <pivotArea outline="0" collapsedLevelsAreSubtotals="1" fieldPosition="0"/>
    </format>
    <format dxfId="3">
      <pivotArea field="13" type="button" dataOnly="0" labelOnly="1" outline="0" axis="axisRow" fieldPosition="0"/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2FB46-8184-4F86-8EA5-095DC267D472}" name="Table1" displayName="Table1" ref="A1:AH101" totalsRowShown="0">
  <autoFilter ref="A1:AH101" xr:uid="{6C92FB46-8184-4F86-8EA5-095DC267D472}"/>
  <tableColumns count="34">
    <tableColumn id="1" xr3:uid="{7CD80C65-1C59-495B-8784-5E2ED3847842}" name="Product Type"/>
    <tableColumn id="2" xr3:uid="{41CFE6D1-A389-41FF-9D6D-FEF893757B95}" name="SKU"/>
    <tableColumn id="3" xr3:uid="{FD64342E-4202-42FF-A388-8EBEF0AA71B3}" name="Price" dataDxfId="84"/>
    <tableColumn id="4" xr3:uid="{3C772343-AE88-463E-818C-4AF1FF932C15}" name="Availability"/>
    <tableColumn id="5" xr3:uid="{5524907C-5A7C-4E5B-89E9-CA8DAAD61D00}" name="Number of Products Sold"/>
    <tableColumn id="6" xr3:uid="{51CDE9E0-ABB5-4ACF-8031-F0CD1A9F17F2}" name="Revenue Generated" dataDxfId="83">
      <calculatedColumnFormula>C2*E2</calculatedColumnFormula>
    </tableColumn>
    <tableColumn id="7" xr3:uid="{E9256BDD-26C6-47E2-8AEC-E37CC6962785}" name="Customer Demographics"/>
    <tableColumn id="8" xr3:uid="{1F4C73F4-1D7E-4112-ACA4-84640DB275C6}" name="Stock Levels"/>
    <tableColumn id="9" xr3:uid="{AECD6EA2-AC2C-4A3A-BD11-301414E3D30A}" name="Product Lead Times"/>
    <tableColumn id="10" xr3:uid="{A3A2BAF0-2B40-4880-9CA7-BE0A1D08BA69}" name="Order Quantities"/>
    <tableColumn id="11" xr3:uid="{863CA5C6-A642-4524-872B-1E8221AE2730}" name="Shipping Times"/>
    <tableColumn id="12" xr3:uid="{CAEF4558-E31C-4E93-AC83-0B67676CAC73}" name="Shipping Carriers"/>
    <tableColumn id="13" xr3:uid="{02EA2D58-727C-48C7-B0EE-684C7FA5D720}" name="Shipping Costs" dataDxfId="82"/>
    <tableColumn id="14" xr3:uid="{F073A5AD-A2B6-4708-B275-34AFDBFEDBEB}" name="Supplier Name"/>
    <tableColumn id="15" xr3:uid="{9A354AEB-610C-4538-9212-7CF187D6933C}" name="Location"/>
    <tableColumn id="16" xr3:uid="{277700A4-2DEA-4392-A6BD-621BF9776D42}" name="Supplier Lead Time"/>
    <tableColumn id="17" xr3:uid="{65B86F1B-DF77-425D-BCEB-89E047240495}" name="Production Volumes"/>
    <tableColumn id="18" xr3:uid="{8B6667F3-ED08-49F3-8364-55510769C4A8}" name="Manufacturing Lead Time"/>
    <tableColumn id="19" xr3:uid="{F7AF7790-EF21-4E36-A238-E17988D7CE1E}" name="Manufacturing Costs" dataDxfId="81"/>
    <tableColumn id="20" xr3:uid="{EF561CC4-562C-463A-87F8-B542C1384A1C}" name="Inspection Results"/>
    <tableColumn id="21" xr3:uid="{3B99DB24-0C46-44C8-8AB9-A2E52A480A74}" name="Defect Rates" dataDxfId="80"/>
    <tableColumn id="30" xr3:uid="{2A216CC2-F215-4C08-8C4E-67933EAADCF0}" name="Defective Units" dataDxfId="79">
      <calculatedColumnFormula>Table1[[#This Row],[Production Volumes]]*(Table1[[#This Row],[Defect Rates]]/100)</calculatedColumnFormula>
    </tableColumn>
    <tableColumn id="22" xr3:uid="{DEB913C7-65CA-4EC2-8E5C-2F8007CD2FCB}" name="Transportation Modes"/>
    <tableColumn id="23" xr3:uid="{BD4D8923-F52F-49EE-92C8-C26BE903B34D}" name="Routes"/>
    <tableColumn id="24" xr3:uid="{74B19100-47D6-49A7-85DD-06FC40359D78}" name="Costs" dataDxfId="78"/>
    <tableColumn id="31" xr3:uid="{E087CB61-605B-42BE-9FD7-6AE912C5B1EF}" name="Distance" dataDxfId="77"/>
    <tableColumn id="32" xr3:uid="{282F7272-0A69-405A-A268-762F34AA8CFF}" name="Emission Factor" dataDxfId="76">
      <calculatedColumnFormula>_xlfn.XLOOKUP(Table1[[#This Row],[Transportation Modes]],Table2[Transportation Mode],Table2[Emission Factor],0)</calculatedColumnFormula>
    </tableColumn>
    <tableColumn id="34" xr3:uid="{5108F318-0BA5-495C-A689-EADB70817D77}" name="Shipment Volumes" dataDxfId="75">
      <calculatedColumnFormula>_xlfn.XLOOKUP(Table1[[#This Row],[Transportation Modes]],Table3[Transportation Mode],Table3[Shipment Volume (Kg)],0)</calculatedColumnFormula>
    </tableColumn>
    <tableColumn id="25" xr3:uid="{AD46D545-4ECF-4D68-8518-B9D2628C246C}" name="Stock Turnover Ratio" dataDxfId="74">
      <calculatedColumnFormula>Table1[[#This Row],[Number of Products Sold]]/AVERAGE(Table1[Stock Levels])</calculatedColumnFormula>
    </tableColumn>
    <tableColumn id="27" xr3:uid="{9373034A-1556-4F72-BF9D-6D659D5832A2}" name="Average Daily Usage Per Day" dataDxfId="73">
      <calculatedColumnFormula>Table1[[#This Row],[Number of Products Sold]]/365</calculatedColumnFormula>
    </tableColumn>
    <tableColumn id="26" xr3:uid="{F97122B3-1F12-48C8-98C6-E733AA1EEE29}" name="Minimum Threshold Calculation" dataDxfId="72">
      <calculatedColumnFormula>Table1[[#This Row],[Average Daily Usage Per Day]]*Table1[[#This Row],[Product Lead Times]]</calculatedColumnFormula>
    </tableColumn>
    <tableColumn id="28" xr3:uid="{E81D2749-AB3F-45C3-885B-D2E2CCDCAE45}" name="Threshold" dataDxfId="71">
      <calculatedColumnFormula xml:space="preserve"> Table1[[#This Row],[Minimum Threshold Calculation]] * (1 + 0.1)</calculatedColumnFormula>
    </tableColumn>
    <tableColumn id="29" xr3:uid="{C9DD8775-7549-466F-8719-624C14A6C9AE}" name="Cost per Unit" dataDxfId="70">
      <calculatedColumnFormula>Table1[[#This Row],[Manufacturing Costs]]/Table1[[#This Row],[Production Volumes]]</calculatedColumnFormula>
    </tableColumn>
    <tableColumn id="33" xr3:uid="{BA4E4BD2-F710-4B3B-8720-3FFA33415D0E}" name="Carbon Emissions" dataDxfId="69">
      <calculatedColumnFormula>Table1[[#This Row],[Shipment Volumes]]*Table1[[#This Row],[Distance]]*Table1[[#This Row],[Emission Factor]]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D6FC2F-3ACA-47FE-B809-B6C3A0F15F92}" name="Table2" displayName="Table2" ref="AS1:AT5" totalsRowShown="0" headerRowDxfId="68" headerRowBorderDxfId="67" tableBorderDxfId="66" totalsRowBorderDxfId="65">
  <autoFilter ref="AS1:AT5" xr:uid="{3CD6FC2F-3ACA-47FE-B809-B6C3A0F15F92}"/>
  <tableColumns count="2">
    <tableColumn id="1" xr3:uid="{9A677B67-8766-4FFA-BE7C-7BDAD573CEC5}" name="Transportation Mode" dataDxfId="64"/>
    <tableColumn id="2" xr3:uid="{0186967F-D2DE-4373-906E-89B9A65A3899}" name="Emission Factor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ED68C-58B5-4033-8116-5C5A22AB06ED}" name="Table3" displayName="Table3" ref="AW1:AX5" totalsRowShown="0" headerRowDxfId="62" headerRowBorderDxfId="61" tableBorderDxfId="60" totalsRowBorderDxfId="59">
  <autoFilter ref="AW1:AX5" xr:uid="{1A5ED68C-58B5-4033-8116-5C5A22AB06ED}"/>
  <tableColumns count="2">
    <tableColumn id="1" xr3:uid="{E2D1600D-0A54-450B-B4D1-6954AA880461}" name="Transportation Mode" dataDxfId="58"/>
    <tableColumn id="2" xr3:uid="{D1E68C52-FF2B-4890-A8C4-46A1A6D5478E}" name="Shipment Volume (Kg)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F14A-FA85-4A98-9E02-B030157C919F}">
  <dimension ref="A1:AX101"/>
  <sheetViews>
    <sheetView workbookViewId="0">
      <selection activeCell="H3" sqref="H3"/>
    </sheetView>
  </sheetViews>
  <sheetFormatPr defaultRowHeight="15" x14ac:dyDescent="0.25"/>
  <cols>
    <col min="1" max="1" width="14.5703125" customWidth="1"/>
    <col min="4" max="4" width="13" customWidth="1"/>
    <col min="5" max="5" width="25.42578125" customWidth="1"/>
    <col min="6" max="6" width="20.7109375" style="1" customWidth="1"/>
    <col min="7" max="7" width="25.28515625" customWidth="1"/>
    <col min="8" max="8" width="14" customWidth="1"/>
    <col min="9" max="9" width="21.140625" customWidth="1"/>
    <col min="10" max="10" width="17.85546875" customWidth="1"/>
    <col min="11" max="11" width="16.5703125" customWidth="1"/>
    <col min="12" max="12" width="18.28515625" customWidth="1"/>
    <col min="13" max="13" width="18.85546875" customWidth="1"/>
    <col min="14" max="14" width="16.140625" customWidth="1"/>
    <col min="15" max="15" width="10.85546875" customWidth="1"/>
    <col min="16" max="16" width="20.7109375" bestFit="1" customWidth="1"/>
    <col min="17" max="17" width="21.140625" customWidth="1"/>
    <col min="18" max="18" width="24.85546875" customWidth="1"/>
    <col min="19" max="19" width="22.140625" customWidth="1"/>
    <col min="20" max="20" width="19.42578125" customWidth="1"/>
    <col min="21" max="22" width="19.85546875" customWidth="1"/>
    <col min="23" max="23" width="22.85546875" customWidth="1"/>
    <col min="24" max="24" width="9.5703125" customWidth="1"/>
    <col min="25" max="25" width="18.85546875" customWidth="1"/>
    <col min="26" max="26" width="18.85546875" style="1" customWidth="1"/>
    <col min="27" max="28" width="18.85546875" customWidth="1"/>
    <col min="29" max="29" width="22.140625" customWidth="1"/>
    <col min="30" max="30" width="29.140625" customWidth="1"/>
    <col min="31" max="31" width="32.5703125" customWidth="1"/>
    <col min="32" max="32" width="12.28515625" bestFit="1" customWidth="1"/>
    <col min="33" max="33" width="15.140625" bestFit="1" customWidth="1"/>
    <col min="34" max="34" width="19.85546875" bestFit="1" customWidth="1"/>
    <col min="45" max="45" width="21.7109375" customWidth="1"/>
    <col min="46" max="46" width="17.42578125" customWidth="1"/>
    <col min="49" max="49" width="21.7109375" customWidth="1"/>
    <col min="50" max="50" width="23.7109375" bestFit="1" customWidth="1"/>
  </cols>
  <sheetData>
    <row r="1" spans="1:50" x14ac:dyDescent="0.25">
      <c r="A1" t="s">
        <v>136</v>
      </c>
      <c r="B1" t="s">
        <v>0</v>
      </c>
      <c r="C1" t="s">
        <v>1</v>
      </c>
      <c r="D1" t="s">
        <v>2</v>
      </c>
      <c r="E1" t="s">
        <v>137</v>
      </c>
      <c r="F1" s="1" t="s">
        <v>138</v>
      </c>
      <c r="G1" t="s">
        <v>139</v>
      </c>
      <c r="H1" t="s">
        <v>140</v>
      </c>
      <c r="I1" t="s">
        <v>155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3</v>
      </c>
      <c r="P1" t="s">
        <v>156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s="3" t="s">
        <v>161</v>
      </c>
      <c r="W1" t="s">
        <v>151</v>
      </c>
      <c r="X1" t="s">
        <v>4</v>
      </c>
      <c r="Y1" t="s">
        <v>5</v>
      </c>
      <c r="Z1" s="1" t="s">
        <v>169</v>
      </c>
      <c r="AA1" t="s">
        <v>171</v>
      </c>
      <c r="AB1" t="s">
        <v>173</v>
      </c>
      <c r="AC1" s="3" t="s">
        <v>152</v>
      </c>
      <c r="AD1" s="3" t="s">
        <v>158</v>
      </c>
      <c r="AE1" s="3" t="s">
        <v>157</v>
      </c>
      <c r="AF1" s="3" t="s">
        <v>159</v>
      </c>
      <c r="AG1" s="3" t="s">
        <v>160</v>
      </c>
      <c r="AH1" s="3" t="s">
        <v>172</v>
      </c>
      <c r="AS1" s="16" t="s">
        <v>170</v>
      </c>
      <c r="AT1" s="17" t="s">
        <v>171</v>
      </c>
      <c r="AW1" s="16" t="s">
        <v>170</v>
      </c>
      <c r="AX1" s="17" t="s">
        <v>177</v>
      </c>
    </row>
    <row r="2" spans="1:50" x14ac:dyDescent="0.25">
      <c r="A2" t="s">
        <v>6</v>
      </c>
      <c r="B2" t="s">
        <v>7</v>
      </c>
      <c r="C2" s="2">
        <v>69.808005542115694</v>
      </c>
      <c r="D2">
        <v>55</v>
      </c>
      <c r="E2">
        <v>802</v>
      </c>
      <c r="F2" s="2">
        <f>C2*E2</f>
        <v>55986.02044477679</v>
      </c>
      <c r="G2" t="s">
        <v>8</v>
      </c>
      <c r="H2">
        <v>58</v>
      </c>
      <c r="I2">
        <v>7</v>
      </c>
      <c r="J2">
        <v>96</v>
      </c>
      <c r="K2">
        <v>4</v>
      </c>
      <c r="L2" t="s">
        <v>9</v>
      </c>
      <c r="M2" s="2">
        <v>2.9565721394308002</v>
      </c>
      <c r="N2" t="s">
        <v>10</v>
      </c>
      <c r="O2" t="s">
        <v>11</v>
      </c>
      <c r="P2">
        <v>29</v>
      </c>
      <c r="Q2">
        <v>215</v>
      </c>
      <c r="R2">
        <v>29</v>
      </c>
      <c r="S2" s="2">
        <v>46.279879240508301</v>
      </c>
      <c r="T2" t="s">
        <v>12</v>
      </c>
      <c r="U2" s="2">
        <v>0.226410360849925</v>
      </c>
      <c r="V2" s="2">
        <f>Table1[[#This Row],[Production Volumes]]*(Table1[[#This Row],[Defect Rates]]/100)</f>
        <v>0.48678227582733874</v>
      </c>
      <c r="W2" t="s">
        <v>13</v>
      </c>
      <c r="X2" t="s">
        <v>14</v>
      </c>
      <c r="Y2" s="2">
        <v>187.75207545920301</v>
      </c>
      <c r="Z2" s="4">
        <v>1330</v>
      </c>
      <c r="AA2" s="2">
        <f>_xlfn.XLOOKUP(Table1[[#This Row],[Transportation Modes]],Table2[Transportation Mode],Table2[Emission Factor],0)</f>
        <v>0.15</v>
      </c>
      <c r="AB2" s="2">
        <f>_xlfn.XLOOKUP(Table1[[#This Row],[Transportation Modes]],Table3[Transportation Mode],Table3[Shipment Volume (Kg)],0)</f>
        <v>10000</v>
      </c>
      <c r="AC2" s="1">
        <f>Table1[[#This Row],[Number of Products Sold]]/AVERAGE(Table1[Stock Levels])</f>
        <v>16.788779568767008</v>
      </c>
      <c r="AD2" s="1">
        <f>Table1[[#This Row],[Number of Products Sold]]/365</f>
        <v>2.1972602739726028</v>
      </c>
      <c r="AE2" s="1">
        <f>Table1[[#This Row],[Average Daily Usage Per Day]]*Table1[[#This Row],[Product Lead Times]]</f>
        <v>15.38082191780822</v>
      </c>
      <c r="AF2" s="1">
        <f xml:space="preserve"> Table1[[#This Row],[Minimum Threshold Calculation]] * (1 + 0.1)</f>
        <v>16.918904109589043</v>
      </c>
      <c r="AG2" s="1">
        <f>Table1[[#This Row],[Manufacturing Costs]]/Table1[[#This Row],[Production Volumes]]</f>
        <v>0.21525525228143397</v>
      </c>
      <c r="AH2" s="5">
        <f>Table1[[#This Row],[Shipment Volumes]]*Table1[[#This Row],[Distance]]*Table1[[#This Row],[Emission Factor]]</f>
        <v>1995000</v>
      </c>
      <c r="AS2" s="18" t="s">
        <v>22</v>
      </c>
      <c r="AT2" s="19">
        <v>0.5</v>
      </c>
      <c r="AW2" s="18" t="s">
        <v>22</v>
      </c>
      <c r="AX2" s="19">
        <v>1000</v>
      </c>
    </row>
    <row r="3" spans="1:50" x14ac:dyDescent="0.25">
      <c r="A3" t="s">
        <v>15</v>
      </c>
      <c r="B3" t="s">
        <v>16</v>
      </c>
      <c r="C3" s="2">
        <v>14.8435232750843</v>
      </c>
      <c r="D3">
        <v>95</v>
      </c>
      <c r="E3">
        <v>736</v>
      </c>
      <c r="F3" s="2">
        <f t="shared" ref="F3:F66" si="0">C3*E3</f>
        <v>10924.833130462044</v>
      </c>
      <c r="G3" t="s">
        <v>17</v>
      </c>
      <c r="H3">
        <v>53</v>
      </c>
      <c r="I3">
        <v>30</v>
      </c>
      <c r="J3">
        <v>37</v>
      </c>
      <c r="K3">
        <v>2</v>
      </c>
      <c r="L3" t="s">
        <v>18</v>
      </c>
      <c r="M3" s="1">
        <v>9.7165747714313095</v>
      </c>
      <c r="N3" t="s">
        <v>10</v>
      </c>
      <c r="O3" t="s">
        <v>11</v>
      </c>
      <c r="P3">
        <v>23</v>
      </c>
      <c r="Q3">
        <v>517</v>
      </c>
      <c r="R3">
        <v>30</v>
      </c>
      <c r="S3" s="1">
        <v>33.616768953730002</v>
      </c>
      <c r="T3" t="s">
        <v>12</v>
      </c>
      <c r="U3" s="2">
        <v>4.8540680263886999</v>
      </c>
      <c r="V3" s="2">
        <f>Table1[[#This Row],[Production Volumes]]*(Table1[[#This Row],[Defect Rates]]/100)</f>
        <v>25.095531696429578</v>
      </c>
      <c r="W3" t="s">
        <v>13</v>
      </c>
      <c r="X3" t="s">
        <v>14</v>
      </c>
      <c r="Y3" s="2">
        <v>503.06557914966902</v>
      </c>
      <c r="Z3" s="4">
        <v>1330</v>
      </c>
      <c r="AA3" s="2">
        <f>_xlfn.XLOOKUP(Table1[[#This Row],[Transportation Modes]],Table2[Transportation Mode],Table2[Emission Factor],0)</f>
        <v>0.15</v>
      </c>
      <c r="AB3" s="2">
        <f>_xlfn.XLOOKUP(Table1[[#This Row],[Transportation Modes]],Table3[Transportation Mode],Table3[Shipment Volume (Kg)],0)</f>
        <v>10000</v>
      </c>
      <c r="AC3" s="1">
        <f>Table1[[#This Row],[Number of Products Sold]]/AVERAGE(Table1[Stock Levels])</f>
        <v>15.407159305003139</v>
      </c>
      <c r="AD3" s="1">
        <f>Table1[[#This Row],[Number of Products Sold]]/365</f>
        <v>2.0164383561643837</v>
      </c>
      <c r="AE3" s="1">
        <f>Table1[[#This Row],[Average Daily Usage Per Day]]*Table1[[#This Row],[Product Lead Times]]</f>
        <v>60.493150684931514</v>
      </c>
      <c r="AF3" s="1">
        <f xml:space="preserve"> Table1[[#This Row],[Minimum Threshold Calculation]] * (1 + 0.1)</f>
        <v>66.542465753424665</v>
      </c>
      <c r="AG3" s="1">
        <f>Table1[[#This Row],[Manufacturing Costs]]/Table1[[#This Row],[Production Volumes]]</f>
        <v>6.5022763933713743E-2</v>
      </c>
      <c r="AH3" s="5">
        <f>Table1[[#This Row],[Shipment Volumes]]*Table1[[#This Row],[Distance]]*Table1[[#This Row],[Emission Factor]]</f>
        <v>1995000</v>
      </c>
      <c r="AS3" s="18" t="s">
        <v>13</v>
      </c>
      <c r="AT3" s="19">
        <v>0.15</v>
      </c>
      <c r="AW3" s="18" t="s">
        <v>13</v>
      </c>
      <c r="AX3" s="19">
        <v>10000</v>
      </c>
    </row>
    <row r="4" spans="1:50" x14ac:dyDescent="0.25">
      <c r="A4" t="s">
        <v>6</v>
      </c>
      <c r="B4" t="s">
        <v>19</v>
      </c>
      <c r="C4" s="2">
        <v>11.319683293090501</v>
      </c>
      <c r="D4">
        <v>34</v>
      </c>
      <c r="E4">
        <v>8</v>
      </c>
      <c r="F4" s="2">
        <f t="shared" si="0"/>
        <v>90.557466344724006</v>
      </c>
      <c r="G4" t="s">
        <v>20</v>
      </c>
      <c r="H4">
        <v>1</v>
      </c>
      <c r="I4">
        <v>10</v>
      </c>
      <c r="J4">
        <v>88</v>
      </c>
      <c r="K4">
        <v>2</v>
      </c>
      <c r="L4" t="s">
        <v>9</v>
      </c>
      <c r="M4" s="2">
        <v>8.0544792617321495</v>
      </c>
      <c r="N4" t="s">
        <v>21</v>
      </c>
      <c r="O4" t="s">
        <v>11</v>
      </c>
      <c r="P4">
        <v>12</v>
      </c>
      <c r="Q4">
        <v>971</v>
      </c>
      <c r="R4">
        <v>27</v>
      </c>
      <c r="S4" s="2">
        <v>30.6880193482842</v>
      </c>
      <c r="T4" t="s">
        <v>12</v>
      </c>
      <c r="U4" s="2">
        <v>4.5805926191992201</v>
      </c>
      <c r="V4" s="2">
        <f>Table1[[#This Row],[Production Volumes]]*(Table1[[#This Row],[Defect Rates]]/100)</f>
        <v>44.477554332424432</v>
      </c>
      <c r="W4" t="s">
        <v>22</v>
      </c>
      <c r="X4" t="s">
        <v>23</v>
      </c>
      <c r="Y4" s="2">
        <v>141.920281771519</v>
      </c>
      <c r="Z4" s="4">
        <v>1089</v>
      </c>
      <c r="AA4" s="2">
        <f>_xlfn.XLOOKUP(Table1[[#This Row],[Transportation Modes]],Table2[Transportation Mode],Table2[Emission Factor],0)</f>
        <v>0.5</v>
      </c>
      <c r="AB4" s="2">
        <f>_xlfn.XLOOKUP(Table1[[#This Row],[Transportation Modes]],Table3[Transportation Mode],Table3[Shipment Volume (Kg)],0)</f>
        <v>1000</v>
      </c>
      <c r="AC4" s="1">
        <f>Table1[[#This Row],[Number of Products Sold]]/AVERAGE(Table1[Stock Levels])</f>
        <v>0.16746912288046889</v>
      </c>
      <c r="AD4" s="1">
        <f>Table1[[#This Row],[Number of Products Sold]]/365</f>
        <v>2.1917808219178082E-2</v>
      </c>
      <c r="AE4" s="1">
        <f>Table1[[#This Row],[Average Daily Usage Per Day]]*Table1[[#This Row],[Product Lead Times]]</f>
        <v>0.21917808219178081</v>
      </c>
      <c r="AF4" s="1">
        <f xml:space="preserve"> Table1[[#This Row],[Minimum Threshold Calculation]] * (1 + 0.1)</f>
        <v>0.24109589041095891</v>
      </c>
      <c r="AG4" s="1">
        <f>Table1[[#This Row],[Manufacturing Costs]]/Table1[[#This Row],[Production Volumes]]</f>
        <v>3.160455133705891E-2</v>
      </c>
      <c r="AH4" s="5">
        <f>Table1[[#This Row],[Shipment Volumes]]*Table1[[#This Row],[Distance]]*Table1[[#This Row],[Emission Factor]]</f>
        <v>544500</v>
      </c>
      <c r="AS4" s="18" t="s">
        <v>29</v>
      </c>
      <c r="AT4" s="19">
        <v>0.04</v>
      </c>
      <c r="AW4" s="18" t="s">
        <v>29</v>
      </c>
      <c r="AX4" s="19">
        <v>60000</v>
      </c>
    </row>
    <row r="5" spans="1:50" x14ac:dyDescent="0.25">
      <c r="A5" t="s">
        <v>15</v>
      </c>
      <c r="B5" t="s">
        <v>24</v>
      </c>
      <c r="C5" s="2">
        <v>61.1633430164377</v>
      </c>
      <c r="D5">
        <v>68</v>
      </c>
      <c r="E5">
        <v>83</v>
      </c>
      <c r="F5" s="2">
        <f t="shared" si="0"/>
        <v>5076.5574703643288</v>
      </c>
      <c r="G5" t="s">
        <v>8</v>
      </c>
      <c r="H5">
        <v>23</v>
      </c>
      <c r="I5">
        <v>13</v>
      </c>
      <c r="J5">
        <v>59</v>
      </c>
      <c r="K5">
        <v>6</v>
      </c>
      <c r="L5" t="s">
        <v>25</v>
      </c>
      <c r="M5" s="2">
        <v>1.7295685635434199</v>
      </c>
      <c r="N5" t="s">
        <v>26</v>
      </c>
      <c r="O5" t="s">
        <v>27</v>
      </c>
      <c r="P5">
        <v>24</v>
      </c>
      <c r="Q5">
        <v>937</v>
      </c>
      <c r="R5">
        <v>18</v>
      </c>
      <c r="S5" s="2">
        <v>35.624741397125</v>
      </c>
      <c r="T5" t="s">
        <v>28</v>
      </c>
      <c r="U5" s="1">
        <v>4.7466486206477496</v>
      </c>
      <c r="V5" s="1">
        <f>Table1[[#This Row],[Production Volumes]]*(Table1[[#This Row],[Defect Rates]]/100)</f>
        <v>44.476097575469417</v>
      </c>
      <c r="W5" t="s">
        <v>29</v>
      </c>
      <c r="X5" t="s">
        <v>30</v>
      </c>
      <c r="Y5" s="2">
        <v>254.776159219286</v>
      </c>
      <c r="Z5" s="4">
        <v>1160</v>
      </c>
      <c r="AA5" s="2">
        <f>_xlfn.XLOOKUP(Table1[[#This Row],[Transportation Modes]],Table2[Transportation Mode],Table2[Emission Factor],0)</f>
        <v>0.04</v>
      </c>
      <c r="AB5" s="2">
        <f>_xlfn.XLOOKUP(Table1[[#This Row],[Transportation Modes]],Table3[Transportation Mode],Table3[Shipment Volume (Kg)],0)</f>
        <v>60000</v>
      </c>
      <c r="AC5" s="1">
        <f>Table1[[#This Row],[Number of Products Sold]]/AVERAGE(Table1[Stock Levels])</f>
        <v>1.7374921498848648</v>
      </c>
      <c r="AD5" s="1">
        <f>Table1[[#This Row],[Number of Products Sold]]/365</f>
        <v>0.22739726027397261</v>
      </c>
      <c r="AE5" s="1">
        <f>Table1[[#This Row],[Average Daily Usage Per Day]]*Table1[[#This Row],[Product Lead Times]]</f>
        <v>2.956164383561644</v>
      </c>
      <c r="AF5" s="1">
        <f xml:space="preserve"> Table1[[#This Row],[Minimum Threshold Calculation]] * (1 + 0.1)</f>
        <v>3.2517808219178086</v>
      </c>
      <c r="AG5" s="1">
        <f>Table1[[#This Row],[Manufacturing Costs]]/Table1[[#This Row],[Production Volumes]]</f>
        <v>3.8020001491061897E-2</v>
      </c>
      <c r="AH5" s="5">
        <f>Table1[[#This Row],[Shipment Volumes]]*Table1[[#This Row],[Distance]]*Table1[[#This Row],[Emission Factor]]</f>
        <v>2784000</v>
      </c>
      <c r="AS5" s="20" t="s">
        <v>38</v>
      </c>
      <c r="AT5" s="21">
        <v>0.02</v>
      </c>
      <c r="AW5" s="20" t="s">
        <v>38</v>
      </c>
      <c r="AX5" s="21">
        <v>20000</v>
      </c>
    </row>
    <row r="6" spans="1:50" x14ac:dyDescent="0.25">
      <c r="A6" t="s">
        <v>15</v>
      </c>
      <c r="B6" t="s">
        <v>31</v>
      </c>
      <c r="C6" s="2">
        <v>4.8054960363458896</v>
      </c>
      <c r="D6">
        <v>26</v>
      </c>
      <c r="E6">
        <v>871</v>
      </c>
      <c r="F6" s="2">
        <f t="shared" si="0"/>
        <v>4185.58704765727</v>
      </c>
      <c r="G6" t="s">
        <v>8</v>
      </c>
      <c r="H6">
        <v>5</v>
      </c>
      <c r="I6">
        <v>3</v>
      </c>
      <c r="J6">
        <v>56</v>
      </c>
      <c r="K6">
        <v>8</v>
      </c>
      <c r="L6" t="s">
        <v>18</v>
      </c>
      <c r="M6" s="2">
        <v>3.8905479158706702</v>
      </c>
      <c r="N6" t="s">
        <v>21</v>
      </c>
      <c r="O6" t="s">
        <v>32</v>
      </c>
      <c r="P6">
        <v>5</v>
      </c>
      <c r="Q6">
        <v>414</v>
      </c>
      <c r="R6">
        <v>3</v>
      </c>
      <c r="S6" s="2">
        <v>92.065160598712794</v>
      </c>
      <c r="T6" t="s">
        <v>28</v>
      </c>
      <c r="U6" s="2">
        <v>3.1455795228330001</v>
      </c>
      <c r="V6" s="2">
        <f>Table1[[#This Row],[Production Volumes]]*(Table1[[#This Row],[Defect Rates]]/100)</f>
        <v>13.022699224528621</v>
      </c>
      <c r="W6" t="s">
        <v>22</v>
      </c>
      <c r="X6" t="s">
        <v>30</v>
      </c>
      <c r="Y6" s="2">
        <v>923.44063171192204</v>
      </c>
      <c r="Z6" s="4">
        <v>1370</v>
      </c>
      <c r="AA6" s="2">
        <f>_xlfn.XLOOKUP(Table1[[#This Row],[Transportation Modes]],Table2[Transportation Mode],Table2[Emission Factor],0)</f>
        <v>0.5</v>
      </c>
      <c r="AB6" s="2">
        <f>_xlfn.XLOOKUP(Table1[[#This Row],[Transportation Modes]],Table3[Transportation Mode],Table3[Shipment Volume (Kg)],0)</f>
        <v>1000</v>
      </c>
      <c r="AC6" s="1">
        <f>Table1[[#This Row],[Number of Products Sold]]/AVERAGE(Table1[Stock Levels])</f>
        <v>18.233200753611051</v>
      </c>
      <c r="AD6" s="1">
        <f>Table1[[#This Row],[Number of Products Sold]]/365</f>
        <v>2.3863013698630136</v>
      </c>
      <c r="AE6" s="1">
        <f>Table1[[#This Row],[Average Daily Usage Per Day]]*Table1[[#This Row],[Product Lead Times]]</f>
        <v>7.1589041095890407</v>
      </c>
      <c r="AF6" s="1">
        <f xml:space="preserve"> Table1[[#This Row],[Minimum Threshold Calculation]] * (1 + 0.1)</f>
        <v>7.8747945205479457</v>
      </c>
      <c r="AG6" s="1">
        <f>Table1[[#This Row],[Manufacturing Costs]]/Table1[[#This Row],[Production Volumes]]</f>
        <v>0.22237961497273623</v>
      </c>
      <c r="AH6" s="5">
        <f>Table1[[#This Row],[Shipment Volumes]]*Table1[[#This Row],[Distance]]*Table1[[#This Row],[Emission Factor]]</f>
        <v>685000</v>
      </c>
    </row>
    <row r="7" spans="1:50" x14ac:dyDescent="0.25">
      <c r="A7" t="s">
        <v>6</v>
      </c>
      <c r="B7" t="s">
        <v>33</v>
      </c>
      <c r="C7" s="2">
        <v>1.6999760138659299</v>
      </c>
      <c r="D7">
        <v>87</v>
      </c>
      <c r="E7">
        <v>147</v>
      </c>
      <c r="F7" s="2">
        <f t="shared" si="0"/>
        <v>249.8964740382917</v>
      </c>
      <c r="G7" t="s">
        <v>8</v>
      </c>
      <c r="H7">
        <v>90</v>
      </c>
      <c r="I7">
        <v>27</v>
      </c>
      <c r="J7">
        <v>66</v>
      </c>
      <c r="K7">
        <v>3</v>
      </c>
      <c r="L7" t="s">
        <v>9</v>
      </c>
      <c r="M7" s="2">
        <v>4.4440988643822896</v>
      </c>
      <c r="N7" t="s">
        <v>34</v>
      </c>
      <c r="O7" t="s">
        <v>35</v>
      </c>
      <c r="P7">
        <v>10</v>
      </c>
      <c r="Q7">
        <v>104</v>
      </c>
      <c r="R7">
        <v>17</v>
      </c>
      <c r="S7" s="1">
        <v>56.766475557431797</v>
      </c>
      <c r="T7" t="s">
        <v>28</v>
      </c>
      <c r="U7" s="2">
        <v>2.7791935115711599</v>
      </c>
      <c r="V7" s="2">
        <f>Table1[[#This Row],[Production Volumes]]*(Table1[[#This Row],[Defect Rates]]/100)</f>
        <v>2.8903612520340065</v>
      </c>
      <c r="W7" t="s">
        <v>13</v>
      </c>
      <c r="X7" t="s">
        <v>30</v>
      </c>
      <c r="Y7" s="2">
        <v>235.461236735537</v>
      </c>
      <c r="Z7" s="4">
        <v>980</v>
      </c>
      <c r="AA7" s="2">
        <f>_xlfn.XLOOKUP(Table1[[#This Row],[Transportation Modes]],Table2[Transportation Mode],Table2[Emission Factor],0)</f>
        <v>0.15</v>
      </c>
      <c r="AB7" s="2">
        <f>_xlfn.XLOOKUP(Table1[[#This Row],[Transportation Modes]],Table3[Transportation Mode],Table3[Shipment Volume (Kg)],0)</f>
        <v>10000</v>
      </c>
      <c r="AC7" s="1">
        <f>Table1[[#This Row],[Number of Products Sold]]/AVERAGE(Table1[Stock Levels])</f>
        <v>3.0772451329286161</v>
      </c>
      <c r="AD7" s="1">
        <f>Table1[[#This Row],[Number of Products Sold]]/365</f>
        <v>0.40273972602739727</v>
      </c>
      <c r="AE7" s="1">
        <f>Table1[[#This Row],[Average Daily Usage Per Day]]*Table1[[#This Row],[Product Lead Times]]</f>
        <v>10.873972602739727</v>
      </c>
      <c r="AF7" s="1">
        <f xml:space="preserve"> Table1[[#This Row],[Minimum Threshold Calculation]] * (1 + 0.1)</f>
        <v>11.961369863013701</v>
      </c>
      <c r="AG7" s="1">
        <f>Table1[[#This Row],[Manufacturing Costs]]/Table1[[#This Row],[Production Volumes]]</f>
        <v>0.54583149574453649</v>
      </c>
      <c r="AH7" s="5">
        <f>Table1[[#This Row],[Shipment Volumes]]*Table1[[#This Row],[Distance]]*Table1[[#This Row],[Emission Factor]]</f>
        <v>1470000</v>
      </c>
    </row>
    <row r="8" spans="1:50" x14ac:dyDescent="0.25">
      <c r="A8" t="s">
        <v>15</v>
      </c>
      <c r="B8" t="s">
        <v>36</v>
      </c>
      <c r="C8" s="2">
        <v>4.0783328631079403</v>
      </c>
      <c r="D8">
        <v>48</v>
      </c>
      <c r="E8">
        <v>65</v>
      </c>
      <c r="F8" s="2">
        <f t="shared" si="0"/>
        <v>265.09163610201614</v>
      </c>
      <c r="G8" t="s">
        <v>37</v>
      </c>
      <c r="H8">
        <v>11</v>
      </c>
      <c r="I8">
        <v>15</v>
      </c>
      <c r="J8">
        <v>58</v>
      </c>
      <c r="K8">
        <v>8</v>
      </c>
      <c r="L8" t="s">
        <v>25</v>
      </c>
      <c r="M8" s="2">
        <v>3.8807633029519999</v>
      </c>
      <c r="N8" t="s">
        <v>10</v>
      </c>
      <c r="O8" t="s">
        <v>27</v>
      </c>
      <c r="P8">
        <v>14</v>
      </c>
      <c r="Q8">
        <v>314</v>
      </c>
      <c r="R8">
        <v>24</v>
      </c>
      <c r="S8" s="2">
        <v>1.0850685695870601</v>
      </c>
      <c r="T8" t="s">
        <v>12</v>
      </c>
      <c r="U8" s="2">
        <v>1.0009106193041299</v>
      </c>
      <c r="V8" s="2">
        <f>Table1[[#This Row],[Production Volumes]]*(Table1[[#This Row],[Defect Rates]]/100)</f>
        <v>3.1428593446149682</v>
      </c>
      <c r="W8" t="s">
        <v>38</v>
      </c>
      <c r="X8" t="s">
        <v>30</v>
      </c>
      <c r="Y8" s="2">
        <v>134.36909686103101</v>
      </c>
      <c r="Z8" s="4">
        <v>1020</v>
      </c>
      <c r="AA8" s="2">
        <f>_xlfn.XLOOKUP(Table1[[#This Row],[Transportation Modes]],Table2[Transportation Mode],Table2[Emission Factor],0)</f>
        <v>0.02</v>
      </c>
      <c r="AB8" s="2">
        <f>_xlfn.XLOOKUP(Table1[[#This Row],[Transportation Modes]],Table3[Transportation Mode],Table3[Shipment Volume (Kg)],0)</f>
        <v>20000</v>
      </c>
      <c r="AC8" s="1">
        <f>Table1[[#This Row],[Number of Products Sold]]/AVERAGE(Table1[Stock Levels])</f>
        <v>1.3606866234038097</v>
      </c>
      <c r="AD8" s="1">
        <f>Table1[[#This Row],[Number of Products Sold]]/365</f>
        <v>0.17808219178082191</v>
      </c>
      <c r="AE8" s="1">
        <f>Table1[[#This Row],[Average Daily Usage Per Day]]*Table1[[#This Row],[Product Lead Times]]</f>
        <v>2.6712328767123288</v>
      </c>
      <c r="AF8" s="1">
        <f xml:space="preserve"> Table1[[#This Row],[Minimum Threshold Calculation]] * (1 + 0.1)</f>
        <v>2.9383561643835621</v>
      </c>
      <c r="AG8" s="1">
        <f>Table1[[#This Row],[Manufacturing Costs]]/Table1[[#This Row],[Production Volumes]]</f>
        <v>3.4556323872199368E-3</v>
      </c>
      <c r="AH8" s="5">
        <f>Table1[[#This Row],[Shipment Volumes]]*Table1[[#This Row],[Distance]]*Table1[[#This Row],[Emission Factor]]</f>
        <v>408000</v>
      </c>
    </row>
    <row r="9" spans="1:50" x14ac:dyDescent="0.25">
      <c r="A9" t="s">
        <v>39</v>
      </c>
      <c r="B9" t="s">
        <v>40</v>
      </c>
      <c r="C9" s="2">
        <v>42.958384382459997</v>
      </c>
      <c r="D9">
        <v>59</v>
      </c>
      <c r="E9">
        <v>426</v>
      </c>
      <c r="F9" s="2">
        <f t="shared" si="0"/>
        <v>18300.27174692796</v>
      </c>
      <c r="G9" t="s">
        <v>17</v>
      </c>
      <c r="H9">
        <v>93</v>
      </c>
      <c r="I9">
        <v>17</v>
      </c>
      <c r="J9">
        <v>11</v>
      </c>
      <c r="K9">
        <v>1</v>
      </c>
      <c r="L9" t="s">
        <v>9</v>
      </c>
      <c r="M9" s="2">
        <v>2.3483387844177801</v>
      </c>
      <c r="N9" t="s">
        <v>34</v>
      </c>
      <c r="O9" t="s">
        <v>35</v>
      </c>
      <c r="P9">
        <v>22</v>
      </c>
      <c r="Q9">
        <v>564</v>
      </c>
      <c r="R9">
        <v>1</v>
      </c>
      <c r="S9" s="2">
        <v>99.466108603599096</v>
      </c>
      <c r="T9" t="s">
        <v>28</v>
      </c>
      <c r="U9" s="2">
        <v>0.39817718685065001</v>
      </c>
      <c r="V9" s="2">
        <f>Table1[[#This Row],[Production Volumes]]*(Table1[[#This Row],[Defect Rates]]/100)</f>
        <v>2.2457193338376662</v>
      </c>
      <c r="W9" t="s">
        <v>13</v>
      </c>
      <c r="X9" t="s">
        <v>23</v>
      </c>
      <c r="Y9" s="2">
        <v>802.05631181755803</v>
      </c>
      <c r="Z9" s="4">
        <v>980</v>
      </c>
      <c r="AA9" s="2">
        <f>_xlfn.XLOOKUP(Table1[[#This Row],[Transportation Modes]],Table2[Transportation Mode],Table2[Emission Factor],0)</f>
        <v>0.15</v>
      </c>
      <c r="AB9" s="2">
        <f>_xlfn.XLOOKUP(Table1[[#This Row],[Transportation Modes]],Table3[Transportation Mode],Table3[Shipment Volume (Kg)],0)</f>
        <v>10000</v>
      </c>
      <c r="AC9" s="1">
        <f>Table1[[#This Row],[Number of Products Sold]]/AVERAGE(Table1[Stock Levels])</f>
        <v>8.917730793384969</v>
      </c>
      <c r="AD9" s="1">
        <f>Table1[[#This Row],[Number of Products Sold]]/365</f>
        <v>1.167123287671233</v>
      </c>
      <c r="AE9" s="1">
        <f>Table1[[#This Row],[Average Daily Usage Per Day]]*Table1[[#This Row],[Product Lead Times]]</f>
        <v>19.841095890410962</v>
      </c>
      <c r="AF9" s="1">
        <f xml:space="preserve"> Table1[[#This Row],[Minimum Threshold Calculation]] * (1 + 0.1)</f>
        <v>21.825205479452059</v>
      </c>
      <c r="AG9" s="1">
        <f>Table1[[#This Row],[Manufacturing Costs]]/Table1[[#This Row],[Production Volumes]]</f>
        <v>0.17635834858794167</v>
      </c>
      <c r="AH9" s="5">
        <f>Table1[[#This Row],[Shipment Volumes]]*Table1[[#This Row],[Distance]]*Table1[[#This Row],[Emission Factor]]</f>
        <v>1470000</v>
      </c>
    </row>
    <row r="10" spans="1:50" x14ac:dyDescent="0.25">
      <c r="A10" t="s">
        <v>39</v>
      </c>
      <c r="B10" t="s">
        <v>41</v>
      </c>
      <c r="C10" s="2">
        <v>68.717596748527299</v>
      </c>
      <c r="D10">
        <v>78</v>
      </c>
      <c r="E10">
        <v>150</v>
      </c>
      <c r="F10" s="2">
        <f t="shared" si="0"/>
        <v>10307.639512279095</v>
      </c>
      <c r="G10" t="s">
        <v>17</v>
      </c>
      <c r="H10">
        <v>5</v>
      </c>
      <c r="I10">
        <v>10</v>
      </c>
      <c r="J10">
        <v>15</v>
      </c>
      <c r="K10">
        <v>7</v>
      </c>
      <c r="L10" t="s">
        <v>25</v>
      </c>
      <c r="M10" s="2">
        <v>3.4047338570830199</v>
      </c>
      <c r="N10" t="s">
        <v>34</v>
      </c>
      <c r="O10" t="s">
        <v>11</v>
      </c>
      <c r="P10">
        <v>13</v>
      </c>
      <c r="Q10">
        <v>769</v>
      </c>
      <c r="R10">
        <v>8</v>
      </c>
      <c r="S10" s="2">
        <v>11.423027139565599</v>
      </c>
      <c r="T10" t="s">
        <v>12</v>
      </c>
      <c r="U10" s="2">
        <v>2.7098626911099601</v>
      </c>
      <c r="V10" s="2">
        <f>Table1[[#This Row],[Production Volumes]]*(Table1[[#This Row],[Defect Rates]]/100)</f>
        <v>20.838844094635594</v>
      </c>
      <c r="W10" t="s">
        <v>38</v>
      </c>
      <c r="X10" t="s">
        <v>14</v>
      </c>
      <c r="Y10" s="2">
        <v>505.55713422546398</v>
      </c>
      <c r="Z10" s="4">
        <v>2130</v>
      </c>
      <c r="AA10" s="2">
        <f>_xlfn.XLOOKUP(Table1[[#This Row],[Transportation Modes]],Table2[Transportation Mode],Table2[Emission Factor],0)</f>
        <v>0.02</v>
      </c>
      <c r="AB10" s="2">
        <f>_xlfn.XLOOKUP(Table1[[#This Row],[Transportation Modes]],Table3[Transportation Mode],Table3[Shipment Volume (Kg)],0)</f>
        <v>20000</v>
      </c>
      <c r="AC10" s="1">
        <f>Table1[[#This Row],[Number of Products Sold]]/AVERAGE(Table1[Stock Levels])</f>
        <v>3.140046054008792</v>
      </c>
      <c r="AD10" s="1">
        <f>Table1[[#This Row],[Number of Products Sold]]/365</f>
        <v>0.41095890410958902</v>
      </c>
      <c r="AE10" s="1">
        <f>Table1[[#This Row],[Average Daily Usage Per Day]]*Table1[[#This Row],[Product Lead Times]]</f>
        <v>4.10958904109589</v>
      </c>
      <c r="AF10" s="1">
        <f xml:space="preserve"> Table1[[#This Row],[Minimum Threshold Calculation]] * (1 + 0.1)</f>
        <v>4.5205479452054798</v>
      </c>
      <c r="AG10" s="1">
        <f>Table1[[#This Row],[Manufacturing Costs]]/Table1[[#This Row],[Production Volumes]]</f>
        <v>1.4854391598914954E-2</v>
      </c>
      <c r="AH10" s="5">
        <f>Table1[[#This Row],[Shipment Volumes]]*Table1[[#This Row],[Distance]]*Table1[[#This Row],[Emission Factor]]</f>
        <v>852000</v>
      </c>
    </row>
    <row r="11" spans="1:50" x14ac:dyDescent="0.25">
      <c r="A11" t="s">
        <v>15</v>
      </c>
      <c r="B11" t="s">
        <v>42</v>
      </c>
      <c r="C11" s="2">
        <v>64.0157329412785</v>
      </c>
      <c r="D11">
        <v>35</v>
      </c>
      <c r="E11">
        <v>980</v>
      </c>
      <c r="F11" s="2">
        <f t="shared" si="0"/>
        <v>62735.418282452927</v>
      </c>
      <c r="G11" t="s">
        <v>20</v>
      </c>
      <c r="H11">
        <v>14</v>
      </c>
      <c r="I11">
        <v>27</v>
      </c>
      <c r="J11">
        <v>83</v>
      </c>
      <c r="K11">
        <v>1</v>
      </c>
      <c r="L11" t="s">
        <v>18</v>
      </c>
      <c r="M11" s="2">
        <v>7.1666452910482104</v>
      </c>
      <c r="N11" t="s">
        <v>43</v>
      </c>
      <c r="O11" t="s">
        <v>44</v>
      </c>
      <c r="P11">
        <v>29</v>
      </c>
      <c r="Q11">
        <v>963</v>
      </c>
      <c r="R11">
        <v>23</v>
      </c>
      <c r="S11" s="2">
        <v>47.957601634951502</v>
      </c>
      <c r="T11" t="s">
        <v>12</v>
      </c>
      <c r="U11" s="2">
        <v>3.8446144787675798</v>
      </c>
      <c r="V11" s="2">
        <f>Table1[[#This Row],[Production Volumes]]*(Table1[[#This Row],[Defect Rates]]/100)</f>
        <v>37.023637430531799</v>
      </c>
      <c r="W11" t="s">
        <v>29</v>
      </c>
      <c r="X11" t="s">
        <v>14</v>
      </c>
      <c r="Y11" s="2">
        <v>995.92946149864099</v>
      </c>
      <c r="Z11" s="4">
        <v>780</v>
      </c>
      <c r="AA11" s="2">
        <f>_xlfn.XLOOKUP(Table1[[#This Row],[Transportation Modes]],Table2[Transportation Mode],Table2[Emission Factor],0)</f>
        <v>0.04</v>
      </c>
      <c r="AB11" s="2">
        <f>_xlfn.XLOOKUP(Table1[[#This Row],[Transportation Modes]],Table3[Transportation Mode],Table3[Shipment Volume (Kg)],0)</f>
        <v>60000</v>
      </c>
      <c r="AC11" s="1">
        <f>Table1[[#This Row],[Number of Products Sold]]/AVERAGE(Table1[Stock Levels])</f>
        <v>20.514967552857442</v>
      </c>
      <c r="AD11" s="1">
        <f>Table1[[#This Row],[Number of Products Sold]]/365</f>
        <v>2.6849315068493151</v>
      </c>
      <c r="AE11" s="1">
        <f>Table1[[#This Row],[Average Daily Usage Per Day]]*Table1[[#This Row],[Product Lead Times]]</f>
        <v>72.493150684931507</v>
      </c>
      <c r="AF11" s="1">
        <f xml:space="preserve"> Table1[[#This Row],[Minimum Threshold Calculation]] * (1 + 0.1)</f>
        <v>79.742465753424668</v>
      </c>
      <c r="AG11" s="1">
        <f>Table1[[#This Row],[Manufacturing Costs]]/Table1[[#This Row],[Production Volumes]]</f>
        <v>4.9800209382088789E-2</v>
      </c>
      <c r="AH11" s="5">
        <f>Table1[[#This Row],[Shipment Volumes]]*Table1[[#This Row],[Distance]]*Table1[[#This Row],[Emission Factor]]</f>
        <v>1872000</v>
      </c>
    </row>
    <row r="12" spans="1:50" x14ac:dyDescent="0.25">
      <c r="A12" t="s">
        <v>15</v>
      </c>
      <c r="B12" t="s">
        <v>45</v>
      </c>
      <c r="C12" s="2">
        <v>15.707795681912099</v>
      </c>
      <c r="D12">
        <v>11</v>
      </c>
      <c r="E12">
        <v>996</v>
      </c>
      <c r="F12" s="2">
        <f t="shared" si="0"/>
        <v>15644.964499184451</v>
      </c>
      <c r="G12" t="s">
        <v>8</v>
      </c>
      <c r="H12">
        <v>51</v>
      </c>
      <c r="I12">
        <v>13</v>
      </c>
      <c r="J12">
        <v>80</v>
      </c>
      <c r="K12">
        <v>2</v>
      </c>
      <c r="L12" t="s">
        <v>25</v>
      </c>
      <c r="M12" s="2">
        <v>8.6732112112786108</v>
      </c>
      <c r="N12" t="s">
        <v>26</v>
      </c>
      <c r="O12" t="s">
        <v>27</v>
      </c>
      <c r="P12">
        <v>18</v>
      </c>
      <c r="Q12">
        <v>830</v>
      </c>
      <c r="R12">
        <v>5</v>
      </c>
      <c r="S12" s="2">
        <v>96.527352785310896</v>
      </c>
      <c r="T12" t="s">
        <v>46</v>
      </c>
      <c r="U12" s="2">
        <v>1.72731392835594</v>
      </c>
      <c r="V12" s="2">
        <f>Table1[[#This Row],[Production Volumes]]*(Table1[[#This Row],[Defect Rates]]/100)</f>
        <v>14.336705605354304</v>
      </c>
      <c r="W12" t="s">
        <v>13</v>
      </c>
      <c r="X12" t="s">
        <v>14</v>
      </c>
      <c r="Y12" s="1">
        <v>806.10317770292295</v>
      </c>
      <c r="Z12" s="1">
        <v>880</v>
      </c>
      <c r="AA12" s="1">
        <f>_xlfn.XLOOKUP(Table1[[#This Row],[Transportation Modes]],Table2[Transportation Mode],Table2[Emission Factor],0)</f>
        <v>0.15</v>
      </c>
      <c r="AB12" s="1">
        <f>_xlfn.XLOOKUP(Table1[[#This Row],[Transportation Modes]],Table3[Transportation Mode],Table3[Shipment Volume (Kg)],0)</f>
        <v>10000</v>
      </c>
      <c r="AC12" s="1">
        <f>Table1[[#This Row],[Number of Products Sold]]/AVERAGE(Table1[Stock Levels])</f>
        <v>20.84990579861838</v>
      </c>
      <c r="AD12" s="1">
        <f>Table1[[#This Row],[Number of Products Sold]]/365</f>
        <v>2.7287671232876711</v>
      </c>
      <c r="AE12" s="1">
        <f>Table1[[#This Row],[Average Daily Usage Per Day]]*Table1[[#This Row],[Product Lead Times]]</f>
        <v>35.473972602739721</v>
      </c>
      <c r="AF12" s="1">
        <f xml:space="preserve"> Table1[[#This Row],[Minimum Threshold Calculation]] * (1 + 0.1)</f>
        <v>39.021369863013696</v>
      </c>
      <c r="AG12" s="1">
        <f>Table1[[#This Row],[Manufacturing Costs]]/Table1[[#This Row],[Production Volumes]]</f>
        <v>0.11629801540398903</v>
      </c>
      <c r="AH12" s="5">
        <f>Table1[[#This Row],[Shipment Volumes]]*Table1[[#This Row],[Distance]]*Table1[[#This Row],[Emission Factor]]</f>
        <v>1320000</v>
      </c>
    </row>
    <row r="13" spans="1:50" x14ac:dyDescent="0.25">
      <c r="A13" t="s">
        <v>15</v>
      </c>
      <c r="B13" t="s">
        <v>47</v>
      </c>
      <c r="C13" s="2">
        <v>90.635459982288594</v>
      </c>
      <c r="D13">
        <v>95</v>
      </c>
      <c r="E13">
        <v>960</v>
      </c>
      <c r="F13" s="2">
        <f t="shared" si="0"/>
        <v>87010.041582997044</v>
      </c>
      <c r="G13" t="s">
        <v>17</v>
      </c>
      <c r="H13">
        <v>46</v>
      </c>
      <c r="I13">
        <v>23</v>
      </c>
      <c r="J13">
        <v>60</v>
      </c>
      <c r="K13">
        <v>1</v>
      </c>
      <c r="L13" t="s">
        <v>18</v>
      </c>
      <c r="M13" s="2">
        <v>4.5239431243166601</v>
      </c>
      <c r="N13" t="s">
        <v>43</v>
      </c>
      <c r="O13" t="s">
        <v>27</v>
      </c>
      <c r="P13">
        <v>28</v>
      </c>
      <c r="Q13">
        <v>362</v>
      </c>
      <c r="R13">
        <v>11</v>
      </c>
      <c r="S13" s="2">
        <v>27.5923630866636</v>
      </c>
      <c r="T13" t="s">
        <v>12</v>
      </c>
      <c r="U13" s="1">
        <v>2.1169821372994301E-2</v>
      </c>
      <c r="V13" s="1">
        <f>Table1[[#This Row],[Production Volumes]]*(Table1[[#This Row],[Defect Rates]]/100)</f>
        <v>7.6634753370239367E-2</v>
      </c>
      <c r="W13" t="s">
        <v>22</v>
      </c>
      <c r="X13" t="s">
        <v>30</v>
      </c>
      <c r="Y13" s="2">
        <v>126.72303340940699</v>
      </c>
      <c r="Z13" s="4">
        <v>870</v>
      </c>
      <c r="AA13" s="2">
        <f>_xlfn.XLOOKUP(Table1[[#This Row],[Transportation Modes]],Table2[Transportation Mode],Table2[Emission Factor],0)</f>
        <v>0.5</v>
      </c>
      <c r="AB13" s="2">
        <f>_xlfn.XLOOKUP(Table1[[#This Row],[Transportation Modes]],Table3[Transportation Mode],Table3[Shipment Volume (Kg)],0)</f>
        <v>1000</v>
      </c>
      <c r="AC13" s="1">
        <f>Table1[[#This Row],[Number of Products Sold]]/AVERAGE(Table1[Stock Levels])</f>
        <v>20.096294745656269</v>
      </c>
      <c r="AD13" s="1">
        <f>Table1[[#This Row],[Number of Products Sold]]/365</f>
        <v>2.6301369863013697</v>
      </c>
      <c r="AE13" s="1">
        <f>Table1[[#This Row],[Average Daily Usage Per Day]]*Table1[[#This Row],[Product Lead Times]]</f>
        <v>60.493150684931507</v>
      </c>
      <c r="AF13" s="1">
        <f xml:space="preserve"> Table1[[#This Row],[Minimum Threshold Calculation]] * (1 + 0.1)</f>
        <v>66.542465753424665</v>
      </c>
      <c r="AG13" s="1">
        <f>Table1[[#This Row],[Manufacturing Costs]]/Table1[[#This Row],[Production Volumes]]</f>
        <v>7.6221997476971268E-2</v>
      </c>
      <c r="AH13" s="5">
        <f>Table1[[#This Row],[Shipment Volumes]]*Table1[[#This Row],[Distance]]*Table1[[#This Row],[Emission Factor]]</f>
        <v>435000</v>
      </c>
    </row>
    <row r="14" spans="1:50" x14ac:dyDescent="0.25">
      <c r="A14" t="s">
        <v>6</v>
      </c>
      <c r="B14" t="s">
        <v>48</v>
      </c>
      <c r="C14" s="2">
        <v>71.213389075359999</v>
      </c>
      <c r="D14">
        <v>41</v>
      </c>
      <c r="E14">
        <v>336</v>
      </c>
      <c r="F14" s="2">
        <f t="shared" si="0"/>
        <v>23927.69872932096</v>
      </c>
      <c r="G14" t="s">
        <v>20</v>
      </c>
      <c r="H14">
        <v>100</v>
      </c>
      <c r="I14">
        <v>30</v>
      </c>
      <c r="J14">
        <v>85</v>
      </c>
      <c r="K14">
        <v>4</v>
      </c>
      <c r="L14" t="s">
        <v>18</v>
      </c>
      <c r="M14" s="2">
        <v>1.32527401018452</v>
      </c>
      <c r="N14" t="s">
        <v>34</v>
      </c>
      <c r="O14" t="s">
        <v>27</v>
      </c>
      <c r="P14">
        <v>3</v>
      </c>
      <c r="Q14">
        <v>563</v>
      </c>
      <c r="R14">
        <v>3</v>
      </c>
      <c r="S14" s="2">
        <v>32.321286213424003</v>
      </c>
      <c r="T14" t="s">
        <v>28</v>
      </c>
      <c r="U14" s="2">
        <v>2.1612537475559099</v>
      </c>
      <c r="V14" s="2">
        <f>Table1[[#This Row],[Production Volumes]]*(Table1[[#This Row],[Defect Rates]]/100)</f>
        <v>12.167858598739773</v>
      </c>
      <c r="W14" t="s">
        <v>13</v>
      </c>
      <c r="X14" t="s">
        <v>14</v>
      </c>
      <c r="Y14" s="2">
        <v>402.96878907376998</v>
      </c>
      <c r="Z14" s="4">
        <v>880</v>
      </c>
      <c r="AA14" s="2">
        <f>_xlfn.XLOOKUP(Table1[[#This Row],[Transportation Modes]],Table2[Transportation Mode],Table2[Emission Factor],0)</f>
        <v>0.15</v>
      </c>
      <c r="AB14" s="2">
        <f>_xlfn.XLOOKUP(Table1[[#This Row],[Transportation Modes]],Table3[Transportation Mode],Table3[Shipment Volume (Kg)],0)</f>
        <v>10000</v>
      </c>
      <c r="AC14" s="1">
        <f>Table1[[#This Row],[Number of Products Sold]]/AVERAGE(Table1[Stock Levels])</f>
        <v>7.0337031609796936</v>
      </c>
      <c r="AD14" s="1">
        <f>Table1[[#This Row],[Number of Products Sold]]/365</f>
        <v>0.92054794520547945</v>
      </c>
      <c r="AE14" s="1">
        <f>Table1[[#This Row],[Average Daily Usage Per Day]]*Table1[[#This Row],[Product Lead Times]]</f>
        <v>27.616438356164384</v>
      </c>
      <c r="AF14" s="1">
        <f xml:space="preserve"> Table1[[#This Row],[Minimum Threshold Calculation]] * (1 + 0.1)</f>
        <v>30.378082191780823</v>
      </c>
      <c r="AG14" s="1">
        <f>Table1[[#This Row],[Manufacturing Costs]]/Table1[[#This Row],[Production Volumes]]</f>
        <v>5.740903412686324E-2</v>
      </c>
      <c r="AH14" s="5">
        <f>Table1[[#This Row],[Shipment Volumes]]*Table1[[#This Row],[Distance]]*Table1[[#This Row],[Emission Factor]]</f>
        <v>1320000</v>
      </c>
    </row>
    <row r="15" spans="1:50" x14ac:dyDescent="0.25">
      <c r="A15" t="s">
        <v>15</v>
      </c>
      <c r="B15" t="s">
        <v>49</v>
      </c>
      <c r="C15" s="2">
        <v>16.160393317379899</v>
      </c>
      <c r="D15">
        <v>5</v>
      </c>
      <c r="E15">
        <v>249</v>
      </c>
      <c r="F15" s="2">
        <f t="shared" si="0"/>
        <v>4023.9379360275948</v>
      </c>
      <c r="G15" t="s">
        <v>37</v>
      </c>
      <c r="H15">
        <v>80</v>
      </c>
      <c r="I15">
        <v>8</v>
      </c>
      <c r="J15">
        <v>48</v>
      </c>
      <c r="K15">
        <v>9</v>
      </c>
      <c r="L15" t="s">
        <v>18</v>
      </c>
      <c r="M15" s="2">
        <v>9.5372830611083295</v>
      </c>
      <c r="N15" t="s">
        <v>26</v>
      </c>
      <c r="O15" t="s">
        <v>35</v>
      </c>
      <c r="P15">
        <v>23</v>
      </c>
      <c r="Q15">
        <v>173</v>
      </c>
      <c r="R15">
        <v>10</v>
      </c>
      <c r="S15" s="2">
        <v>97.829050110173199</v>
      </c>
      <c r="T15" t="s">
        <v>12</v>
      </c>
      <c r="U15" s="2">
        <v>1.63107423007153</v>
      </c>
      <c r="V15" s="2">
        <f>Table1[[#This Row],[Production Volumes]]*(Table1[[#This Row],[Defect Rates]]/100)</f>
        <v>2.8217584180237467</v>
      </c>
      <c r="W15" t="s">
        <v>13</v>
      </c>
      <c r="X15" t="s">
        <v>14</v>
      </c>
      <c r="Y15" s="2">
        <v>547.24100516096803</v>
      </c>
      <c r="Z15" s="4">
        <v>980</v>
      </c>
      <c r="AA15" s="2">
        <f>_xlfn.XLOOKUP(Table1[[#This Row],[Transportation Modes]],Table2[Transportation Mode],Table2[Emission Factor],0)</f>
        <v>0.15</v>
      </c>
      <c r="AB15" s="2">
        <f>_xlfn.XLOOKUP(Table1[[#This Row],[Transportation Modes]],Table3[Transportation Mode],Table3[Shipment Volume (Kg)],0)</f>
        <v>10000</v>
      </c>
      <c r="AC15" s="1">
        <f>Table1[[#This Row],[Number of Products Sold]]/AVERAGE(Table1[Stock Levels])</f>
        <v>5.212476449654595</v>
      </c>
      <c r="AD15" s="1">
        <f>Table1[[#This Row],[Number of Products Sold]]/365</f>
        <v>0.68219178082191778</v>
      </c>
      <c r="AE15" s="1">
        <f>Table1[[#This Row],[Average Daily Usage Per Day]]*Table1[[#This Row],[Product Lead Times]]</f>
        <v>5.4575342465753423</v>
      </c>
      <c r="AF15" s="1">
        <f xml:space="preserve"> Table1[[#This Row],[Minimum Threshold Calculation]] * (1 + 0.1)</f>
        <v>6.0032876712328767</v>
      </c>
      <c r="AG15" s="1">
        <f>Table1[[#This Row],[Manufacturing Costs]]/Table1[[#This Row],[Production Volumes]]</f>
        <v>0.56548583878712833</v>
      </c>
      <c r="AH15" s="5">
        <f>Table1[[#This Row],[Shipment Volumes]]*Table1[[#This Row],[Distance]]*Table1[[#This Row],[Emission Factor]]</f>
        <v>1470000</v>
      </c>
    </row>
    <row r="16" spans="1:50" x14ac:dyDescent="0.25">
      <c r="A16" t="s">
        <v>15</v>
      </c>
      <c r="B16" t="s">
        <v>50</v>
      </c>
      <c r="C16" s="2">
        <v>99.171328638624104</v>
      </c>
      <c r="D16">
        <v>26</v>
      </c>
      <c r="E16">
        <v>562</v>
      </c>
      <c r="F16" s="2">
        <f t="shared" si="0"/>
        <v>55734.286694906747</v>
      </c>
      <c r="G16" t="s">
        <v>8</v>
      </c>
      <c r="H16">
        <v>54</v>
      </c>
      <c r="I16">
        <v>29</v>
      </c>
      <c r="J16">
        <v>78</v>
      </c>
      <c r="K16">
        <v>5</v>
      </c>
      <c r="L16" t="s">
        <v>9</v>
      </c>
      <c r="M16" s="2">
        <v>2.0397701894493299</v>
      </c>
      <c r="N16" t="s">
        <v>21</v>
      </c>
      <c r="O16" t="s">
        <v>27</v>
      </c>
      <c r="P16">
        <v>25</v>
      </c>
      <c r="Q16">
        <v>558</v>
      </c>
      <c r="R16">
        <v>14</v>
      </c>
      <c r="S16" s="2">
        <v>5.7914366298629796</v>
      </c>
      <c r="T16" t="s">
        <v>12</v>
      </c>
      <c r="U16" s="2">
        <v>0.100682851565093</v>
      </c>
      <c r="V16" s="2">
        <f>Table1[[#This Row],[Production Volumes]]*(Table1[[#This Row],[Defect Rates]]/100)</f>
        <v>0.56181031173321905</v>
      </c>
      <c r="W16" t="s">
        <v>22</v>
      </c>
      <c r="X16" t="s">
        <v>14</v>
      </c>
      <c r="Y16" s="2">
        <v>929.23528996088896</v>
      </c>
      <c r="Z16" s="4">
        <v>870</v>
      </c>
      <c r="AA16" s="2">
        <f>_xlfn.XLOOKUP(Table1[[#This Row],[Transportation Modes]],Table2[Transportation Mode],Table2[Emission Factor],0)</f>
        <v>0.5</v>
      </c>
      <c r="AB16" s="2">
        <f>_xlfn.XLOOKUP(Table1[[#This Row],[Transportation Modes]],Table3[Transportation Mode],Table3[Shipment Volume (Kg)],0)</f>
        <v>1000</v>
      </c>
      <c r="AC16" s="1">
        <f>Table1[[#This Row],[Number of Products Sold]]/AVERAGE(Table1[Stock Levels])</f>
        <v>11.76470588235294</v>
      </c>
      <c r="AD16" s="1">
        <f>Table1[[#This Row],[Number of Products Sold]]/365</f>
        <v>1.5397260273972602</v>
      </c>
      <c r="AE16" s="1">
        <f>Table1[[#This Row],[Average Daily Usage Per Day]]*Table1[[#This Row],[Product Lead Times]]</f>
        <v>44.652054794520545</v>
      </c>
      <c r="AF16" s="1">
        <f xml:space="preserve"> Table1[[#This Row],[Minimum Threshold Calculation]] * (1 + 0.1)</f>
        <v>49.117260273972605</v>
      </c>
      <c r="AG16" s="1">
        <f>Table1[[#This Row],[Manufacturing Costs]]/Table1[[#This Row],[Production Volumes]]</f>
        <v>1.0378918691510716E-2</v>
      </c>
      <c r="AH16" s="5">
        <f>Table1[[#This Row],[Shipment Volumes]]*Table1[[#This Row],[Distance]]*Table1[[#This Row],[Emission Factor]]</f>
        <v>435000</v>
      </c>
    </row>
    <row r="17" spans="1:34" x14ac:dyDescent="0.25">
      <c r="A17" t="s">
        <v>15</v>
      </c>
      <c r="B17" t="s">
        <v>51</v>
      </c>
      <c r="C17" s="2">
        <v>36.989244928626903</v>
      </c>
      <c r="D17">
        <v>94</v>
      </c>
      <c r="E17">
        <v>469</v>
      </c>
      <c r="F17" s="2">
        <f t="shared" si="0"/>
        <v>17347.955871526017</v>
      </c>
      <c r="G17" t="s">
        <v>8</v>
      </c>
      <c r="H17">
        <v>9</v>
      </c>
      <c r="I17">
        <v>8</v>
      </c>
      <c r="J17">
        <v>69</v>
      </c>
      <c r="K17">
        <v>7</v>
      </c>
      <c r="L17" t="s">
        <v>9</v>
      </c>
      <c r="M17" s="2">
        <v>2.4220397232752</v>
      </c>
      <c r="N17" t="s">
        <v>21</v>
      </c>
      <c r="O17" t="s">
        <v>35</v>
      </c>
      <c r="P17">
        <v>14</v>
      </c>
      <c r="Q17">
        <v>580</v>
      </c>
      <c r="R17">
        <v>7</v>
      </c>
      <c r="S17" s="2">
        <v>97.121281751474299</v>
      </c>
      <c r="T17" t="s">
        <v>46</v>
      </c>
      <c r="U17" s="2">
        <v>2.2644057611985402</v>
      </c>
      <c r="V17" s="2">
        <f>Table1[[#This Row],[Production Volumes]]*(Table1[[#This Row],[Defect Rates]]/100)</f>
        <v>13.133553414951534</v>
      </c>
      <c r="W17" t="s">
        <v>38</v>
      </c>
      <c r="X17" t="s">
        <v>14</v>
      </c>
      <c r="Y17" s="2">
        <v>127.861800001625</v>
      </c>
      <c r="Z17" s="4">
        <v>778</v>
      </c>
      <c r="AA17" s="2">
        <f>_xlfn.XLOOKUP(Table1[[#This Row],[Transportation Modes]],Table2[Transportation Mode],Table2[Emission Factor],0)</f>
        <v>0.02</v>
      </c>
      <c r="AB17" s="2">
        <f>_xlfn.XLOOKUP(Table1[[#This Row],[Transportation Modes]],Table3[Transportation Mode],Table3[Shipment Volume (Kg)],0)</f>
        <v>20000</v>
      </c>
      <c r="AC17" s="1">
        <f>Table1[[#This Row],[Number of Products Sold]]/AVERAGE(Table1[Stock Levels])</f>
        <v>9.817877328867489</v>
      </c>
      <c r="AD17" s="1">
        <f>Table1[[#This Row],[Number of Products Sold]]/365</f>
        <v>1.284931506849315</v>
      </c>
      <c r="AE17" s="1">
        <f>Table1[[#This Row],[Average Daily Usage Per Day]]*Table1[[#This Row],[Product Lead Times]]</f>
        <v>10.27945205479452</v>
      </c>
      <c r="AF17" s="1">
        <f xml:space="preserve"> Table1[[#This Row],[Minimum Threshold Calculation]] * (1 + 0.1)</f>
        <v>11.307397260273973</v>
      </c>
      <c r="AG17" s="1">
        <f>Table1[[#This Row],[Manufacturing Costs]]/Table1[[#This Row],[Production Volumes]]</f>
        <v>0.16745048577840396</v>
      </c>
      <c r="AH17" s="5">
        <f>Table1[[#This Row],[Shipment Volumes]]*Table1[[#This Row],[Distance]]*Table1[[#This Row],[Emission Factor]]</f>
        <v>311200</v>
      </c>
    </row>
    <row r="18" spans="1:34" x14ac:dyDescent="0.25">
      <c r="A18" t="s">
        <v>15</v>
      </c>
      <c r="B18" t="s">
        <v>52</v>
      </c>
      <c r="C18" s="2">
        <v>7.5471721097912701</v>
      </c>
      <c r="D18">
        <v>74</v>
      </c>
      <c r="E18">
        <v>280</v>
      </c>
      <c r="F18" s="2">
        <f t="shared" si="0"/>
        <v>2113.2081907415554</v>
      </c>
      <c r="G18" t="s">
        <v>17</v>
      </c>
      <c r="H18">
        <v>2</v>
      </c>
      <c r="I18">
        <v>5</v>
      </c>
      <c r="J18">
        <v>78</v>
      </c>
      <c r="K18">
        <v>1</v>
      </c>
      <c r="L18" t="s">
        <v>9</v>
      </c>
      <c r="M18" s="2">
        <v>4.1913245857054999</v>
      </c>
      <c r="N18" t="s">
        <v>21</v>
      </c>
      <c r="O18" t="s">
        <v>35</v>
      </c>
      <c r="P18">
        <v>3</v>
      </c>
      <c r="Q18">
        <v>399</v>
      </c>
      <c r="R18">
        <v>21</v>
      </c>
      <c r="S18" s="2">
        <v>77.106342497849994</v>
      </c>
      <c r="T18" t="s">
        <v>46</v>
      </c>
      <c r="U18" s="2">
        <v>1.01256308925804</v>
      </c>
      <c r="V18" s="2">
        <f>Table1[[#This Row],[Production Volumes]]*(Table1[[#This Row],[Defect Rates]]/100)</f>
        <v>4.0401267261395795</v>
      </c>
      <c r="W18" t="s">
        <v>22</v>
      </c>
      <c r="X18" t="s">
        <v>30</v>
      </c>
      <c r="Y18" s="2">
        <v>865.52577977123997</v>
      </c>
      <c r="Z18" s="4">
        <v>788</v>
      </c>
      <c r="AA18" s="2">
        <f>_xlfn.XLOOKUP(Table1[[#This Row],[Transportation Modes]],Table2[Transportation Mode],Table2[Emission Factor],0)</f>
        <v>0.5</v>
      </c>
      <c r="AB18" s="2">
        <f>_xlfn.XLOOKUP(Table1[[#This Row],[Transportation Modes]],Table3[Transportation Mode],Table3[Shipment Volume (Kg)],0)</f>
        <v>1000</v>
      </c>
      <c r="AC18" s="1">
        <f>Table1[[#This Row],[Number of Products Sold]]/AVERAGE(Table1[Stock Levels])</f>
        <v>5.8614193008164115</v>
      </c>
      <c r="AD18" s="1">
        <f>Table1[[#This Row],[Number of Products Sold]]/365</f>
        <v>0.76712328767123283</v>
      </c>
      <c r="AE18" s="1">
        <f>Table1[[#This Row],[Average Daily Usage Per Day]]*Table1[[#This Row],[Product Lead Times]]</f>
        <v>3.8356164383561642</v>
      </c>
      <c r="AF18" s="1">
        <f xml:space="preserve"> Table1[[#This Row],[Minimum Threshold Calculation]] * (1 + 0.1)</f>
        <v>4.2191780821917808</v>
      </c>
      <c r="AG18" s="1">
        <f>Table1[[#This Row],[Manufacturing Costs]]/Table1[[#This Row],[Production Volumes]]</f>
        <v>0.19324897869135338</v>
      </c>
      <c r="AH18" s="5">
        <f>Table1[[#This Row],[Shipment Volumes]]*Table1[[#This Row],[Distance]]*Table1[[#This Row],[Emission Factor]]</f>
        <v>394000</v>
      </c>
    </row>
    <row r="19" spans="1:34" x14ac:dyDescent="0.25">
      <c r="A19" t="s">
        <v>39</v>
      </c>
      <c r="B19" t="s">
        <v>53</v>
      </c>
      <c r="C19" s="2">
        <v>81.462534369237005</v>
      </c>
      <c r="D19">
        <v>82</v>
      </c>
      <c r="E19">
        <v>126</v>
      </c>
      <c r="F19" s="2">
        <f t="shared" si="0"/>
        <v>10264.279330523863</v>
      </c>
      <c r="G19" t="s">
        <v>17</v>
      </c>
      <c r="H19">
        <v>45</v>
      </c>
      <c r="I19">
        <v>17</v>
      </c>
      <c r="J19">
        <v>85</v>
      </c>
      <c r="K19">
        <v>9</v>
      </c>
      <c r="L19" t="s">
        <v>25</v>
      </c>
      <c r="M19" s="2">
        <v>3.5854189582323399</v>
      </c>
      <c r="N19" t="s">
        <v>21</v>
      </c>
      <c r="O19" t="s">
        <v>44</v>
      </c>
      <c r="P19">
        <v>7</v>
      </c>
      <c r="Q19">
        <v>453</v>
      </c>
      <c r="R19">
        <v>16</v>
      </c>
      <c r="S19" s="2">
        <v>47.679680368355299</v>
      </c>
      <c r="T19" t="s">
        <v>28</v>
      </c>
      <c r="U19" s="2">
        <v>0.102020754918176</v>
      </c>
      <c r="V19" s="2">
        <f>Table1[[#This Row],[Production Volumes]]*(Table1[[#This Row],[Defect Rates]]/100)</f>
        <v>0.46215401977933723</v>
      </c>
      <c r="W19" t="s">
        <v>22</v>
      </c>
      <c r="X19" t="s">
        <v>23</v>
      </c>
      <c r="Y19" s="2">
        <v>670.93439079241</v>
      </c>
      <c r="Z19" s="4">
        <v>600</v>
      </c>
      <c r="AA19" s="2">
        <f>_xlfn.XLOOKUP(Table1[[#This Row],[Transportation Modes]],Table2[Transportation Mode],Table2[Emission Factor],0)</f>
        <v>0.5</v>
      </c>
      <c r="AB19" s="2">
        <f>_xlfn.XLOOKUP(Table1[[#This Row],[Transportation Modes]],Table3[Transportation Mode],Table3[Shipment Volume (Kg)],0)</f>
        <v>1000</v>
      </c>
      <c r="AC19" s="1">
        <f>Table1[[#This Row],[Number of Products Sold]]/AVERAGE(Table1[Stock Levels])</f>
        <v>2.637638685367385</v>
      </c>
      <c r="AD19" s="1">
        <f>Table1[[#This Row],[Number of Products Sold]]/365</f>
        <v>0.34520547945205482</v>
      </c>
      <c r="AE19" s="1">
        <f>Table1[[#This Row],[Average Daily Usage Per Day]]*Table1[[#This Row],[Product Lead Times]]</f>
        <v>5.868493150684932</v>
      </c>
      <c r="AF19" s="1">
        <f xml:space="preserve"> Table1[[#This Row],[Minimum Threshold Calculation]] * (1 + 0.1)</f>
        <v>6.455342465753426</v>
      </c>
      <c r="AG19" s="1">
        <f>Table1[[#This Row],[Manufacturing Costs]]/Table1[[#This Row],[Production Volumes]]</f>
        <v>0.10525315754603819</v>
      </c>
      <c r="AH19" s="5">
        <f>Table1[[#This Row],[Shipment Volumes]]*Table1[[#This Row],[Distance]]*Table1[[#This Row],[Emission Factor]]</f>
        <v>300000</v>
      </c>
    </row>
    <row r="20" spans="1:34" x14ac:dyDescent="0.25">
      <c r="A20" t="s">
        <v>6</v>
      </c>
      <c r="B20" t="s">
        <v>54</v>
      </c>
      <c r="C20" s="2">
        <v>36.4436277704609</v>
      </c>
      <c r="D20">
        <v>23</v>
      </c>
      <c r="E20">
        <v>620</v>
      </c>
      <c r="F20" s="2">
        <f t="shared" si="0"/>
        <v>22595.049217685759</v>
      </c>
      <c r="G20" t="s">
        <v>20</v>
      </c>
      <c r="H20">
        <v>10</v>
      </c>
      <c r="I20">
        <v>10</v>
      </c>
      <c r="J20">
        <v>46</v>
      </c>
      <c r="K20">
        <v>8</v>
      </c>
      <c r="L20" t="s">
        <v>25</v>
      </c>
      <c r="M20" s="2">
        <v>4.3392247141107001</v>
      </c>
      <c r="N20" t="s">
        <v>43</v>
      </c>
      <c r="O20" t="s">
        <v>27</v>
      </c>
      <c r="P20">
        <v>18</v>
      </c>
      <c r="Q20">
        <v>374</v>
      </c>
      <c r="R20">
        <v>17</v>
      </c>
      <c r="S20" s="2">
        <v>27.107980854843898</v>
      </c>
      <c r="T20" t="s">
        <v>12</v>
      </c>
      <c r="U20" s="2">
        <v>2.2319391107292601</v>
      </c>
      <c r="V20" s="2">
        <f>Table1[[#This Row],[Production Volumes]]*(Table1[[#This Row],[Defect Rates]]/100)</f>
        <v>8.3474522741274324</v>
      </c>
      <c r="W20" t="s">
        <v>38</v>
      </c>
      <c r="X20" t="s">
        <v>30</v>
      </c>
      <c r="Y20" s="2">
        <v>593.48025872065102</v>
      </c>
      <c r="Z20" s="4">
        <v>1020</v>
      </c>
      <c r="AA20" s="2">
        <f>_xlfn.XLOOKUP(Table1[[#This Row],[Transportation Modes]],Table2[Transportation Mode],Table2[Emission Factor],0)</f>
        <v>0.02</v>
      </c>
      <c r="AB20" s="2">
        <f>_xlfn.XLOOKUP(Table1[[#This Row],[Transportation Modes]],Table3[Transportation Mode],Table3[Shipment Volume (Kg)],0)</f>
        <v>20000</v>
      </c>
      <c r="AC20" s="1">
        <f>Table1[[#This Row],[Number of Products Sold]]/AVERAGE(Table1[Stock Levels])</f>
        <v>12.97885702323634</v>
      </c>
      <c r="AD20" s="1">
        <f>Table1[[#This Row],[Number of Products Sold]]/365</f>
        <v>1.6986301369863013</v>
      </c>
      <c r="AE20" s="1">
        <f>Table1[[#This Row],[Average Daily Usage Per Day]]*Table1[[#This Row],[Product Lead Times]]</f>
        <v>16.986301369863014</v>
      </c>
      <c r="AF20" s="1">
        <f xml:space="preserve"> Table1[[#This Row],[Minimum Threshold Calculation]] * (1 + 0.1)</f>
        <v>18.684931506849317</v>
      </c>
      <c r="AG20" s="1">
        <f>Table1[[#This Row],[Manufacturing Costs]]/Table1[[#This Row],[Production Volumes]]</f>
        <v>7.248123223220293E-2</v>
      </c>
      <c r="AH20" s="5">
        <f>Table1[[#This Row],[Shipment Volumes]]*Table1[[#This Row],[Distance]]*Table1[[#This Row],[Emission Factor]]</f>
        <v>408000</v>
      </c>
    </row>
    <row r="21" spans="1:34" x14ac:dyDescent="0.25">
      <c r="A21" t="s">
        <v>15</v>
      </c>
      <c r="B21" t="s">
        <v>55</v>
      </c>
      <c r="C21" s="2">
        <v>51.123870087964697</v>
      </c>
      <c r="D21">
        <v>100</v>
      </c>
      <c r="E21">
        <v>187</v>
      </c>
      <c r="F21" s="2">
        <f t="shared" si="0"/>
        <v>9560.1637064493989</v>
      </c>
      <c r="G21" t="s">
        <v>20</v>
      </c>
      <c r="H21">
        <v>48</v>
      </c>
      <c r="I21">
        <v>11</v>
      </c>
      <c r="J21">
        <v>94</v>
      </c>
      <c r="K21">
        <v>3</v>
      </c>
      <c r="L21" t="s">
        <v>18</v>
      </c>
      <c r="M21" s="2">
        <v>4.7426358828418698</v>
      </c>
      <c r="N21" t="s">
        <v>34</v>
      </c>
      <c r="O21" t="s">
        <v>44</v>
      </c>
      <c r="P21">
        <v>20</v>
      </c>
      <c r="Q21">
        <v>694</v>
      </c>
      <c r="R21">
        <v>16</v>
      </c>
      <c r="S21" s="2">
        <v>82.373320587990193</v>
      </c>
      <c r="T21" t="s">
        <v>28</v>
      </c>
      <c r="U21" s="2">
        <v>3.64645086541702</v>
      </c>
      <c r="V21" s="2">
        <f>Table1[[#This Row],[Production Volumes]]*(Table1[[#This Row],[Defect Rates]]/100)</f>
        <v>25.306369005994117</v>
      </c>
      <c r="W21" t="s">
        <v>13</v>
      </c>
      <c r="X21" t="s">
        <v>23</v>
      </c>
      <c r="Y21" s="2">
        <v>477.30763109090299</v>
      </c>
      <c r="Z21" s="4">
        <v>820</v>
      </c>
      <c r="AA21" s="2">
        <f>_xlfn.XLOOKUP(Table1[[#This Row],[Transportation Modes]],Table2[Transportation Mode],Table2[Emission Factor],0)</f>
        <v>0.15</v>
      </c>
      <c r="AB21" s="2">
        <f>_xlfn.XLOOKUP(Table1[[#This Row],[Transportation Modes]],Table3[Transportation Mode],Table3[Shipment Volume (Kg)],0)</f>
        <v>10000</v>
      </c>
      <c r="AC21" s="1">
        <f>Table1[[#This Row],[Number of Products Sold]]/AVERAGE(Table1[Stock Levels])</f>
        <v>3.9145907473309607</v>
      </c>
      <c r="AD21" s="1">
        <f>Table1[[#This Row],[Number of Products Sold]]/365</f>
        <v>0.51232876712328768</v>
      </c>
      <c r="AE21" s="1">
        <f>Table1[[#This Row],[Average Daily Usage Per Day]]*Table1[[#This Row],[Product Lead Times]]</f>
        <v>5.6356164383561644</v>
      </c>
      <c r="AF21" s="1">
        <f xml:space="preserve"> Table1[[#This Row],[Minimum Threshold Calculation]] * (1 + 0.1)</f>
        <v>6.1991780821917812</v>
      </c>
      <c r="AG21" s="1">
        <f>Table1[[#This Row],[Manufacturing Costs]]/Table1[[#This Row],[Production Volumes]]</f>
        <v>0.11869354551583601</v>
      </c>
      <c r="AH21" s="5">
        <f>Table1[[#This Row],[Shipment Volumes]]*Table1[[#This Row],[Distance]]*Table1[[#This Row],[Emission Factor]]</f>
        <v>1230000</v>
      </c>
    </row>
    <row r="22" spans="1:34" x14ac:dyDescent="0.25">
      <c r="A22" t="s">
        <v>15</v>
      </c>
      <c r="B22" t="s">
        <v>56</v>
      </c>
      <c r="C22" s="2">
        <v>96.341072439963298</v>
      </c>
      <c r="D22">
        <v>22</v>
      </c>
      <c r="E22">
        <v>320</v>
      </c>
      <c r="F22" s="2">
        <f t="shared" si="0"/>
        <v>30829.143180788255</v>
      </c>
      <c r="G22" t="s">
        <v>20</v>
      </c>
      <c r="H22">
        <v>27</v>
      </c>
      <c r="I22">
        <v>12</v>
      </c>
      <c r="J22">
        <v>68</v>
      </c>
      <c r="K22">
        <v>6</v>
      </c>
      <c r="L22" t="s">
        <v>18</v>
      </c>
      <c r="M22" s="1">
        <v>8.8783346509268402</v>
      </c>
      <c r="N22" t="s">
        <v>21</v>
      </c>
      <c r="O22" t="s">
        <v>44</v>
      </c>
      <c r="P22">
        <v>29</v>
      </c>
      <c r="Q22">
        <v>309</v>
      </c>
      <c r="R22">
        <v>6</v>
      </c>
      <c r="S22" s="2">
        <v>65.686259608488598</v>
      </c>
      <c r="T22" t="s">
        <v>46</v>
      </c>
      <c r="U22" s="2">
        <v>4.2314165735345304</v>
      </c>
      <c r="V22" s="2">
        <f>Table1[[#This Row],[Production Volumes]]*(Table1[[#This Row],[Defect Rates]]/100)</f>
        <v>13.0750772122217</v>
      </c>
      <c r="W22" t="s">
        <v>22</v>
      </c>
      <c r="X22" t="s">
        <v>14</v>
      </c>
      <c r="Y22" s="2">
        <v>493.871215316205</v>
      </c>
      <c r="Z22" s="4">
        <v>600</v>
      </c>
      <c r="AA22" s="2">
        <f>_xlfn.XLOOKUP(Table1[[#This Row],[Transportation Modes]],Table2[Transportation Mode],Table2[Emission Factor],0)</f>
        <v>0.5</v>
      </c>
      <c r="AB22" s="2">
        <f>_xlfn.XLOOKUP(Table1[[#This Row],[Transportation Modes]],Table3[Transportation Mode],Table3[Shipment Volume (Kg)],0)</f>
        <v>1000</v>
      </c>
      <c r="AC22" s="1">
        <f>Table1[[#This Row],[Number of Products Sold]]/AVERAGE(Table1[Stock Levels])</f>
        <v>6.6987649152187565</v>
      </c>
      <c r="AD22" s="1">
        <f>Table1[[#This Row],[Number of Products Sold]]/365</f>
        <v>0.87671232876712324</v>
      </c>
      <c r="AE22" s="1">
        <f>Table1[[#This Row],[Average Daily Usage Per Day]]*Table1[[#This Row],[Product Lead Times]]</f>
        <v>10.520547945205479</v>
      </c>
      <c r="AF22" s="1">
        <f xml:space="preserve"> Table1[[#This Row],[Minimum Threshold Calculation]] * (1 + 0.1)</f>
        <v>11.572602739726028</v>
      </c>
      <c r="AG22" s="1">
        <f>Table1[[#This Row],[Manufacturing Costs]]/Table1[[#This Row],[Production Volumes]]</f>
        <v>0.2125768919368563</v>
      </c>
      <c r="AH22" s="5">
        <f>Table1[[#This Row],[Shipment Volumes]]*Table1[[#This Row],[Distance]]*Table1[[#This Row],[Emission Factor]]</f>
        <v>300000</v>
      </c>
    </row>
    <row r="23" spans="1:34" x14ac:dyDescent="0.25">
      <c r="A23" t="s">
        <v>39</v>
      </c>
      <c r="B23" t="s">
        <v>57</v>
      </c>
      <c r="C23" s="2">
        <v>84.893868984950799</v>
      </c>
      <c r="D23">
        <v>60</v>
      </c>
      <c r="E23">
        <v>601</v>
      </c>
      <c r="F23" s="2">
        <f t="shared" si="0"/>
        <v>51021.215259955432</v>
      </c>
      <c r="G23" t="s">
        <v>20</v>
      </c>
      <c r="H23">
        <v>69</v>
      </c>
      <c r="I23">
        <v>25</v>
      </c>
      <c r="J23">
        <v>7</v>
      </c>
      <c r="K23">
        <v>6</v>
      </c>
      <c r="L23" t="s">
        <v>9</v>
      </c>
      <c r="M23" s="2">
        <v>6.0378837692182898</v>
      </c>
      <c r="N23" t="s">
        <v>26</v>
      </c>
      <c r="O23" t="s">
        <v>44</v>
      </c>
      <c r="P23">
        <v>19</v>
      </c>
      <c r="Q23">
        <v>791</v>
      </c>
      <c r="R23">
        <v>4</v>
      </c>
      <c r="S23" s="2">
        <v>61.735728954160898</v>
      </c>
      <c r="T23" t="s">
        <v>12</v>
      </c>
      <c r="U23" s="1">
        <v>1.8607567631014899E-2</v>
      </c>
      <c r="V23" s="1">
        <f>Table1[[#This Row],[Production Volumes]]*(Table1[[#This Row],[Defect Rates]]/100)</f>
        <v>0.14718585996132785</v>
      </c>
      <c r="W23" t="s">
        <v>22</v>
      </c>
      <c r="X23" t="s">
        <v>23</v>
      </c>
      <c r="Y23" s="1">
        <v>523.36091472015801</v>
      </c>
      <c r="Z23" s="1">
        <v>600</v>
      </c>
      <c r="AA23" s="1">
        <f>_xlfn.XLOOKUP(Table1[[#This Row],[Transportation Modes]],Table2[Transportation Mode],Table2[Emission Factor],0)</f>
        <v>0.5</v>
      </c>
      <c r="AB23" s="1">
        <f>_xlfn.XLOOKUP(Table1[[#This Row],[Transportation Modes]],Table3[Transportation Mode],Table3[Shipment Volume (Kg)],0)</f>
        <v>1000</v>
      </c>
      <c r="AC23" s="1">
        <f>Table1[[#This Row],[Number of Products Sold]]/AVERAGE(Table1[Stock Levels])</f>
        <v>12.581117856395226</v>
      </c>
      <c r="AD23" s="1">
        <f>Table1[[#This Row],[Number of Products Sold]]/365</f>
        <v>1.6465753424657534</v>
      </c>
      <c r="AE23" s="1">
        <f>Table1[[#This Row],[Average Daily Usage Per Day]]*Table1[[#This Row],[Product Lead Times]]</f>
        <v>41.164383561643838</v>
      </c>
      <c r="AF23" s="1">
        <f xml:space="preserve"> Table1[[#This Row],[Minimum Threshold Calculation]] * (1 + 0.1)</f>
        <v>45.280821917808225</v>
      </c>
      <c r="AG23" s="1">
        <f>Table1[[#This Row],[Manufacturing Costs]]/Table1[[#This Row],[Production Volumes]]</f>
        <v>7.8047697792870921E-2</v>
      </c>
      <c r="AH23" s="5">
        <f>Table1[[#This Row],[Shipment Volumes]]*Table1[[#This Row],[Distance]]*Table1[[#This Row],[Emission Factor]]</f>
        <v>300000</v>
      </c>
    </row>
    <row r="24" spans="1:34" x14ac:dyDescent="0.25">
      <c r="A24" t="s">
        <v>6</v>
      </c>
      <c r="B24" t="s">
        <v>58</v>
      </c>
      <c r="C24" s="2">
        <v>27.679780886501899</v>
      </c>
      <c r="D24">
        <v>55</v>
      </c>
      <c r="E24">
        <v>884</v>
      </c>
      <c r="F24" s="2">
        <f t="shared" si="0"/>
        <v>24468.926303667678</v>
      </c>
      <c r="G24" t="s">
        <v>20</v>
      </c>
      <c r="H24">
        <v>71</v>
      </c>
      <c r="I24">
        <v>1</v>
      </c>
      <c r="J24">
        <v>63</v>
      </c>
      <c r="K24">
        <v>10</v>
      </c>
      <c r="L24" t="s">
        <v>18</v>
      </c>
      <c r="M24" s="1">
        <v>9.5676489209230393</v>
      </c>
      <c r="N24" t="s">
        <v>34</v>
      </c>
      <c r="O24" t="s">
        <v>27</v>
      </c>
      <c r="P24">
        <v>22</v>
      </c>
      <c r="Q24">
        <v>780</v>
      </c>
      <c r="R24">
        <v>28</v>
      </c>
      <c r="S24" s="2">
        <v>50.120839612977299</v>
      </c>
      <c r="T24" t="s">
        <v>28</v>
      </c>
      <c r="U24" s="2">
        <v>2.5912754732111098</v>
      </c>
      <c r="V24" s="2">
        <f>Table1[[#This Row],[Production Volumes]]*(Table1[[#This Row],[Defect Rates]]/100)</f>
        <v>20.211948691046654</v>
      </c>
      <c r="W24" t="s">
        <v>29</v>
      </c>
      <c r="X24" t="s">
        <v>23</v>
      </c>
      <c r="Y24" s="2">
        <v>205.57199582694699</v>
      </c>
      <c r="Z24" s="4">
        <v>1160</v>
      </c>
      <c r="AA24" s="2">
        <f>_xlfn.XLOOKUP(Table1[[#This Row],[Transportation Modes]],Table2[Transportation Mode],Table2[Emission Factor],0)</f>
        <v>0.04</v>
      </c>
      <c r="AB24" s="2">
        <f>_xlfn.XLOOKUP(Table1[[#This Row],[Transportation Modes]],Table3[Transportation Mode],Table3[Shipment Volume (Kg)],0)</f>
        <v>60000</v>
      </c>
      <c r="AC24" s="1">
        <f>Table1[[#This Row],[Number of Products Sold]]/AVERAGE(Table1[Stock Levels])</f>
        <v>18.505338078291814</v>
      </c>
      <c r="AD24" s="1">
        <f>Table1[[#This Row],[Number of Products Sold]]/365</f>
        <v>2.4219178082191779</v>
      </c>
      <c r="AE24" s="1">
        <f>Table1[[#This Row],[Average Daily Usage Per Day]]*Table1[[#This Row],[Product Lead Times]]</f>
        <v>2.4219178082191779</v>
      </c>
      <c r="AF24" s="1">
        <f xml:space="preserve"> Table1[[#This Row],[Minimum Threshold Calculation]] * (1 + 0.1)</f>
        <v>2.6641095890410957</v>
      </c>
      <c r="AG24" s="1">
        <f>Table1[[#This Row],[Manufacturing Costs]]/Table1[[#This Row],[Production Volumes]]</f>
        <v>6.4257486683304235E-2</v>
      </c>
      <c r="AH24" s="5">
        <f>Table1[[#This Row],[Shipment Volumes]]*Table1[[#This Row],[Distance]]*Table1[[#This Row],[Emission Factor]]</f>
        <v>2784000</v>
      </c>
    </row>
    <row r="25" spans="1:34" x14ac:dyDescent="0.25">
      <c r="A25" t="s">
        <v>39</v>
      </c>
      <c r="B25" t="s">
        <v>59</v>
      </c>
      <c r="C25" s="2">
        <v>4.3243411858641601</v>
      </c>
      <c r="D25">
        <v>30</v>
      </c>
      <c r="E25">
        <v>391</v>
      </c>
      <c r="F25" s="2">
        <f t="shared" si="0"/>
        <v>1690.8174036728865</v>
      </c>
      <c r="G25" t="s">
        <v>20</v>
      </c>
      <c r="H25">
        <v>84</v>
      </c>
      <c r="I25">
        <v>5</v>
      </c>
      <c r="J25">
        <v>29</v>
      </c>
      <c r="K25">
        <v>7</v>
      </c>
      <c r="L25" t="s">
        <v>18</v>
      </c>
      <c r="M25" s="2">
        <v>2.92485760114555</v>
      </c>
      <c r="N25" t="s">
        <v>26</v>
      </c>
      <c r="O25" t="s">
        <v>27</v>
      </c>
      <c r="P25">
        <v>11</v>
      </c>
      <c r="Q25">
        <v>568</v>
      </c>
      <c r="R25">
        <v>29</v>
      </c>
      <c r="S25" s="2">
        <v>98.6099572427038</v>
      </c>
      <c r="T25" t="s">
        <v>12</v>
      </c>
      <c r="U25" s="2">
        <v>1.3422915627227301</v>
      </c>
      <c r="V25" s="2">
        <f>Table1[[#This Row],[Production Volumes]]*(Table1[[#This Row],[Defect Rates]]/100)</f>
        <v>7.6242160762651068</v>
      </c>
      <c r="W25" t="s">
        <v>29</v>
      </c>
      <c r="X25" t="s">
        <v>30</v>
      </c>
      <c r="Y25" s="2">
        <v>196.329446112412</v>
      </c>
      <c r="Z25" s="4">
        <v>1160</v>
      </c>
      <c r="AA25" s="2">
        <f>_xlfn.XLOOKUP(Table1[[#This Row],[Transportation Modes]],Table2[Transportation Mode],Table2[Emission Factor],0)</f>
        <v>0.04</v>
      </c>
      <c r="AB25" s="2">
        <f>_xlfn.XLOOKUP(Table1[[#This Row],[Transportation Modes]],Table3[Transportation Mode],Table3[Shipment Volume (Kg)],0)</f>
        <v>60000</v>
      </c>
      <c r="AC25" s="1">
        <f>Table1[[#This Row],[Number of Products Sold]]/AVERAGE(Table1[Stock Levels])</f>
        <v>8.185053380782918</v>
      </c>
      <c r="AD25" s="1">
        <f>Table1[[#This Row],[Number of Products Sold]]/365</f>
        <v>1.0712328767123287</v>
      </c>
      <c r="AE25" s="1">
        <f>Table1[[#This Row],[Average Daily Usage Per Day]]*Table1[[#This Row],[Product Lead Times]]</f>
        <v>5.3561643835616435</v>
      </c>
      <c r="AF25" s="1">
        <f xml:space="preserve"> Table1[[#This Row],[Minimum Threshold Calculation]] * (1 + 0.1)</f>
        <v>5.8917808219178083</v>
      </c>
      <c r="AG25" s="1">
        <f>Table1[[#This Row],[Manufacturing Costs]]/Table1[[#This Row],[Production Volumes]]</f>
        <v>0.17360907965264755</v>
      </c>
      <c r="AH25" s="5">
        <f>Table1[[#This Row],[Shipment Volumes]]*Table1[[#This Row],[Distance]]*Table1[[#This Row],[Emission Factor]]</f>
        <v>2784000</v>
      </c>
    </row>
    <row r="26" spans="1:34" x14ac:dyDescent="0.25">
      <c r="A26" t="s">
        <v>6</v>
      </c>
      <c r="B26" t="s">
        <v>60</v>
      </c>
      <c r="C26" s="2">
        <v>4.1563083593111001</v>
      </c>
      <c r="D26">
        <v>32</v>
      </c>
      <c r="E26">
        <v>209</v>
      </c>
      <c r="F26" s="2">
        <f t="shared" si="0"/>
        <v>868.66844709601992</v>
      </c>
      <c r="G26" t="s">
        <v>37</v>
      </c>
      <c r="H26">
        <v>4</v>
      </c>
      <c r="I26">
        <v>26</v>
      </c>
      <c r="J26">
        <v>2</v>
      </c>
      <c r="K26">
        <v>8</v>
      </c>
      <c r="L26" t="s">
        <v>25</v>
      </c>
      <c r="M26" s="2">
        <v>9.7412916892843597</v>
      </c>
      <c r="N26" t="s">
        <v>43</v>
      </c>
      <c r="O26" t="s">
        <v>35</v>
      </c>
      <c r="P26">
        <v>28</v>
      </c>
      <c r="Q26">
        <v>447</v>
      </c>
      <c r="R26">
        <v>3</v>
      </c>
      <c r="S26" s="2">
        <v>40.382359702924802</v>
      </c>
      <c r="T26" t="s">
        <v>12</v>
      </c>
      <c r="U26" s="2">
        <v>3.69131029262872</v>
      </c>
      <c r="V26" s="2">
        <f>Table1[[#This Row],[Production Volumes]]*(Table1[[#This Row],[Defect Rates]]/100)</f>
        <v>16.50015700805038</v>
      </c>
      <c r="W26" t="s">
        <v>22</v>
      </c>
      <c r="X26" t="s">
        <v>30</v>
      </c>
      <c r="Y26" s="2">
        <v>758.72477260293795</v>
      </c>
      <c r="Z26" s="4">
        <v>788</v>
      </c>
      <c r="AA26" s="2">
        <f>_xlfn.XLOOKUP(Table1[[#This Row],[Transportation Modes]],Table2[Transportation Mode],Table2[Emission Factor],0)</f>
        <v>0.5</v>
      </c>
      <c r="AB26" s="2">
        <f>_xlfn.XLOOKUP(Table1[[#This Row],[Transportation Modes]],Table3[Transportation Mode],Table3[Shipment Volume (Kg)],0)</f>
        <v>1000</v>
      </c>
      <c r="AC26" s="1">
        <f>Table1[[#This Row],[Number of Products Sold]]/AVERAGE(Table1[Stock Levels])</f>
        <v>4.37513083525225</v>
      </c>
      <c r="AD26" s="1">
        <f>Table1[[#This Row],[Number of Products Sold]]/365</f>
        <v>0.57260273972602738</v>
      </c>
      <c r="AE26" s="1">
        <f>Table1[[#This Row],[Average Daily Usage Per Day]]*Table1[[#This Row],[Product Lead Times]]</f>
        <v>14.887671232876713</v>
      </c>
      <c r="AF26" s="1">
        <f xml:space="preserve"> Table1[[#This Row],[Minimum Threshold Calculation]] * (1 + 0.1)</f>
        <v>16.376438356164385</v>
      </c>
      <c r="AG26" s="1">
        <f>Table1[[#This Row],[Manufacturing Costs]]/Table1[[#This Row],[Production Volumes]]</f>
        <v>9.0340849447259064E-2</v>
      </c>
      <c r="AH26" s="5">
        <f>Table1[[#This Row],[Shipment Volumes]]*Table1[[#This Row],[Distance]]*Table1[[#This Row],[Emission Factor]]</f>
        <v>394000</v>
      </c>
    </row>
    <row r="27" spans="1:34" x14ac:dyDescent="0.25">
      <c r="A27" t="s">
        <v>6</v>
      </c>
      <c r="B27" t="s">
        <v>61</v>
      </c>
      <c r="C27" s="2">
        <v>39.629343985092603</v>
      </c>
      <c r="D27">
        <v>73</v>
      </c>
      <c r="E27">
        <v>142</v>
      </c>
      <c r="F27" s="2">
        <f t="shared" si="0"/>
        <v>5627.3668458831498</v>
      </c>
      <c r="G27" t="s">
        <v>37</v>
      </c>
      <c r="H27">
        <v>82</v>
      </c>
      <c r="I27">
        <v>11</v>
      </c>
      <c r="J27">
        <v>52</v>
      </c>
      <c r="K27">
        <v>3</v>
      </c>
      <c r="L27" t="s">
        <v>25</v>
      </c>
      <c r="M27" s="2">
        <v>2.2310736812817198</v>
      </c>
      <c r="N27" t="s">
        <v>34</v>
      </c>
      <c r="O27" t="s">
        <v>27</v>
      </c>
      <c r="P27">
        <v>19</v>
      </c>
      <c r="Q27">
        <v>934</v>
      </c>
      <c r="R27">
        <v>23</v>
      </c>
      <c r="S27" s="2">
        <v>78.280383118415301</v>
      </c>
      <c r="T27" t="s">
        <v>12</v>
      </c>
      <c r="U27" s="2">
        <v>3.79723121711418</v>
      </c>
      <c r="V27" s="2">
        <f>Table1[[#This Row],[Production Volumes]]*(Table1[[#This Row],[Defect Rates]]/100)</f>
        <v>35.466139567846447</v>
      </c>
      <c r="W27" t="s">
        <v>13</v>
      </c>
      <c r="X27" t="s">
        <v>14</v>
      </c>
      <c r="Y27" s="2">
        <v>458.53594573920901</v>
      </c>
      <c r="Z27" s="4">
        <v>880</v>
      </c>
      <c r="AA27" s="2">
        <f>_xlfn.XLOOKUP(Table1[[#This Row],[Transportation Modes]],Table2[Transportation Mode],Table2[Emission Factor],0)</f>
        <v>0.15</v>
      </c>
      <c r="AB27" s="2">
        <f>_xlfn.XLOOKUP(Table1[[#This Row],[Transportation Modes]],Table3[Transportation Mode],Table3[Shipment Volume (Kg)],0)</f>
        <v>10000</v>
      </c>
      <c r="AC27" s="1">
        <f>Table1[[#This Row],[Number of Products Sold]]/AVERAGE(Table1[Stock Levels])</f>
        <v>2.972576931128323</v>
      </c>
      <c r="AD27" s="1">
        <f>Table1[[#This Row],[Number of Products Sold]]/365</f>
        <v>0.38904109589041097</v>
      </c>
      <c r="AE27" s="1">
        <f>Table1[[#This Row],[Average Daily Usage Per Day]]*Table1[[#This Row],[Product Lead Times]]</f>
        <v>4.279452054794521</v>
      </c>
      <c r="AF27" s="1">
        <f xml:space="preserve"> Table1[[#This Row],[Minimum Threshold Calculation]] * (1 + 0.1)</f>
        <v>4.7073972602739733</v>
      </c>
      <c r="AG27" s="1">
        <f>Table1[[#This Row],[Manufacturing Costs]]/Table1[[#This Row],[Production Volumes]]</f>
        <v>8.3811973360187683E-2</v>
      </c>
      <c r="AH27" s="5">
        <f>Table1[[#This Row],[Shipment Volumes]]*Table1[[#This Row],[Distance]]*Table1[[#This Row],[Emission Factor]]</f>
        <v>1320000</v>
      </c>
    </row>
    <row r="28" spans="1:34" x14ac:dyDescent="0.25">
      <c r="A28" t="s">
        <v>6</v>
      </c>
      <c r="B28" t="s">
        <v>62</v>
      </c>
      <c r="C28" s="2">
        <v>97.446946617892806</v>
      </c>
      <c r="D28">
        <v>9</v>
      </c>
      <c r="E28">
        <v>353</v>
      </c>
      <c r="F28" s="2">
        <f t="shared" si="0"/>
        <v>34398.77215611616</v>
      </c>
      <c r="G28" t="s">
        <v>37</v>
      </c>
      <c r="H28">
        <v>59</v>
      </c>
      <c r="I28">
        <v>16</v>
      </c>
      <c r="J28">
        <v>48</v>
      </c>
      <c r="K28">
        <v>4</v>
      </c>
      <c r="L28" t="s">
        <v>9</v>
      </c>
      <c r="M28" s="2">
        <v>6.5075486210785503</v>
      </c>
      <c r="N28" t="s">
        <v>43</v>
      </c>
      <c r="O28" t="s">
        <v>35</v>
      </c>
      <c r="P28">
        <v>26</v>
      </c>
      <c r="Q28">
        <v>171</v>
      </c>
      <c r="R28">
        <v>4</v>
      </c>
      <c r="S28" s="2">
        <v>15.972229757181699</v>
      </c>
      <c r="T28" t="s">
        <v>46</v>
      </c>
      <c r="U28" s="2">
        <v>2.1193197367249201</v>
      </c>
      <c r="V28" s="2">
        <f>Table1[[#This Row],[Production Volumes]]*(Table1[[#This Row],[Defect Rates]]/100)</f>
        <v>3.6240367497996133</v>
      </c>
      <c r="W28" t="s">
        <v>29</v>
      </c>
      <c r="X28" t="s">
        <v>30</v>
      </c>
      <c r="Y28" s="2">
        <v>617.86691645837698</v>
      </c>
      <c r="Z28" s="4">
        <v>1100</v>
      </c>
      <c r="AA28" s="2">
        <f>_xlfn.XLOOKUP(Table1[[#This Row],[Transportation Modes]],Table2[Transportation Mode],Table2[Emission Factor],0)</f>
        <v>0.04</v>
      </c>
      <c r="AB28" s="2">
        <f>_xlfn.XLOOKUP(Table1[[#This Row],[Transportation Modes]],Table3[Transportation Mode],Table3[Shipment Volume (Kg)],0)</f>
        <v>60000</v>
      </c>
      <c r="AC28" s="1">
        <f>Table1[[#This Row],[Number of Products Sold]]/AVERAGE(Table1[Stock Levels])</f>
        <v>7.3895750471006902</v>
      </c>
      <c r="AD28" s="1">
        <f>Table1[[#This Row],[Number of Products Sold]]/365</f>
        <v>0.9671232876712329</v>
      </c>
      <c r="AE28" s="1">
        <f>Table1[[#This Row],[Average Daily Usage Per Day]]*Table1[[#This Row],[Product Lead Times]]</f>
        <v>15.473972602739726</v>
      </c>
      <c r="AF28" s="1">
        <f xml:space="preserve"> Table1[[#This Row],[Minimum Threshold Calculation]] * (1 + 0.1)</f>
        <v>17.0213698630137</v>
      </c>
      <c r="AG28" s="1">
        <f>Table1[[#This Row],[Manufacturing Costs]]/Table1[[#This Row],[Production Volumes]]</f>
        <v>9.3404852381179529E-2</v>
      </c>
      <c r="AH28" s="5">
        <f>Table1[[#This Row],[Shipment Volumes]]*Table1[[#This Row],[Distance]]*Table1[[#This Row],[Emission Factor]]</f>
        <v>2640000</v>
      </c>
    </row>
    <row r="29" spans="1:34" x14ac:dyDescent="0.25">
      <c r="A29" t="s">
        <v>39</v>
      </c>
      <c r="B29" t="s">
        <v>63</v>
      </c>
      <c r="C29" s="2">
        <v>92.557360812401996</v>
      </c>
      <c r="D29">
        <v>42</v>
      </c>
      <c r="E29">
        <v>352</v>
      </c>
      <c r="F29" s="2">
        <f t="shared" si="0"/>
        <v>32580.191005965502</v>
      </c>
      <c r="G29" t="s">
        <v>20</v>
      </c>
      <c r="H29">
        <v>47</v>
      </c>
      <c r="I29">
        <v>9</v>
      </c>
      <c r="J29">
        <v>62</v>
      </c>
      <c r="K29">
        <v>8</v>
      </c>
      <c r="L29" t="s">
        <v>25</v>
      </c>
      <c r="M29" s="2">
        <v>7.4067509529980704</v>
      </c>
      <c r="N29" t="s">
        <v>26</v>
      </c>
      <c r="O29" t="s">
        <v>11</v>
      </c>
      <c r="P29">
        <v>25</v>
      </c>
      <c r="Q29">
        <v>291</v>
      </c>
      <c r="R29">
        <v>4</v>
      </c>
      <c r="S29" s="2">
        <v>10.5282450700421</v>
      </c>
      <c r="T29" t="s">
        <v>28</v>
      </c>
      <c r="U29" s="2">
        <v>2.8646678378833701</v>
      </c>
      <c r="V29" s="2">
        <f>Table1[[#This Row],[Production Volumes]]*(Table1[[#This Row],[Defect Rates]]/100)</f>
        <v>8.3361834082406077</v>
      </c>
      <c r="W29" t="s">
        <v>38</v>
      </c>
      <c r="X29" t="s">
        <v>14</v>
      </c>
      <c r="Y29" s="2">
        <v>762.45918215568304</v>
      </c>
      <c r="Z29" s="4">
        <v>2130</v>
      </c>
      <c r="AA29" s="2">
        <f>_xlfn.XLOOKUP(Table1[[#This Row],[Transportation Modes]],Table2[Transportation Mode],Table2[Emission Factor],0)</f>
        <v>0.02</v>
      </c>
      <c r="AB29" s="2">
        <f>_xlfn.XLOOKUP(Table1[[#This Row],[Transportation Modes]],Table3[Transportation Mode],Table3[Shipment Volume (Kg)],0)</f>
        <v>20000</v>
      </c>
      <c r="AC29" s="1">
        <f>Table1[[#This Row],[Number of Products Sold]]/AVERAGE(Table1[Stock Levels])</f>
        <v>7.3686414067406316</v>
      </c>
      <c r="AD29" s="1">
        <f>Table1[[#This Row],[Number of Products Sold]]/365</f>
        <v>0.96438356164383565</v>
      </c>
      <c r="AE29" s="1">
        <f>Table1[[#This Row],[Average Daily Usage Per Day]]*Table1[[#This Row],[Product Lead Times]]</f>
        <v>8.6794520547945204</v>
      </c>
      <c r="AF29" s="1">
        <f xml:space="preserve"> Table1[[#This Row],[Minimum Threshold Calculation]] * (1 + 0.1)</f>
        <v>9.5473972602739732</v>
      </c>
      <c r="AG29" s="1">
        <f>Table1[[#This Row],[Manufacturing Costs]]/Table1[[#This Row],[Production Volumes]]</f>
        <v>3.6179536323168726E-2</v>
      </c>
      <c r="AH29" s="5">
        <f>Table1[[#This Row],[Shipment Volumes]]*Table1[[#This Row],[Distance]]*Table1[[#This Row],[Emission Factor]]</f>
        <v>852000</v>
      </c>
    </row>
    <row r="30" spans="1:34" x14ac:dyDescent="0.25">
      <c r="A30" t="s">
        <v>39</v>
      </c>
      <c r="B30" t="s">
        <v>64</v>
      </c>
      <c r="C30" s="2">
        <v>2.3972747055971402</v>
      </c>
      <c r="D30">
        <v>12</v>
      </c>
      <c r="E30">
        <v>394</v>
      </c>
      <c r="F30" s="2">
        <f t="shared" si="0"/>
        <v>944.52623400527318</v>
      </c>
      <c r="G30" t="s">
        <v>17</v>
      </c>
      <c r="H30">
        <v>48</v>
      </c>
      <c r="I30">
        <v>15</v>
      </c>
      <c r="J30">
        <v>24</v>
      </c>
      <c r="K30">
        <v>4</v>
      </c>
      <c r="L30" t="s">
        <v>9</v>
      </c>
      <c r="M30" s="2">
        <v>9.8981405080692202</v>
      </c>
      <c r="N30" t="s">
        <v>21</v>
      </c>
      <c r="O30" t="s">
        <v>11</v>
      </c>
      <c r="P30">
        <v>13</v>
      </c>
      <c r="Q30">
        <v>171</v>
      </c>
      <c r="R30">
        <v>7</v>
      </c>
      <c r="S30" s="2">
        <v>59.429381810691503</v>
      </c>
      <c r="T30" t="s">
        <v>28</v>
      </c>
      <c r="U30" s="1">
        <v>0.81575707929567198</v>
      </c>
      <c r="V30" s="1">
        <f>Table1[[#This Row],[Production Volumes]]*(Table1[[#This Row],[Defect Rates]]/100)</f>
        <v>1.3949446055955992</v>
      </c>
      <c r="W30" t="s">
        <v>22</v>
      </c>
      <c r="X30" t="s">
        <v>30</v>
      </c>
      <c r="Y30" s="2">
        <v>123.437027511827</v>
      </c>
      <c r="Z30" s="4">
        <v>1089</v>
      </c>
      <c r="AA30" s="2">
        <f>_xlfn.XLOOKUP(Table1[[#This Row],[Transportation Modes]],Table2[Transportation Mode],Table2[Emission Factor],0)</f>
        <v>0.5</v>
      </c>
      <c r="AB30" s="2">
        <f>_xlfn.XLOOKUP(Table1[[#This Row],[Transportation Modes]],Table3[Transportation Mode],Table3[Shipment Volume (Kg)],0)</f>
        <v>1000</v>
      </c>
      <c r="AC30" s="1">
        <f>Table1[[#This Row],[Number of Products Sold]]/AVERAGE(Table1[Stock Levels])</f>
        <v>8.247854301863093</v>
      </c>
      <c r="AD30" s="1">
        <f>Table1[[#This Row],[Number of Products Sold]]/365</f>
        <v>1.0794520547945206</v>
      </c>
      <c r="AE30" s="1">
        <f>Table1[[#This Row],[Average Daily Usage Per Day]]*Table1[[#This Row],[Product Lead Times]]</f>
        <v>16.19178082191781</v>
      </c>
      <c r="AF30" s="1">
        <f xml:space="preserve"> Table1[[#This Row],[Minimum Threshold Calculation]] * (1 + 0.1)</f>
        <v>17.810958904109594</v>
      </c>
      <c r="AG30" s="1">
        <f>Table1[[#This Row],[Manufacturing Costs]]/Table1[[#This Row],[Production Volumes]]</f>
        <v>0.34754024450696785</v>
      </c>
      <c r="AH30" s="5">
        <f>Table1[[#This Row],[Shipment Volumes]]*Table1[[#This Row],[Distance]]*Table1[[#This Row],[Emission Factor]]</f>
        <v>544500</v>
      </c>
    </row>
    <row r="31" spans="1:34" x14ac:dyDescent="0.25">
      <c r="A31" t="s">
        <v>39</v>
      </c>
      <c r="B31" t="s">
        <v>65</v>
      </c>
      <c r="C31" s="2">
        <v>63.447559185207297</v>
      </c>
      <c r="D31">
        <v>3</v>
      </c>
      <c r="E31">
        <v>253</v>
      </c>
      <c r="F31" s="2">
        <f t="shared" si="0"/>
        <v>16052.232473857446</v>
      </c>
      <c r="G31" t="s">
        <v>17</v>
      </c>
      <c r="H31">
        <v>45</v>
      </c>
      <c r="I31">
        <v>5</v>
      </c>
      <c r="J31">
        <v>67</v>
      </c>
      <c r="K31">
        <v>7</v>
      </c>
      <c r="L31" t="s">
        <v>9</v>
      </c>
      <c r="M31" s="2">
        <v>8.1009731453970293</v>
      </c>
      <c r="N31" t="s">
        <v>21</v>
      </c>
      <c r="O31" t="s">
        <v>27</v>
      </c>
      <c r="P31">
        <v>16</v>
      </c>
      <c r="Q31">
        <v>329</v>
      </c>
      <c r="R31">
        <v>7</v>
      </c>
      <c r="S31" s="2">
        <v>39.292875586065698</v>
      </c>
      <c r="T31" t="s">
        <v>46</v>
      </c>
      <c r="U31" s="2">
        <v>3.8780989365884802</v>
      </c>
      <c r="V31" s="2">
        <f>Table1[[#This Row],[Production Volumes]]*(Table1[[#This Row],[Defect Rates]]/100)</f>
        <v>12.7589455013761</v>
      </c>
      <c r="W31" t="s">
        <v>13</v>
      </c>
      <c r="X31" t="s">
        <v>14</v>
      </c>
      <c r="Y31" s="2">
        <v>764.93537594070801</v>
      </c>
      <c r="Z31" s="4">
        <v>880</v>
      </c>
      <c r="AA31" s="2">
        <f>_xlfn.XLOOKUP(Table1[[#This Row],[Transportation Modes]],Table2[Transportation Mode],Table2[Emission Factor],0)</f>
        <v>0.15</v>
      </c>
      <c r="AB31" s="2">
        <f>_xlfn.XLOOKUP(Table1[[#This Row],[Transportation Modes]],Table3[Transportation Mode],Table3[Shipment Volume (Kg)],0)</f>
        <v>10000</v>
      </c>
      <c r="AC31" s="1">
        <f>Table1[[#This Row],[Number of Products Sold]]/AVERAGE(Table1[Stock Levels])</f>
        <v>5.2962110110948286</v>
      </c>
      <c r="AD31" s="1">
        <f>Table1[[#This Row],[Number of Products Sold]]/365</f>
        <v>0.69315068493150689</v>
      </c>
      <c r="AE31" s="1">
        <f>Table1[[#This Row],[Average Daily Usage Per Day]]*Table1[[#This Row],[Product Lead Times]]</f>
        <v>3.4657534246575343</v>
      </c>
      <c r="AF31" s="1">
        <f xml:space="preserve"> Table1[[#This Row],[Minimum Threshold Calculation]] * (1 + 0.1)</f>
        <v>3.8123287671232879</v>
      </c>
      <c r="AG31" s="1">
        <f>Table1[[#This Row],[Manufacturing Costs]]/Table1[[#This Row],[Production Volumes]]</f>
        <v>0.11943123278439421</v>
      </c>
      <c r="AH31" s="5">
        <f>Table1[[#This Row],[Shipment Volumes]]*Table1[[#This Row],[Distance]]*Table1[[#This Row],[Emission Factor]]</f>
        <v>1320000</v>
      </c>
    </row>
    <row r="32" spans="1:34" x14ac:dyDescent="0.25">
      <c r="A32" t="s">
        <v>6</v>
      </c>
      <c r="B32" t="s">
        <v>66</v>
      </c>
      <c r="C32" s="2">
        <v>8.0228592105263896</v>
      </c>
      <c r="D32">
        <v>10</v>
      </c>
      <c r="E32">
        <v>327</v>
      </c>
      <c r="F32" s="2">
        <f t="shared" si="0"/>
        <v>2623.4749618421292</v>
      </c>
      <c r="G32" t="s">
        <v>37</v>
      </c>
      <c r="H32">
        <v>60</v>
      </c>
      <c r="I32">
        <v>26</v>
      </c>
      <c r="J32">
        <v>35</v>
      </c>
      <c r="K32">
        <v>7</v>
      </c>
      <c r="L32" t="s">
        <v>9</v>
      </c>
      <c r="M32" s="2">
        <v>8.9545283153180097</v>
      </c>
      <c r="N32" t="s">
        <v>34</v>
      </c>
      <c r="O32" t="s">
        <v>27</v>
      </c>
      <c r="P32">
        <v>27</v>
      </c>
      <c r="Q32">
        <v>806</v>
      </c>
      <c r="R32">
        <v>30</v>
      </c>
      <c r="S32" s="2">
        <v>51.634893400109299</v>
      </c>
      <c r="T32" t="s">
        <v>12</v>
      </c>
      <c r="U32" s="2">
        <v>0.96539470535239302</v>
      </c>
      <c r="V32" s="2">
        <f>Table1[[#This Row],[Production Volumes]]*(Table1[[#This Row],[Defect Rates]]/100)</f>
        <v>7.7810813251402875</v>
      </c>
      <c r="W32" t="s">
        <v>13</v>
      </c>
      <c r="X32" t="s">
        <v>23</v>
      </c>
      <c r="Y32" s="1">
        <v>880.08098824716103</v>
      </c>
      <c r="Z32" s="1">
        <v>880</v>
      </c>
      <c r="AA32" s="1">
        <f>_xlfn.XLOOKUP(Table1[[#This Row],[Transportation Modes]],Table2[Transportation Mode],Table2[Emission Factor],0)</f>
        <v>0.15</v>
      </c>
      <c r="AB32" s="1">
        <f>_xlfn.XLOOKUP(Table1[[#This Row],[Transportation Modes]],Table3[Transportation Mode],Table3[Shipment Volume (Kg)],0)</f>
        <v>10000</v>
      </c>
      <c r="AC32" s="1">
        <f>Table1[[#This Row],[Number of Products Sold]]/AVERAGE(Table1[Stock Levels])</f>
        <v>6.845300397739166</v>
      </c>
      <c r="AD32" s="1">
        <f>Table1[[#This Row],[Number of Products Sold]]/365</f>
        <v>0.89589041095890409</v>
      </c>
      <c r="AE32" s="1">
        <f>Table1[[#This Row],[Average Daily Usage Per Day]]*Table1[[#This Row],[Product Lead Times]]</f>
        <v>23.293150684931508</v>
      </c>
      <c r="AF32" s="1">
        <f xml:space="preserve"> Table1[[#This Row],[Minimum Threshold Calculation]] * (1 + 0.1)</f>
        <v>25.62246575342466</v>
      </c>
      <c r="AG32" s="1">
        <f>Table1[[#This Row],[Manufacturing Costs]]/Table1[[#This Row],[Production Volumes]]</f>
        <v>6.4063143176314272E-2</v>
      </c>
      <c r="AH32" s="5">
        <f>Table1[[#This Row],[Shipment Volumes]]*Table1[[#This Row],[Distance]]*Table1[[#This Row],[Emission Factor]]</f>
        <v>1320000</v>
      </c>
    </row>
    <row r="33" spans="1:34" x14ac:dyDescent="0.25">
      <c r="A33" t="s">
        <v>15</v>
      </c>
      <c r="B33" t="s">
        <v>67</v>
      </c>
      <c r="C33" s="1">
        <v>50.847393051718697</v>
      </c>
      <c r="D33">
        <v>28</v>
      </c>
      <c r="E33">
        <v>168</v>
      </c>
      <c r="F33" s="2">
        <f t="shared" si="0"/>
        <v>8542.3620326887412</v>
      </c>
      <c r="G33" t="s">
        <v>37</v>
      </c>
      <c r="H33">
        <v>6</v>
      </c>
      <c r="I33">
        <v>17</v>
      </c>
      <c r="J33">
        <v>44</v>
      </c>
      <c r="K33">
        <v>4</v>
      </c>
      <c r="L33" t="s">
        <v>9</v>
      </c>
      <c r="M33" s="2">
        <v>2.6796609649813998</v>
      </c>
      <c r="N33" t="s">
        <v>10</v>
      </c>
      <c r="O33" t="s">
        <v>44</v>
      </c>
      <c r="P33">
        <v>24</v>
      </c>
      <c r="Q33">
        <v>461</v>
      </c>
      <c r="R33">
        <v>8</v>
      </c>
      <c r="S33" s="2">
        <v>60.251145661598002</v>
      </c>
      <c r="T33" t="s">
        <v>12</v>
      </c>
      <c r="U33" s="2">
        <v>2.9890000066550702</v>
      </c>
      <c r="V33" s="2">
        <f>Table1[[#This Row],[Production Volumes]]*(Table1[[#This Row],[Defect Rates]]/100)</f>
        <v>13.779290030679874</v>
      </c>
      <c r="W33" t="s">
        <v>29</v>
      </c>
      <c r="X33" t="s">
        <v>23</v>
      </c>
      <c r="Y33" s="2">
        <v>609.379206618426</v>
      </c>
      <c r="Z33" s="4">
        <v>780</v>
      </c>
      <c r="AA33" s="2">
        <f>_xlfn.XLOOKUP(Table1[[#This Row],[Transportation Modes]],Table2[Transportation Mode],Table2[Emission Factor],0)</f>
        <v>0.04</v>
      </c>
      <c r="AB33" s="2">
        <f>_xlfn.XLOOKUP(Table1[[#This Row],[Transportation Modes]],Table3[Transportation Mode],Table3[Shipment Volume (Kg)],0)</f>
        <v>60000</v>
      </c>
      <c r="AC33" s="1">
        <f>Table1[[#This Row],[Number of Products Sold]]/AVERAGE(Table1[Stock Levels])</f>
        <v>3.5168515804898468</v>
      </c>
      <c r="AD33" s="1">
        <f>Table1[[#This Row],[Number of Products Sold]]/365</f>
        <v>0.46027397260273972</v>
      </c>
      <c r="AE33" s="1">
        <f>Table1[[#This Row],[Average Daily Usage Per Day]]*Table1[[#This Row],[Product Lead Times]]</f>
        <v>7.8246575342465752</v>
      </c>
      <c r="AF33" s="1">
        <f xml:space="preserve"> Table1[[#This Row],[Minimum Threshold Calculation]] * (1 + 0.1)</f>
        <v>8.607123287671234</v>
      </c>
      <c r="AG33" s="1">
        <f>Table1[[#This Row],[Manufacturing Costs]]/Table1[[#This Row],[Production Volumes]]</f>
        <v>0.13069662833318438</v>
      </c>
      <c r="AH33" s="5">
        <f>Table1[[#This Row],[Shipment Volumes]]*Table1[[#This Row],[Distance]]*Table1[[#This Row],[Emission Factor]]</f>
        <v>1872000</v>
      </c>
    </row>
    <row r="34" spans="1:34" x14ac:dyDescent="0.25">
      <c r="A34" t="s">
        <v>15</v>
      </c>
      <c r="B34" t="s">
        <v>68</v>
      </c>
      <c r="C34" s="2">
        <v>79.209936015656695</v>
      </c>
      <c r="D34">
        <v>43</v>
      </c>
      <c r="E34">
        <v>781</v>
      </c>
      <c r="F34" s="2">
        <f t="shared" si="0"/>
        <v>61862.960028227877</v>
      </c>
      <c r="G34" t="s">
        <v>20</v>
      </c>
      <c r="H34">
        <v>89</v>
      </c>
      <c r="I34">
        <v>13</v>
      </c>
      <c r="J34">
        <v>64</v>
      </c>
      <c r="K34">
        <v>4</v>
      </c>
      <c r="L34" t="s">
        <v>25</v>
      </c>
      <c r="M34" s="2">
        <v>6.5991049012385803</v>
      </c>
      <c r="N34" t="s">
        <v>10</v>
      </c>
      <c r="O34" t="s">
        <v>27</v>
      </c>
      <c r="P34">
        <v>30</v>
      </c>
      <c r="Q34">
        <v>737</v>
      </c>
      <c r="R34">
        <v>7</v>
      </c>
      <c r="S34" s="2">
        <v>29.6924671537497</v>
      </c>
      <c r="T34" t="s">
        <v>46</v>
      </c>
      <c r="U34" s="2">
        <v>1.94603611938611</v>
      </c>
      <c r="V34" s="2">
        <f>Table1[[#This Row],[Production Volumes]]*(Table1[[#This Row],[Defect Rates]]/100)</f>
        <v>14.34228619987563</v>
      </c>
      <c r="W34" t="s">
        <v>13</v>
      </c>
      <c r="X34" t="s">
        <v>30</v>
      </c>
      <c r="Y34" s="2">
        <v>761.17390951487698</v>
      </c>
      <c r="Z34" s="4">
        <v>880</v>
      </c>
      <c r="AA34" s="2">
        <f>_xlfn.XLOOKUP(Table1[[#This Row],[Transportation Modes]],Table2[Transportation Mode],Table2[Emission Factor],0)</f>
        <v>0.15</v>
      </c>
      <c r="AB34" s="2">
        <f>_xlfn.XLOOKUP(Table1[[#This Row],[Transportation Modes]],Table3[Transportation Mode],Table3[Shipment Volume (Kg)],0)</f>
        <v>10000</v>
      </c>
      <c r="AC34" s="1">
        <f>Table1[[#This Row],[Number of Products Sold]]/AVERAGE(Table1[Stock Levels])</f>
        <v>16.349173121205776</v>
      </c>
      <c r="AD34" s="1">
        <f>Table1[[#This Row],[Number of Products Sold]]/365</f>
        <v>2.1397260273972605</v>
      </c>
      <c r="AE34" s="1">
        <f>Table1[[#This Row],[Average Daily Usage Per Day]]*Table1[[#This Row],[Product Lead Times]]</f>
        <v>27.816438356164387</v>
      </c>
      <c r="AF34" s="1">
        <f xml:space="preserve"> Table1[[#This Row],[Minimum Threshold Calculation]] * (1 + 0.1)</f>
        <v>30.598082191780829</v>
      </c>
      <c r="AG34" s="1">
        <f>Table1[[#This Row],[Manufacturing Costs]]/Table1[[#This Row],[Production Volumes]]</f>
        <v>4.0288286504409361E-2</v>
      </c>
      <c r="AH34" s="5">
        <f>Table1[[#This Row],[Shipment Volumes]]*Table1[[#This Row],[Distance]]*Table1[[#This Row],[Emission Factor]]</f>
        <v>1320000</v>
      </c>
    </row>
    <row r="35" spans="1:34" x14ac:dyDescent="0.25">
      <c r="A35" t="s">
        <v>39</v>
      </c>
      <c r="B35" t="s">
        <v>69</v>
      </c>
      <c r="C35" s="1">
        <v>64.795435000155607</v>
      </c>
      <c r="D35">
        <v>63</v>
      </c>
      <c r="E35">
        <v>616</v>
      </c>
      <c r="F35" s="2">
        <f t="shared" si="0"/>
        <v>39913.987960095852</v>
      </c>
      <c r="G35" t="s">
        <v>8</v>
      </c>
      <c r="H35">
        <v>4</v>
      </c>
      <c r="I35">
        <v>17</v>
      </c>
      <c r="J35">
        <v>95</v>
      </c>
      <c r="K35">
        <v>9</v>
      </c>
      <c r="L35" t="s">
        <v>25</v>
      </c>
      <c r="M35" s="1">
        <v>4.85827050343664</v>
      </c>
      <c r="N35" t="s">
        <v>26</v>
      </c>
      <c r="O35" t="s">
        <v>44</v>
      </c>
      <c r="P35">
        <v>1</v>
      </c>
      <c r="Q35">
        <v>251</v>
      </c>
      <c r="R35">
        <v>23</v>
      </c>
      <c r="S35" s="2">
        <v>23.853427512896101</v>
      </c>
      <c r="T35" t="s">
        <v>28</v>
      </c>
      <c r="U35" s="2">
        <v>3.54104601225092</v>
      </c>
      <c r="V35" s="2">
        <f>Table1[[#This Row],[Production Volumes]]*(Table1[[#This Row],[Defect Rates]]/100)</f>
        <v>8.8880254907498095</v>
      </c>
      <c r="W35" t="s">
        <v>38</v>
      </c>
      <c r="X35" t="s">
        <v>30</v>
      </c>
      <c r="Y35" s="1">
        <v>371.25529551987103</v>
      </c>
      <c r="Z35" s="1">
        <v>778</v>
      </c>
      <c r="AA35" s="1">
        <f>_xlfn.XLOOKUP(Table1[[#This Row],[Transportation Modes]],Table2[Transportation Mode],Table2[Emission Factor],0)</f>
        <v>0.02</v>
      </c>
      <c r="AB35" s="1">
        <f>_xlfn.XLOOKUP(Table1[[#This Row],[Transportation Modes]],Table3[Transportation Mode],Table3[Shipment Volume (Kg)],0)</f>
        <v>20000</v>
      </c>
      <c r="AC35" s="1">
        <f>Table1[[#This Row],[Number of Products Sold]]/AVERAGE(Table1[Stock Levels])</f>
        <v>12.895122461796106</v>
      </c>
      <c r="AD35" s="1">
        <f>Table1[[#This Row],[Number of Products Sold]]/365</f>
        <v>1.6876712328767123</v>
      </c>
      <c r="AE35" s="1">
        <f>Table1[[#This Row],[Average Daily Usage Per Day]]*Table1[[#This Row],[Product Lead Times]]</f>
        <v>28.69041095890411</v>
      </c>
      <c r="AF35" s="1">
        <f xml:space="preserve"> Table1[[#This Row],[Minimum Threshold Calculation]] * (1 + 0.1)</f>
        <v>31.559452054794523</v>
      </c>
      <c r="AG35" s="1">
        <f>Table1[[#This Row],[Manufacturing Costs]]/Table1[[#This Row],[Production Volumes]]</f>
        <v>9.5033575748590046E-2</v>
      </c>
      <c r="AH35" s="5">
        <f>Table1[[#This Row],[Shipment Volumes]]*Table1[[#This Row],[Distance]]*Table1[[#This Row],[Emission Factor]]</f>
        <v>311200</v>
      </c>
    </row>
    <row r="36" spans="1:34" x14ac:dyDescent="0.25">
      <c r="A36" t="s">
        <v>15</v>
      </c>
      <c r="B36" t="s">
        <v>70</v>
      </c>
      <c r="C36" s="2">
        <v>37.467592329842397</v>
      </c>
      <c r="D36">
        <v>96</v>
      </c>
      <c r="E36">
        <v>602</v>
      </c>
      <c r="F36" s="2">
        <f t="shared" si="0"/>
        <v>22555.490582565122</v>
      </c>
      <c r="G36" t="s">
        <v>20</v>
      </c>
      <c r="H36">
        <v>1</v>
      </c>
      <c r="I36">
        <v>26</v>
      </c>
      <c r="J36">
        <v>21</v>
      </c>
      <c r="K36">
        <v>7</v>
      </c>
      <c r="L36" t="s">
        <v>18</v>
      </c>
      <c r="M36" s="2">
        <v>1.0194875708221101</v>
      </c>
      <c r="N36" t="s">
        <v>21</v>
      </c>
      <c r="O36" t="s">
        <v>44</v>
      </c>
      <c r="P36">
        <v>4</v>
      </c>
      <c r="Q36">
        <v>452</v>
      </c>
      <c r="R36">
        <v>10</v>
      </c>
      <c r="S36" s="2">
        <v>10.754272815029299</v>
      </c>
      <c r="T36" t="s">
        <v>46</v>
      </c>
      <c r="U36" s="2">
        <v>0.64660455937205397</v>
      </c>
      <c r="V36" s="2">
        <f>Table1[[#This Row],[Production Volumes]]*(Table1[[#This Row],[Defect Rates]]/100)</f>
        <v>2.9226526083616839</v>
      </c>
      <c r="W36" t="s">
        <v>13</v>
      </c>
      <c r="X36" t="s">
        <v>14</v>
      </c>
      <c r="Y36" s="2">
        <v>510.35800043352299</v>
      </c>
      <c r="Z36" s="4">
        <v>820</v>
      </c>
      <c r="AA36" s="2">
        <f>_xlfn.XLOOKUP(Table1[[#This Row],[Transportation Modes]],Table2[Transportation Mode],Table2[Emission Factor],0)</f>
        <v>0.15</v>
      </c>
      <c r="AB36" s="2">
        <f>_xlfn.XLOOKUP(Table1[[#This Row],[Transportation Modes]],Table3[Transportation Mode],Table3[Shipment Volume (Kg)],0)</f>
        <v>10000</v>
      </c>
      <c r="AC36" s="1">
        <f>Table1[[#This Row],[Number of Products Sold]]/AVERAGE(Table1[Stock Levels])</f>
        <v>12.602051496755285</v>
      </c>
      <c r="AD36" s="1">
        <f>Table1[[#This Row],[Number of Products Sold]]/365</f>
        <v>1.6493150684931508</v>
      </c>
      <c r="AE36" s="1">
        <f>Table1[[#This Row],[Average Daily Usage Per Day]]*Table1[[#This Row],[Product Lead Times]]</f>
        <v>42.88219178082192</v>
      </c>
      <c r="AF36" s="1">
        <f xml:space="preserve"> Table1[[#This Row],[Minimum Threshold Calculation]] * (1 + 0.1)</f>
        <v>47.170410958904114</v>
      </c>
      <c r="AG36" s="1">
        <f>Table1[[#This Row],[Manufacturing Costs]]/Table1[[#This Row],[Production Volumes]]</f>
        <v>2.3792638971303761E-2</v>
      </c>
      <c r="AH36" s="5">
        <f>Table1[[#This Row],[Shipment Volumes]]*Table1[[#This Row],[Distance]]*Table1[[#This Row],[Emission Factor]]</f>
        <v>1230000</v>
      </c>
    </row>
    <row r="37" spans="1:34" x14ac:dyDescent="0.25">
      <c r="A37" t="s">
        <v>39</v>
      </c>
      <c r="B37" t="s">
        <v>71</v>
      </c>
      <c r="C37" s="2">
        <v>84.957786816350406</v>
      </c>
      <c r="D37">
        <v>11</v>
      </c>
      <c r="E37">
        <v>449</v>
      </c>
      <c r="F37" s="2">
        <f t="shared" si="0"/>
        <v>38146.046280541334</v>
      </c>
      <c r="G37" t="s">
        <v>17</v>
      </c>
      <c r="H37">
        <v>42</v>
      </c>
      <c r="I37">
        <v>27</v>
      </c>
      <c r="J37">
        <v>85</v>
      </c>
      <c r="K37">
        <v>8</v>
      </c>
      <c r="L37" t="s">
        <v>25</v>
      </c>
      <c r="M37" s="2">
        <v>5.2881899903273997</v>
      </c>
      <c r="N37" t="s">
        <v>21</v>
      </c>
      <c r="O37" t="s">
        <v>32</v>
      </c>
      <c r="P37">
        <v>3</v>
      </c>
      <c r="Q37">
        <v>367</v>
      </c>
      <c r="R37">
        <v>2</v>
      </c>
      <c r="S37" s="2">
        <v>58.004787044743701</v>
      </c>
      <c r="T37" t="s">
        <v>46</v>
      </c>
      <c r="U37" s="2">
        <v>0.54115409806058101</v>
      </c>
      <c r="V37" s="2">
        <f>Table1[[#This Row],[Production Volumes]]*(Table1[[#This Row],[Defect Rates]]/100)</f>
        <v>1.9860355398823324</v>
      </c>
      <c r="W37" t="s">
        <v>38</v>
      </c>
      <c r="X37" t="s">
        <v>23</v>
      </c>
      <c r="Y37" s="2">
        <v>553.42047123035502</v>
      </c>
      <c r="Z37" s="4">
        <v>2130</v>
      </c>
      <c r="AA37" s="2">
        <f>_xlfn.XLOOKUP(Table1[[#This Row],[Transportation Modes]],Table2[Transportation Mode],Table2[Emission Factor],0)</f>
        <v>0.02</v>
      </c>
      <c r="AB37" s="2">
        <f>_xlfn.XLOOKUP(Table1[[#This Row],[Transportation Modes]],Table3[Transportation Mode],Table3[Shipment Volume (Kg)],0)</f>
        <v>20000</v>
      </c>
      <c r="AC37" s="1">
        <f>Table1[[#This Row],[Number of Products Sold]]/AVERAGE(Table1[Stock Levels])</f>
        <v>9.3992045216663165</v>
      </c>
      <c r="AD37" s="1">
        <f>Table1[[#This Row],[Number of Products Sold]]/365</f>
        <v>1.2301369863013698</v>
      </c>
      <c r="AE37" s="1">
        <f>Table1[[#This Row],[Average Daily Usage Per Day]]*Table1[[#This Row],[Product Lead Times]]</f>
        <v>33.213698630136982</v>
      </c>
      <c r="AF37" s="1">
        <f xml:space="preserve"> Table1[[#This Row],[Minimum Threshold Calculation]] * (1 + 0.1)</f>
        <v>36.535068493150682</v>
      </c>
      <c r="AG37" s="1">
        <f>Table1[[#This Row],[Manufacturing Costs]]/Table1[[#This Row],[Production Volumes]]</f>
        <v>0.15805119085761227</v>
      </c>
      <c r="AH37" s="5">
        <f>Table1[[#This Row],[Shipment Volumes]]*Table1[[#This Row],[Distance]]*Table1[[#This Row],[Emission Factor]]</f>
        <v>852000</v>
      </c>
    </row>
    <row r="38" spans="1:34" x14ac:dyDescent="0.25">
      <c r="A38" t="s">
        <v>15</v>
      </c>
      <c r="B38" t="s">
        <v>72</v>
      </c>
      <c r="C38" s="2">
        <v>9.81300257875405</v>
      </c>
      <c r="D38">
        <v>34</v>
      </c>
      <c r="E38">
        <v>963</v>
      </c>
      <c r="F38" s="2">
        <f t="shared" si="0"/>
        <v>9449.9214833401493</v>
      </c>
      <c r="G38" t="s">
        <v>17</v>
      </c>
      <c r="H38">
        <v>18</v>
      </c>
      <c r="I38">
        <v>23</v>
      </c>
      <c r="J38">
        <v>28</v>
      </c>
      <c r="K38">
        <v>3</v>
      </c>
      <c r="L38" t="s">
        <v>9</v>
      </c>
      <c r="M38" s="2">
        <v>2.1079512671590801</v>
      </c>
      <c r="N38" t="s">
        <v>43</v>
      </c>
      <c r="O38" t="s">
        <v>32</v>
      </c>
      <c r="P38">
        <v>26</v>
      </c>
      <c r="Q38">
        <v>671</v>
      </c>
      <c r="R38">
        <v>19</v>
      </c>
      <c r="S38" s="2">
        <v>45.531364237162101</v>
      </c>
      <c r="T38" t="s">
        <v>28</v>
      </c>
      <c r="U38" s="2">
        <v>3.8055333792433501</v>
      </c>
      <c r="V38" s="2">
        <f>Table1[[#This Row],[Production Volumes]]*(Table1[[#This Row],[Defect Rates]]/100)</f>
        <v>25.53512897472288</v>
      </c>
      <c r="W38" t="s">
        <v>22</v>
      </c>
      <c r="X38" t="s">
        <v>23</v>
      </c>
      <c r="Y38" s="2">
        <v>403.80897424817999</v>
      </c>
      <c r="Z38" s="4">
        <v>1370</v>
      </c>
      <c r="AA38" s="2">
        <f>_xlfn.XLOOKUP(Table1[[#This Row],[Transportation Modes]],Table2[Transportation Mode],Table2[Emission Factor],0)</f>
        <v>0.5</v>
      </c>
      <c r="AB38" s="2">
        <f>_xlfn.XLOOKUP(Table1[[#This Row],[Transportation Modes]],Table3[Transportation Mode],Table3[Shipment Volume (Kg)],0)</f>
        <v>1000</v>
      </c>
      <c r="AC38" s="1">
        <f>Table1[[#This Row],[Number of Products Sold]]/AVERAGE(Table1[Stock Levels])</f>
        <v>20.159095666736444</v>
      </c>
      <c r="AD38" s="1">
        <f>Table1[[#This Row],[Number of Products Sold]]/365</f>
        <v>2.6383561643835618</v>
      </c>
      <c r="AE38" s="1">
        <f>Table1[[#This Row],[Average Daily Usage Per Day]]*Table1[[#This Row],[Product Lead Times]]</f>
        <v>60.682191780821924</v>
      </c>
      <c r="AF38" s="1">
        <f xml:space="preserve"> Table1[[#This Row],[Minimum Threshold Calculation]] * (1 + 0.1)</f>
        <v>66.750410958904126</v>
      </c>
      <c r="AG38" s="1">
        <f>Table1[[#This Row],[Manufacturing Costs]]/Table1[[#This Row],[Production Volumes]]</f>
        <v>6.7855982469690171E-2</v>
      </c>
      <c r="AH38" s="5">
        <f>Table1[[#This Row],[Shipment Volumes]]*Table1[[#This Row],[Distance]]*Table1[[#This Row],[Emission Factor]]</f>
        <v>685000</v>
      </c>
    </row>
    <row r="39" spans="1:34" x14ac:dyDescent="0.25">
      <c r="A39" t="s">
        <v>15</v>
      </c>
      <c r="B39" t="s">
        <v>73</v>
      </c>
      <c r="C39" s="2">
        <v>23.3998447526143</v>
      </c>
      <c r="D39">
        <v>5</v>
      </c>
      <c r="E39">
        <v>963</v>
      </c>
      <c r="F39" s="2">
        <f t="shared" si="0"/>
        <v>22534.05049676757</v>
      </c>
      <c r="G39" t="s">
        <v>17</v>
      </c>
      <c r="H39">
        <v>25</v>
      </c>
      <c r="I39">
        <v>8</v>
      </c>
      <c r="J39">
        <v>21</v>
      </c>
      <c r="K39">
        <v>9</v>
      </c>
      <c r="L39" t="s">
        <v>18</v>
      </c>
      <c r="M39" s="2">
        <v>1.53265527359043</v>
      </c>
      <c r="N39" t="s">
        <v>10</v>
      </c>
      <c r="O39" t="s">
        <v>27</v>
      </c>
      <c r="P39">
        <v>24</v>
      </c>
      <c r="Q39">
        <v>867</v>
      </c>
      <c r="R39">
        <v>15</v>
      </c>
      <c r="S39" s="2">
        <v>34.343277465075303</v>
      </c>
      <c r="T39" t="s">
        <v>12</v>
      </c>
      <c r="U39" s="2">
        <v>2.61028808484811</v>
      </c>
      <c r="V39" s="2">
        <f>Table1[[#This Row],[Production Volumes]]*(Table1[[#This Row],[Defect Rates]]/100)</f>
        <v>22.631197695633112</v>
      </c>
      <c r="W39" t="s">
        <v>38</v>
      </c>
      <c r="X39" t="s">
        <v>30</v>
      </c>
      <c r="Y39" s="2">
        <v>183.932968043594</v>
      </c>
      <c r="Z39" s="4">
        <v>1020</v>
      </c>
      <c r="AA39" s="2">
        <f>_xlfn.XLOOKUP(Table1[[#This Row],[Transportation Modes]],Table2[Transportation Mode],Table2[Emission Factor],0)</f>
        <v>0.02</v>
      </c>
      <c r="AB39" s="2">
        <f>_xlfn.XLOOKUP(Table1[[#This Row],[Transportation Modes]],Table3[Transportation Mode],Table3[Shipment Volume (Kg)],0)</f>
        <v>20000</v>
      </c>
      <c r="AC39" s="1">
        <f>Table1[[#This Row],[Number of Products Sold]]/AVERAGE(Table1[Stock Levels])</f>
        <v>20.159095666736444</v>
      </c>
      <c r="AD39" s="1">
        <f>Table1[[#This Row],[Number of Products Sold]]/365</f>
        <v>2.6383561643835618</v>
      </c>
      <c r="AE39" s="1">
        <f>Table1[[#This Row],[Average Daily Usage Per Day]]*Table1[[#This Row],[Product Lead Times]]</f>
        <v>21.106849315068494</v>
      </c>
      <c r="AF39" s="1">
        <f xml:space="preserve"> Table1[[#This Row],[Minimum Threshold Calculation]] * (1 + 0.1)</f>
        <v>23.217534246575347</v>
      </c>
      <c r="AG39" s="1">
        <f>Table1[[#This Row],[Manufacturing Costs]]/Table1[[#This Row],[Production Volumes]]</f>
        <v>3.9611623373789276E-2</v>
      </c>
      <c r="AH39" s="5">
        <f>Table1[[#This Row],[Shipment Volumes]]*Table1[[#This Row],[Distance]]*Table1[[#This Row],[Emission Factor]]</f>
        <v>408000</v>
      </c>
    </row>
    <row r="40" spans="1:34" x14ac:dyDescent="0.25">
      <c r="A40" t="s">
        <v>39</v>
      </c>
      <c r="B40" t="s">
        <v>74</v>
      </c>
      <c r="C40" s="1">
        <v>52.075930682707799</v>
      </c>
      <c r="D40">
        <v>75</v>
      </c>
      <c r="E40">
        <v>705</v>
      </c>
      <c r="F40" s="2">
        <f t="shared" si="0"/>
        <v>36713.531131308999</v>
      </c>
      <c r="G40" t="s">
        <v>8</v>
      </c>
      <c r="H40">
        <v>69</v>
      </c>
      <c r="I40">
        <v>1</v>
      </c>
      <c r="J40">
        <v>88</v>
      </c>
      <c r="K40">
        <v>5</v>
      </c>
      <c r="L40" t="s">
        <v>9</v>
      </c>
      <c r="M40" s="2">
        <v>9.2359314372492207</v>
      </c>
      <c r="N40" t="s">
        <v>26</v>
      </c>
      <c r="O40" t="s">
        <v>11</v>
      </c>
      <c r="P40">
        <v>10</v>
      </c>
      <c r="Q40">
        <v>841</v>
      </c>
      <c r="R40">
        <v>12</v>
      </c>
      <c r="S40" s="2">
        <v>5.9306936455283097</v>
      </c>
      <c r="T40" t="s">
        <v>12</v>
      </c>
      <c r="U40" s="2">
        <v>0.613326899164507</v>
      </c>
      <c r="V40" s="2">
        <f>Table1[[#This Row],[Production Volumes]]*(Table1[[#This Row],[Defect Rates]]/100)</f>
        <v>5.1580792219735034</v>
      </c>
      <c r="W40" t="s">
        <v>22</v>
      </c>
      <c r="X40" t="s">
        <v>14</v>
      </c>
      <c r="Y40" s="2">
        <v>339.67286994860598</v>
      </c>
      <c r="Z40" s="4">
        <v>1089</v>
      </c>
      <c r="AA40" s="2">
        <f>_xlfn.XLOOKUP(Table1[[#This Row],[Transportation Modes]],Table2[Transportation Mode],Table2[Emission Factor],0)</f>
        <v>0.5</v>
      </c>
      <c r="AB40" s="2">
        <f>_xlfn.XLOOKUP(Table1[[#This Row],[Transportation Modes]],Table3[Transportation Mode],Table3[Shipment Volume (Kg)],0)</f>
        <v>1000</v>
      </c>
      <c r="AC40" s="1">
        <f>Table1[[#This Row],[Number of Products Sold]]/AVERAGE(Table1[Stock Levels])</f>
        <v>14.758216453841323</v>
      </c>
      <c r="AD40" s="1">
        <f>Table1[[#This Row],[Number of Products Sold]]/365</f>
        <v>1.9315068493150684</v>
      </c>
      <c r="AE40" s="1">
        <f>Table1[[#This Row],[Average Daily Usage Per Day]]*Table1[[#This Row],[Product Lead Times]]</f>
        <v>1.9315068493150684</v>
      </c>
      <c r="AF40" s="1">
        <f xml:space="preserve"> Table1[[#This Row],[Minimum Threshold Calculation]] * (1 + 0.1)</f>
        <v>2.1246575342465754</v>
      </c>
      <c r="AG40" s="1">
        <f>Table1[[#This Row],[Manufacturing Costs]]/Table1[[#This Row],[Production Volumes]]</f>
        <v>7.051954394207265E-3</v>
      </c>
      <c r="AH40" s="5">
        <f>Table1[[#This Row],[Shipment Volumes]]*Table1[[#This Row],[Distance]]*Table1[[#This Row],[Emission Factor]]</f>
        <v>544500</v>
      </c>
    </row>
    <row r="41" spans="1:34" x14ac:dyDescent="0.25">
      <c r="A41" t="s">
        <v>15</v>
      </c>
      <c r="B41" t="s">
        <v>75</v>
      </c>
      <c r="C41" s="2">
        <v>19.127477265823199</v>
      </c>
      <c r="D41">
        <v>26</v>
      </c>
      <c r="E41">
        <v>176</v>
      </c>
      <c r="F41" s="2">
        <f t="shared" si="0"/>
        <v>3366.4359987848829</v>
      </c>
      <c r="G41" t="s">
        <v>17</v>
      </c>
      <c r="H41">
        <v>78</v>
      </c>
      <c r="I41">
        <v>29</v>
      </c>
      <c r="J41">
        <v>34</v>
      </c>
      <c r="K41">
        <v>3</v>
      </c>
      <c r="L41" t="s">
        <v>18</v>
      </c>
      <c r="M41" s="2">
        <v>5.5625037788303802</v>
      </c>
      <c r="N41" t="s">
        <v>43</v>
      </c>
      <c r="O41" t="s">
        <v>27</v>
      </c>
      <c r="P41">
        <v>30</v>
      </c>
      <c r="Q41">
        <v>791</v>
      </c>
      <c r="R41">
        <v>6</v>
      </c>
      <c r="S41" s="2">
        <v>9.0058074287816403</v>
      </c>
      <c r="T41" t="s">
        <v>28</v>
      </c>
      <c r="U41" s="2">
        <v>1.4519722039968099</v>
      </c>
      <c r="V41" s="2">
        <f>Table1[[#This Row],[Production Volumes]]*(Table1[[#This Row],[Defect Rates]]/100)</f>
        <v>11.485100133614766</v>
      </c>
      <c r="W41" t="s">
        <v>22</v>
      </c>
      <c r="X41" t="s">
        <v>14</v>
      </c>
      <c r="Y41" s="2">
        <v>653.67299455203295</v>
      </c>
      <c r="Z41" s="4">
        <v>870</v>
      </c>
      <c r="AA41" s="2">
        <f>_xlfn.XLOOKUP(Table1[[#This Row],[Transportation Modes]],Table2[Transportation Mode],Table2[Emission Factor],0)</f>
        <v>0.5</v>
      </c>
      <c r="AB41" s="2">
        <f>_xlfn.XLOOKUP(Table1[[#This Row],[Transportation Modes]],Table3[Transportation Mode],Table3[Shipment Volume (Kg)],0)</f>
        <v>1000</v>
      </c>
      <c r="AC41" s="1">
        <f>Table1[[#This Row],[Number of Products Sold]]/AVERAGE(Table1[Stock Levels])</f>
        <v>3.6843207033703158</v>
      </c>
      <c r="AD41" s="1">
        <f>Table1[[#This Row],[Number of Products Sold]]/365</f>
        <v>0.48219178082191783</v>
      </c>
      <c r="AE41" s="1">
        <f>Table1[[#This Row],[Average Daily Usage Per Day]]*Table1[[#This Row],[Product Lead Times]]</f>
        <v>13.983561643835618</v>
      </c>
      <c r="AF41" s="1">
        <f xml:space="preserve"> Table1[[#This Row],[Minimum Threshold Calculation]] * (1 + 0.1)</f>
        <v>15.38191780821918</v>
      </c>
      <c r="AG41" s="1">
        <f>Table1[[#This Row],[Manufacturing Costs]]/Table1[[#This Row],[Production Volumes]]</f>
        <v>1.1385344410596259E-2</v>
      </c>
      <c r="AH41" s="5">
        <f>Table1[[#This Row],[Shipment Volumes]]*Table1[[#This Row],[Distance]]*Table1[[#This Row],[Emission Factor]]</f>
        <v>435000</v>
      </c>
    </row>
    <row r="42" spans="1:34" x14ac:dyDescent="0.25">
      <c r="A42" t="s">
        <v>15</v>
      </c>
      <c r="B42" t="s">
        <v>76</v>
      </c>
      <c r="C42" s="2">
        <v>80.541424170940303</v>
      </c>
      <c r="D42">
        <v>97</v>
      </c>
      <c r="E42">
        <v>933</v>
      </c>
      <c r="F42" s="2">
        <f t="shared" si="0"/>
        <v>75145.148751487301</v>
      </c>
      <c r="G42" t="s">
        <v>17</v>
      </c>
      <c r="H42">
        <v>90</v>
      </c>
      <c r="I42">
        <v>20</v>
      </c>
      <c r="J42">
        <v>39</v>
      </c>
      <c r="K42">
        <v>8</v>
      </c>
      <c r="L42" t="s">
        <v>25</v>
      </c>
      <c r="M42" s="2">
        <v>7.2295951397364702</v>
      </c>
      <c r="N42" t="s">
        <v>21</v>
      </c>
      <c r="O42" t="s">
        <v>27</v>
      </c>
      <c r="P42">
        <v>18</v>
      </c>
      <c r="Q42">
        <v>793</v>
      </c>
      <c r="R42">
        <v>1</v>
      </c>
      <c r="S42" s="2">
        <v>88.179407104217404</v>
      </c>
      <c r="T42" t="s">
        <v>12</v>
      </c>
      <c r="U42" s="2">
        <v>4.2132694305865597</v>
      </c>
      <c r="V42" s="2">
        <f>Table1[[#This Row],[Production Volumes]]*(Table1[[#This Row],[Defect Rates]]/100)</f>
        <v>33.411226584551414</v>
      </c>
      <c r="W42" t="s">
        <v>13</v>
      </c>
      <c r="X42" t="s">
        <v>30</v>
      </c>
      <c r="Y42" s="2">
        <v>529.80872398069096</v>
      </c>
      <c r="Z42" s="4">
        <v>880</v>
      </c>
      <c r="AA42" s="2">
        <f>_xlfn.XLOOKUP(Table1[[#This Row],[Transportation Modes]],Table2[Transportation Mode],Table2[Emission Factor],0)</f>
        <v>0.15</v>
      </c>
      <c r="AB42" s="2">
        <f>_xlfn.XLOOKUP(Table1[[#This Row],[Transportation Modes]],Table3[Transportation Mode],Table3[Shipment Volume (Kg)],0)</f>
        <v>10000</v>
      </c>
      <c r="AC42" s="1">
        <f>Table1[[#This Row],[Number of Products Sold]]/AVERAGE(Table1[Stock Levels])</f>
        <v>19.531086455934688</v>
      </c>
      <c r="AD42" s="1">
        <f>Table1[[#This Row],[Number of Products Sold]]/365</f>
        <v>2.5561643835616437</v>
      </c>
      <c r="AE42" s="1">
        <f>Table1[[#This Row],[Average Daily Usage Per Day]]*Table1[[#This Row],[Product Lead Times]]</f>
        <v>51.123287671232873</v>
      </c>
      <c r="AF42" s="1">
        <f xml:space="preserve"> Table1[[#This Row],[Minimum Threshold Calculation]] * (1 + 0.1)</f>
        <v>56.235616438356168</v>
      </c>
      <c r="AG42" s="1">
        <f>Table1[[#This Row],[Manufacturing Costs]]/Table1[[#This Row],[Production Volumes]]</f>
        <v>0.11119723468375461</v>
      </c>
      <c r="AH42" s="5">
        <f>Table1[[#This Row],[Shipment Volumes]]*Table1[[#This Row],[Distance]]*Table1[[#This Row],[Emission Factor]]</f>
        <v>1320000</v>
      </c>
    </row>
    <row r="43" spans="1:34" x14ac:dyDescent="0.25">
      <c r="A43" t="s">
        <v>15</v>
      </c>
      <c r="B43" t="s">
        <v>77</v>
      </c>
      <c r="C43" s="2">
        <v>99.113291615317095</v>
      </c>
      <c r="D43">
        <v>35</v>
      </c>
      <c r="E43">
        <v>556</v>
      </c>
      <c r="F43" s="2">
        <f t="shared" si="0"/>
        <v>55106.990138116307</v>
      </c>
      <c r="G43" t="s">
        <v>17</v>
      </c>
      <c r="H43">
        <v>64</v>
      </c>
      <c r="I43">
        <v>19</v>
      </c>
      <c r="J43">
        <v>38</v>
      </c>
      <c r="K43">
        <v>8</v>
      </c>
      <c r="L43" t="s">
        <v>9</v>
      </c>
      <c r="M43" s="2">
        <v>5.7732637437666501</v>
      </c>
      <c r="N43" t="s">
        <v>34</v>
      </c>
      <c r="O43" t="s">
        <v>44</v>
      </c>
      <c r="P43">
        <v>18</v>
      </c>
      <c r="Q43">
        <v>892</v>
      </c>
      <c r="R43">
        <v>7</v>
      </c>
      <c r="S43" s="1">
        <v>95.332064548772493</v>
      </c>
      <c r="T43" t="s">
        <v>28</v>
      </c>
      <c r="U43" s="1">
        <v>4.5302262398259602E-2</v>
      </c>
      <c r="V43" s="1">
        <f>Table1[[#This Row],[Production Volumes]]*(Table1[[#This Row],[Defect Rates]]/100)</f>
        <v>0.40409618059247565</v>
      </c>
      <c r="W43" t="s">
        <v>38</v>
      </c>
      <c r="X43" t="s">
        <v>30</v>
      </c>
      <c r="Y43" s="2">
        <v>275.52437113130901</v>
      </c>
      <c r="Z43" s="4">
        <v>778</v>
      </c>
      <c r="AA43" s="2">
        <f>_xlfn.XLOOKUP(Table1[[#This Row],[Transportation Modes]],Table2[Transportation Mode],Table2[Emission Factor],0)</f>
        <v>0.02</v>
      </c>
      <c r="AB43" s="2">
        <f>_xlfn.XLOOKUP(Table1[[#This Row],[Transportation Modes]],Table3[Transportation Mode],Table3[Shipment Volume (Kg)],0)</f>
        <v>20000</v>
      </c>
      <c r="AC43" s="1">
        <f>Table1[[#This Row],[Number of Products Sold]]/AVERAGE(Table1[Stock Levels])</f>
        <v>11.639104040192588</v>
      </c>
      <c r="AD43" s="1">
        <f>Table1[[#This Row],[Number of Products Sold]]/365</f>
        <v>1.5232876712328767</v>
      </c>
      <c r="AE43" s="1">
        <f>Table1[[#This Row],[Average Daily Usage Per Day]]*Table1[[#This Row],[Product Lead Times]]</f>
        <v>28.942465753424656</v>
      </c>
      <c r="AF43" s="1">
        <f xml:space="preserve"> Table1[[#This Row],[Minimum Threshold Calculation]] * (1 + 0.1)</f>
        <v>31.836712328767124</v>
      </c>
      <c r="AG43" s="1">
        <f>Table1[[#This Row],[Manufacturing Costs]]/Table1[[#This Row],[Production Volumes]]</f>
        <v>0.10687451182597812</v>
      </c>
      <c r="AH43" s="5">
        <f>Table1[[#This Row],[Shipment Volumes]]*Table1[[#This Row],[Distance]]*Table1[[#This Row],[Emission Factor]]</f>
        <v>311200</v>
      </c>
    </row>
    <row r="44" spans="1:34" x14ac:dyDescent="0.25">
      <c r="A44" t="s">
        <v>15</v>
      </c>
      <c r="B44" t="s">
        <v>78</v>
      </c>
      <c r="C44" s="2">
        <v>46.529167614516702</v>
      </c>
      <c r="D44">
        <v>98</v>
      </c>
      <c r="E44">
        <v>155</v>
      </c>
      <c r="F44" s="2">
        <f t="shared" si="0"/>
        <v>7212.0209802500885</v>
      </c>
      <c r="G44" t="s">
        <v>17</v>
      </c>
      <c r="H44">
        <v>22</v>
      </c>
      <c r="I44">
        <v>27</v>
      </c>
      <c r="J44">
        <v>57</v>
      </c>
      <c r="K44">
        <v>4</v>
      </c>
      <c r="L44" t="s">
        <v>25</v>
      </c>
      <c r="M44" s="2">
        <v>7.5262483268515004</v>
      </c>
      <c r="N44" t="s">
        <v>26</v>
      </c>
      <c r="O44" t="s">
        <v>35</v>
      </c>
      <c r="P44">
        <v>26</v>
      </c>
      <c r="Q44">
        <v>179</v>
      </c>
      <c r="R44">
        <v>7</v>
      </c>
      <c r="S44" s="2">
        <v>96.422820639571796</v>
      </c>
      <c r="T44" t="s">
        <v>28</v>
      </c>
      <c r="U44" s="2">
        <v>4.9392552886209398</v>
      </c>
      <c r="V44" s="2">
        <f>Table1[[#This Row],[Production Volumes]]*(Table1[[#This Row],[Defect Rates]]/100)</f>
        <v>8.8412669666314816</v>
      </c>
      <c r="W44" t="s">
        <v>13</v>
      </c>
      <c r="X44" t="s">
        <v>30</v>
      </c>
      <c r="Y44" s="2">
        <v>635.65712050199102</v>
      </c>
      <c r="Z44" s="4">
        <v>980</v>
      </c>
      <c r="AA44" s="2">
        <f>_xlfn.XLOOKUP(Table1[[#This Row],[Transportation Modes]],Table2[Transportation Mode],Table2[Emission Factor],0)</f>
        <v>0.15</v>
      </c>
      <c r="AB44" s="2">
        <f>_xlfn.XLOOKUP(Table1[[#This Row],[Transportation Modes]],Table3[Transportation Mode],Table3[Shipment Volume (Kg)],0)</f>
        <v>10000</v>
      </c>
      <c r="AC44" s="1">
        <f>Table1[[#This Row],[Number of Products Sold]]/AVERAGE(Table1[Stock Levels])</f>
        <v>3.2447142558090851</v>
      </c>
      <c r="AD44" s="1">
        <f>Table1[[#This Row],[Number of Products Sold]]/365</f>
        <v>0.42465753424657532</v>
      </c>
      <c r="AE44" s="1">
        <f>Table1[[#This Row],[Average Daily Usage Per Day]]*Table1[[#This Row],[Product Lead Times]]</f>
        <v>11.465753424657533</v>
      </c>
      <c r="AF44" s="1">
        <f xml:space="preserve"> Table1[[#This Row],[Minimum Threshold Calculation]] * (1 + 0.1)</f>
        <v>12.612328767123287</v>
      </c>
      <c r="AG44" s="1">
        <f>Table1[[#This Row],[Manufacturing Costs]]/Table1[[#This Row],[Production Volumes]]</f>
        <v>0.53867497564006595</v>
      </c>
      <c r="AH44" s="5">
        <f>Table1[[#This Row],[Shipment Volumes]]*Table1[[#This Row],[Distance]]*Table1[[#This Row],[Emission Factor]]</f>
        <v>1470000</v>
      </c>
    </row>
    <row r="45" spans="1:34" x14ac:dyDescent="0.25">
      <c r="A45" t="s">
        <v>6</v>
      </c>
      <c r="B45" t="s">
        <v>79</v>
      </c>
      <c r="C45" s="2">
        <v>11.7432717763092</v>
      </c>
      <c r="D45">
        <v>6</v>
      </c>
      <c r="E45">
        <v>598</v>
      </c>
      <c r="F45" s="2">
        <f t="shared" si="0"/>
        <v>7022.4765222329015</v>
      </c>
      <c r="G45" t="s">
        <v>20</v>
      </c>
      <c r="H45">
        <v>36</v>
      </c>
      <c r="I45">
        <v>29</v>
      </c>
      <c r="J45">
        <v>85</v>
      </c>
      <c r="K45">
        <v>9</v>
      </c>
      <c r="L45" t="s">
        <v>9</v>
      </c>
      <c r="M45" s="2">
        <v>3.6940212683884499</v>
      </c>
      <c r="N45" t="s">
        <v>26</v>
      </c>
      <c r="O45" t="s">
        <v>11</v>
      </c>
      <c r="P45">
        <v>1</v>
      </c>
      <c r="Q45">
        <v>206</v>
      </c>
      <c r="R45">
        <v>23</v>
      </c>
      <c r="S45" s="2">
        <v>26.2773659573324</v>
      </c>
      <c r="T45" t="s">
        <v>12</v>
      </c>
      <c r="U45" s="2">
        <v>0.37230476798509698</v>
      </c>
      <c r="V45" s="2">
        <f>Table1[[#This Row],[Production Volumes]]*(Table1[[#This Row],[Defect Rates]]/100)</f>
        <v>0.76694782204929979</v>
      </c>
      <c r="W45" t="s">
        <v>22</v>
      </c>
      <c r="X45" t="s">
        <v>30</v>
      </c>
      <c r="Y45" s="2">
        <v>716.04411975933999</v>
      </c>
      <c r="Z45" s="4">
        <v>1089</v>
      </c>
      <c r="AA45" s="2">
        <f>_xlfn.XLOOKUP(Table1[[#This Row],[Transportation Modes]],Table2[Transportation Mode],Table2[Emission Factor],0)</f>
        <v>0.5</v>
      </c>
      <c r="AB45" s="2">
        <f>_xlfn.XLOOKUP(Table1[[#This Row],[Transportation Modes]],Table3[Transportation Mode],Table3[Shipment Volume (Kg)],0)</f>
        <v>1000</v>
      </c>
      <c r="AC45" s="1">
        <f>Table1[[#This Row],[Number of Products Sold]]/AVERAGE(Table1[Stock Levels])</f>
        <v>12.518316935315051</v>
      </c>
      <c r="AD45" s="1">
        <f>Table1[[#This Row],[Number of Products Sold]]/365</f>
        <v>1.6383561643835616</v>
      </c>
      <c r="AE45" s="1">
        <f>Table1[[#This Row],[Average Daily Usage Per Day]]*Table1[[#This Row],[Product Lead Times]]</f>
        <v>47.512328767123286</v>
      </c>
      <c r="AF45" s="1">
        <f xml:space="preserve"> Table1[[#This Row],[Minimum Threshold Calculation]] * (1 + 0.1)</f>
        <v>52.263561643835615</v>
      </c>
      <c r="AG45" s="1">
        <f>Table1[[#This Row],[Manufacturing Costs]]/Table1[[#This Row],[Production Volumes]]</f>
        <v>0.12756002891908932</v>
      </c>
      <c r="AH45" s="5">
        <f>Table1[[#This Row],[Shipment Volumes]]*Table1[[#This Row],[Distance]]*Table1[[#This Row],[Emission Factor]]</f>
        <v>544500</v>
      </c>
    </row>
    <row r="46" spans="1:34" x14ac:dyDescent="0.25">
      <c r="A46" t="s">
        <v>39</v>
      </c>
      <c r="B46" t="s">
        <v>80</v>
      </c>
      <c r="C46" s="2">
        <v>51.355790913110297</v>
      </c>
      <c r="D46">
        <v>34</v>
      </c>
      <c r="E46">
        <v>919</v>
      </c>
      <c r="F46" s="2">
        <f t="shared" si="0"/>
        <v>47195.971849148365</v>
      </c>
      <c r="G46" t="s">
        <v>17</v>
      </c>
      <c r="H46">
        <v>13</v>
      </c>
      <c r="I46">
        <v>19</v>
      </c>
      <c r="J46">
        <v>72</v>
      </c>
      <c r="K46">
        <v>6</v>
      </c>
      <c r="L46" t="s">
        <v>25</v>
      </c>
      <c r="M46" s="2">
        <v>7.5774496573766896</v>
      </c>
      <c r="N46" t="s">
        <v>43</v>
      </c>
      <c r="O46" t="s">
        <v>32</v>
      </c>
      <c r="P46">
        <v>7</v>
      </c>
      <c r="Q46">
        <v>834</v>
      </c>
      <c r="R46">
        <v>18</v>
      </c>
      <c r="S46" s="2">
        <v>22.554106620887701</v>
      </c>
      <c r="T46" t="s">
        <v>28</v>
      </c>
      <c r="U46" s="2">
        <v>2.9626263204548802</v>
      </c>
      <c r="V46" s="2">
        <f>Table1[[#This Row],[Production Volumes]]*(Table1[[#This Row],[Defect Rates]]/100)</f>
        <v>24.708303512593702</v>
      </c>
      <c r="W46" t="s">
        <v>29</v>
      </c>
      <c r="X46" t="s">
        <v>30</v>
      </c>
      <c r="Y46" s="2">
        <v>610.45326961922694</v>
      </c>
      <c r="Z46" s="4">
        <v>1960</v>
      </c>
      <c r="AA46" s="2">
        <f>_xlfn.XLOOKUP(Table1[[#This Row],[Transportation Modes]],Table2[Transportation Mode],Table2[Emission Factor],0)</f>
        <v>0.04</v>
      </c>
      <c r="AB46" s="2">
        <f>_xlfn.XLOOKUP(Table1[[#This Row],[Transportation Modes]],Table3[Transportation Mode],Table3[Shipment Volume (Kg)],0)</f>
        <v>60000</v>
      </c>
      <c r="AC46" s="1">
        <f>Table1[[#This Row],[Number of Products Sold]]/AVERAGE(Table1[Stock Levels])</f>
        <v>19.238015490893865</v>
      </c>
      <c r="AD46" s="1">
        <f>Table1[[#This Row],[Number of Products Sold]]/365</f>
        <v>2.5178082191780824</v>
      </c>
      <c r="AE46" s="1">
        <f>Table1[[#This Row],[Average Daily Usage Per Day]]*Table1[[#This Row],[Product Lead Times]]</f>
        <v>47.838356164383569</v>
      </c>
      <c r="AF46" s="1">
        <f xml:space="preserve"> Table1[[#This Row],[Minimum Threshold Calculation]] * (1 + 0.1)</f>
        <v>52.622191780821929</v>
      </c>
      <c r="AG46" s="1">
        <f>Table1[[#This Row],[Manufacturing Costs]]/Table1[[#This Row],[Production Volumes]]</f>
        <v>2.7043293310416907E-2</v>
      </c>
      <c r="AH46" s="5">
        <f>Table1[[#This Row],[Shipment Volumes]]*Table1[[#This Row],[Distance]]*Table1[[#This Row],[Emission Factor]]</f>
        <v>4704000</v>
      </c>
    </row>
    <row r="47" spans="1:34" x14ac:dyDescent="0.25">
      <c r="A47" t="s">
        <v>6</v>
      </c>
      <c r="B47" t="s">
        <v>81</v>
      </c>
      <c r="C47" s="2">
        <v>33.784138033065503</v>
      </c>
      <c r="D47">
        <v>1</v>
      </c>
      <c r="E47">
        <v>24</v>
      </c>
      <c r="F47" s="2">
        <f t="shared" si="0"/>
        <v>810.81931279357207</v>
      </c>
      <c r="G47" t="s">
        <v>37</v>
      </c>
      <c r="H47">
        <v>93</v>
      </c>
      <c r="I47">
        <v>7</v>
      </c>
      <c r="J47">
        <v>52</v>
      </c>
      <c r="K47">
        <v>6</v>
      </c>
      <c r="L47" t="s">
        <v>9</v>
      </c>
      <c r="M47" s="1">
        <v>5.2151550087119096</v>
      </c>
      <c r="N47" t="s">
        <v>43</v>
      </c>
      <c r="O47" t="s">
        <v>44</v>
      </c>
      <c r="P47">
        <v>25</v>
      </c>
      <c r="Q47">
        <v>794</v>
      </c>
      <c r="R47">
        <v>25</v>
      </c>
      <c r="S47" s="2">
        <v>66.312544439991598</v>
      </c>
      <c r="T47" t="s">
        <v>46</v>
      </c>
      <c r="U47" s="2">
        <v>3.2196046120841002</v>
      </c>
      <c r="V47" s="2">
        <f>Table1[[#This Row],[Production Volumes]]*(Table1[[#This Row],[Defect Rates]]/100)</f>
        <v>25.563660619947758</v>
      </c>
      <c r="W47" t="s">
        <v>29</v>
      </c>
      <c r="X47" t="s">
        <v>30</v>
      </c>
      <c r="Y47" s="2">
        <v>495.30569702847299</v>
      </c>
      <c r="Z47" s="4">
        <v>780</v>
      </c>
      <c r="AA47" s="2">
        <f>_xlfn.XLOOKUP(Table1[[#This Row],[Transportation Modes]],Table2[Transportation Mode],Table2[Emission Factor],0)</f>
        <v>0.04</v>
      </c>
      <c r="AB47" s="2">
        <f>_xlfn.XLOOKUP(Table1[[#This Row],[Transportation Modes]],Table3[Transportation Mode],Table3[Shipment Volume (Kg)],0)</f>
        <v>60000</v>
      </c>
      <c r="AC47" s="1">
        <f>Table1[[#This Row],[Number of Products Sold]]/AVERAGE(Table1[Stock Levels])</f>
        <v>0.50240736864140667</v>
      </c>
      <c r="AD47" s="1">
        <f>Table1[[#This Row],[Number of Products Sold]]/365</f>
        <v>6.575342465753424E-2</v>
      </c>
      <c r="AE47" s="1">
        <f>Table1[[#This Row],[Average Daily Usage Per Day]]*Table1[[#This Row],[Product Lead Times]]</f>
        <v>0.46027397260273967</v>
      </c>
      <c r="AF47" s="1">
        <f xml:space="preserve"> Table1[[#This Row],[Minimum Threshold Calculation]] * (1 + 0.1)</f>
        <v>0.50630136986301366</v>
      </c>
      <c r="AG47" s="1">
        <f>Table1[[#This Row],[Manufacturing Costs]]/Table1[[#This Row],[Production Volumes]]</f>
        <v>8.35170584886544E-2</v>
      </c>
      <c r="AH47" s="5">
        <f>Table1[[#This Row],[Shipment Volumes]]*Table1[[#This Row],[Distance]]*Table1[[#This Row],[Emission Factor]]</f>
        <v>1872000</v>
      </c>
    </row>
    <row r="48" spans="1:34" x14ac:dyDescent="0.25">
      <c r="A48" t="s">
        <v>6</v>
      </c>
      <c r="B48" t="s">
        <v>82</v>
      </c>
      <c r="C48" s="1">
        <v>27.082207199888899</v>
      </c>
      <c r="D48">
        <v>75</v>
      </c>
      <c r="E48">
        <v>859</v>
      </c>
      <c r="F48" s="2">
        <f t="shared" si="0"/>
        <v>23263.615984704564</v>
      </c>
      <c r="G48" t="s">
        <v>8</v>
      </c>
      <c r="H48">
        <v>92</v>
      </c>
      <c r="I48">
        <v>29</v>
      </c>
      <c r="J48">
        <v>6</v>
      </c>
      <c r="K48">
        <v>8</v>
      </c>
      <c r="L48" t="s">
        <v>9</v>
      </c>
      <c r="M48" s="2">
        <v>4.0709558370840799</v>
      </c>
      <c r="N48" t="s">
        <v>10</v>
      </c>
      <c r="O48" t="s">
        <v>44</v>
      </c>
      <c r="P48">
        <v>18</v>
      </c>
      <c r="Q48">
        <v>870</v>
      </c>
      <c r="R48">
        <v>23</v>
      </c>
      <c r="S48" s="2">
        <v>77.322353211051606</v>
      </c>
      <c r="T48" t="s">
        <v>12</v>
      </c>
      <c r="U48" s="2">
        <v>3.6486105925361998</v>
      </c>
      <c r="V48" s="2">
        <f>Table1[[#This Row],[Production Volumes]]*(Table1[[#This Row],[Defect Rates]]/100)</f>
        <v>31.742912155064939</v>
      </c>
      <c r="W48" t="s">
        <v>13</v>
      </c>
      <c r="X48" t="s">
        <v>14</v>
      </c>
      <c r="Y48" s="2">
        <v>380.43593711196399</v>
      </c>
      <c r="Z48" s="4">
        <v>820</v>
      </c>
      <c r="AA48" s="2">
        <f>_xlfn.XLOOKUP(Table1[[#This Row],[Transportation Modes]],Table2[Transportation Mode],Table2[Emission Factor],0)</f>
        <v>0.15</v>
      </c>
      <c r="AB48" s="2">
        <f>_xlfn.XLOOKUP(Table1[[#This Row],[Transportation Modes]],Table3[Transportation Mode],Table3[Shipment Volume (Kg)],0)</f>
        <v>10000</v>
      </c>
      <c r="AC48" s="1">
        <f>Table1[[#This Row],[Number of Products Sold]]/AVERAGE(Table1[Stock Levels])</f>
        <v>17.981997069290347</v>
      </c>
      <c r="AD48" s="1">
        <f>Table1[[#This Row],[Number of Products Sold]]/365</f>
        <v>2.3534246575342466</v>
      </c>
      <c r="AE48" s="1">
        <f>Table1[[#This Row],[Average Daily Usage Per Day]]*Table1[[#This Row],[Product Lead Times]]</f>
        <v>68.249315068493146</v>
      </c>
      <c r="AF48" s="1">
        <f xml:space="preserve"> Table1[[#This Row],[Minimum Threshold Calculation]] * (1 + 0.1)</f>
        <v>75.074246575342471</v>
      </c>
      <c r="AG48" s="1">
        <f>Table1[[#This Row],[Manufacturing Costs]]/Table1[[#This Row],[Production Volumes]]</f>
        <v>8.8876268058680014E-2</v>
      </c>
      <c r="AH48" s="5">
        <f>Table1[[#This Row],[Shipment Volumes]]*Table1[[#This Row],[Distance]]*Table1[[#This Row],[Emission Factor]]</f>
        <v>1230000</v>
      </c>
    </row>
    <row r="49" spans="1:34" x14ac:dyDescent="0.25">
      <c r="A49" t="s">
        <v>15</v>
      </c>
      <c r="B49" t="s">
        <v>83</v>
      </c>
      <c r="C49" s="2">
        <v>95.712135880936003</v>
      </c>
      <c r="D49">
        <v>93</v>
      </c>
      <c r="E49">
        <v>910</v>
      </c>
      <c r="F49" s="2">
        <f t="shared" si="0"/>
        <v>87098.043651651766</v>
      </c>
      <c r="G49" t="s">
        <v>37</v>
      </c>
      <c r="H49">
        <v>4</v>
      </c>
      <c r="I49">
        <v>15</v>
      </c>
      <c r="J49">
        <v>51</v>
      </c>
      <c r="K49">
        <v>9</v>
      </c>
      <c r="L49" t="s">
        <v>9</v>
      </c>
      <c r="M49" s="1">
        <v>8.9787507559499709</v>
      </c>
      <c r="N49" t="s">
        <v>21</v>
      </c>
      <c r="O49" t="s">
        <v>27</v>
      </c>
      <c r="P49">
        <v>10</v>
      </c>
      <c r="Q49">
        <v>964</v>
      </c>
      <c r="R49">
        <v>20</v>
      </c>
      <c r="S49" s="2">
        <v>19.7129929112936</v>
      </c>
      <c r="T49" t="s">
        <v>12</v>
      </c>
      <c r="U49" s="2">
        <v>0.38057358671321301</v>
      </c>
      <c r="V49" s="2">
        <f>Table1[[#This Row],[Production Volumes]]*(Table1[[#This Row],[Defect Rates]]/100)</f>
        <v>3.6687293759153734</v>
      </c>
      <c r="W49" t="s">
        <v>29</v>
      </c>
      <c r="X49" t="s">
        <v>30</v>
      </c>
      <c r="Y49" s="2">
        <v>581.60235505058597</v>
      </c>
      <c r="Z49" s="4">
        <v>1160</v>
      </c>
      <c r="AA49" s="2">
        <f>_xlfn.XLOOKUP(Table1[[#This Row],[Transportation Modes]],Table2[Transportation Mode],Table2[Emission Factor],0)</f>
        <v>0.04</v>
      </c>
      <c r="AB49" s="2">
        <f>_xlfn.XLOOKUP(Table1[[#This Row],[Transportation Modes]],Table3[Transportation Mode],Table3[Shipment Volume (Kg)],0)</f>
        <v>60000</v>
      </c>
      <c r="AC49" s="1">
        <f>Table1[[#This Row],[Number of Products Sold]]/AVERAGE(Table1[Stock Levels])</f>
        <v>19.049612727653336</v>
      </c>
      <c r="AD49" s="1">
        <f>Table1[[#This Row],[Number of Products Sold]]/365</f>
        <v>2.493150684931507</v>
      </c>
      <c r="AE49" s="1">
        <f>Table1[[#This Row],[Average Daily Usage Per Day]]*Table1[[#This Row],[Product Lead Times]]</f>
        <v>37.397260273972606</v>
      </c>
      <c r="AF49" s="1">
        <f xml:space="preserve"> Table1[[#This Row],[Minimum Threshold Calculation]] * (1 + 0.1)</f>
        <v>41.136986301369866</v>
      </c>
      <c r="AG49" s="1">
        <f>Table1[[#This Row],[Manufacturing Costs]]/Table1[[#This Row],[Production Volumes]]</f>
        <v>2.0449162771051452E-2</v>
      </c>
      <c r="AH49" s="5">
        <f>Table1[[#This Row],[Shipment Volumes]]*Table1[[#This Row],[Distance]]*Table1[[#This Row],[Emission Factor]]</f>
        <v>2784000</v>
      </c>
    </row>
    <row r="50" spans="1:34" x14ac:dyDescent="0.25">
      <c r="A50" t="s">
        <v>6</v>
      </c>
      <c r="B50" t="s">
        <v>84</v>
      </c>
      <c r="C50" s="2">
        <v>76.035544426891704</v>
      </c>
      <c r="D50">
        <v>28</v>
      </c>
      <c r="E50">
        <v>29</v>
      </c>
      <c r="F50" s="2">
        <f t="shared" si="0"/>
        <v>2205.0307883798596</v>
      </c>
      <c r="G50" t="s">
        <v>8</v>
      </c>
      <c r="H50">
        <v>30</v>
      </c>
      <c r="I50">
        <v>16</v>
      </c>
      <c r="J50">
        <v>9</v>
      </c>
      <c r="K50">
        <v>3</v>
      </c>
      <c r="L50" t="s">
        <v>25</v>
      </c>
      <c r="M50" s="2">
        <v>7.0958331565551296</v>
      </c>
      <c r="N50" t="s">
        <v>43</v>
      </c>
      <c r="O50" t="s">
        <v>11</v>
      </c>
      <c r="P50">
        <v>9</v>
      </c>
      <c r="Q50">
        <v>109</v>
      </c>
      <c r="R50">
        <v>18</v>
      </c>
      <c r="S50" s="2">
        <v>23.126363582464698</v>
      </c>
      <c r="T50" t="s">
        <v>28</v>
      </c>
      <c r="U50" s="2">
        <v>1.6981125407144</v>
      </c>
      <c r="V50" s="2">
        <f>Table1[[#This Row],[Production Volumes]]*(Table1[[#This Row],[Defect Rates]]/100)</f>
        <v>1.8509426693786959</v>
      </c>
      <c r="W50" t="s">
        <v>29</v>
      </c>
      <c r="X50" t="s">
        <v>14</v>
      </c>
      <c r="Y50" s="1">
        <v>768.65191395437</v>
      </c>
      <c r="Z50" s="1">
        <v>1450</v>
      </c>
      <c r="AA50" s="1">
        <f>_xlfn.XLOOKUP(Table1[[#This Row],[Transportation Modes]],Table2[Transportation Mode],Table2[Emission Factor],0)</f>
        <v>0.04</v>
      </c>
      <c r="AB50" s="1">
        <f>_xlfn.XLOOKUP(Table1[[#This Row],[Transportation Modes]],Table3[Transportation Mode],Table3[Shipment Volume (Kg)],0)</f>
        <v>60000</v>
      </c>
      <c r="AC50" s="1">
        <f>Table1[[#This Row],[Number of Products Sold]]/AVERAGE(Table1[Stock Levels])</f>
        <v>0.6070755704416998</v>
      </c>
      <c r="AD50" s="1">
        <f>Table1[[#This Row],[Number of Products Sold]]/365</f>
        <v>7.9452054794520555E-2</v>
      </c>
      <c r="AE50" s="1">
        <f>Table1[[#This Row],[Average Daily Usage Per Day]]*Table1[[#This Row],[Product Lead Times]]</f>
        <v>1.2712328767123289</v>
      </c>
      <c r="AF50" s="1">
        <f xml:space="preserve"> Table1[[#This Row],[Minimum Threshold Calculation]] * (1 + 0.1)</f>
        <v>1.3983561643835618</v>
      </c>
      <c r="AG50" s="1">
        <f>Table1[[#This Row],[Manufacturing Costs]]/Table1[[#This Row],[Production Volumes]]</f>
        <v>0.21216847323362109</v>
      </c>
      <c r="AH50" s="5">
        <f>Table1[[#This Row],[Shipment Volumes]]*Table1[[#This Row],[Distance]]*Table1[[#This Row],[Emission Factor]]</f>
        <v>3480000</v>
      </c>
    </row>
    <row r="51" spans="1:34" x14ac:dyDescent="0.25">
      <c r="A51" t="s">
        <v>39</v>
      </c>
      <c r="B51" t="s">
        <v>85</v>
      </c>
      <c r="C51" s="2">
        <v>78.897913205639995</v>
      </c>
      <c r="D51">
        <v>19</v>
      </c>
      <c r="E51">
        <v>99</v>
      </c>
      <c r="F51" s="2">
        <f t="shared" si="0"/>
        <v>7810.8934073583596</v>
      </c>
      <c r="G51" t="s">
        <v>20</v>
      </c>
      <c r="H51">
        <v>97</v>
      </c>
      <c r="I51">
        <v>24</v>
      </c>
      <c r="J51">
        <v>9</v>
      </c>
      <c r="K51">
        <v>6</v>
      </c>
      <c r="L51" t="s">
        <v>25</v>
      </c>
      <c r="M51" s="2">
        <v>2.5056210329009101</v>
      </c>
      <c r="N51" t="s">
        <v>26</v>
      </c>
      <c r="O51" t="s">
        <v>32</v>
      </c>
      <c r="P51">
        <v>28</v>
      </c>
      <c r="Q51">
        <v>177</v>
      </c>
      <c r="R51">
        <v>28</v>
      </c>
      <c r="S51" s="2">
        <v>14.1478154439792</v>
      </c>
      <c r="T51" t="s">
        <v>46</v>
      </c>
      <c r="U51" s="2">
        <v>2.8258139854001301</v>
      </c>
      <c r="V51" s="2">
        <f>Table1[[#This Row],[Production Volumes]]*(Table1[[#This Row],[Defect Rates]]/100)</f>
        <v>5.0016907541582301</v>
      </c>
      <c r="W51" t="s">
        <v>29</v>
      </c>
      <c r="X51" t="s">
        <v>30</v>
      </c>
      <c r="Y51" s="2">
        <v>336.89016851997701</v>
      </c>
      <c r="Z51" s="4">
        <v>1960</v>
      </c>
      <c r="AA51" s="2">
        <f>_xlfn.XLOOKUP(Table1[[#This Row],[Transportation Modes]],Table2[Transportation Mode],Table2[Emission Factor],0)</f>
        <v>0.04</v>
      </c>
      <c r="AB51" s="2">
        <f>_xlfn.XLOOKUP(Table1[[#This Row],[Transportation Modes]],Table3[Transportation Mode],Table3[Shipment Volume (Kg)],0)</f>
        <v>60000</v>
      </c>
      <c r="AC51" s="1">
        <f>Table1[[#This Row],[Number of Products Sold]]/AVERAGE(Table1[Stock Levels])</f>
        <v>2.0724303956458026</v>
      </c>
      <c r="AD51" s="1">
        <f>Table1[[#This Row],[Number of Products Sold]]/365</f>
        <v>0.27123287671232876</v>
      </c>
      <c r="AE51" s="1">
        <f>Table1[[#This Row],[Average Daily Usage Per Day]]*Table1[[#This Row],[Product Lead Times]]</f>
        <v>6.5095890410958903</v>
      </c>
      <c r="AF51" s="1">
        <f xml:space="preserve"> Table1[[#This Row],[Minimum Threshold Calculation]] * (1 + 0.1)</f>
        <v>7.1605479452054803</v>
      </c>
      <c r="AG51" s="1">
        <f>Table1[[#This Row],[Manufacturing Costs]]/Table1[[#This Row],[Production Volumes]]</f>
        <v>7.9931160700447451E-2</v>
      </c>
      <c r="AH51" s="5">
        <f>Table1[[#This Row],[Shipment Volumes]]*Table1[[#This Row],[Distance]]*Table1[[#This Row],[Emission Factor]]</f>
        <v>4704000</v>
      </c>
    </row>
    <row r="52" spans="1:34" x14ac:dyDescent="0.25">
      <c r="A52" t="s">
        <v>39</v>
      </c>
      <c r="B52" t="s">
        <v>86</v>
      </c>
      <c r="C52" s="2">
        <v>14.203484264803</v>
      </c>
      <c r="D52">
        <v>91</v>
      </c>
      <c r="E52">
        <v>633</v>
      </c>
      <c r="F52" s="2">
        <f t="shared" si="0"/>
        <v>8990.8055396202999</v>
      </c>
      <c r="G52" t="s">
        <v>17</v>
      </c>
      <c r="H52">
        <v>31</v>
      </c>
      <c r="I52">
        <v>23</v>
      </c>
      <c r="J52">
        <v>82</v>
      </c>
      <c r="K52">
        <v>10</v>
      </c>
      <c r="L52" t="s">
        <v>18</v>
      </c>
      <c r="M52" s="2">
        <v>6.2478609149759903</v>
      </c>
      <c r="N52" t="s">
        <v>43</v>
      </c>
      <c r="O52" t="s">
        <v>32</v>
      </c>
      <c r="P52">
        <v>20</v>
      </c>
      <c r="Q52">
        <v>306</v>
      </c>
      <c r="R52">
        <v>21</v>
      </c>
      <c r="S52" s="2">
        <v>45.178757924634503</v>
      </c>
      <c r="T52" t="s">
        <v>28</v>
      </c>
      <c r="U52" s="2">
        <v>4.7548008046711798</v>
      </c>
      <c r="V52" s="2">
        <f>Table1[[#This Row],[Production Volumes]]*(Table1[[#This Row],[Defect Rates]]/100)</f>
        <v>14.54969046229381</v>
      </c>
      <c r="W52" t="s">
        <v>29</v>
      </c>
      <c r="X52" t="s">
        <v>14</v>
      </c>
      <c r="Y52" s="2">
        <v>496.24865029194001</v>
      </c>
      <c r="Z52" s="4">
        <v>1960</v>
      </c>
      <c r="AA52" s="2">
        <f>_xlfn.XLOOKUP(Table1[[#This Row],[Transportation Modes]],Table2[Transportation Mode],Table2[Emission Factor],0)</f>
        <v>0.04</v>
      </c>
      <c r="AB52" s="2">
        <f>_xlfn.XLOOKUP(Table1[[#This Row],[Transportation Modes]],Table3[Transportation Mode],Table3[Shipment Volume (Kg)],0)</f>
        <v>60000</v>
      </c>
      <c r="AC52" s="1">
        <f>Table1[[#This Row],[Number of Products Sold]]/AVERAGE(Table1[Stock Levels])</f>
        <v>13.250994347917102</v>
      </c>
      <c r="AD52" s="1">
        <f>Table1[[#This Row],[Number of Products Sold]]/365</f>
        <v>1.7342465753424658</v>
      </c>
      <c r="AE52" s="1">
        <f>Table1[[#This Row],[Average Daily Usage Per Day]]*Table1[[#This Row],[Product Lead Times]]</f>
        <v>39.887671232876713</v>
      </c>
      <c r="AF52" s="1">
        <f xml:space="preserve"> Table1[[#This Row],[Minimum Threshold Calculation]] * (1 + 0.1)</f>
        <v>43.876438356164385</v>
      </c>
      <c r="AG52" s="1">
        <f>Table1[[#This Row],[Manufacturing Costs]]/Table1[[#This Row],[Production Volumes]]</f>
        <v>0.14764299975370754</v>
      </c>
      <c r="AH52" s="5">
        <f>Table1[[#This Row],[Shipment Volumes]]*Table1[[#This Row],[Distance]]*Table1[[#This Row],[Emission Factor]]</f>
        <v>4704000</v>
      </c>
    </row>
    <row r="53" spans="1:34" x14ac:dyDescent="0.25">
      <c r="A53" t="s">
        <v>6</v>
      </c>
      <c r="B53" t="s">
        <v>87</v>
      </c>
      <c r="C53" s="2">
        <v>26.700760972461701</v>
      </c>
      <c r="D53">
        <v>61</v>
      </c>
      <c r="E53">
        <v>154</v>
      </c>
      <c r="F53" s="2">
        <f t="shared" si="0"/>
        <v>4111.9171897591023</v>
      </c>
      <c r="G53" t="s">
        <v>37</v>
      </c>
      <c r="H53">
        <v>100</v>
      </c>
      <c r="I53">
        <v>4</v>
      </c>
      <c r="J53">
        <v>52</v>
      </c>
      <c r="K53">
        <v>1</v>
      </c>
      <c r="L53" t="s">
        <v>18</v>
      </c>
      <c r="M53" s="2">
        <v>4.78300055794766</v>
      </c>
      <c r="N53" t="s">
        <v>26</v>
      </c>
      <c r="O53" t="s">
        <v>35</v>
      </c>
      <c r="P53">
        <v>18</v>
      </c>
      <c r="Q53">
        <v>673</v>
      </c>
      <c r="R53">
        <v>28</v>
      </c>
      <c r="S53" s="2">
        <v>14.190328344569901</v>
      </c>
      <c r="T53" t="s">
        <v>12</v>
      </c>
      <c r="U53" s="2">
        <v>1.77295117208355</v>
      </c>
      <c r="V53" s="2">
        <f>Table1[[#This Row],[Production Volumes]]*(Table1[[#This Row],[Defect Rates]]/100)</f>
        <v>11.931961388122291</v>
      </c>
      <c r="W53" t="s">
        <v>13</v>
      </c>
      <c r="X53" t="s">
        <v>30</v>
      </c>
      <c r="Y53" s="2">
        <v>694.98231757944495</v>
      </c>
      <c r="Z53" s="4">
        <v>980</v>
      </c>
      <c r="AA53" s="2">
        <f>_xlfn.XLOOKUP(Table1[[#This Row],[Transportation Modes]],Table2[Transportation Mode],Table2[Emission Factor],0)</f>
        <v>0.15</v>
      </c>
      <c r="AB53" s="2">
        <f>_xlfn.XLOOKUP(Table1[[#This Row],[Transportation Modes]],Table3[Transportation Mode],Table3[Shipment Volume (Kg)],0)</f>
        <v>10000</v>
      </c>
      <c r="AC53" s="1">
        <f>Table1[[#This Row],[Number of Products Sold]]/AVERAGE(Table1[Stock Levels])</f>
        <v>3.2237806154490265</v>
      </c>
      <c r="AD53" s="1">
        <f>Table1[[#This Row],[Number of Products Sold]]/365</f>
        <v>0.42191780821917807</v>
      </c>
      <c r="AE53" s="1">
        <f>Table1[[#This Row],[Average Daily Usage Per Day]]*Table1[[#This Row],[Product Lead Times]]</f>
        <v>1.6876712328767123</v>
      </c>
      <c r="AF53" s="1">
        <f xml:space="preserve"> Table1[[#This Row],[Minimum Threshold Calculation]] * (1 + 0.1)</f>
        <v>1.8564383561643836</v>
      </c>
      <c r="AG53" s="1">
        <f>Table1[[#This Row],[Manufacturing Costs]]/Table1[[#This Row],[Production Volumes]]</f>
        <v>2.1085183275735365E-2</v>
      </c>
      <c r="AH53" s="5">
        <f>Table1[[#This Row],[Shipment Volumes]]*Table1[[#This Row],[Distance]]*Table1[[#This Row],[Emission Factor]]</f>
        <v>1470000</v>
      </c>
    </row>
    <row r="54" spans="1:34" x14ac:dyDescent="0.25">
      <c r="A54" t="s">
        <v>15</v>
      </c>
      <c r="B54" t="s">
        <v>88</v>
      </c>
      <c r="C54" s="2">
        <v>98.031829656465007</v>
      </c>
      <c r="D54">
        <v>1</v>
      </c>
      <c r="E54">
        <v>820</v>
      </c>
      <c r="F54" s="2">
        <f t="shared" si="0"/>
        <v>80386.100318301309</v>
      </c>
      <c r="G54" t="s">
        <v>37</v>
      </c>
      <c r="H54">
        <v>64</v>
      </c>
      <c r="I54">
        <v>11</v>
      </c>
      <c r="J54">
        <v>11</v>
      </c>
      <c r="K54">
        <v>1</v>
      </c>
      <c r="L54" t="s">
        <v>9</v>
      </c>
      <c r="M54" s="2">
        <v>8.6310521797689397</v>
      </c>
      <c r="N54" t="s">
        <v>21</v>
      </c>
      <c r="O54" t="s">
        <v>11</v>
      </c>
      <c r="P54">
        <v>10</v>
      </c>
      <c r="Q54">
        <v>727</v>
      </c>
      <c r="R54">
        <v>27</v>
      </c>
      <c r="S54" s="2">
        <v>9.1668491485971497</v>
      </c>
      <c r="T54" t="s">
        <v>12</v>
      </c>
      <c r="U54" s="2">
        <v>2.1224716191438202</v>
      </c>
      <c r="V54" s="2">
        <f>Table1[[#This Row],[Production Volumes]]*(Table1[[#This Row],[Defect Rates]]/100)</f>
        <v>15.430368671175573</v>
      </c>
      <c r="W54" t="s">
        <v>22</v>
      </c>
      <c r="X54" t="s">
        <v>23</v>
      </c>
      <c r="Y54" s="2">
        <v>602.89849883838303</v>
      </c>
      <c r="Z54" s="4">
        <v>1089</v>
      </c>
      <c r="AA54" s="2">
        <f>_xlfn.XLOOKUP(Table1[[#This Row],[Transportation Modes]],Table2[Transportation Mode],Table2[Emission Factor],0)</f>
        <v>0.5</v>
      </c>
      <c r="AB54" s="2">
        <f>_xlfn.XLOOKUP(Table1[[#This Row],[Transportation Modes]],Table3[Transportation Mode],Table3[Shipment Volume (Kg)],0)</f>
        <v>1000</v>
      </c>
      <c r="AC54" s="1">
        <f>Table1[[#This Row],[Number of Products Sold]]/AVERAGE(Table1[Stock Levels])</f>
        <v>17.165585095248062</v>
      </c>
      <c r="AD54" s="1">
        <f>Table1[[#This Row],[Number of Products Sold]]/365</f>
        <v>2.2465753424657535</v>
      </c>
      <c r="AE54" s="1">
        <f>Table1[[#This Row],[Average Daily Usage Per Day]]*Table1[[#This Row],[Product Lead Times]]</f>
        <v>24.712328767123289</v>
      </c>
      <c r="AF54" s="1">
        <f xml:space="preserve"> Table1[[#This Row],[Minimum Threshold Calculation]] * (1 + 0.1)</f>
        <v>27.18356164383562</v>
      </c>
      <c r="AG54" s="1">
        <f>Table1[[#This Row],[Manufacturing Costs]]/Table1[[#This Row],[Production Volumes]]</f>
        <v>1.2609146009074484E-2</v>
      </c>
      <c r="AH54" s="5">
        <f>Table1[[#This Row],[Shipment Volumes]]*Table1[[#This Row],[Distance]]*Table1[[#This Row],[Emission Factor]]</f>
        <v>544500</v>
      </c>
    </row>
    <row r="55" spans="1:34" x14ac:dyDescent="0.25">
      <c r="A55" t="s">
        <v>15</v>
      </c>
      <c r="B55" t="s">
        <v>89</v>
      </c>
      <c r="C55" s="2">
        <v>30.3414707112142</v>
      </c>
      <c r="D55">
        <v>93</v>
      </c>
      <c r="E55">
        <v>242</v>
      </c>
      <c r="F55" s="2">
        <f t="shared" si="0"/>
        <v>7342.6359121138366</v>
      </c>
      <c r="G55" t="s">
        <v>37</v>
      </c>
      <c r="H55">
        <v>96</v>
      </c>
      <c r="I55">
        <v>25</v>
      </c>
      <c r="J55">
        <v>54</v>
      </c>
      <c r="K55">
        <v>3</v>
      </c>
      <c r="L55" t="s">
        <v>9</v>
      </c>
      <c r="M55" s="2">
        <v>1.0134865660958901</v>
      </c>
      <c r="N55" t="s">
        <v>21</v>
      </c>
      <c r="O55" t="s">
        <v>32</v>
      </c>
      <c r="P55">
        <v>1</v>
      </c>
      <c r="Q55">
        <v>631</v>
      </c>
      <c r="R55">
        <v>17</v>
      </c>
      <c r="S55" s="2">
        <v>83.344058991677898</v>
      </c>
      <c r="T55" t="s">
        <v>12</v>
      </c>
      <c r="U55" s="2">
        <v>1.41034757607602</v>
      </c>
      <c r="V55" s="2">
        <f>Table1[[#This Row],[Production Volumes]]*(Table1[[#This Row],[Defect Rates]]/100)</f>
        <v>8.8992932050396867</v>
      </c>
      <c r="W55" t="s">
        <v>22</v>
      </c>
      <c r="X55" t="s">
        <v>14</v>
      </c>
      <c r="Y55" s="2">
        <v>750.73784066827</v>
      </c>
      <c r="Z55" s="4">
        <v>1370</v>
      </c>
      <c r="AA55" s="2">
        <f>_xlfn.XLOOKUP(Table1[[#This Row],[Transportation Modes]],Table2[Transportation Mode],Table2[Emission Factor],0)</f>
        <v>0.5</v>
      </c>
      <c r="AB55" s="2">
        <f>_xlfn.XLOOKUP(Table1[[#This Row],[Transportation Modes]],Table3[Transportation Mode],Table3[Shipment Volume (Kg)],0)</f>
        <v>1000</v>
      </c>
      <c r="AC55" s="1">
        <f>Table1[[#This Row],[Number of Products Sold]]/AVERAGE(Table1[Stock Levels])</f>
        <v>5.0659409671341846</v>
      </c>
      <c r="AD55" s="1">
        <f>Table1[[#This Row],[Number of Products Sold]]/365</f>
        <v>0.66301369863013704</v>
      </c>
      <c r="AE55" s="1">
        <f>Table1[[#This Row],[Average Daily Usage Per Day]]*Table1[[#This Row],[Product Lead Times]]</f>
        <v>16.575342465753426</v>
      </c>
      <c r="AF55" s="1">
        <f xml:space="preserve"> Table1[[#This Row],[Minimum Threshold Calculation]] * (1 + 0.1)</f>
        <v>18.232876712328771</v>
      </c>
      <c r="AG55" s="1">
        <f>Table1[[#This Row],[Manufacturing Costs]]/Table1[[#This Row],[Production Volumes]]</f>
        <v>0.13208250236399033</v>
      </c>
      <c r="AH55" s="5">
        <f>Table1[[#This Row],[Shipment Volumes]]*Table1[[#This Row],[Distance]]*Table1[[#This Row],[Emission Factor]]</f>
        <v>685000</v>
      </c>
    </row>
    <row r="56" spans="1:34" x14ac:dyDescent="0.25">
      <c r="A56" t="s">
        <v>6</v>
      </c>
      <c r="B56" t="s">
        <v>90</v>
      </c>
      <c r="C56" s="2">
        <v>31.1462431602408</v>
      </c>
      <c r="D56">
        <v>11</v>
      </c>
      <c r="E56">
        <v>622</v>
      </c>
      <c r="F56" s="2">
        <f t="shared" si="0"/>
        <v>19372.963245669776</v>
      </c>
      <c r="G56" t="s">
        <v>8</v>
      </c>
      <c r="H56">
        <v>33</v>
      </c>
      <c r="I56">
        <v>22</v>
      </c>
      <c r="J56">
        <v>61</v>
      </c>
      <c r="K56">
        <v>3</v>
      </c>
      <c r="L56" t="s">
        <v>9</v>
      </c>
      <c r="M56" s="2">
        <v>4.3051034712876302</v>
      </c>
      <c r="N56" t="s">
        <v>21</v>
      </c>
      <c r="O56" t="s">
        <v>27</v>
      </c>
      <c r="P56">
        <v>26</v>
      </c>
      <c r="Q56">
        <v>497</v>
      </c>
      <c r="R56">
        <v>29</v>
      </c>
      <c r="S56" s="2">
        <v>30.186023375822501</v>
      </c>
      <c r="T56" t="s">
        <v>46</v>
      </c>
      <c r="U56" s="2">
        <v>2.4787719755397402</v>
      </c>
      <c r="V56" s="2">
        <f>Table1[[#This Row],[Production Volumes]]*(Table1[[#This Row],[Defect Rates]]/100)</f>
        <v>12.319496718432507</v>
      </c>
      <c r="W56" t="s">
        <v>13</v>
      </c>
      <c r="X56" t="s">
        <v>14</v>
      </c>
      <c r="Y56" s="2">
        <v>814.06999658218695</v>
      </c>
      <c r="Z56" s="4">
        <v>880</v>
      </c>
      <c r="AA56" s="2">
        <f>_xlfn.XLOOKUP(Table1[[#This Row],[Transportation Modes]],Table2[Transportation Mode],Table2[Emission Factor],0)</f>
        <v>0.15</v>
      </c>
      <c r="AB56" s="2">
        <f>_xlfn.XLOOKUP(Table1[[#This Row],[Transportation Modes]],Table3[Transportation Mode],Table3[Shipment Volume (Kg)],0)</f>
        <v>10000</v>
      </c>
      <c r="AC56" s="1">
        <f>Table1[[#This Row],[Number of Products Sold]]/AVERAGE(Table1[Stock Levels])</f>
        <v>13.020724303956458</v>
      </c>
      <c r="AD56" s="1">
        <f>Table1[[#This Row],[Number of Products Sold]]/365</f>
        <v>1.704109589041096</v>
      </c>
      <c r="AE56" s="1">
        <f>Table1[[#This Row],[Average Daily Usage Per Day]]*Table1[[#This Row],[Product Lead Times]]</f>
        <v>37.490410958904114</v>
      </c>
      <c r="AF56" s="1">
        <f xml:space="preserve"> Table1[[#This Row],[Minimum Threshold Calculation]] * (1 + 0.1)</f>
        <v>41.239452054794526</v>
      </c>
      <c r="AG56" s="1">
        <f>Table1[[#This Row],[Manufacturing Costs]]/Table1[[#This Row],[Production Volumes]]</f>
        <v>6.0736465544914485E-2</v>
      </c>
      <c r="AH56" s="5">
        <f>Table1[[#This Row],[Shipment Volumes]]*Table1[[#This Row],[Distance]]*Table1[[#This Row],[Emission Factor]]</f>
        <v>1320000</v>
      </c>
    </row>
    <row r="57" spans="1:34" x14ac:dyDescent="0.25">
      <c r="A57" t="s">
        <v>6</v>
      </c>
      <c r="B57" t="s">
        <v>91</v>
      </c>
      <c r="C57" s="2">
        <v>79.855058340789398</v>
      </c>
      <c r="D57">
        <v>16</v>
      </c>
      <c r="E57">
        <v>701</v>
      </c>
      <c r="F57" s="2">
        <f t="shared" si="0"/>
        <v>55978.395896893366</v>
      </c>
      <c r="G57" t="s">
        <v>37</v>
      </c>
      <c r="H57">
        <v>97</v>
      </c>
      <c r="I57">
        <v>11</v>
      </c>
      <c r="J57">
        <v>11</v>
      </c>
      <c r="K57">
        <v>5</v>
      </c>
      <c r="L57" t="s">
        <v>18</v>
      </c>
      <c r="M57" s="2">
        <v>5.0143649550309002</v>
      </c>
      <c r="N57" t="s">
        <v>43</v>
      </c>
      <c r="O57" t="s">
        <v>32</v>
      </c>
      <c r="P57">
        <v>27</v>
      </c>
      <c r="Q57">
        <v>918</v>
      </c>
      <c r="R57">
        <v>5</v>
      </c>
      <c r="S57" s="1">
        <v>30.323545256616502</v>
      </c>
      <c r="T57" t="s">
        <v>28</v>
      </c>
      <c r="U57" s="2">
        <v>4.5489196593963799</v>
      </c>
      <c r="V57" s="2">
        <f>Table1[[#This Row],[Production Volumes]]*(Table1[[#This Row],[Defect Rates]]/100)</f>
        <v>41.759082473258765</v>
      </c>
      <c r="W57" t="s">
        <v>38</v>
      </c>
      <c r="X57" t="s">
        <v>14</v>
      </c>
      <c r="Y57" s="2">
        <v>323.01292795247798</v>
      </c>
      <c r="Z57" s="4">
        <v>2130</v>
      </c>
      <c r="AA57" s="2">
        <f>_xlfn.XLOOKUP(Table1[[#This Row],[Transportation Modes]],Table2[Transportation Mode],Table2[Emission Factor],0)</f>
        <v>0.02</v>
      </c>
      <c r="AB57" s="2">
        <f>_xlfn.XLOOKUP(Table1[[#This Row],[Transportation Modes]],Table3[Transportation Mode],Table3[Shipment Volume (Kg)],0)</f>
        <v>20000</v>
      </c>
      <c r="AC57" s="1">
        <f>Table1[[#This Row],[Number of Products Sold]]/AVERAGE(Table1[Stock Levels])</f>
        <v>14.674481892401088</v>
      </c>
      <c r="AD57" s="1">
        <f>Table1[[#This Row],[Number of Products Sold]]/365</f>
        <v>1.9205479452054794</v>
      </c>
      <c r="AE57" s="1">
        <f>Table1[[#This Row],[Average Daily Usage Per Day]]*Table1[[#This Row],[Product Lead Times]]</f>
        <v>21.126027397260273</v>
      </c>
      <c r="AF57" s="1">
        <f xml:space="preserve"> Table1[[#This Row],[Minimum Threshold Calculation]] * (1 + 0.1)</f>
        <v>23.238630136986302</v>
      </c>
      <c r="AG57" s="1">
        <f>Table1[[#This Row],[Manufacturing Costs]]/Table1[[#This Row],[Production Volumes]]</f>
        <v>3.3032184375399239E-2</v>
      </c>
      <c r="AH57" s="5">
        <f>Table1[[#This Row],[Shipment Volumes]]*Table1[[#This Row],[Distance]]*Table1[[#This Row],[Emission Factor]]</f>
        <v>852000</v>
      </c>
    </row>
    <row r="58" spans="1:34" x14ac:dyDescent="0.25">
      <c r="A58" t="s">
        <v>15</v>
      </c>
      <c r="B58" t="s">
        <v>92</v>
      </c>
      <c r="C58" s="2">
        <v>20.9863860370433</v>
      </c>
      <c r="D58">
        <v>90</v>
      </c>
      <c r="E58">
        <v>93</v>
      </c>
      <c r="F58" s="2">
        <f t="shared" si="0"/>
        <v>1951.733901445027</v>
      </c>
      <c r="G58" t="s">
        <v>8</v>
      </c>
      <c r="H58">
        <v>25</v>
      </c>
      <c r="I58">
        <v>23</v>
      </c>
      <c r="J58">
        <v>83</v>
      </c>
      <c r="K58">
        <v>5</v>
      </c>
      <c r="L58" t="s">
        <v>25</v>
      </c>
      <c r="M58" s="2">
        <v>1.77442971407173</v>
      </c>
      <c r="N58" t="s">
        <v>21</v>
      </c>
      <c r="O58" t="s">
        <v>11</v>
      </c>
      <c r="P58">
        <v>24</v>
      </c>
      <c r="Q58">
        <v>826</v>
      </c>
      <c r="R58">
        <v>28</v>
      </c>
      <c r="S58" s="2">
        <v>12.8362845728327</v>
      </c>
      <c r="T58" t="s">
        <v>46</v>
      </c>
      <c r="U58" s="2">
        <v>1.1737554953874501</v>
      </c>
      <c r="V58" s="2">
        <f>Table1[[#This Row],[Production Volumes]]*(Table1[[#This Row],[Defect Rates]]/100)</f>
        <v>9.695220391900337</v>
      </c>
      <c r="W58" t="s">
        <v>22</v>
      </c>
      <c r="X58" t="s">
        <v>14</v>
      </c>
      <c r="Y58" s="2">
        <v>832.210808706021</v>
      </c>
      <c r="Z58" s="4">
        <v>1089</v>
      </c>
      <c r="AA58" s="2">
        <f>_xlfn.XLOOKUP(Table1[[#This Row],[Transportation Modes]],Table2[Transportation Mode],Table2[Emission Factor],0)</f>
        <v>0.5</v>
      </c>
      <c r="AB58" s="2">
        <f>_xlfn.XLOOKUP(Table1[[#This Row],[Transportation Modes]],Table3[Transportation Mode],Table3[Shipment Volume (Kg)],0)</f>
        <v>1000</v>
      </c>
      <c r="AC58" s="1">
        <f>Table1[[#This Row],[Number of Products Sold]]/AVERAGE(Table1[Stock Levels])</f>
        <v>1.946828553485451</v>
      </c>
      <c r="AD58" s="1">
        <f>Table1[[#This Row],[Number of Products Sold]]/365</f>
        <v>0.25479452054794521</v>
      </c>
      <c r="AE58" s="1">
        <f>Table1[[#This Row],[Average Daily Usage Per Day]]*Table1[[#This Row],[Product Lead Times]]</f>
        <v>5.86027397260274</v>
      </c>
      <c r="AF58" s="1">
        <f xml:space="preserve"> Table1[[#This Row],[Minimum Threshold Calculation]] * (1 + 0.1)</f>
        <v>6.4463013698630141</v>
      </c>
      <c r="AG58" s="1">
        <f>Table1[[#This Row],[Manufacturing Costs]]/Table1[[#This Row],[Production Volumes]]</f>
        <v>1.5540296093017795E-2</v>
      </c>
      <c r="AH58" s="5">
        <f>Table1[[#This Row],[Shipment Volumes]]*Table1[[#This Row],[Distance]]*Table1[[#This Row],[Emission Factor]]</f>
        <v>544500</v>
      </c>
    </row>
    <row r="59" spans="1:34" x14ac:dyDescent="0.25">
      <c r="A59" t="s">
        <v>6</v>
      </c>
      <c r="B59" t="s">
        <v>93</v>
      </c>
      <c r="C59" s="2">
        <v>49.263205350734097</v>
      </c>
      <c r="D59">
        <v>65</v>
      </c>
      <c r="E59">
        <v>227</v>
      </c>
      <c r="F59" s="2">
        <f t="shared" si="0"/>
        <v>11182.747614616641</v>
      </c>
      <c r="G59" t="s">
        <v>20</v>
      </c>
      <c r="H59">
        <v>5</v>
      </c>
      <c r="I59">
        <v>18</v>
      </c>
      <c r="J59">
        <v>51</v>
      </c>
      <c r="K59">
        <v>1</v>
      </c>
      <c r="L59" t="s">
        <v>9</v>
      </c>
      <c r="M59" s="1">
        <v>9.1605585353818704</v>
      </c>
      <c r="N59" t="s">
        <v>43</v>
      </c>
      <c r="O59" t="s">
        <v>32</v>
      </c>
      <c r="P59">
        <v>21</v>
      </c>
      <c r="Q59">
        <v>588</v>
      </c>
      <c r="R59">
        <v>25</v>
      </c>
      <c r="S59" s="2">
        <v>67.779622987078099</v>
      </c>
      <c r="T59" t="s">
        <v>12</v>
      </c>
      <c r="U59" s="2">
        <v>2.5111748302126999</v>
      </c>
      <c r="V59" s="2">
        <f>Table1[[#This Row],[Production Volumes]]*(Table1[[#This Row],[Defect Rates]]/100)</f>
        <v>14.765708001650676</v>
      </c>
      <c r="W59" t="s">
        <v>29</v>
      </c>
      <c r="X59" t="s">
        <v>30</v>
      </c>
      <c r="Y59" s="2">
        <v>482.19123860252802</v>
      </c>
      <c r="Z59" s="4">
        <v>1960</v>
      </c>
      <c r="AA59" s="2">
        <f>_xlfn.XLOOKUP(Table1[[#This Row],[Transportation Modes]],Table2[Transportation Mode],Table2[Emission Factor],0)</f>
        <v>0.04</v>
      </c>
      <c r="AB59" s="2">
        <f>_xlfn.XLOOKUP(Table1[[#This Row],[Transportation Modes]],Table3[Transportation Mode],Table3[Shipment Volume (Kg)],0)</f>
        <v>60000</v>
      </c>
      <c r="AC59" s="1">
        <f>Table1[[#This Row],[Number of Products Sold]]/AVERAGE(Table1[Stock Levels])</f>
        <v>4.7519363617333052</v>
      </c>
      <c r="AD59" s="1">
        <f>Table1[[#This Row],[Number of Products Sold]]/365</f>
        <v>0.62191780821917808</v>
      </c>
      <c r="AE59" s="1">
        <f>Table1[[#This Row],[Average Daily Usage Per Day]]*Table1[[#This Row],[Product Lead Times]]</f>
        <v>11.194520547945206</v>
      </c>
      <c r="AF59" s="1">
        <f xml:space="preserve"> Table1[[#This Row],[Minimum Threshold Calculation]] * (1 + 0.1)</f>
        <v>12.313972602739728</v>
      </c>
      <c r="AG59" s="1">
        <f>Table1[[#This Row],[Manufacturing Costs]]/Table1[[#This Row],[Production Volumes]]</f>
        <v>0.11527146766509881</v>
      </c>
      <c r="AH59" s="5">
        <f>Table1[[#This Row],[Shipment Volumes]]*Table1[[#This Row],[Distance]]*Table1[[#This Row],[Emission Factor]]</f>
        <v>4704000</v>
      </c>
    </row>
    <row r="60" spans="1:34" x14ac:dyDescent="0.25">
      <c r="A60" t="s">
        <v>15</v>
      </c>
      <c r="B60" t="s">
        <v>94</v>
      </c>
      <c r="C60" s="2">
        <v>59.841561377289302</v>
      </c>
      <c r="D60">
        <v>81</v>
      </c>
      <c r="E60">
        <v>896</v>
      </c>
      <c r="F60" s="2">
        <f t="shared" si="0"/>
        <v>53618.038994051218</v>
      </c>
      <c r="G60" t="s">
        <v>8</v>
      </c>
      <c r="H60">
        <v>10</v>
      </c>
      <c r="I60">
        <v>5</v>
      </c>
      <c r="J60">
        <v>44</v>
      </c>
      <c r="K60">
        <v>7</v>
      </c>
      <c r="L60" t="s">
        <v>18</v>
      </c>
      <c r="M60" s="1">
        <v>4.9384385647120901</v>
      </c>
      <c r="N60" t="s">
        <v>10</v>
      </c>
      <c r="O60" t="s">
        <v>32</v>
      </c>
      <c r="P60">
        <v>18</v>
      </c>
      <c r="Q60">
        <v>396</v>
      </c>
      <c r="R60">
        <v>7</v>
      </c>
      <c r="S60" s="2">
        <v>65.047415094691402</v>
      </c>
      <c r="T60" t="s">
        <v>28</v>
      </c>
      <c r="U60" s="2">
        <v>1.7303747198591899</v>
      </c>
      <c r="V60" s="2">
        <f>Table1[[#This Row],[Production Volumes]]*(Table1[[#This Row],[Defect Rates]]/100)</f>
        <v>6.8522838906423917</v>
      </c>
      <c r="W60" t="s">
        <v>13</v>
      </c>
      <c r="X60" t="s">
        <v>14</v>
      </c>
      <c r="Y60" s="2">
        <v>110.364335231364</v>
      </c>
      <c r="Z60" s="4">
        <v>1800</v>
      </c>
      <c r="AA60" s="2">
        <f>_xlfn.XLOOKUP(Table1[[#This Row],[Transportation Modes]],Table2[Transportation Mode],Table2[Emission Factor],0)</f>
        <v>0.15</v>
      </c>
      <c r="AB60" s="2">
        <f>_xlfn.XLOOKUP(Table1[[#This Row],[Transportation Modes]],Table3[Transportation Mode],Table3[Shipment Volume (Kg)],0)</f>
        <v>10000</v>
      </c>
      <c r="AC60" s="1">
        <f>Table1[[#This Row],[Number of Products Sold]]/AVERAGE(Table1[Stock Levels])</f>
        <v>18.756541762612517</v>
      </c>
      <c r="AD60" s="1">
        <f>Table1[[#This Row],[Number of Products Sold]]/365</f>
        <v>2.4547945205479453</v>
      </c>
      <c r="AE60" s="1">
        <f>Table1[[#This Row],[Average Daily Usage Per Day]]*Table1[[#This Row],[Product Lead Times]]</f>
        <v>12.273972602739727</v>
      </c>
      <c r="AF60" s="1">
        <f xml:space="preserve"> Table1[[#This Row],[Minimum Threshold Calculation]] * (1 + 0.1)</f>
        <v>13.501369863013702</v>
      </c>
      <c r="AG60" s="1">
        <f>Table1[[#This Row],[Manufacturing Costs]]/Table1[[#This Row],[Production Volumes]]</f>
        <v>0.16426114922901869</v>
      </c>
      <c r="AH60" s="5">
        <f>Table1[[#This Row],[Shipment Volumes]]*Table1[[#This Row],[Distance]]*Table1[[#This Row],[Emission Factor]]</f>
        <v>2700000</v>
      </c>
    </row>
    <row r="61" spans="1:34" x14ac:dyDescent="0.25">
      <c r="A61" t="s">
        <v>39</v>
      </c>
      <c r="B61" t="s">
        <v>95</v>
      </c>
      <c r="C61" s="2">
        <v>63.828398347710902</v>
      </c>
      <c r="D61">
        <v>30</v>
      </c>
      <c r="E61">
        <v>484</v>
      </c>
      <c r="F61" s="2">
        <f t="shared" si="0"/>
        <v>30892.944800292076</v>
      </c>
      <c r="G61" t="s">
        <v>8</v>
      </c>
      <c r="H61">
        <v>100</v>
      </c>
      <c r="I61">
        <v>16</v>
      </c>
      <c r="J61">
        <v>26</v>
      </c>
      <c r="K61">
        <v>7</v>
      </c>
      <c r="L61" t="s">
        <v>9</v>
      </c>
      <c r="M61" s="2">
        <v>7.2937225968677204</v>
      </c>
      <c r="N61" t="s">
        <v>21</v>
      </c>
      <c r="O61" t="s">
        <v>27</v>
      </c>
      <c r="P61">
        <v>11</v>
      </c>
      <c r="Q61">
        <v>176</v>
      </c>
      <c r="R61">
        <v>4</v>
      </c>
      <c r="S61" s="2">
        <v>1.90076224351945</v>
      </c>
      <c r="T61" t="s">
        <v>28</v>
      </c>
      <c r="U61" s="2">
        <v>0.44719401546382298</v>
      </c>
      <c r="V61" s="2">
        <f>Table1[[#This Row],[Production Volumes]]*(Table1[[#This Row],[Defect Rates]]/100)</f>
        <v>0.78706146721632853</v>
      </c>
      <c r="W61" t="s">
        <v>22</v>
      </c>
      <c r="X61" t="s">
        <v>30</v>
      </c>
      <c r="Y61" s="2">
        <v>312.57427361009297</v>
      </c>
      <c r="Z61" s="4">
        <v>870</v>
      </c>
      <c r="AA61" s="2">
        <f>_xlfn.XLOOKUP(Table1[[#This Row],[Transportation Modes]],Table2[Transportation Mode],Table2[Emission Factor],0)</f>
        <v>0.5</v>
      </c>
      <c r="AB61" s="2">
        <f>_xlfn.XLOOKUP(Table1[[#This Row],[Transportation Modes]],Table3[Transportation Mode],Table3[Shipment Volume (Kg)],0)</f>
        <v>1000</v>
      </c>
      <c r="AC61" s="1">
        <f>Table1[[#This Row],[Number of Products Sold]]/AVERAGE(Table1[Stock Levels])</f>
        <v>10.131881934268369</v>
      </c>
      <c r="AD61" s="1">
        <f>Table1[[#This Row],[Number of Products Sold]]/365</f>
        <v>1.3260273972602741</v>
      </c>
      <c r="AE61" s="1">
        <f>Table1[[#This Row],[Average Daily Usage Per Day]]*Table1[[#This Row],[Product Lead Times]]</f>
        <v>21.216438356164385</v>
      </c>
      <c r="AF61" s="1">
        <f xml:space="preserve"> Table1[[#This Row],[Minimum Threshold Calculation]] * (1 + 0.1)</f>
        <v>23.338082191780824</v>
      </c>
      <c r="AG61" s="1">
        <f>Table1[[#This Row],[Manufacturing Costs]]/Table1[[#This Row],[Production Volumes]]</f>
        <v>1.079978547454233E-2</v>
      </c>
      <c r="AH61" s="5">
        <f>Table1[[#This Row],[Shipment Volumes]]*Table1[[#This Row],[Distance]]*Table1[[#This Row],[Emission Factor]]</f>
        <v>435000</v>
      </c>
    </row>
    <row r="62" spans="1:34" x14ac:dyDescent="0.25">
      <c r="A62" t="s">
        <v>15</v>
      </c>
      <c r="B62" t="s">
        <v>96</v>
      </c>
      <c r="C62" s="2">
        <v>17.028027920188698</v>
      </c>
      <c r="D62">
        <v>16</v>
      </c>
      <c r="E62">
        <v>380</v>
      </c>
      <c r="F62" s="2">
        <f t="shared" si="0"/>
        <v>6470.6506096717058</v>
      </c>
      <c r="G62" t="s">
        <v>17</v>
      </c>
      <c r="H62">
        <v>41</v>
      </c>
      <c r="I62">
        <v>27</v>
      </c>
      <c r="J62">
        <v>72</v>
      </c>
      <c r="K62">
        <v>8</v>
      </c>
      <c r="L62" t="s">
        <v>25</v>
      </c>
      <c r="M62" s="2">
        <v>4.3813681581023101</v>
      </c>
      <c r="N62" t="s">
        <v>34</v>
      </c>
      <c r="O62" t="s">
        <v>11</v>
      </c>
      <c r="P62">
        <v>29</v>
      </c>
      <c r="Q62">
        <v>929</v>
      </c>
      <c r="R62">
        <v>24</v>
      </c>
      <c r="S62" s="2">
        <v>87.213057815135599</v>
      </c>
      <c r="T62" t="s">
        <v>28</v>
      </c>
      <c r="U62" s="2">
        <v>2.8530906166490499</v>
      </c>
      <c r="V62" s="2">
        <f>Table1[[#This Row],[Production Volumes]]*(Table1[[#This Row],[Defect Rates]]/100)</f>
        <v>26.505211828669676</v>
      </c>
      <c r="W62" t="s">
        <v>29</v>
      </c>
      <c r="X62" t="s">
        <v>30</v>
      </c>
      <c r="Y62" s="2">
        <v>430.16909697513597</v>
      </c>
      <c r="Z62" s="4">
        <v>1450</v>
      </c>
      <c r="AA62" s="2">
        <f>_xlfn.XLOOKUP(Table1[[#This Row],[Transportation Modes]],Table2[Transportation Mode],Table2[Emission Factor],0)</f>
        <v>0.04</v>
      </c>
      <c r="AB62" s="2">
        <f>_xlfn.XLOOKUP(Table1[[#This Row],[Transportation Modes]],Table3[Transportation Mode],Table3[Shipment Volume (Kg)],0)</f>
        <v>60000</v>
      </c>
      <c r="AC62" s="1">
        <f>Table1[[#This Row],[Number of Products Sold]]/AVERAGE(Table1[Stock Levels])</f>
        <v>7.9547833368222731</v>
      </c>
      <c r="AD62" s="1">
        <f>Table1[[#This Row],[Number of Products Sold]]/365</f>
        <v>1.0410958904109588</v>
      </c>
      <c r="AE62" s="1">
        <f>Table1[[#This Row],[Average Daily Usage Per Day]]*Table1[[#This Row],[Product Lead Times]]</f>
        <v>28.109589041095887</v>
      </c>
      <c r="AF62" s="1">
        <f xml:space="preserve"> Table1[[#This Row],[Minimum Threshold Calculation]] * (1 + 0.1)</f>
        <v>30.920547945205477</v>
      </c>
      <c r="AG62" s="1">
        <f>Table1[[#This Row],[Manufacturing Costs]]/Table1[[#This Row],[Production Volumes]]</f>
        <v>9.3878426065807971E-2</v>
      </c>
      <c r="AH62" s="5">
        <f>Table1[[#This Row],[Shipment Volumes]]*Table1[[#This Row],[Distance]]*Table1[[#This Row],[Emission Factor]]</f>
        <v>3480000</v>
      </c>
    </row>
    <row r="63" spans="1:34" x14ac:dyDescent="0.25">
      <c r="A63" t="s">
        <v>6</v>
      </c>
      <c r="B63" t="s">
        <v>97</v>
      </c>
      <c r="C63" s="2">
        <v>52.028749903294901</v>
      </c>
      <c r="D63">
        <v>23</v>
      </c>
      <c r="E63">
        <v>117</v>
      </c>
      <c r="F63" s="2">
        <f t="shared" si="0"/>
        <v>6087.3637386855034</v>
      </c>
      <c r="G63" t="s">
        <v>20</v>
      </c>
      <c r="H63">
        <v>32</v>
      </c>
      <c r="I63">
        <v>23</v>
      </c>
      <c r="J63">
        <v>36</v>
      </c>
      <c r="K63">
        <v>7</v>
      </c>
      <c r="L63" t="s">
        <v>25</v>
      </c>
      <c r="M63" s="2">
        <v>9.0303404225219399</v>
      </c>
      <c r="N63" t="s">
        <v>34</v>
      </c>
      <c r="O63" t="s">
        <v>27</v>
      </c>
      <c r="P63">
        <v>14</v>
      </c>
      <c r="Q63">
        <v>480</v>
      </c>
      <c r="R63">
        <v>12</v>
      </c>
      <c r="S63" s="1">
        <v>78.702393968878894</v>
      </c>
      <c r="T63" t="s">
        <v>28</v>
      </c>
      <c r="U63" s="2">
        <v>4.3674705382050503</v>
      </c>
      <c r="V63" s="2">
        <f>Table1[[#This Row],[Production Volumes]]*(Table1[[#This Row],[Defect Rates]]/100)</f>
        <v>20.963858583384241</v>
      </c>
      <c r="W63" t="s">
        <v>22</v>
      </c>
      <c r="X63" t="s">
        <v>30</v>
      </c>
      <c r="Y63" s="2">
        <v>164.366528243419</v>
      </c>
      <c r="Z63" s="4">
        <v>870</v>
      </c>
      <c r="AA63" s="2">
        <f>_xlfn.XLOOKUP(Table1[[#This Row],[Transportation Modes]],Table2[Transportation Mode],Table2[Emission Factor],0)</f>
        <v>0.5</v>
      </c>
      <c r="AB63" s="2">
        <f>_xlfn.XLOOKUP(Table1[[#This Row],[Transportation Modes]],Table3[Transportation Mode],Table3[Shipment Volume (Kg)],0)</f>
        <v>1000</v>
      </c>
      <c r="AC63" s="1">
        <f>Table1[[#This Row],[Number of Products Sold]]/AVERAGE(Table1[Stock Levels])</f>
        <v>2.4492359221268578</v>
      </c>
      <c r="AD63" s="1">
        <f>Table1[[#This Row],[Number of Products Sold]]/365</f>
        <v>0.32054794520547947</v>
      </c>
      <c r="AE63" s="1">
        <f>Table1[[#This Row],[Average Daily Usage Per Day]]*Table1[[#This Row],[Product Lead Times]]</f>
        <v>7.3726027397260276</v>
      </c>
      <c r="AF63" s="1">
        <f xml:space="preserve"> Table1[[#This Row],[Minimum Threshold Calculation]] * (1 + 0.1)</f>
        <v>8.1098630136986305</v>
      </c>
      <c r="AG63" s="1">
        <f>Table1[[#This Row],[Manufacturing Costs]]/Table1[[#This Row],[Production Volumes]]</f>
        <v>0.16396332076849771</v>
      </c>
      <c r="AH63" s="5">
        <f>Table1[[#This Row],[Shipment Volumes]]*Table1[[#This Row],[Distance]]*Table1[[#This Row],[Emission Factor]]</f>
        <v>435000</v>
      </c>
    </row>
    <row r="64" spans="1:34" x14ac:dyDescent="0.25">
      <c r="A64" t="s">
        <v>39</v>
      </c>
      <c r="B64" t="s">
        <v>98</v>
      </c>
      <c r="C64" s="2">
        <v>72.796353955587307</v>
      </c>
      <c r="D64">
        <v>89</v>
      </c>
      <c r="E64">
        <v>270</v>
      </c>
      <c r="F64" s="2">
        <f t="shared" si="0"/>
        <v>19655.015568008574</v>
      </c>
      <c r="G64" t="s">
        <v>20</v>
      </c>
      <c r="H64">
        <v>86</v>
      </c>
      <c r="I64">
        <v>2</v>
      </c>
      <c r="J64">
        <v>40</v>
      </c>
      <c r="K64">
        <v>7</v>
      </c>
      <c r="L64" t="s">
        <v>25</v>
      </c>
      <c r="M64" s="2">
        <v>7.2917013887767697</v>
      </c>
      <c r="N64" t="s">
        <v>43</v>
      </c>
      <c r="O64" t="s">
        <v>11</v>
      </c>
      <c r="P64">
        <v>13</v>
      </c>
      <c r="Q64">
        <v>751</v>
      </c>
      <c r="R64">
        <v>14</v>
      </c>
      <c r="S64" s="2">
        <v>21.048642725168602</v>
      </c>
      <c r="T64" t="s">
        <v>46</v>
      </c>
      <c r="U64" s="2">
        <v>1.87400140404437</v>
      </c>
      <c r="V64" s="2">
        <f>Table1[[#This Row],[Production Volumes]]*(Table1[[#This Row],[Defect Rates]]/100)</f>
        <v>14.073750544373219</v>
      </c>
      <c r="W64" t="s">
        <v>38</v>
      </c>
      <c r="X64" t="s">
        <v>23</v>
      </c>
      <c r="Y64" s="2">
        <v>320.84651575911101</v>
      </c>
      <c r="Z64" s="4">
        <v>2130</v>
      </c>
      <c r="AA64" s="2">
        <f>_xlfn.XLOOKUP(Table1[[#This Row],[Transportation Modes]],Table2[Transportation Mode],Table2[Emission Factor],0)</f>
        <v>0.02</v>
      </c>
      <c r="AB64" s="2">
        <f>_xlfn.XLOOKUP(Table1[[#This Row],[Transportation Modes]],Table3[Transportation Mode],Table3[Shipment Volume (Kg)],0)</f>
        <v>20000</v>
      </c>
      <c r="AC64" s="1">
        <f>Table1[[#This Row],[Number of Products Sold]]/AVERAGE(Table1[Stock Levels])</f>
        <v>5.6520828972158252</v>
      </c>
      <c r="AD64" s="1">
        <f>Table1[[#This Row],[Number of Products Sold]]/365</f>
        <v>0.73972602739726023</v>
      </c>
      <c r="AE64" s="1">
        <f>Table1[[#This Row],[Average Daily Usage Per Day]]*Table1[[#This Row],[Product Lead Times]]</f>
        <v>1.4794520547945205</v>
      </c>
      <c r="AF64" s="1">
        <f xml:space="preserve"> Table1[[#This Row],[Minimum Threshold Calculation]] * (1 + 0.1)</f>
        <v>1.6273972602739726</v>
      </c>
      <c r="AG64" s="1">
        <f>Table1[[#This Row],[Manufacturing Costs]]/Table1[[#This Row],[Production Volumes]]</f>
        <v>2.8027486984245807E-2</v>
      </c>
      <c r="AH64" s="5">
        <f>Table1[[#This Row],[Shipment Volumes]]*Table1[[#This Row],[Distance]]*Table1[[#This Row],[Emission Factor]]</f>
        <v>852000</v>
      </c>
    </row>
    <row r="65" spans="1:34" x14ac:dyDescent="0.25">
      <c r="A65" t="s">
        <v>15</v>
      </c>
      <c r="B65" t="s">
        <v>99</v>
      </c>
      <c r="C65" s="2">
        <v>13.0173767852878</v>
      </c>
      <c r="D65">
        <v>55</v>
      </c>
      <c r="E65">
        <v>246</v>
      </c>
      <c r="F65" s="2">
        <f t="shared" si="0"/>
        <v>3202.2746891807988</v>
      </c>
      <c r="G65" t="s">
        <v>8</v>
      </c>
      <c r="H65">
        <v>54</v>
      </c>
      <c r="I65">
        <v>19</v>
      </c>
      <c r="J65">
        <v>10</v>
      </c>
      <c r="K65">
        <v>4</v>
      </c>
      <c r="L65" t="s">
        <v>18</v>
      </c>
      <c r="M65" s="1">
        <v>2.45793352798733</v>
      </c>
      <c r="N65" t="s">
        <v>10</v>
      </c>
      <c r="O65" t="s">
        <v>35</v>
      </c>
      <c r="P65">
        <v>18</v>
      </c>
      <c r="Q65">
        <v>736</v>
      </c>
      <c r="R65">
        <v>10</v>
      </c>
      <c r="S65" s="2">
        <v>20.075003975630398</v>
      </c>
      <c r="T65" t="s">
        <v>12</v>
      </c>
      <c r="U65" s="2">
        <v>3.6328432903821302</v>
      </c>
      <c r="V65" s="2">
        <f>Table1[[#This Row],[Production Volumes]]*(Table1[[#This Row],[Defect Rates]]/100)</f>
        <v>26.737726617212481</v>
      </c>
      <c r="W65" t="s">
        <v>38</v>
      </c>
      <c r="X65" t="s">
        <v>30</v>
      </c>
      <c r="Y65" s="2">
        <v>687.28617786641701</v>
      </c>
      <c r="Z65" s="4">
        <v>778</v>
      </c>
      <c r="AA65" s="2">
        <f>_xlfn.XLOOKUP(Table1[[#This Row],[Transportation Modes]],Table2[Transportation Mode],Table2[Emission Factor],0)</f>
        <v>0.02</v>
      </c>
      <c r="AB65" s="2">
        <f>_xlfn.XLOOKUP(Table1[[#This Row],[Transportation Modes]],Table3[Transportation Mode],Table3[Shipment Volume (Kg)],0)</f>
        <v>20000</v>
      </c>
      <c r="AC65" s="1">
        <f>Table1[[#This Row],[Number of Products Sold]]/AVERAGE(Table1[Stock Levels])</f>
        <v>5.1496755285744191</v>
      </c>
      <c r="AD65" s="1">
        <f>Table1[[#This Row],[Number of Products Sold]]/365</f>
        <v>0.67397260273972603</v>
      </c>
      <c r="AE65" s="1">
        <f>Table1[[#This Row],[Average Daily Usage Per Day]]*Table1[[#This Row],[Product Lead Times]]</f>
        <v>12.805479452054795</v>
      </c>
      <c r="AF65" s="1">
        <f xml:space="preserve"> Table1[[#This Row],[Minimum Threshold Calculation]] * (1 + 0.1)</f>
        <v>14.086027397260276</v>
      </c>
      <c r="AG65" s="1">
        <f>Table1[[#This Row],[Manufacturing Costs]]/Table1[[#This Row],[Production Volumes]]</f>
        <v>2.727582061906304E-2</v>
      </c>
      <c r="AH65" s="5">
        <f>Table1[[#This Row],[Shipment Volumes]]*Table1[[#This Row],[Distance]]*Table1[[#This Row],[Emission Factor]]</f>
        <v>311200</v>
      </c>
    </row>
    <row r="66" spans="1:34" x14ac:dyDescent="0.25">
      <c r="A66" t="s">
        <v>15</v>
      </c>
      <c r="B66" t="s">
        <v>100</v>
      </c>
      <c r="C66" s="2">
        <v>89.634095608135297</v>
      </c>
      <c r="D66">
        <v>11</v>
      </c>
      <c r="E66">
        <v>134</v>
      </c>
      <c r="F66" s="2">
        <f t="shared" si="0"/>
        <v>12010.968811490129</v>
      </c>
      <c r="G66" t="s">
        <v>17</v>
      </c>
      <c r="H66">
        <v>73</v>
      </c>
      <c r="I66">
        <v>27</v>
      </c>
      <c r="J66">
        <v>75</v>
      </c>
      <c r="K66">
        <v>6</v>
      </c>
      <c r="L66" t="s">
        <v>25</v>
      </c>
      <c r="M66" s="2">
        <v>4.5853534681946497</v>
      </c>
      <c r="N66" t="s">
        <v>21</v>
      </c>
      <c r="O66" t="s">
        <v>32</v>
      </c>
      <c r="P66">
        <v>17</v>
      </c>
      <c r="Q66">
        <v>328</v>
      </c>
      <c r="R66">
        <v>6</v>
      </c>
      <c r="S66" s="2">
        <v>8.6930424258772803</v>
      </c>
      <c r="T66" t="s">
        <v>28</v>
      </c>
      <c r="U66" s="2">
        <v>0.15948631471751401</v>
      </c>
      <c r="V66" s="2">
        <f>Table1[[#This Row],[Production Volumes]]*(Table1[[#This Row],[Defect Rates]]/100)</f>
        <v>0.52311511227344598</v>
      </c>
      <c r="W66" t="s">
        <v>22</v>
      </c>
      <c r="X66" t="s">
        <v>23</v>
      </c>
      <c r="Y66" s="2">
        <v>771.225084681157</v>
      </c>
      <c r="Z66" s="4">
        <v>1370</v>
      </c>
      <c r="AA66" s="2">
        <f>_xlfn.XLOOKUP(Table1[[#This Row],[Transportation Modes]],Table2[Transportation Mode],Table2[Emission Factor],0)</f>
        <v>0.5</v>
      </c>
      <c r="AB66" s="2">
        <f>_xlfn.XLOOKUP(Table1[[#This Row],[Transportation Modes]],Table3[Transportation Mode],Table3[Shipment Volume (Kg)],0)</f>
        <v>1000</v>
      </c>
      <c r="AC66" s="1">
        <f>Table1[[#This Row],[Number of Products Sold]]/AVERAGE(Table1[Stock Levels])</f>
        <v>2.805107808247854</v>
      </c>
      <c r="AD66" s="1">
        <f>Table1[[#This Row],[Number of Products Sold]]/365</f>
        <v>0.36712328767123287</v>
      </c>
      <c r="AE66" s="1">
        <f>Table1[[#This Row],[Average Daily Usage Per Day]]*Table1[[#This Row],[Product Lead Times]]</f>
        <v>9.912328767123288</v>
      </c>
      <c r="AF66" s="1">
        <f xml:space="preserve"> Table1[[#This Row],[Minimum Threshold Calculation]] * (1 + 0.1)</f>
        <v>10.903561643835618</v>
      </c>
      <c r="AG66" s="1">
        <f>Table1[[#This Row],[Manufacturing Costs]]/Table1[[#This Row],[Production Volumes]]</f>
        <v>2.6503178127674634E-2</v>
      </c>
      <c r="AH66" s="5">
        <f>Table1[[#This Row],[Shipment Volumes]]*Table1[[#This Row],[Distance]]*Table1[[#This Row],[Emission Factor]]</f>
        <v>685000</v>
      </c>
    </row>
    <row r="67" spans="1:34" x14ac:dyDescent="0.25">
      <c r="A67" t="s">
        <v>15</v>
      </c>
      <c r="B67" t="s">
        <v>101</v>
      </c>
      <c r="C67" s="2">
        <v>33.697717206643098</v>
      </c>
      <c r="D67">
        <v>72</v>
      </c>
      <c r="E67">
        <v>457</v>
      </c>
      <c r="F67" s="2">
        <f t="shared" ref="F67:F101" si="1">C67*E67</f>
        <v>15399.856763435895</v>
      </c>
      <c r="G67" t="s">
        <v>37</v>
      </c>
      <c r="H67">
        <v>57</v>
      </c>
      <c r="I67">
        <v>24</v>
      </c>
      <c r="J67">
        <v>54</v>
      </c>
      <c r="K67">
        <v>8</v>
      </c>
      <c r="L67" t="s">
        <v>25</v>
      </c>
      <c r="M67" s="2">
        <v>6.5805413478845898</v>
      </c>
      <c r="N67" t="s">
        <v>26</v>
      </c>
      <c r="O67" t="s">
        <v>27</v>
      </c>
      <c r="P67">
        <v>16</v>
      </c>
      <c r="Q67">
        <v>358</v>
      </c>
      <c r="R67">
        <v>21</v>
      </c>
      <c r="S67" s="2">
        <v>1.59722274305067</v>
      </c>
      <c r="T67" t="s">
        <v>28</v>
      </c>
      <c r="U67" s="2">
        <v>4.9110959548423301</v>
      </c>
      <c r="V67" s="2">
        <f>Table1[[#This Row],[Production Volumes]]*(Table1[[#This Row],[Defect Rates]]/100)</f>
        <v>17.581723518335544</v>
      </c>
      <c r="W67" t="s">
        <v>29</v>
      </c>
      <c r="X67" t="s">
        <v>23</v>
      </c>
      <c r="Y67" s="2">
        <v>555.85910367174301</v>
      </c>
      <c r="Z67" s="4">
        <v>1160</v>
      </c>
      <c r="AA67" s="2">
        <f>_xlfn.XLOOKUP(Table1[[#This Row],[Transportation Modes]],Table2[Transportation Mode],Table2[Emission Factor],0)</f>
        <v>0.04</v>
      </c>
      <c r="AB67" s="2">
        <f>_xlfn.XLOOKUP(Table1[[#This Row],[Transportation Modes]],Table3[Transportation Mode],Table3[Shipment Volume (Kg)],0)</f>
        <v>60000</v>
      </c>
      <c r="AC67" s="1">
        <f>Table1[[#This Row],[Number of Products Sold]]/AVERAGE(Table1[Stock Levels])</f>
        <v>9.5666736445467855</v>
      </c>
      <c r="AD67" s="1">
        <f>Table1[[#This Row],[Number of Products Sold]]/365</f>
        <v>1.252054794520548</v>
      </c>
      <c r="AE67" s="1">
        <f>Table1[[#This Row],[Average Daily Usage Per Day]]*Table1[[#This Row],[Product Lead Times]]</f>
        <v>30.049315068493151</v>
      </c>
      <c r="AF67" s="1">
        <f xml:space="preserve"> Table1[[#This Row],[Minimum Threshold Calculation]] * (1 + 0.1)</f>
        <v>33.054246575342468</v>
      </c>
      <c r="AG67" s="1">
        <f>Table1[[#This Row],[Manufacturing Costs]]/Table1[[#This Row],[Production Volumes]]</f>
        <v>4.4615160420409779E-3</v>
      </c>
      <c r="AH67" s="5">
        <f>Table1[[#This Row],[Shipment Volumes]]*Table1[[#This Row],[Distance]]*Table1[[#This Row],[Emission Factor]]</f>
        <v>2784000</v>
      </c>
    </row>
    <row r="68" spans="1:34" x14ac:dyDescent="0.25">
      <c r="A68" t="s">
        <v>15</v>
      </c>
      <c r="B68" t="s">
        <v>102</v>
      </c>
      <c r="C68" s="2">
        <v>26.034869773962001</v>
      </c>
      <c r="D68">
        <v>52</v>
      </c>
      <c r="E68">
        <v>704</v>
      </c>
      <c r="F68" s="2">
        <f t="shared" si="1"/>
        <v>18328.548320869249</v>
      </c>
      <c r="G68" t="s">
        <v>17</v>
      </c>
      <c r="H68">
        <v>13</v>
      </c>
      <c r="I68">
        <v>17</v>
      </c>
      <c r="J68">
        <v>19</v>
      </c>
      <c r="K68">
        <v>8</v>
      </c>
      <c r="L68" t="s">
        <v>18</v>
      </c>
      <c r="M68" s="2">
        <v>2.2161427287713602</v>
      </c>
      <c r="N68" t="s">
        <v>26</v>
      </c>
      <c r="O68" t="s">
        <v>27</v>
      </c>
      <c r="P68">
        <v>24</v>
      </c>
      <c r="Q68">
        <v>867</v>
      </c>
      <c r="R68">
        <v>28</v>
      </c>
      <c r="S68" s="2">
        <v>42.084436738309897</v>
      </c>
      <c r="T68" t="s">
        <v>28</v>
      </c>
      <c r="U68" s="2">
        <v>3.44806328834026</v>
      </c>
      <c r="V68" s="2">
        <f>Table1[[#This Row],[Production Volumes]]*(Table1[[#This Row],[Defect Rates]]/100)</f>
        <v>29.894708709910052</v>
      </c>
      <c r="W68" t="s">
        <v>13</v>
      </c>
      <c r="X68" t="s">
        <v>30</v>
      </c>
      <c r="Y68" s="2">
        <v>393.84334857842703</v>
      </c>
      <c r="Z68" s="4">
        <v>880</v>
      </c>
      <c r="AA68" s="2">
        <f>_xlfn.XLOOKUP(Table1[[#This Row],[Transportation Modes]],Table2[Transportation Mode],Table2[Emission Factor],0)</f>
        <v>0.15</v>
      </c>
      <c r="AB68" s="2">
        <f>_xlfn.XLOOKUP(Table1[[#This Row],[Transportation Modes]],Table3[Transportation Mode],Table3[Shipment Volume (Kg)],0)</f>
        <v>10000</v>
      </c>
      <c r="AC68" s="1">
        <f>Table1[[#This Row],[Number of Products Sold]]/AVERAGE(Table1[Stock Levels])</f>
        <v>14.737282813481263</v>
      </c>
      <c r="AD68" s="1">
        <f>Table1[[#This Row],[Number of Products Sold]]/365</f>
        <v>1.9287671232876713</v>
      </c>
      <c r="AE68" s="1">
        <f>Table1[[#This Row],[Average Daily Usage Per Day]]*Table1[[#This Row],[Product Lead Times]]</f>
        <v>32.789041095890411</v>
      </c>
      <c r="AF68" s="1">
        <f xml:space="preserve"> Table1[[#This Row],[Minimum Threshold Calculation]] * (1 + 0.1)</f>
        <v>36.067945205479454</v>
      </c>
      <c r="AG68" s="1">
        <f>Table1[[#This Row],[Manufacturing Costs]]/Table1[[#This Row],[Production Volumes]]</f>
        <v>4.8540296122618107E-2</v>
      </c>
      <c r="AH68" s="5">
        <f>Table1[[#This Row],[Shipment Volumes]]*Table1[[#This Row],[Distance]]*Table1[[#This Row],[Emission Factor]]</f>
        <v>1320000</v>
      </c>
    </row>
    <row r="69" spans="1:34" x14ac:dyDescent="0.25">
      <c r="A69" t="s">
        <v>15</v>
      </c>
      <c r="B69" t="s">
        <v>103</v>
      </c>
      <c r="C69" s="2">
        <v>87.755432354001002</v>
      </c>
      <c r="D69">
        <v>16</v>
      </c>
      <c r="E69">
        <v>513</v>
      </c>
      <c r="F69" s="2">
        <f t="shared" si="1"/>
        <v>45018.536797602515</v>
      </c>
      <c r="G69" t="s">
        <v>20</v>
      </c>
      <c r="H69">
        <v>12</v>
      </c>
      <c r="I69">
        <v>9</v>
      </c>
      <c r="J69">
        <v>71</v>
      </c>
      <c r="K69">
        <v>9</v>
      </c>
      <c r="L69" t="s">
        <v>25</v>
      </c>
      <c r="M69" s="2">
        <v>9.1478115447106294</v>
      </c>
      <c r="N69" t="s">
        <v>21</v>
      </c>
      <c r="O69" t="s">
        <v>11</v>
      </c>
      <c r="P69">
        <v>10</v>
      </c>
      <c r="Q69">
        <v>198</v>
      </c>
      <c r="R69">
        <v>11</v>
      </c>
      <c r="S69" s="2">
        <v>7.0578761469782298</v>
      </c>
      <c r="T69" t="s">
        <v>46</v>
      </c>
      <c r="U69" s="2">
        <v>0.131955444311814</v>
      </c>
      <c r="V69" s="2">
        <f>Table1[[#This Row],[Production Volumes]]*(Table1[[#This Row],[Defect Rates]]/100)</f>
        <v>0.26127177973739169</v>
      </c>
      <c r="W69" t="s">
        <v>38</v>
      </c>
      <c r="X69" t="s">
        <v>23</v>
      </c>
      <c r="Y69" s="2">
        <v>169.27180138478599</v>
      </c>
      <c r="Z69" s="4">
        <v>2130</v>
      </c>
      <c r="AA69" s="2">
        <f>_xlfn.XLOOKUP(Table1[[#This Row],[Transportation Modes]],Table2[Transportation Mode],Table2[Emission Factor],0)</f>
        <v>0.02</v>
      </c>
      <c r="AB69" s="2">
        <f>_xlfn.XLOOKUP(Table1[[#This Row],[Transportation Modes]],Table3[Transportation Mode],Table3[Shipment Volume (Kg)],0)</f>
        <v>20000</v>
      </c>
      <c r="AC69" s="1">
        <f>Table1[[#This Row],[Number of Products Sold]]/AVERAGE(Table1[Stock Levels])</f>
        <v>10.738957504710068</v>
      </c>
      <c r="AD69" s="1">
        <f>Table1[[#This Row],[Number of Products Sold]]/365</f>
        <v>1.4054794520547946</v>
      </c>
      <c r="AE69" s="1">
        <f>Table1[[#This Row],[Average Daily Usage Per Day]]*Table1[[#This Row],[Product Lead Times]]</f>
        <v>12.649315068493152</v>
      </c>
      <c r="AF69" s="1">
        <f xml:space="preserve"> Table1[[#This Row],[Minimum Threshold Calculation]] * (1 + 0.1)</f>
        <v>13.914246575342469</v>
      </c>
      <c r="AG69" s="1">
        <f>Table1[[#This Row],[Manufacturing Costs]]/Table1[[#This Row],[Production Volumes]]</f>
        <v>3.5645839126152677E-2</v>
      </c>
      <c r="AH69" s="5">
        <f>Table1[[#This Row],[Shipment Volumes]]*Table1[[#This Row],[Distance]]*Table1[[#This Row],[Emission Factor]]</f>
        <v>852000</v>
      </c>
    </row>
    <row r="70" spans="1:34" x14ac:dyDescent="0.25">
      <c r="A70" t="s">
        <v>6</v>
      </c>
      <c r="B70" t="s">
        <v>104</v>
      </c>
      <c r="C70" s="2">
        <v>37.931812382790298</v>
      </c>
      <c r="D70">
        <v>29</v>
      </c>
      <c r="E70">
        <v>163</v>
      </c>
      <c r="F70" s="2">
        <f t="shared" si="1"/>
        <v>6182.8854183948188</v>
      </c>
      <c r="G70" t="s">
        <v>8</v>
      </c>
      <c r="H70">
        <v>0</v>
      </c>
      <c r="I70">
        <v>8</v>
      </c>
      <c r="J70">
        <v>58</v>
      </c>
      <c r="K70">
        <v>8</v>
      </c>
      <c r="L70" t="s">
        <v>9</v>
      </c>
      <c r="M70" s="2">
        <v>1.19425186488499</v>
      </c>
      <c r="N70" t="s">
        <v>43</v>
      </c>
      <c r="O70" t="s">
        <v>35</v>
      </c>
      <c r="P70">
        <v>2</v>
      </c>
      <c r="Q70">
        <v>375</v>
      </c>
      <c r="R70">
        <v>18</v>
      </c>
      <c r="S70" s="1">
        <v>97.113581563462205</v>
      </c>
      <c r="T70" t="s">
        <v>28</v>
      </c>
      <c r="U70" s="1">
        <v>1.9834678721741801</v>
      </c>
      <c r="V70" s="1">
        <f>Table1[[#This Row],[Production Volumes]]*(Table1[[#This Row],[Defect Rates]]/100)</f>
        <v>7.4380045206531751</v>
      </c>
      <c r="W70" t="s">
        <v>29</v>
      </c>
      <c r="X70" t="s">
        <v>30</v>
      </c>
      <c r="Y70" s="2">
        <v>299.70630311810299</v>
      </c>
      <c r="Z70" s="4">
        <v>1100</v>
      </c>
      <c r="AA70" s="2">
        <f>_xlfn.XLOOKUP(Table1[[#This Row],[Transportation Modes]],Table2[Transportation Mode],Table2[Emission Factor],0)</f>
        <v>0.04</v>
      </c>
      <c r="AB70" s="2">
        <f>_xlfn.XLOOKUP(Table1[[#This Row],[Transportation Modes]],Table3[Transportation Mode],Table3[Shipment Volume (Kg)],0)</f>
        <v>60000</v>
      </c>
      <c r="AC70" s="1">
        <f>Table1[[#This Row],[Number of Products Sold]]/AVERAGE(Table1[Stock Levels])</f>
        <v>3.4121833786895537</v>
      </c>
      <c r="AD70" s="1">
        <f>Table1[[#This Row],[Number of Products Sold]]/365</f>
        <v>0.44657534246575342</v>
      </c>
      <c r="AE70" s="1">
        <f>Table1[[#This Row],[Average Daily Usage Per Day]]*Table1[[#This Row],[Product Lead Times]]</f>
        <v>3.5726027397260274</v>
      </c>
      <c r="AF70" s="1">
        <f xml:space="preserve"> Table1[[#This Row],[Minimum Threshold Calculation]] * (1 + 0.1)</f>
        <v>3.9298630136986303</v>
      </c>
      <c r="AG70" s="1">
        <f>Table1[[#This Row],[Manufacturing Costs]]/Table1[[#This Row],[Production Volumes]]</f>
        <v>0.25896955083589923</v>
      </c>
      <c r="AH70" s="5">
        <f>Table1[[#This Row],[Shipment Volumes]]*Table1[[#This Row],[Distance]]*Table1[[#This Row],[Emission Factor]]</f>
        <v>2640000</v>
      </c>
    </row>
    <row r="71" spans="1:34" x14ac:dyDescent="0.25">
      <c r="A71" t="s">
        <v>15</v>
      </c>
      <c r="B71" t="s">
        <v>105</v>
      </c>
      <c r="C71" s="2">
        <v>54.865528517069698</v>
      </c>
      <c r="D71">
        <v>62</v>
      </c>
      <c r="E71">
        <v>511</v>
      </c>
      <c r="F71" s="2">
        <f t="shared" si="1"/>
        <v>28036.285072222618</v>
      </c>
      <c r="G71" t="s">
        <v>8</v>
      </c>
      <c r="H71">
        <v>95</v>
      </c>
      <c r="I71">
        <v>1</v>
      </c>
      <c r="J71">
        <v>27</v>
      </c>
      <c r="K71">
        <v>3</v>
      </c>
      <c r="L71" t="s">
        <v>9</v>
      </c>
      <c r="M71" s="2">
        <v>9.7052867901203399</v>
      </c>
      <c r="N71" t="s">
        <v>34</v>
      </c>
      <c r="O71" t="s">
        <v>27</v>
      </c>
      <c r="P71">
        <v>9</v>
      </c>
      <c r="Q71">
        <v>862</v>
      </c>
      <c r="R71">
        <v>7</v>
      </c>
      <c r="S71" s="2">
        <v>77.627765812748095</v>
      </c>
      <c r="T71" t="s">
        <v>12</v>
      </c>
      <c r="U71" s="2">
        <v>1.3623879886490999</v>
      </c>
      <c r="V71" s="2">
        <f>Table1[[#This Row],[Production Volumes]]*(Table1[[#This Row],[Defect Rates]]/100)</f>
        <v>11.743784462155242</v>
      </c>
      <c r="W71" t="s">
        <v>22</v>
      </c>
      <c r="X71" t="s">
        <v>30</v>
      </c>
      <c r="Y71" s="2">
        <v>207.66320620857499</v>
      </c>
      <c r="Z71" s="4">
        <v>870</v>
      </c>
      <c r="AA71" s="2">
        <f>_xlfn.XLOOKUP(Table1[[#This Row],[Transportation Modes]],Table2[Transportation Mode],Table2[Emission Factor],0)</f>
        <v>0.5</v>
      </c>
      <c r="AB71" s="2">
        <f>_xlfn.XLOOKUP(Table1[[#This Row],[Transportation Modes]],Table3[Transportation Mode],Table3[Shipment Volume (Kg)],0)</f>
        <v>1000</v>
      </c>
      <c r="AC71" s="1">
        <f>Table1[[#This Row],[Number of Products Sold]]/AVERAGE(Table1[Stock Levels])</f>
        <v>10.697090223989951</v>
      </c>
      <c r="AD71" s="1">
        <f>Table1[[#This Row],[Number of Products Sold]]/365</f>
        <v>1.4</v>
      </c>
      <c r="AE71" s="1">
        <f>Table1[[#This Row],[Average Daily Usage Per Day]]*Table1[[#This Row],[Product Lead Times]]</f>
        <v>1.4</v>
      </c>
      <c r="AF71" s="1">
        <f xml:space="preserve"> Table1[[#This Row],[Minimum Threshold Calculation]] * (1 + 0.1)</f>
        <v>1.54</v>
      </c>
      <c r="AG71" s="1">
        <f>Table1[[#This Row],[Manufacturing Costs]]/Table1[[#This Row],[Production Volumes]]</f>
        <v>9.0055412775809848E-2</v>
      </c>
      <c r="AH71" s="5">
        <f>Table1[[#This Row],[Shipment Volumes]]*Table1[[#This Row],[Distance]]*Table1[[#This Row],[Emission Factor]]</f>
        <v>435000</v>
      </c>
    </row>
    <row r="72" spans="1:34" x14ac:dyDescent="0.25">
      <c r="A72" t="s">
        <v>6</v>
      </c>
      <c r="B72" t="s">
        <v>106</v>
      </c>
      <c r="C72" s="2">
        <v>47.914541824058702</v>
      </c>
      <c r="D72">
        <v>90</v>
      </c>
      <c r="E72">
        <v>32</v>
      </c>
      <c r="F72" s="2">
        <f t="shared" si="1"/>
        <v>1533.2653383698785</v>
      </c>
      <c r="G72" t="s">
        <v>17</v>
      </c>
      <c r="H72">
        <v>10</v>
      </c>
      <c r="I72">
        <v>12</v>
      </c>
      <c r="J72">
        <v>22</v>
      </c>
      <c r="K72">
        <v>4</v>
      </c>
      <c r="L72" t="s">
        <v>9</v>
      </c>
      <c r="M72" s="2">
        <v>6.3157177546007199</v>
      </c>
      <c r="N72" t="s">
        <v>21</v>
      </c>
      <c r="O72" t="s">
        <v>35</v>
      </c>
      <c r="P72">
        <v>22</v>
      </c>
      <c r="Q72">
        <v>775</v>
      </c>
      <c r="R72">
        <v>16</v>
      </c>
      <c r="S72" s="2">
        <v>11.440781823761199</v>
      </c>
      <c r="T72" t="s">
        <v>46</v>
      </c>
      <c r="U72" s="2">
        <v>1.8305755986122301</v>
      </c>
      <c r="V72" s="2">
        <f>Table1[[#This Row],[Production Volumes]]*(Table1[[#This Row],[Defect Rates]]/100)</f>
        <v>14.186960889244784</v>
      </c>
      <c r="W72" t="s">
        <v>13</v>
      </c>
      <c r="X72" t="s">
        <v>23</v>
      </c>
      <c r="Y72" s="2">
        <v>183.27289874871099</v>
      </c>
      <c r="Z72" s="4">
        <v>980</v>
      </c>
      <c r="AA72" s="2">
        <f>_xlfn.XLOOKUP(Table1[[#This Row],[Transportation Modes]],Table2[Transportation Mode],Table2[Emission Factor],0)</f>
        <v>0.15</v>
      </c>
      <c r="AB72" s="2">
        <f>_xlfn.XLOOKUP(Table1[[#This Row],[Transportation Modes]],Table3[Transportation Mode],Table3[Shipment Volume (Kg)],0)</f>
        <v>10000</v>
      </c>
      <c r="AC72" s="1">
        <f>Table1[[#This Row],[Number of Products Sold]]/AVERAGE(Table1[Stock Levels])</f>
        <v>0.66987649152187556</v>
      </c>
      <c r="AD72" s="1">
        <f>Table1[[#This Row],[Number of Products Sold]]/365</f>
        <v>8.7671232876712329E-2</v>
      </c>
      <c r="AE72" s="1">
        <f>Table1[[#This Row],[Average Daily Usage Per Day]]*Table1[[#This Row],[Product Lead Times]]</f>
        <v>1.0520547945205481</v>
      </c>
      <c r="AF72" s="1">
        <f xml:space="preserve"> Table1[[#This Row],[Minimum Threshold Calculation]] * (1 + 0.1)</f>
        <v>1.157260273972603</v>
      </c>
      <c r="AG72" s="1">
        <f>Table1[[#This Row],[Manufacturing Costs]]/Table1[[#This Row],[Production Volumes]]</f>
        <v>1.4762299127433806E-2</v>
      </c>
      <c r="AH72" s="5">
        <f>Table1[[#This Row],[Shipment Volumes]]*Table1[[#This Row],[Distance]]*Table1[[#This Row],[Emission Factor]]</f>
        <v>1470000</v>
      </c>
    </row>
    <row r="73" spans="1:34" x14ac:dyDescent="0.25">
      <c r="A73" t="s">
        <v>39</v>
      </c>
      <c r="B73" t="s">
        <v>107</v>
      </c>
      <c r="C73" s="2">
        <v>6.3815331627479601</v>
      </c>
      <c r="D73">
        <v>14</v>
      </c>
      <c r="E73">
        <v>637</v>
      </c>
      <c r="F73" s="2">
        <f t="shared" si="1"/>
        <v>4065.0366246704507</v>
      </c>
      <c r="G73" t="s">
        <v>17</v>
      </c>
      <c r="H73">
        <v>76</v>
      </c>
      <c r="I73">
        <v>2</v>
      </c>
      <c r="J73">
        <v>26</v>
      </c>
      <c r="K73">
        <v>6</v>
      </c>
      <c r="L73" t="s">
        <v>18</v>
      </c>
      <c r="M73" s="2">
        <v>9.2281903170525101</v>
      </c>
      <c r="N73" t="s">
        <v>43</v>
      </c>
      <c r="O73" t="s">
        <v>35</v>
      </c>
      <c r="P73">
        <v>2</v>
      </c>
      <c r="Q73">
        <v>258</v>
      </c>
      <c r="R73">
        <v>10</v>
      </c>
      <c r="S73" s="2">
        <v>30.661677477859499</v>
      </c>
      <c r="T73" t="s">
        <v>12</v>
      </c>
      <c r="U73" s="2">
        <v>2.07875060787496</v>
      </c>
      <c r="V73" s="2">
        <f>Table1[[#This Row],[Production Volumes]]*(Table1[[#This Row],[Defect Rates]]/100)</f>
        <v>5.3631765683173969</v>
      </c>
      <c r="W73" t="s">
        <v>13</v>
      </c>
      <c r="X73" t="s">
        <v>30</v>
      </c>
      <c r="Y73" s="2">
        <v>405.167067888855</v>
      </c>
      <c r="Z73" s="4">
        <v>980</v>
      </c>
      <c r="AA73" s="2">
        <f>_xlfn.XLOOKUP(Table1[[#This Row],[Transportation Modes]],Table2[Transportation Mode],Table2[Emission Factor],0)</f>
        <v>0.15</v>
      </c>
      <c r="AB73" s="2">
        <f>_xlfn.XLOOKUP(Table1[[#This Row],[Transportation Modes]],Table3[Transportation Mode],Table3[Shipment Volume (Kg)],0)</f>
        <v>10000</v>
      </c>
      <c r="AC73" s="1">
        <f>Table1[[#This Row],[Number of Products Sold]]/AVERAGE(Table1[Stock Levels])</f>
        <v>13.334728909357336</v>
      </c>
      <c r="AD73" s="1">
        <f>Table1[[#This Row],[Number of Products Sold]]/365</f>
        <v>1.7452054794520548</v>
      </c>
      <c r="AE73" s="1">
        <f>Table1[[#This Row],[Average Daily Usage Per Day]]*Table1[[#This Row],[Product Lead Times]]</f>
        <v>3.4904109589041097</v>
      </c>
      <c r="AF73" s="1">
        <f xml:space="preserve"> Table1[[#This Row],[Minimum Threshold Calculation]] * (1 + 0.1)</f>
        <v>3.839452054794521</v>
      </c>
      <c r="AG73" s="1">
        <f>Table1[[#This Row],[Manufacturing Costs]]/Table1[[#This Row],[Production Volumes]]</f>
        <v>0.11884371115449419</v>
      </c>
      <c r="AH73" s="5">
        <f>Table1[[#This Row],[Shipment Volumes]]*Table1[[#This Row],[Distance]]*Table1[[#This Row],[Emission Factor]]</f>
        <v>1470000</v>
      </c>
    </row>
    <row r="74" spans="1:34" x14ac:dyDescent="0.25">
      <c r="A74" t="s">
        <v>39</v>
      </c>
      <c r="B74" t="s">
        <v>108</v>
      </c>
      <c r="C74" s="2">
        <v>90.204427520528</v>
      </c>
      <c r="D74">
        <v>88</v>
      </c>
      <c r="E74">
        <v>478</v>
      </c>
      <c r="F74" s="2">
        <f t="shared" si="1"/>
        <v>43117.716354812386</v>
      </c>
      <c r="G74" t="s">
        <v>8</v>
      </c>
      <c r="H74">
        <v>57</v>
      </c>
      <c r="I74">
        <v>29</v>
      </c>
      <c r="J74">
        <v>77</v>
      </c>
      <c r="K74">
        <v>9</v>
      </c>
      <c r="L74" t="s">
        <v>18</v>
      </c>
      <c r="M74" s="2">
        <v>6.5996141596895397</v>
      </c>
      <c r="N74" t="s">
        <v>21</v>
      </c>
      <c r="O74" t="s">
        <v>35</v>
      </c>
      <c r="P74">
        <v>21</v>
      </c>
      <c r="Q74">
        <v>152</v>
      </c>
      <c r="R74">
        <v>11</v>
      </c>
      <c r="S74" s="2">
        <v>55.760492895244198</v>
      </c>
      <c r="T74" t="s">
        <v>12</v>
      </c>
      <c r="U74" s="2">
        <v>3.2133296074383</v>
      </c>
      <c r="V74" s="2">
        <f>Table1[[#This Row],[Production Volumes]]*(Table1[[#This Row],[Defect Rates]]/100)</f>
        <v>4.8842610033062162</v>
      </c>
      <c r="W74" t="s">
        <v>29</v>
      </c>
      <c r="X74" t="s">
        <v>14</v>
      </c>
      <c r="Y74" s="2">
        <v>677.94456984618296</v>
      </c>
      <c r="Z74" s="4">
        <v>1100</v>
      </c>
      <c r="AA74" s="2">
        <f>_xlfn.XLOOKUP(Table1[[#This Row],[Transportation Modes]],Table2[Transportation Mode],Table2[Emission Factor],0)</f>
        <v>0.04</v>
      </c>
      <c r="AB74" s="2">
        <f>_xlfn.XLOOKUP(Table1[[#This Row],[Transportation Modes]],Table3[Transportation Mode],Table3[Shipment Volume (Kg)],0)</f>
        <v>60000</v>
      </c>
      <c r="AC74" s="1">
        <f>Table1[[#This Row],[Number of Products Sold]]/AVERAGE(Table1[Stock Levels])</f>
        <v>10.006280092108017</v>
      </c>
      <c r="AD74" s="1">
        <f>Table1[[#This Row],[Number of Products Sold]]/365</f>
        <v>1.3095890410958904</v>
      </c>
      <c r="AE74" s="1">
        <f>Table1[[#This Row],[Average Daily Usage Per Day]]*Table1[[#This Row],[Product Lead Times]]</f>
        <v>37.978082191780821</v>
      </c>
      <c r="AF74" s="1">
        <f xml:space="preserve"> Table1[[#This Row],[Minimum Threshold Calculation]] * (1 + 0.1)</f>
        <v>41.775890410958908</v>
      </c>
      <c r="AG74" s="1">
        <f>Table1[[#This Row],[Manufacturing Costs]]/Table1[[#This Row],[Production Volumes]]</f>
        <v>0.3668453479950276</v>
      </c>
      <c r="AH74" s="5">
        <f>Table1[[#This Row],[Shipment Volumes]]*Table1[[#This Row],[Distance]]*Table1[[#This Row],[Emission Factor]]</f>
        <v>2640000</v>
      </c>
    </row>
    <row r="75" spans="1:34" x14ac:dyDescent="0.25">
      <c r="A75" t="s">
        <v>39</v>
      </c>
      <c r="B75" t="s">
        <v>109</v>
      </c>
      <c r="C75" s="1">
        <v>83.851017681304597</v>
      </c>
      <c r="D75">
        <v>41</v>
      </c>
      <c r="E75">
        <v>375</v>
      </c>
      <c r="F75" s="2">
        <f t="shared" si="1"/>
        <v>31444.131630489224</v>
      </c>
      <c r="G75" t="s">
        <v>37</v>
      </c>
      <c r="H75">
        <v>17</v>
      </c>
      <c r="I75">
        <v>25</v>
      </c>
      <c r="J75">
        <v>66</v>
      </c>
      <c r="K75">
        <v>5</v>
      </c>
      <c r="L75" t="s">
        <v>9</v>
      </c>
      <c r="M75" s="2">
        <v>1.5129368369160701</v>
      </c>
      <c r="N75" t="s">
        <v>34</v>
      </c>
      <c r="O75" t="s">
        <v>44</v>
      </c>
      <c r="P75">
        <v>13</v>
      </c>
      <c r="Q75">
        <v>444</v>
      </c>
      <c r="R75">
        <v>4</v>
      </c>
      <c r="S75" s="2">
        <v>46.870238797617098</v>
      </c>
      <c r="T75" t="s">
        <v>28</v>
      </c>
      <c r="U75" s="2">
        <v>4.6205460645137002</v>
      </c>
      <c r="V75" s="2">
        <f>Table1[[#This Row],[Production Volumes]]*(Table1[[#This Row],[Defect Rates]]/100)</f>
        <v>20.515224526440829</v>
      </c>
      <c r="W75" t="s">
        <v>13</v>
      </c>
      <c r="X75" t="s">
        <v>30</v>
      </c>
      <c r="Y75" s="2">
        <v>866.472800129657</v>
      </c>
      <c r="Z75" s="4">
        <v>820</v>
      </c>
      <c r="AA75" s="2">
        <f>_xlfn.XLOOKUP(Table1[[#This Row],[Transportation Modes]],Table2[Transportation Mode],Table2[Emission Factor],0)</f>
        <v>0.15</v>
      </c>
      <c r="AB75" s="2">
        <f>_xlfn.XLOOKUP(Table1[[#This Row],[Transportation Modes]],Table3[Transportation Mode],Table3[Shipment Volume (Kg)],0)</f>
        <v>10000</v>
      </c>
      <c r="AC75" s="1">
        <f>Table1[[#This Row],[Number of Products Sold]]/AVERAGE(Table1[Stock Levels])</f>
        <v>7.85011513502198</v>
      </c>
      <c r="AD75" s="1">
        <f>Table1[[#This Row],[Number of Products Sold]]/365</f>
        <v>1.0273972602739727</v>
      </c>
      <c r="AE75" s="1">
        <f>Table1[[#This Row],[Average Daily Usage Per Day]]*Table1[[#This Row],[Product Lead Times]]</f>
        <v>25.684931506849317</v>
      </c>
      <c r="AF75" s="1">
        <f xml:space="preserve"> Table1[[#This Row],[Minimum Threshold Calculation]] * (1 + 0.1)</f>
        <v>28.25342465753425</v>
      </c>
      <c r="AG75" s="1">
        <f>Table1[[#This Row],[Manufacturing Costs]]/Table1[[#This Row],[Production Volumes]]</f>
        <v>0.105563600895534</v>
      </c>
      <c r="AH75" s="5">
        <f>Table1[[#This Row],[Shipment Volumes]]*Table1[[#This Row],[Distance]]*Table1[[#This Row],[Emission Factor]]</f>
        <v>1230000</v>
      </c>
    </row>
    <row r="76" spans="1:34" x14ac:dyDescent="0.25">
      <c r="A76" t="s">
        <v>6</v>
      </c>
      <c r="B76" t="s">
        <v>110</v>
      </c>
      <c r="C76" s="2">
        <v>3.1700114135661499</v>
      </c>
      <c r="D76">
        <v>64</v>
      </c>
      <c r="E76">
        <v>904</v>
      </c>
      <c r="F76" s="2">
        <f t="shared" si="1"/>
        <v>2865.6903178637995</v>
      </c>
      <c r="G76" t="s">
        <v>17</v>
      </c>
      <c r="H76">
        <v>41</v>
      </c>
      <c r="I76">
        <v>6</v>
      </c>
      <c r="J76">
        <v>1</v>
      </c>
      <c r="K76">
        <v>5</v>
      </c>
      <c r="L76" t="s">
        <v>18</v>
      </c>
      <c r="M76" s="2">
        <v>5.2376546500374399</v>
      </c>
      <c r="N76" t="s">
        <v>34</v>
      </c>
      <c r="O76" t="s">
        <v>32</v>
      </c>
      <c r="P76">
        <v>1</v>
      </c>
      <c r="Q76">
        <v>919</v>
      </c>
      <c r="R76">
        <v>9</v>
      </c>
      <c r="S76" s="2">
        <v>80.580852156447804</v>
      </c>
      <c r="T76" t="s">
        <v>28</v>
      </c>
      <c r="U76" s="2">
        <v>0.39661272410993498</v>
      </c>
      <c r="V76" s="2">
        <f>Table1[[#This Row],[Production Volumes]]*(Table1[[#This Row],[Defect Rates]]/100)</f>
        <v>3.6448709345703021</v>
      </c>
      <c r="W76" t="s">
        <v>29</v>
      </c>
      <c r="X76" t="s">
        <v>30</v>
      </c>
      <c r="Y76" s="2">
        <v>341.55265678322297</v>
      </c>
      <c r="Z76" s="4">
        <v>1960</v>
      </c>
      <c r="AA76" s="2">
        <f>_xlfn.XLOOKUP(Table1[[#This Row],[Transportation Modes]],Table2[Transportation Mode],Table2[Emission Factor],0)</f>
        <v>0.04</v>
      </c>
      <c r="AB76" s="2">
        <f>_xlfn.XLOOKUP(Table1[[#This Row],[Transportation Modes]],Table3[Transportation Mode],Table3[Shipment Volume (Kg)],0)</f>
        <v>60000</v>
      </c>
      <c r="AC76" s="1">
        <f>Table1[[#This Row],[Number of Products Sold]]/AVERAGE(Table1[Stock Levels])</f>
        <v>18.924010885492986</v>
      </c>
      <c r="AD76" s="1">
        <f>Table1[[#This Row],[Number of Products Sold]]/365</f>
        <v>2.4767123287671233</v>
      </c>
      <c r="AE76" s="1">
        <f>Table1[[#This Row],[Average Daily Usage Per Day]]*Table1[[#This Row],[Product Lead Times]]</f>
        <v>14.860273972602741</v>
      </c>
      <c r="AF76" s="1">
        <f xml:space="preserve"> Table1[[#This Row],[Minimum Threshold Calculation]] * (1 + 0.1)</f>
        <v>16.346301369863017</v>
      </c>
      <c r="AG76" s="1">
        <f>Table1[[#This Row],[Manufacturing Costs]]/Table1[[#This Row],[Production Volumes]]</f>
        <v>8.7683190594611327E-2</v>
      </c>
      <c r="AH76" s="5">
        <f>Table1[[#This Row],[Shipment Volumes]]*Table1[[#This Row],[Distance]]*Table1[[#This Row],[Emission Factor]]</f>
        <v>4704000</v>
      </c>
    </row>
    <row r="77" spans="1:34" x14ac:dyDescent="0.25">
      <c r="A77" t="s">
        <v>15</v>
      </c>
      <c r="B77" t="s">
        <v>111</v>
      </c>
      <c r="C77" s="2">
        <v>92.996884233970604</v>
      </c>
      <c r="D77">
        <v>29</v>
      </c>
      <c r="E77">
        <v>106</v>
      </c>
      <c r="F77" s="2">
        <f t="shared" si="1"/>
        <v>9857.6697288008836</v>
      </c>
      <c r="G77" t="s">
        <v>8</v>
      </c>
      <c r="H77">
        <v>16</v>
      </c>
      <c r="I77">
        <v>20</v>
      </c>
      <c r="J77">
        <v>56</v>
      </c>
      <c r="K77">
        <v>10</v>
      </c>
      <c r="L77" t="s">
        <v>25</v>
      </c>
      <c r="M77" s="2">
        <v>2.47389776104546</v>
      </c>
      <c r="N77" t="s">
        <v>21</v>
      </c>
      <c r="O77" t="s">
        <v>44</v>
      </c>
      <c r="P77">
        <v>25</v>
      </c>
      <c r="Q77">
        <v>759</v>
      </c>
      <c r="R77">
        <v>11</v>
      </c>
      <c r="S77" s="2">
        <v>48.064782640006499</v>
      </c>
      <c r="T77" t="s">
        <v>46</v>
      </c>
      <c r="U77" s="2">
        <v>2.0300690886687498</v>
      </c>
      <c r="V77" s="2">
        <f>Table1[[#This Row],[Production Volumes]]*(Table1[[#This Row],[Defect Rates]]/100)</f>
        <v>15.40822438299581</v>
      </c>
      <c r="W77" t="s">
        <v>22</v>
      </c>
      <c r="X77" t="s">
        <v>23</v>
      </c>
      <c r="Y77" s="2">
        <v>873.12964801765099</v>
      </c>
      <c r="Z77" s="4">
        <v>600</v>
      </c>
      <c r="AA77" s="2">
        <f>_xlfn.XLOOKUP(Table1[[#This Row],[Transportation Modes]],Table2[Transportation Mode],Table2[Emission Factor],0)</f>
        <v>0.5</v>
      </c>
      <c r="AB77" s="2">
        <f>_xlfn.XLOOKUP(Table1[[#This Row],[Transportation Modes]],Table3[Transportation Mode],Table3[Shipment Volume (Kg)],0)</f>
        <v>1000</v>
      </c>
      <c r="AC77" s="1">
        <f>Table1[[#This Row],[Number of Products Sold]]/AVERAGE(Table1[Stock Levels])</f>
        <v>2.2189658781662129</v>
      </c>
      <c r="AD77" s="1">
        <f>Table1[[#This Row],[Number of Products Sold]]/365</f>
        <v>0.29041095890410956</v>
      </c>
      <c r="AE77" s="1">
        <f>Table1[[#This Row],[Average Daily Usage Per Day]]*Table1[[#This Row],[Product Lead Times]]</f>
        <v>5.808219178082191</v>
      </c>
      <c r="AF77" s="1">
        <f xml:space="preserve"> Table1[[#This Row],[Minimum Threshold Calculation]] * (1 + 0.1)</f>
        <v>6.3890410958904109</v>
      </c>
      <c r="AG77" s="1">
        <f>Table1[[#This Row],[Manufacturing Costs]]/Table1[[#This Row],[Production Volumes]]</f>
        <v>6.3326459341247032E-2</v>
      </c>
      <c r="AH77" s="5">
        <f>Table1[[#This Row],[Shipment Volumes]]*Table1[[#This Row],[Distance]]*Table1[[#This Row],[Emission Factor]]</f>
        <v>300000</v>
      </c>
    </row>
    <row r="78" spans="1:34" x14ac:dyDescent="0.25">
      <c r="A78" t="s">
        <v>6</v>
      </c>
      <c r="B78" t="s">
        <v>112</v>
      </c>
      <c r="C78" s="2">
        <v>69.108799547430294</v>
      </c>
      <c r="D78">
        <v>23</v>
      </c>
      <c r="E78">
        <v>241</v>
      </c>
      <c r="F78" s="2">
        <f t="shared" si="1"/>
        <v>16655.220690930702</v>
      </c>
      <c r="G78" t="s">
        <v>37</v>
      </c>
      <c r="H78">
        <v>38</v>
      </c>
      <c r="I78">
        <v>1</v>
      </c>
      <c r="J78">
        <v>22</v>
      </c>
      <c r="K78">
        <v>10</v>
      </c>
      <c r="L78" t="s">
        <v>18</v>
      </c>
      <c r="M78" s="2">
        <v>7.0545383368369201</v>
      </c>
      <c r="N78" t="s">
        <v>43</v>
      </c>
      <c r="O78" t="s">
        <v>35</v>
      </c>
      <c r="P78">
        <v>25</v>
      </c>
      <c r="Q78">
        <v>985</v>
      </c>
      <c r="R78">
        <v>24</v>
      </c>
      <c r="S78" s="2">
        <v>64.323597795600193</v>
      </c>
      <c r="T78" t="s">
        <v>12</v>
      </c>
      <c r="U78" s="2">
        <v>2.1800374515822099</v>
      </c>
      <c r="V78" s="2">
        <f>Table1[[#This Row],[Production Volumes]]*(Table1[[#This Row],[Defect Rates]]/100)</f>
        <v>21.473368898084765</v>
      </c>
      <c r="W78" t="s">
        <v>29</v>
      </c>
      <c r="X78" t="s">
        <v>30</v>
      </c>
      <c r="Y78" s="2">
        <v>997.41345013319403</v>
      </c>
      <c r="Z78" s="4">
        <v>1100</v>
      </c>
      <c r="AA78" s="2">
        <f>_xlfn.XLOOKUP(Table1[[#This Row],[Transportation Modes]],Table2[Transportation Mode],Table2[Emission Factor],0)</f>
        <v>0.04</v>
      </c>
      <c r="AB78" s="2">
        <f>_xlfn.XLOOKUP(Table1[[#This Row],[Transportation Modes]],Table3[Transportation Mode],Table3[Shipment Volume (Kg)],0)</f>
        <v>60000</v>
      </c>
      <c r="AC78" s="1">
        <f>Table1[[#This Row],[Number of Products Sold]]/AVERAGE(Table1[Stock Levels])</f>
        <v>5.045007326774126</v>
      </c>
      <c r="AD78" s="1">
        <f>Table1[[#This Row],[Number of Products Sold]]/365</f>
        <v>0.66027397260273968</v>
      </c>
      <c r="AE78" s="1">
        <f>Table1[[#This Row],[Average Daily Usage Per Day]]*Table1[[#This Row],[Product Lead Times]]</f>
        <v>0.66027397260273968</v>
      </c>
      <c r="AF78" s="1">
        <f xml:space="preserve"> Table1[[#This Row],[Minimum Threshold Calculation]] * (1 + 0.1)</f>
        <v>0.72630136986301375</v>
      </c>
      <c r="AG78" s="1">
        <f>Table1[[#This Row],[Manufacturing Costs]]/Table1[[#This Row],[Production Volumes]]</f>
        <v>6.530314497015248E-2</v>
      </c>
      <c r="AH78" s="5">
        <f>Table1[[#This Row],[Shipment Volumes]]*Table1[[#This Row],[Distance]]*Table1[[#This Row],[Emission Factor]]</f>
        <v>2640000</v>
      </c>
    </row>
    <row r="79" spans="1:34" x14ac:dyDescent="0.25">
      <c r="A79" t="s">
        <v>6</v>
      </c>
      <c r="B79" t="s">
        <v>113</v>
      </c>
      <c r="C79" s="2">
        <v>57.449742958971399</v>
      </c>
      <c r="D79">
        <v>14</v>
      </c>
      <c r="E79">
        <v>359</v>
      </c>
      <c r="F79" s="2">
        <f t="shared" si="1"/>
        <v>20624.457722270734</v>
      </c>
      <c r="G79" t="s">
        <v>20</v>
      </c>
      <c r="H79">
        <v>96</v>
      </c>
      <c r="I79">
        <v>28</v>
      </c>
      <c r="J79">
        <v>57</v>
      </c>
      <c r="K79">
        <v>4</v>
      </c>
      <c r="L79" t="s">
        <v>9</v>
      </c>
      <c r="M79" s="2">
        <v>6.7809466256178901</v>
      </c>
      <c r="N79" t="s">
        <v>21</v>
      </c>
      <c r="O79" t="s">
        <v>27</v>
      </c>
      <c r="P79">
        <v>26</v>
      </c>
      <c r="Q79">
        <v>334</v>
      </c>
      <c r="R79">
        <v>5</v>
      </c>
      <c r="S79" s="2">
        <v>42.952444748991802</v>
      </c>
      <c r="T79" t="s">
        <v>46</v>
      </c>
      <c r="U79" s="2">
        <v>3.0551418183075398</v>
      </c>
      <c r="V79" s="2">
        <f>Table1[[#This Row],[Production Volumes]]*(Table1[[#This Row],[Defect Rates]]/100)</f>
        <v>10.204173673147183</v>
      </c>
      <c r="W79" t="s">
        <v>13</v>
      </c>
      <c r="X79" t="s">
        <v>14</v>
      </c>
      <c r="Y79" s="1">
        <v>852.56809891984994</v>
      </c>
      <c r="Z79" s="1">
        <v>880</v>
      </c>
      <c r="AA79" s="1">
        <f>_xlfn.XLOOKUP(Table1[[#This Row],[Transportation Modes]],Table2[Transportation Mode],Table2[Emission Factor],0)</f>
        <v>0.15</v>
      </c>
      <c r="AB79" s="1">
        <f>_xlfn.XLOOKUP(Table1[[#This Row],[Transportation Modes]],Table3[Transportation Mode],Table3[Shipment Volume (Kg)],0)</f>
        <v>10000</v>
      </c>
      <c r="AC79" s="1">
        <f>Table1[[#This Row],[Number of Products Sold]]/AVERAGE(Table1[Stock Levels])</f>
        <v>7.515176889261042</v>
      </c>
      <c r="AD79" s="1">
        <f>Table1[[#This Row],[Number of Products Sold]]/365</f>
        <v>0.98356164383561639</v>
      </c>
      <c r="AE79" s="1">
        <f>Table1[[#This Row],[Average Daily Usage Per Day]]*Table1[[#This Row],[Product Lead Times]]</f>
        <v>27.539726027397258</v>
      </c>
      <c r="AF79" s="1">
        <f xml:space="preserve"> Table1[[#This Row],[Minimum Threshold Calculation]] * (1 + 0.1)</f>
        <v>30.293698630136987</v>
      </c>
      <c r="AG79" s="1">
        <f>Table1[[#This Row],[Manufacturing Costs]]/Table1[[#This Row],[Production Volumes]]</f>
        <v>0.12860013397901737</v>
      </c>
      <c r="AH79" s="5">
        <f>Table1[[#This Row],[Shipment Volumes]]*Table1[[#This Row],[Distance]]*Table1[[#This Row],[Emission Factor]]</f>
        <v>1320000</v>
      </c>
    </row>
    <row r="80" spans="1:34" x14ac:dyDescent="0.25">
      <c r="A80" t="s">
        <v>6</v>
      </c>
      <c r="B80" t="s">
        <v>114</v>
      </c>
      <c r="C80" s="2">
        <v>6.30688317611191</v>
      </c>
      <c r="D80">
        <v>50</v>
      </c>
      <c r="E80">
        <v>946</v>
      </c>
      <c r="F80" s="2">
        <f t="shared" si="1"/>
        <v>5966.3114846018671</v>
      </c>
      <c r="G80" t="s">
        <v>20</v>
      </c>
      <c r="H80">
        <v>5</v>
      </c>
      <c r="I80">
        <v>4</v>
      </c>
      <c r="J80">
        <v>51</v>
      </c>
      <c r="K80">
        <v>5</v>
      </c>
      <c r="L80" t="s">
        <v>9</v>
      </c>
      <c r="M80" s="1">
        <v>8.4670497708619905</v>
      </c>
      <c r="N80" t="s">
        <v>26</v>
      </c>
      <c r="O80" t="s">
        <v>11</v>
      </c>
      <c r="P80">
        <v>25</v>
      </c>
      <c r="Q80">
        <v>858</v>
      </c>
      <c r="R80">
        <v>21</v>
      </c>
      <c r="S80" s="2">
        <v>71.126514720403307</v>
      </c>
      <c r="T80" t="s">
        <v>12</v>
      </c>
      <c r="U80" s="2">
        <v>4.0968813324704501</v>
      </c>
      <c r="V80" s="2">
        <f>Table1[[#This Row],[Production Volumes]]*(Table1[[#This Row],[Defect Rates]]/100)</f>
        <v>35.151241832596462</v>
      </c>
      <c r="W80" t="s">
        <v>38</v>
      </c>
      <c r="X80" t="s">
        <v>23</v>
      </c>
      <c r="Y80" s="2">
        <v>323.59220343132199</v>
      </c>
      <c r="Z80" s="4">
        <v>2130</v>
      </c>
      <c r="AA80" s="2">
        <f>_xlfn.XLOOKUP(Table1[[#This Row],[Transportation Modes]],Table2[Transportation Mode],Table2[Emission Factor],0)</f>
        <v>0.02</v>
      </c>
      <c r="AB80" s="2">
        <f>_xlfn.XLOOKUP(Table1[[#This Row],[Transportation Modes]],Table3[Transportation Mode],Table3[Shipment Volume (Kg)],0)</f>
        <v>20000</v>
      </c>
      <c r="AC80" s="1">
        <f>Table1[[#This Row],[Number of Products Sold]]/AVERAGE(Table1[Stock Levels])</f>
        <v>19.803223780615447</v>
      </c>
      <c r="AD80" s="1">
        <f>Table1[[#This Row],[Number of Products Sold]]/365</f>
        <v>2.591780821917808</v>
      </c>
      <c r="AE80" s="1">
        <f>Table1[[#This Row],[Average Daily Usage Per Day]]*Table1[[#This Row],[Product Lead Times]]</f>
        <v>10.367123287671232</v>
      </c>
      <c r="AF80" s="1">
        <f xml:space="preserve"> Table1[[#This Row],[Minimum Threshold Calculation]] * (1 + 0.1)</f>
        <v>11.403835616438355</v>
      </c>
      <c r="AG80" s="1">
        <f>Table1[[#This Row],[Manufacturing Costs]]/Table1[[#This Row],[Production Volumes]]</f>
        <v>8.2898035804665857E-2</v>
      </c>
      <c r="AH80" s="5">
        <f>Table1[[#This Row],[Shipment Volumes]]*Table1[[#This Row],[Distance]]*Table1[[#This Row],[Emission Factor]]</f>
        <v>852000</v>
      </c>
    </row>
    <row r="81" spans="1:34" x14ac:dyDescent="0.25">
      <c r="A81" t="s">
        <v>6</v>
      </c>
      <c r="B81" t="s">
        <v>115</v>
      </c>
      <c r="C81" s="2">
        <v>57.057031221103202</v>
      </c>
      <c r="D81">
        <v>56</v>
      </c>
      <c r="E81">
        <v>198</v>
      </c>
      <c r="F81" s="2">
        <f t="shared" si="1"/>
        <v>11297.292181778434</v>
      </c>
      <c r="G81" t="s">
        <v>8</v>
      </c>
      <c r="H81">
        <v>31</v>
      </c>
      <c r="I81">
        <v>25</v>
      </c>
      <c r="J81">
        <v>20</v>
      </c>
      <c r="K81">
        <v>1</v>
      </c>
      <c r="L81" t="s">
        <v>9</v>
      </c>
      <c r="M81" s="2">
        <v>6.49632536429504</v>
      </c>
      <c r="N81" t="s">
        <v>10</v>
      </c>
      <c r="O81" t="s">
        <v>35</v>
      </c>
      <c r="P81">
        <v>5</v>
      </c>
      <c r="Q81">
        <v>228</v>
      </c>
      <c r="R81">
        <v>12</v>
      </c>
      <c r="S81" s="2">
        <v>57.870902924036201</v>
      </c>
      <c r="T81" t="s">
        <v>12</v>
      </c>
      <c r="U81" s="2">
        <v>0.16587162748060799</v>
      </c>
      <c r="V81" s="2">
        <f>Table1[[#This Row],[Production Volumes]]*(Table1[[#This Row],[Defect Rates]]/100)</f>
        <v>0.37818731065578626</v>
      </c>
      <c r="W81" t="s">
        <v>22</v>
      </c>
      <c r="X81" t="s">
        <v>23</v>
      </c>
      <c r="Y81" s="2">
        <v>351.50421933503799</v>
      </c>
      <c r="Z81" s="4">
        <v>788</v>
      </c>
      <c r="AA81" s="2">
        <f>_xlfn.XLOOKUP(Table1[[#This Row],[Transportation Modes]],Table2[Transportation Mode],Table2[Emission Factor],0)</f>
        <v>0.5</v>
      </c>
      <c r="AB81" s="2">
        <f>_xlfn.XLOOKUP(Table1[[#This Row],[Transportation Modes]],Table3[Transportation Mode],Table3[Shipment Volume (Kg)],0)</f>
        <v>1000</v>
      </c>
      <c r="AC81" s="1">
        <f>Table1[[#This Row],[Number of Products Sold]]/AVERAGE(Table1[Stock Levels])</f>
        <v>4.1448607912916051</v>
      </c>
      <c r="AD81" s="1">
        <f>Table1[[#This Row],[Number of Products Sold]]/365</f>
        <v>0.54246575342465753</v>
      </c>
      <c r="AE81" s="1">
        <f>Table1[[#This Row],[Average Daily Usage Per Day]]*Table1[[#This Row],[Product Lead Times]]</f>
        <v>13.561643835616438</v>
      </c>
      <c r="AF81" s="1">
        <f xml:space="preserve"> Table1[[#This Row],[Minimum Threshold Calculation]] * (1 + 0.1)</f>
        <v>14.917808219178083</v>
      </c>
      <c r="AG81" s="1">
        <f>Table1[[#This Row],[Manufacturing Costs]]/Table1[[#This Row],[Production Volumes]]</f>
        <v>0.25381974966682547</v>
      </c>
      <c r="AH81" s="5">
        <f>Table1[[#This Row],[Shipment Volumes]]*Table1[[#This Row],[Distance]]*Table1[[#This Row],[Emission Factor]]</f>
        <v>394000</v>
      </c>
    </row>
    <row r="82" spans="1:34" x14ac:dyDescent="0.25">
      <c r="A82" t="s">
        <v>15</v>
      </c>
      <c r="B82" t="s">
        <v>116</v>
      </c>
      <c r="C82" s="2">
        <v>91.128318350444303</v>
      </c>
      <c r="D82">
        <v>75</v>
      </c>
      <c r="E82">
        <v>872</v>
      </c>
      <c r="F82" s="2">
        <f t="shared" si="1"/>
        <v>79463.893601587435</v>
      </c>
      <c r="G82" t="s">
        <v>20</v>
      </c>
      <c r="H82">
        <v>39</v>
      </c>
      <c r="I82">
        <v>14</v>
      </c>
      <c r="J82">
        <v>41</v>
      </c>
      <c r="K82">
        <v>2</v>
      </c>
      <c r="L82" t="s">
        <v>25</v>
      </c>
      <c r="M82" s="2">
        <v>2.8331846794189701</v>
      </c>
      <c r="N82" t="s">
        <v>10</v>
      </c>
      <c r="O82" t="s">
        <v>44</v>
      </c>
      <c r="P82">
        <v>8</v>
      </c>
      <c r="Q82">
        <v>202</v>
      </c>
      <c r="R82">
        <v>5</v>
      </c>
      <c r="S82" s="2">
        <v>76.961228023819999</v>
      </c>
      <c r="T82" t="s">
        <v>28</v>
      </c>
      <c r="U82" s="2">
        <v>2.8496621985053299</v>
      </c>
      <c r="V82" s="2">
        <f>Table1[[#This Row],[Production Volumes]]*(Table1[[#This Row],[Defect Rates]]/100)</f>
        <v>5.7563176409807664</v>
      </c>
      <c r="W82" t="s">
        <v>38</v>
      </c>
      <c r="X82" t="s">
        <v>14</v>
      </c>
      <c r="Y82" s="2">
        <v>787.77985049434403</v>
      </c>
      <c r="Z82" s="4">
        <v>778</v>
      </c>
      <c r="AA82" s="2">
        <f>_xlfn.XLOOKUP(Table1[[#This Row],[Transportation Modes]],Table2[Transportation Mode],Table2[Emission Factor],0)</f>
        <v>0.02</v>
      </c>
      <c r="AB82" s="2">
        <f>_xlfn.XLOOKUP(Table1[[#This Row],[Transportation Modes]],Table3[Transportation Mode],Table3[Shipment Volume (Kg)],0)</f>
        <v>20000</v>
      </c>
      <c r="AC82" s="1">
        <f>Table1[[#This Row],[Number of Products Sold]]/AVERAGE(Table1[Stock Levels])</f>
        <v>18.25413439397111</v>
      </c>
      <c r="AD82" s="1">
        <f>Table1[[#This Row],[Number of Products Sold]]/365</f>
        <v>2.3890410958904109</v>
      </c>
      <c r="AE82" s="1">
        <f>Table1[[#This Row],[Average Daily Usage Per Day]]*Table1[[#This Row],[Product Lead Times]]</f>
        <v>33.446575342465749</v>
      </c>
      <c r="AF82" s="1">
        <f xml:space="preserve"> Table1[[#This Row],[Minimum Threshold Calculation]] * (1 + 0.1)</f>
        <v>36.791232876712328</v>
      </c>
      <c r="AG82" s="1">
        <f>Table1[[#This Row],[Manufacturing Costs]]/Table1[[#This Row],[Production Volumes]]</f>
        <v>0.38099617833574256</v>
      </c>
      <c r="AH82" s="5">
        <f>Table1[[#This Row],[Shipment Volumes]]*Table1[[#This Row],[Distance]]*Table1[[#This Row],[Emission Factor]]</f>
        <v>311200</v>
      </c>
    </row>
    <row r="83" spans="1:34" x14ac:dyDescent="0.25">
      <c r="A83" t="s">
        <v>6</v>
      </c>
      <c r="B83" t="s">
        <v>117</v>
      </c>
      <c r="C83" s="2">
        <v>72.819206930318202</v>
      </c>
      <c r="D83">
        <v>9</v>
      </c>
      <c r="E83">
        <v>774</v>
      </c>
      <c r="F83" s="2">
        <f t="shared" si="1"/>
        <v>56362.066164066287</v>
      </c>
      <c r="G83" t="s">
        <v>20</v>
      </c>
      <c r="H83">
        <v>48</v>
      </c>
      <c r="I83">
        <v>6</v>
      </c>
      <c r="J83">
        <v>8</v>
      </c>
      <c r="K83">
        <v>5</v>
      </c>
      <c r="L83" t="s">
        <v>9</v>
      </c>
      <c r="M83" s="2">
        <v>4.0662775015120403</v>
      </c>
      <c r="N83" t="s">
        <v>10</v>
      </c>
      <c r="O83" t="s">
        <v>32</v>
      </c>
      <c r="P83">
        <v>28</v>
      </c>
      <c r="Q83">
        <v>698</v>
      </c>
      <c r="R83">
        <v>1</v>
      </c>
      <c r="S83" s="2">
        <v>19.789592941903599</v>
      </c>
      <c r="T83" t="s">
        <v>12</v>
      </c>
      <c r="U83" s="2">
        <v>2.54754712154871</v>
      </c>
      <c r="V83" s="2">
        <f>Table1[[#This Row],[Production Volumes]]*(Table1[[#This Row],[Defect Rates]]/100)</f>
        <v>17.781878908409997</v>
      </c>
      <c r="W83" t="s">
        <v>29</v>
      </c>
      <c r="X83" t="s">
        <v>14</v>
      </c>
      <c r="Y83" s="2">
        <v>276.77833594679799</v>
      </c>
      <c r="Z83" s="4">
        <v>1960</v>
      </c>
      <c r="AA83" s="2">
        <f>_xlfn.XLOOKUP(Table1[[#This Row],[Transportation Modes]],Table2[Transportation Mode],Table2[Emission Factor],0)</f>
        <v>0.04</v>
      </c>
      <c r="AB83" s="2">
        <f>_xlfn.XLOOKUP(Table1[[#This Row],[Transportation Modes]],Table3[Transportation Mode],Table3[Shipment Volume (Kg)],0)</f>
        <v>60000</v>
      </c>
      <c r="AC83" s="1">
        <f>Table1[[#This Row],[Number of Products Sold]]/AVERAGE(Table1[Stock Levels])</f>
        <v>16.202637638685367</v>
      </c>
      <c r="AD83" s="1">
        <f>Table1[[#This Row],[Number of Products Sold]]/365</f>
        <v>2.1205479452054794</v>
      </c>
      <c r="AE83" s="1">
        <f>Table1[[#This Row],[Average Daily Usage Per Day]]*Table1[[#This Row],[Product Lead Times]]</f>
        <v>12.723287671232876</v>
      </c>
      <c r="AF83" s="1">
        <f xml:space="preserve"> Table1[[#This Row],[Minimum Threshold Calculation]] * (1 + 0.1)</f>
        <v>13.995616438356166</v>
      </c>
      <c r="AG83" s="1">
        <f>Table1[[#This Row],[Manufacturing Costs]]/Table1[[#This Row],[Production Volumes]]</f>
        <v>2.8351852352297421E-2</v>
      </c>
      <c r="AH83" s="5">
        <f>Table1[[#This Row],[Shipment Volumes]]*Table1[[#This Row],[Distance]]*Table1[[#This Row],[Emission Factor]]</f>
        <v>4704000</v>
      </c>
    </row>
    <row r="84" spans="1:34" x14ac:dyDescent="0.25">
      <c r="A84" t="s">
        <v>15</v>
      </c>
      <c r="B84" t="s">
        <v>118</v>
      </c>
      <c r="C84" s="2">
        <v>17.034930739467899</v>
      </c>
      <c r="D84">
        <v>13</v>
      </c>
      <c r="E84">
        <v>336</v>
      </c>
      <c r="F84" s="2">
        <f t="shared" si="1"/>
        <v>5723.7367284612146</v>
      </c>
      <c r="G84" t="s">
        <v>20</v>
      </c>
      <c r="H84">
        <v>42</v>
      </c>
      <c r="I84">
        <v>19</v>
      </c>
      <c r="J84">
        <v>72</v>
      </c>
      <c r="K84">
        <v>1</v>
      </c>
      <c r="L84" t="s">
        <v>18</v>
      </c>
      <c r="M84" s="1">
        <v>4.7081818735419301</v>
      </c>
      <c r="N84" t="s">
        <v>43</v>
      </c>
      <c r="O84" t="s">
        <v>11</v>
      </c>
      <c r="P84">
        <v>6</v>
      </c>
      <c r="Q84">
        <v>955</v>
      </c>
      <c r="R84">
        <v>26</v>
      </c>
      <c r="S84" s="1">
        <v>4.4652784349432402</v>
      </c>
      <c r="T84" t="s">
        <v>12</v>
      </c>
      <c r="U84" s="2">
        <v>4.1378770486223502</v>
      </c>
      <c r="V84" s="2">
        <f>Table1[[#This Row],[Production Volumes]]*(Table1[[#This Row],[Defect Rates]]/100)</f>
        <v>39.516725814343445</v>
      </c>
      <c r="W84" t="s">
        <v>13</v>
      </c>
      <c r="X84" t="s">
        <v>23</v>
      </c>
      <c r="Y84" s="2">
        <v>589.97855562804</v>
      </c>
      <c r="Z84" s="4">
        <v>1330</v>
      </c>
      <c r="AA84" s="2">
        <f>_xlfn.XLOOKUP(Table1[[#This Row],[Transportation Modes]],Table2[Transportation Mode],Table2[Emission Factor],0)</f>
        <v>0.15</v>
      </c>
      <c r="AB84" s="2">
        <f>_xlfn.XLOOKUP(Table1[[#This Row],[Transportation Modes]],Table3[Transportation Mode],Table3[Shipment Volume (Kg)],0)</f>
        <v>10000</v>
      </c>
      <c r="AC84" s="1">
        <f>Table1[[#This Row],[Number of Products Sold]]/AVERAGE(Table1[Stock Levels])</f>
        <v>7.0337031609796936</v>
      </c>
      <c r="AD84" s="1">
        <f>Table1[[#This Row],[Number of Products Sold]]/365</f>
        <v>0.92054794520547945</v>
      </c>
      <c r="AE84" s="1">
        <f>Table1[[#This Row],[Average Daily Usage Per Day]]*Table1[[#This Row],[Product Lead Times]]</f>
        <v>17.490410958904111</v>
      </c>
      <c r="AF84" s="1">
        <f xml:space="preserve"> Table1[[#This Row],[Minimum Threshold Calculation]] * (1 + 0.1)</f>
        <v>19.239452054794523</v>
      </c>
      <c r="AG84" s="1">
        <f>Table1[[#This Row],[Manufacturing Costs]]/Table1[[#This Row],[Production Volumes]]</f>
        <v>4.6756842250714557E-3</v>
      </c>
      <c r="AH84" s="5">
        <f>Table1[[#This Row],[Shipment Volumes]]*Table1[[#This Row],[Distance]]*Table1[[#This Row],[Emission Factor]]</f>
        <v>1995000</v>
      </c>
    </row>
    <row r="85" spans="1:34" x14ac:dyDescent="0.25">
      <c r="A85" t="s">
        <v>6</v>
      </c>
      <c r="B85" t="s">
        <v>119</v>
      </c>
      <c r="C85" s="2">
        <v>68.911246211606297</v>
      </c>
      <c r="D85">
        <v>82</v>
      </c>
      <c r="E85">
        <v>663</v>
      </c>
      <c r="F85" s="2">
        <f t="shared" si="1"/>
        <v>45688.156238294978</v>
      </c>
      <c r="G85" t="s">
        <v>20</v>
      </c>
      <c r="H85">
        <v>65</v>
      </c>
      <c r="I85">
        <v>24</v>
      </c>
      <c r="J85">
        <v>7</v>
      </c>
      <c r="K85">
        <v>8</v>
      </c>
      <c r="L85" t="s">
        <v>9</v>
      </c>
      <c r="M85" s="2">
        <v>4.94983957799694</v>
      </c>
      <c r="N85" t="s">
        <v>21</v>
      </c>
      <c r="O85" t="s">
        <v>35</v>
      </c>
      <c r="P85">
        <v>20</v>
      </c>
      <c r="Q85">
        <v>443</v>
      </c>
      <c r="R85">
        <v>5</v>
      </c>
      <c r="S85" s="2">
        <v>97.730593800533001</v>
      </c>
      <c r="T85" t="s">
        <v>28</v>
      </c>
      <c r="U85" s="2">
        <v>0.77300613406724705</v>
      </c>
      <c r="V85" s="2">
        <f>Table1[[#This Row],[Production Volumes]]*(Table1[[#This Row],[Defect Rates]]/100)</f>
        <v>3.4244171739179041</v>
      </c>
      <c r="W85" t="s">
        <v>13</v>
      </c>
      <c r="X85" t="s">
        <v>30</v>
      </c>
      <c r="Y85" s="2">
        <v>682.97101822609295</v>
      </c>
      <c r="Z85" s="4">
        <v>980</v>
      </c>
      <c r="AA85" s="2">
        <f>_xlfn.XLOOKUP(Table1[[#This Row],[Transportation Modes]],Table2[Transportation Mode],Table2[Emission Factor],0)</f>
        <v>0.15</v>
      </c>
      <c r="AB85" s="2">
        <f>_xlfn.XLOOKUP(Table1[[#This Row],[Transportation Modes]],Table3[Transportation Mode],Table3[Shipment Volume (Kg)],0)</f>
        <v>10000</v>
      </c>
      <c r="AC85" s="1">
        <f>Table1[[#This Row],[Number of Products Sold]]/AVERAGE(Table1[Stock Levels])</f>
        <v>13.87900355871886</v>
      </c>
      <c r="AD85" s="1">
        <f>Table1[[#This Row],[Number of Products Sold]]/365</f>
        <v>1.8164383561643835</v>
      </c>
      <c r="AE85" s="1">
        <f>Table1[[#This Row],[Average Daily Usage Per Day]]*Table1[[#This Row],[Product Lead Times]]</f>
        <v>43.594520547945208</v>
      </c>
      <c r="AF85" s="1">
        <f xml:space="preserve"> Table1[[#This Row],[Minimum Threshold Calculation]] * (1 + 0.1)</f>
        <v>47.953972602739732</v>
      </c>
      <c r="AG85" s="1">
        <f>Table1[[#This Row],[Manufacturing Costs]]/Table1[[#This Row],[Production Volumes]]</f>
        <v>0.22061082122016479</v>
      </c>
      <c r="AH85" s="5">
        <f>Table1[[#This Row],[Shipment Volumes]]*Table1[[#This Row],[Distance]]*Table1[[#This Row],[Emission Factor]]</f>
        <v>1470000</v>
      </c>
    </row>
    <row r="86" spans="1:34" x14ac:dyDescent="0.25">
      <c r="A86" t="s">
        <v>6</v>
      </c>
      <c r="B86" t="s">
        <v>120</v>
      </c>
      <c r="C86" s="2">
        <v>89.104367292102197</v>
      </c>
      <c r="D86">
        <v>99</v>
      </c>
      <c r="E86">
        <v>618</v>
      </c>
      <c r="F86" s="2">
        <f t="shared" si="1"/>
        <v>55066.49898651916</v>
      </c>
      <c r="G86" t="s">
        <v>20</v>
      </c>
      <c r="H86">
        <v>73</v>
      </c>
      <c r="I86">
        <v>26</v>
      </c>
      <c r="J86">
        <v>80</v>
      </c>
      <c r="K86">
        <v>10</v>
      </c>
      <c r="L86" t="s">
        <v>18</v>
      </c>
      <c r="M86" s="2">
        <v>8.3816156249226292</v>
      </c>
      <c r="N86" t="s">
        <v>26</v>
      </c>
      <c r="O86" t="s">
        <v>44</v>
      </c>
      <c r="P86">
        <v>24</v>
      </c>
      <c r="Q86">
        <v>589</v>
      </c>
      <c r="R86">
        <v>22</v>
      </c>
      <c r="S86" s="2">
        <v>33.808636513209002</v>
      </c>
      <c r="T86" t="s">
        <v>46</v>
      </c>
      <c r="U86" s="2">
        <v>4.8434565771180402</v>
      </c>
      <c r="V86" s="2">
        <f>Table1[[#This Row],[Production Volumes]]*(Table1[[#This Row],[Defect Rates]]/100)</f>
        <v>28.527959239225257</v>
      </c>
      <c r="W86" t="s">
        <v>22</v>
      </c>
      <c r="X86" t="s">
        <v>14</v>
      </c>
      <c r="Y86" s="2">
        <v>465.45700596368698</v>
      </c>
      <c r="Z86" s="4">
        <v>600</v>
      </c>
      <c r="AA86" s="2">
        <f>_xlfn.XLOOKUP(Table1[[#This Row],[Transportation Modes]],Table2[Transportation Mode],Table2[Emission Factor],0)</f>
        <v>0.5</v>
      </c>
      <c r="AB86" s="2">
        <f>_xlfn.XLOOKUP(Table1[[#This Row],[Transportation Modes]],Table3[Transportation Mode],Table3[Shipment Volume (Kg)],0)</f>
        <v>1000</v>
      </c>
      <c r="AC86" s="1">
        <f>Table1[[#This Row],[Number of Products Sold]]/AVERAGE(Table1[Stock Levels])</f>
        <v>12.936989742516223</v>
      </c>
      <c r="AD86" s="1">
        <f>Table1[[#This Row],[Number of Products Sold]]/365</f>
        <v>1.6931506849315068</v>
      </c>
      <c r="AE86" s="1">
        <f>Table1[[#This Row],[Average Daily Usage Per Day]]*Table1[[#This Row],[Product Lead Times]]</f>
        <v>44.021917808219179</v>
      </c>
      <c r="AF86" s="1">
        <f xml:space="preserve"> Table1[[#This Row],[Minimum Threshold Calculation]] * (1 + 0.1)</f>
        <v>48.424109589041102</v>
      </c>
      <c r="AG86" s="1">
        <f>Table1[[#This Row],[Manufacturing Costs]]/Table1[[#This Row],[Production Volumes]]</f>
        <v>5.7400061991865876E-2</v>
      </c>
      <c r="AH86" s="5">
        <f>Table1[[#This Row],[Shipment Volumes]]*Table1[[#This Row],[Distance]]*Table1[[#This Row],[Emission Factor]]</f>
        <v>300000</v>
      </c>
    </row>
    <row r="87" spans="1:34" x14ac:dyDescent="0.25">
      <c r="A87" t="s">
        <v>39</v>
      </c>
      <c r="B87" t="s">
        <v>121</v>
      </c>
      <c r="C87" s="2">
        <v>76.962994415193805</v>
      </c>
      <c r="D87">
        <v>83</v>
      </c>
      <c r="E87">
        <v>25</v>
      </c>
      <c r="F87" s="2">
        <f t="shared" si="1"/>
        <v>1924.0748603798452</v>
      </c>
      <c r="G87" t="s">
        <v>17</v>
      </c>
      <c r="H87">
        <v>15</v>
      </c>
      <c r="I87">
        <v>18</v>
      </c>
      <c r="J87">
        <v>66</v>
      </c>
      <c r="K87">
        <v>2</v>
      </c>
      <c r="L87" t="s">
        <v>25</v>
      </c>
      <c r="M87" s="2">
        <v>8.2491687048717193</v>
      </c>
      <c r="N87" t="s">
        <v>26</v>
      </c>
      <c r="O87" t="s">
        <v>44</v>
      </c>
      <c r="P87">
        <v>4</v>
      </c>
      <c r="Q87">
        <v>211</v>
      </c>
      <c r="R87">
        <v>2</v>
      </c>
      <c r="S87" s="1">
        <v>69.929345518672307</v>
      </c>
      <c r="T87" t="s">
        <v>28</v>
      </c>
      <c r="U87" s="2">
        <v>1.3744289997457499</v>
      </c>
      <c r="V87" s="2">
        <f>Table1[[#This Row],[Production Volumes]]*(Table1[[#This Row],[Defect Rates]]/100)</f>
        <v>2.9000451894635324</v>
      </c>
      <c r="W87" t="s">
        <v>13</v>
      </c>
      <c r="X87" t="s">
        <v>14</v>
      </c>
      <c r="Y87" s="2">
        <v>842.68683000464102</v>
      </c>
      <c r="Z87" s="4">
        <v>820</v>
      </c>
      <c r="AA87" s="2">
        <f>_xlfn.XLOOKUP(Table1[[#This Row],[Transportation Modes]],Table2[Transportation Mode],Table2[Emission Factor],0)</f>
        <v>0.15</v>
      </c>
      <c r="AB87" s="2">
        <f>_xlfn.XLOOKUP(Table1[[#This Row],[Transportation Modes]],Table3[Transportation Mode],Table3[Shipment Volume (Kg)],0)</f>
        <v>10000</v>
      </c>
      <c r="AC87" s="1">
        <f>Table1[[#This Row],[Number of Products Sold]]/AVERAGE(Table1[Stock Levels])</f>
        <v>0.5233410090014653</v>
      </c>
      <c r="AD87" s="1">
        <f>Table1[[#This Row],[Number of Products Sold]]/365</f>
        <v>6.8493150684931503E-2</v>
      </c>
      <c r="AE87" s="1">
        <f>Table1[[#This Row],[Average Daily Usage Per Day]]*Table1[[#This Row],[Product Lead Times]]</f>
        <v>1.2328767123287672</v>
      </c>
      <c r="AF87" s="1">
        <f xml:space="preserve"> Table1[[#This Row],[Minimum Threshold Calculation]] * (1 + 0.1)</f>
        <v>1.3561643835616439</v>
      </c>
      <c r="AG87" s="1">
        <f>Table1[[#This Row],[Manufacturing Costs]]/Table1[[#This Row],[Production Volumes]]</f>
        <v>0.33141869914062705</v>
      </c>
      <c r="AH87" s="5">
        <f>Table1[[#This Row],[Shipment Volumes]]*Table1[[#This Row],[Distance]]*Table1[[#This Row],[Emission Factor]]</f>
        <v>1230000</v>
      </c>
    </row>
    <row r="88" spans="1:34" x14ac:dyDescent="0.25">
      <c r="A88" t="s">
        <v>15</v>
      </c>
      <c r="B88" t="s">
        <v>122</v>
      </c>
      <c r="C88" s="2">
        <v>19.9981769404042</v>
      </c>
      <c r="D88">
        <v>18</v>
      </c>
      <c r="E88">
        <v>223</v>
      </c>
      <c r="F88" s="2">
        <f t="shared" si="1"/>
        <v>4459.5934577101361</v>
      </c>
      <c r="G88" t="s">
        <v>20</v>
      </c>
      <c r="H88">
        <v>32</v>
      </c>
      <c r="I88">
        <v>14</v>
      </c>
      <c r="J88">
        <v>22</v>
      </c>
      <c r="K88">
        <v>6</v>
      </c>
      <c r="L88" t="s">
        <v>9</v>
      </c>
      <c r="M88" s="2">
        <v>1.4543053101535499</v>
      </c>
      <c r="N88" t="s">
        <v>21</v>
      </c>
      <c r="O88" t="s">
        <v>11</v>
      </c>
      <c r="P88">
        <v>4</v>
      </c>
      <c r="Q88">
        <v>569</v>
      </c>
      <c r="R88">
        <v>18</v>
      </c>
      <c r="S88" s="2">
        <v>74.608969995194599</v>
      </c>
      <c r="T88" t="s">
        <v>46</v>
      </c>
      <c r="U88" s="2">
        <v>2.0515129307662399</v>
      </c>
      <c r="V88" s="2">
        <f>Table1[[#This Row],[Production Volumes]]*(Table1[[#This Row],[Defect Rates]]/100)</f>
        <v>11.673108576059905</v>
      </c>
      <c r="W88" t="s">
        <v>29</v>
      </c>
      <c r="X88" t="s">
        <v>30</v>
      </c>
      <c r="Y88" s="2">
        <v>264.25488983586598</v>
      </c>
      <c r="Z88" s="4">
        <v>1450</v>
      </c>
      <c r="AA88" s="2">
        <f>_xlfn.XLOOKUP(Table1[[#This Row],[Transportation Modes]],Table2[Transportation Mode],Table2[Emission Factor],0)</f>
        <v>0.04</v>
      </c>
      <c r="AB88" s="2">
        <f>_xlfn.XLOOKUP(Table1[[#This Row],[Transportation Modes]],Table3[Transportation Mode],Table3[Shipment Volume (Kg)],0)</f>
        <v>60000</v>
      </c>
      <c r="AC88" s="1">
        <f>Table1[[#This Row],[Number of Products Sold]]/AVERAGE(Table1[Stock Levels])</f>
        <v>4.6682018002930707</v>
      </c>
      <c r="AD88" s="1">
        <f>Table1[[#This Row],[Number of Products Sold]]/365</f>
        <v>0.61095890410958908</v>
      </c>
      <c r="AE88" s="1">
        <f>Table1[[#This Row],[Average Daily Usage Per Day]]*Table1[[#This Row],[Product Lead Times]]</f>
        <v>8.5534246575342472</v>
      </c>
      <c r="AF88" s="1">
        <f xml:space="preserve"> Table1[[#This Row],[Minimum Threshold Calculation]] * (1 + 0.1)</f>
        <v>9.4087671232876726</v>
      </c>
      <c r="AG88" s="1">
        <f>Table1[[#This Row],[Manufacturing Costs]]/Table1[[#This Row],[Production Volumes]]</f>
        <v>0.13112297011457749</v>
      </c>
      <c r="AH88" s="5">
        <f>Table1[[#This Row],[Shipment Volumes]]*Table1[[#This Row],[Distance]]*Table1[[#This Row],[Emission Factor]]</f>
        <v>3480000</v>
      </c>
    </row>
    <row r="89" spans="1:34" x14ac:dyDescent="0.25">
      <c r="A89" t="s">
        <v>6</v>
      </c>
      <c r="B89" t="s">
        <v>123</v>
      </c>
      <c r="C89" s="2">
        <v>80.414036650355698</v>
      </c>
      <c r="D89">
        <v>24</v>
      </c>
      <c r="E89">
        <v>79</v>
      </c>
      <c r="F89" s="2">
        <f t="shared" si="1"/>
        <v>6352.7088953781004</v>
      </c>
      <c r="G89" t="s">
        <v>37</v>
      </c>
      <c r="H89">
        <v>5</v>
      </c>
      <c r="I89">
        <v>7</v>
      </c>
      <c r="J89">
        <v>55</v>
      </c>
      <c r="K89">
        <v>10</v>
      </c>
      <c r="L89" t="s">
        <v>18</v>
      </c>
      <c r="M89" s="2">
        <v>6.5758037975485299</v>
      </c>
      <c r="N89" t="s">
        <v>10</v>
      </c>
      <c r="O89" t="s">
        <v>44</v>
      </c>
      <c r="P89">
        <v>27</v>
      </c>
      <c r="Q89">
        <v>523</v>
      </c>
      <c r="R89">
        <v>17</v>
      </c>
      <c r="S89" s="2">
        <v>28.696996824143099</v>
      </c>
      <c r="T89" t="s">
        <v>28</v>
      </c>
      <c r="U89" s="2">
        <v>3.6937377878392699</v>
      </c>
      <c r="V89" s="2">
        <f>Table1[[#This Row],[Production Volumes]]*(Table1[[#This Row],[Defect Rates]]/100)</f>
        <v>19.318248630399381</v>
      </c>
      <c r="W89" t="s">
        <v>38</v>
      </c>
      <c r="X89" t="s">
        <v>14</v>
      </c>
      <c r="Y89" s="2">
        <v>879.35921773492396</v>
      </c>
      <c r="Z89" s="4">
        <v>778</v>
      </c>
      <c r="AA89" s="2">
        <f>_xlfn.XLOOKUP(Table1[[#This Row],[Transportation Modes]],Table2[Transportation Mode],Table2[Emission Factor],0)</f>
        <v>0.02</v>
      </c>
      <c r="AB89" s="2">
        <f>_xlfn.XLOOKUP(Table1[[#This Row],[Transportation Modes]],Table3[Transportation Mode],Table3[Shipment Volume (Kg)],0)</f>
        <v>20000</v>
      </c>
      <c r="AC89" s="1">
        <f>Table1[[#This Row],[Number of Products Sold]]/AVERAGE(Table1[Stock Levels])</f>
        <v>1.6537575884446305</v>
      </c>
      <c r="AD89" s="1">
        <f>Table1[[#This Row],[Number of Products Sold]]/365</f>
        <v>0.21643835616438356</v>
      </c>
      <c r="AE89" s="1">
        <f>Table1[[#This Row],[Average Daily Usage Per Day]]*Table1[[#This Row],[Product Lead Times]]</f>
        <v>1.515068493150685</v>
      </c>
      <c r="AF89" s="1">
        <f xml:space="preserve"> Table1[[#This Row],[Minimum Threshold Calculation]] * (1 + 0.1)</f>
        <v>1.6665753424657537</v>
      </c>
      <c r="AG89" s="1">
        <f>Table1[[#This Row],[Manufacturing Costs]]/Table1[[#This Row],[Production Volumes]]</f>
        <v>5.4869974807156975E-2</v>
      </c>
      <c r="AH89" s="5">
        <f>Table1[[#This Row],[Shipment Volumes]]*Table1[[#This Row],[Distance]]*Table1[[#This Row],[Emission Factor]]</f>
        <v>311200</v>
      </c>
    </row>
    <row r="90" spans="1:34" x14ac:dyDescent="0.25">
      <c r="A90" t="s">
        <v>39</v>
      </c>
      <c r="B90" t="s">
        <v>124</v>
      </c>
      <c r="C90" s="2">
        <v>75.270406975724995</v>
      </c>
      <c r="D90">
        <v>58</v>
      </c>
      <c r="E90">
        <v>737</v>
      </c>
      <c r="F90" s="2">
        <f t="shared" si="1"/>
        <v>55474.289941109324</v>
      </c>
      <c r="G90" t="s">
        <v>37</v>
      </c>
      <c r="H90">
        <v>60</v>
      </c>
      <c r="I90">
        <v>18</v>
      </c>
      <c r="J90">
        <v>85</v>
      </c>
      <c r="K90">
        <v>7</v>
      </c>
      <c r="L90" t="s">
        <v>18</v>
      </c>
      <c r="M90" s="2">
        <v>3.8012531329310701</v>
      </c>
      <c r="N90" t="s">
        <v>43</v>
      </c>
      <c r="O90" t="s">
        <v>11</v>
      </c>
      <c r="P90">
        <v>21</v>
      </c>
      <c r="Q90">
        <v>953</v>
      </c>
      <c r="R90">
        <v>11</v>
      </c>
      <c r="S90" s="2">
        <v>68.1849190570411</v>
      </c>
      <c r="T90" t="s">
        <v>12</v>
      </c>
      <c r="U90" s="1">
        <v>0.722204401882931</v>
      </c>
      <c r="V90" s="1">
        <f>Table1[[#This Row],[Production Volumes]]*(Table1[[#This Row],[Defect Rates]]/100)</f>
        <v>6.8826079499443322</v>
      </c>
      <c r="W90" t="s">
        <v>38</v>
      </c>
      <c r="X90" t="s">
        <v>30</v>
      </c>
      <c r="Y90" s="2">
        <v>103.916247960704</v>
      </c>
      <c r="Z90" s="4">
        <v>2130</v>
      </c>
      <c r="AA90" s="2">
        <f>_xlfn.XLOOKUP(Table1[[#This Row],[Transportation Modes]],Table2[Transportation Mode],Table2[Emission Factor],0)</f>
        <v>0.02</v>
      </c>
      <c r="AB90" s="2">
        <f>_xlfn.XLOOKUP(Table1[[#This Row],[Transportation Modes]],Table3[Transportation Mode],Table3[Shipment Volume (Kg)],0)</f>
        <v>20000</v>
      </c>
      <c r="AC90" s="1">
        <f>Table1[[#This Row],[Number of Products Sold]]/AVERAGE(Table1[Stock Levels])</f>
        <v>15.428092945363197</v>
      </c>
      <c r="AD90" s="1">
        <f>Table1[[#This Row],[Number of Products Sold]]/365</f>
        <v>2.0191780821917806</v>
      </c>
      <c r="AE90" s="1">
        <f>Table1[[#This Row],[Average Daily Usage Per Day]]*Table1[[#This Row],[Product Lead Times]]</f>
        <v>36.345205479452048</v>
      </c>
      <c r="AF90" s="1">
        <f xml:space="preserve"> Table1[[#This Row],[Minimum Threshold Calculation]] * (1 + 0.1)</f>
        <v>39.979726027397255</v>
      </c>
      <c r="AG90" s="1">
        <f>Table1[[#This Row],[Manufacturing Costs]]/Table1[[#This Row],[Production Volumes]]</f>
        <v>7.1547659031522659E-2</v>
      </c>
      <c r="AH90" s="5">
        <f>Table1[[#This Row],[Shipment Volumes]]*Table1[[#This Row],[Distance]]*Table1[[#This Row],[Emission Factor]]</f>
        <v>852000</v>
      </c>
    </row>
    <row r="91" spans="1:34" x14ac:dyDescent="0.25">
      <c r="A91" t="s">
        <v>39</v>
      </c>
      <c r="B91" t="s">
        <v>125</v>
      </c>
      <c r="C91" s="2">
        <v>97.760085581938597</v>
      </c>
      <c r="D91">
        <v>10</v>
      </c>
      <c r="E91">
        <v>134</v>
      </c>
      <c r="F91" s="2">
        <f t="shared" si="1"/>
        <v>13099.851467979772</v>
      </c>
      <c r="G91" t="s">
        <v>20</v>
      </c>
      <c r="H91">
        <v>90</v>
      </c>
      <c r="I91">
        <v>1</v>
      </c>
      <c r="J91">
        <v>27</v>
      </c>
      <c r="K91">
        <v>8</v>
      </c>
      <c r="L91" t="s">
        <v>9</v>
      </c>
      <c r="M91" s="2">
        <v>9.9298162452772498</v>
      </c>
      <c r="N91" t="s">
        <v>21</v>
      </c>
      <c r="O91" t="s">
        <v>27</v>
      </c>
      <c r="P91">
        <v>23</v>
      </c>
      <c r="Q91">
        <v>370</v>
      </c>
      <c r="R91">
        <v>11</v>
      </c>
      <c r="S91" s="2">
        <v>46.603873381644398</v>
      </c>
      <c r="T91" t="s">
        <v>12</v>
      </c>
      <c r="U91" s="2">
        <v>1.9076657339590699</v>
      </c>
      <c r="V91" s="2">
        <f>Table1[[#This Row],[Production Volumes]]*(Table1[[#This Row],[Defect Rates]]/100)</f>
        <v>7.0583632156485585</v>
      </c>
      <c r="W91" t="s">
        <v>29</v>
      </c>
      <c r="X91" t="s">
        <v>14</v>
      </c>
      <c r="Y91" s="2">
        <v>517.49997392906005</v>
      </c>
      <c r="Z91" s="4">
        <v>1160</v>
      </c>
      <c r="AA91" s="2">
        <f>_xlfn.XLOOKUP(Table1[[#This Row],[Transportation Modes]],Table2[Transportation Mode],Table2[Emission Factor],0)</f>
        <v>0.04</v>
      </c>
      <c r="AB91" s="2">
        <f>_xlfn.XLOOKUP(Table1[[#This Row],[Transportation Modes]],Table3[Transportation Mode],Table3[Shipment Volume (Kg)],0)</f>
        <v>60000</v>
      </c>
      <c r="AC91" s="1">
        <f>Table1[[#This Row],[Number of Products Sold]]/AVERAGE(Table1[Stock Levels])</f>
        <v>2.805107808247854</v>
      </c>
      <c r="AD91" s="1">
        <f>Table1[[#This Row],[Number of Products Sold]]/365</f>
        <v>0.36712328767123287</v>
      </c>
      <c r="AE91" s="1">
        <f>Table1[[#This Row],[Average Daily Usage Per Day]]*Table1[[#This Row],[Product Lead Times]]</f>
        <v>0.36712328767123287</v>
      </c>
      <c r="AF91" s="1">
        <f xml:space="preserve"> Table1[[#This Row],[Minimum Threshold Calculation]] * (1 + 0.1)</f>
        <v>0.40383561643835619</v>
      </c>
      <c r="AG91" s="1">
        <f>Table1[[#This Row],[Manufacturing Costs]]/Table1[[#This Row],[Production Volumes]]</f>
        <v>0.12595641454498485</v>
      </c>
      <c r="AH91" s="5">
        <f>Table1[[#This Row],[Shipment Volumes]]*Table1[[#This Row],[Distance]]*Table1[[#This Row],[Emission Factor]]</f>
        <v>2784000</v>
      </c>
    </row>
    <row r="92" spans="1:34" x14ac:dyDescent="0.25">
      <c r="A92" t="s">
        <v>15</v>
      </c>
      <c r="B92" t="s">
        <v>126</v>
      </c>
      <c r="C92" s="2">
        <v>13.881913501359101</v>
      </c>
      <c r="D92">
        <v>56</v>
      </c>
      <c r="E92">
        <v>320</v>
      </c>
      <c r="F92" s="2">
        <f t="shared" si="1"/>
        <v>4442.2123204349118</v>
      </c>
      <c r="G92" t="s">
        <v>8</v>
      </c>
      <c r="H92">
        <v>66</v>
      </c>
      <c r="I92">
        <v>18</v>
      </c>
      <c r="J92">
        <v>96</v>
      </c>
      <c r="K92">
        <v>7</v>
      </c>
      <c r="L92" t="s">
        <v>9</v>
      </c>
      <c r="M92" s="2">
        <v>7.6744307081126903</v>
      </c>
      <c r="N92" t="s">
        <v>10</v>
      </c>
      <c r="O92" t="s">
        <v>35</v>
      </c>
      <c r="P92">
        <v>8</v>
      </c>
      <c r="Q92">
        <v>585</v>
      </c>
      <c r="R92">
        <v>8</v>
      </c>
      <c r="S92" s="2">
        <v>85.675963335797903</v>
      </c>
      <c r="T92" t="s">
        <v>46</v>
      </c>
      <c r="U92" s="2">
        <v>1.2193822244013801</v>
      </c>
      <c r="V92" s="2">
        <f>Table1[[#This Row],[Production Volumes]]*(Table1[[#This Row],[Defect Rates]]/100)</f>
        <v>7.1333860127480735</v>
      </c>
      <c r="W92" t="s">
        <v>29</v>
      </c>
      <c r="X92" t="s">
        <v>14</v>
      </c>
      <c r="Y92" s="2">
        <v>990.07847250581096</v>
      </c>
      <c r="Z92" s="4">
        <v>1100</v>
      </c>
      <c r="AA92" s="2">
        <f>_xlfn.XLOOKUP(Table1[[#This Row],[Transportation Modes]],Table2[Transportation Mode],Table2[Emission Factor],0)</f>
        <v>0.04</v>
      </c>
      <c r="AB92" s="2">
        <f>_xlfn.XLOOKUP(Table1[[#This Row],[Transportation Modes]],Table3[Transportation Mode],Table3[Shipment Volume (Kg)],0)</f>
        <v>60000</v>
      </c>
      <c r="AC92" s="1">
        <f>Table1[[#This Row],[Number of Products Sold]]/AVERAGE(Table1[Stock Levels])</f>
        <v>6.6987649152187565</v>
      </c>
      <c r="AD92" s="1">
        <f>Table1[[#This Row],[Number of Products Sold]]/365</f>
        <v>0.87671232876712324</v>
      </c>
      <c r="AE92" s="1">
        <f>Table1[[#This Row],[Average Daily Usage Per Day]]*Table1[[#This Row],[Product Lead Times]]</f>
        <v>15.780821917808218</v>
      </c>
      <c r="AF92" s="1">
        <f xml:space="preserve"> Table1[[#This Row],[Minimum Threshold Calculation]] * (1 + 0.1)</f>
        <v>17.358904109589041</v>
      </c>
      <c r="AG92" s="1">
        <f>Table1[[#This Row],[Manufacturing Costs]]/Table1[[#This Row],[Production Volumes]]</f>
        <v>0.14645463818085111</v>
      </c>
      <c r="AH92" s="5">
        <f>Table1[[#This Row],[Shipment Volumes]]*Table1[[#This Row],[Distance]]*Table1[[#This Row],[Emission Factor]]</f>
        <v>2640000</v>
      </c>
    </row>
    <row r="93" spans="1:34" x14ac:dyDescent="0.25">
      <c r="A93" t="s">
        <v>39</v>
      </c>
      <c r="B93" t="s">
        <v>127</v>
      </c>
      <c r="C93" s="2">
        <v>62.111965463961702</v>
      </c>
      <c r="D93">
        <v>90</v>
      </c>
      <c r="E93">
        <v>916</v>
      </c>
      <c r="F93" s="2">
        <f t="shared" si="1"/>
        <v>56894.560364988916</v>
      </c>
      <c r="G93" t="s">
        <v>37</v>
      </c>
      <c r="H93">
        <v>98</v>
      </c>
      <c r="I93">
        <v>22</v>
      </c>
      <c r="J93">
        <v>85</v>
      </c>
      <c r="K93">
        <v>7</v>
      </c>
      <c r="L93" t="s">
        <v>9</v>
      </c>
      <c r="M93" s="2">
        <v>7.4715140844011403</v>
      </c>
      <c r="N93" t="s">
        <v>34</v>
      </c>
      <c r="O93" t="s">
        <v>32</v>
      </c>
      <c r="P93">
        <v>5</v>
      </c>
      <c r="Q93">
        <v>207</v>
      </c>
      <c r="R93">
        <v>28</v>
      </c>
      <c r="S93" s="2">
        <v>39.772882502339897</v>
      </c>
      <c r="T93" t="s">
        <v>12</v>
      </c>
      <c r="U93" s="2">
        <v>0.62600185820939402</v>
      </c>
      <c r="V93" s="2">
        <f>Table1[[#This Row],[Production Volumes]]*(Table1[[#This Row],[Defect Rates]]/100)</f>
        <v>1.2958238464934455</v>
      </c>
      <c r="W93" t="s">
        <v>29</v>
      </c>
      <c r="X93" t="s">
        <v>14</v>
      </c>
      <c r="Y93" s="2">
        <v>996.77831495062298</v>
      </c>
      <c r="Z93" s="4">
        <v>1960</v>
      </c>
      <c r="AA93" s="2">
        <f>_xlfn.XLOOKUP(Table1[[#This Row],[Transportation Modes]],Table2[Transportation Mode],Table2[Emission Factor],0)</f>
        <v>0.04</v>
      </c>
      <c r="AB93" s="2">
        <f>_xlfn.XLOOKUP(Table1[[#This Row],[Transportation Modes]],Table3[Transportation Mode],Table3[Shipment Volume (Kg)],0)</f>
        <v>60000</v>
      </c>
      <c r="AC93" s="1">
        <f>Table1[[#This Row],[Number of Products Sold]]/AVERAGE(Table1[Stock Levels])</f>
        <v>19.17521456981369</v>
      </c>
      <c r="AD93" s="1">
        <f>Table1[[#This Row],[Number of Products Sold]]/365</f>
        <v>2.5095890410958903</v>
      </c>
      <c r="AE93" s="1">
        <f>Table1[[#This Row],[Average Daily Usage Per Day]]*Table1[[#This Row],[Product Lead Times]]</f>
        <v>55.210958904109589</v>
      </c>
      <c r="AF93" s="1">
        <f xml:space="preserve"> Table1[[#This Row],[Minimum Threshold Calculation]] * (1 + 0.1)</f>
        <v>60.73205479452055</v>
      </c>
      <c r="AG93" s="1">
        <f>Table1[[#This Row],[Manufacturing Costs]]/Table1[[#This Row],[Production Volumes]]</f>
        <v>0.19213952899681111</v>
      </c>
      <c r="AH93" s="5">
        <f>Table1[[#This Row],[Shipment Volumes]]*Table1[[#This Row],[Distance]]*Table1[[#This Row],[Emission Factor]]</f>
        <v>4704000</v>
      </c>
    </row>
    <row r="94" spans="1:34" x14ac:dyDescent="0.25">
      <c r="A94" t="s">
        <v>39</v>
      </c>
      <c r="B94" t="s">
        <v>128</v>
      </c>
      <c r="C94" s="2">
        <v>47.714233075820196</v>
      </c>
      <c r="D94">
        <v>44</v>
      </c>
      <c r="E94">
        <v>276</v>
      </c>
      <c r="F94" s="2">
        <f t="shared" si="1"/>
        <v>13169.128328926374</v>
      </c>
      <c r="G94" t="s">
        <v>37</v>
      </c>
      <c r="H94">
        <v>90</v>
      </c>
      <c r="I94">
        <v>25</v>
      </c>
      <c r="J94">
        <v>10</v>
      </c>
      <c r="K94">
        <v>8</v>
      </c>
      <c r="L94" t="s">
        <v>9</v>
      </c>
      <c r="M94" s="2">
        <v>4.4695000261236002</v>
      </c>
      <c r="N94" t="s">
        <v>43</v>
      </c>
      <c r="O94" t="s">
        <v>11</v>
      </c>
      <c r="P94">
        <v>4</v>
      </c>
      <c r="Q94">
        <v>671</v>
      </c>
      <c r="R94">
        <v>29</v>
      </c>
      <c r="S94" s="2">
        <v>62.612690395614301</v>
      </c>
      <c r="T94" t="s">
        <v>46</v>
      </c>
      <c r="U94" s="2">
        <v>0.33343182522473902</v>
      </c>
      <c r="V94" s="2">
        <f>Table1[[#This Row],[Production Volumes]]*(Table1[[#This Row],[Defect Rates]]/100)</f>
        <v>2.237327547257999</v>
      </c>
      <c r="W94" t="s">
        <v>29</v>
      </c>
      <c r="X94" t="s">
        <v>14</v>
      </c>
      <c r="Y94" s="2">
        <v>230.092782536762</v>
      </c>
      <c r="Z94" s="4">
        <v>1450</v>
      </c>
      <c r="AA94" s="2">
        <f>_xlfn.XLOOKUP(Table1[[#This Row],[Transportation Modes]],Table2[Transportation Mode],Table2[Emission Factor],0)</f>
        <v>0.04</v>
      </c>
      <c r="AB94" s="2">
        <f>_xlfn.XLOOKUP(Table1[[#This Row],[Transportation Modes]],Table3[Transportation Mode],Table3[Shipment Volume (Kg)],0)</f>
        <v>60000</v>
      </c>
      <c r="AC94" s="1">
        <f>Table1[[#This Row],[Number of Products Sold]]/AVERAGE(Table1[Stock Levels])</f>
        <v>5.777684739376177</v>
      </c>
      <c r="AD94" s="1">
        <f>Table1[[#This Row],[Number of Products Sold]]/365</f>
        <v>0.75616438356164384</v>
      </c>
      <c r="AE94" s="1">
        <f>Table1[[#This Row],[Average Daily Usage Per Day]]*Table1[[#This Row],[Product Lead Times]]</f>
        <v>18.904109589041095</v>
      </c>
      <c r="AF94" s="1">
        <f xml:space="preserve"> Table1[[#This Row],[Minimum Threshold Calculation]] * (1 + 0.1)</f>
        <v>20.794520547945208</v>
      </c>
      <c r="AG94" s="1">
        <f>Table1[[#This Row],[Manufacturing Costs]]/Table1[[#This Row],[Production Volumes]]</f>
        <v>9.3312504315371539E-2</v>
      </c>
      <c r="AH94" s="5">
        <f>Table1[[#This Row],[Shipment Volumes]]*Table1[[#This Row],[Distance]]*Table1[[#This Row],[Emission Factor]]</f>
        <v>3480000</v>
      </c>
    </row>
    <row r="95" spans="1:34" x14ac:dyDescent="0.25">
      <c r="A95" t="s">
        <v>6</v>
      </c>
      <c r="B95" t="s">
        <v>129</v>
      </c>
      <c r="C95" s="2">
        <v>69.290831002905406</v>
      </c>
      <c r="D95">
        <v>88</v>
      </c>
      <c r="E95">
        <v>114</v>
      </c>
      <c r="F95" s="2">
        <f t="shared" si="1"/>
        <v>7899.1547343312159</v>
      </c>
      <c r="G95" t="s">
        <v>20</v>
      </c>
      <c r="H95">
        <v>63</v>
      </c>
      <c r="I95">
        <v>17</v>
      </c>
      <c r="J95">
        <v>66</v>
      </c>
      <c r="K95">
        <v>1</v>
      </c>
      <c r="L95" t="s">
        <v>25</v>
      </c>
      <c r="M95" s="2">
        <v>7.00643205900439</v>
      </c>
      <c r="N95" t="s">
        <v>34</v>
      </c>
      <c r="O95" t="s">
        <v>44</v>
      </c>
      <c r="P95">
        <v>21</v>
      </c>
      <c r="Q95">
        <v>824</v>
      </c>
      <c r="R95">
        <v>20</v>
      </c>
      <c r="S95" s="2">
        <v>35.633652343343797</v>
      </c>
      <c r="T95" t="s">
        <v>28</v>
      </c>
      <c r="U95" s="2">
        <v>4.1657817954241398</v>
      </c>
      <c r="V95" s="2">
        <f>Table1[[#This Row],[Production Volumes]]*(Table1[[#This Row],[Defect Rates]]/100)</f>
        <v>34.326041994294911</v>
      </c>
      <c r="W95" t="s">
        <v>22</v>
      </c>
      <c r="X95" t="s">
        <v>30</v>
      </c>
      <c r="Y95" s="2">
        <v>823.52384588815505</v>
      </c>
      <c r="Z95" s="4">
        <v>600</v>
      </c>
      <c r="AA95" s="2">
        <f>_xlfn.XLOOKUP(Table1[[#This Row],[Transportation Modes]],Table2[Transportation Mode],Table2[Emission Factor],0)</f>
        <v>0.5</v>
      </c>
      <c r="AB95" s="2">
        <f>_xlfn.XLOOKUP(Table1[[#This Row],[Transportation Modes]],Table3[Transportation Mode],Table3[Shipment Volume (Kg)],0)</f>
        <v>1000</v>
      </c>
      <c r="AC95" s="1">
        <f>Table1[[#This Row],[Number of Products Sold]]/AVERAGE(Table1[Stock Levels])</f>
        <v>2.3864350010466819</v>
      </c>
      <c r="AD95" s="1">
        <f>Table1[[#This Row],[Number of Products Sold]]/365</f>
        <v>0.31232876712328766</v>
      </c>
      <c r="AE95" s="1">
        <f>Table1[[#This Row],[Average Daily Usage Per Day]]*Table1[[#This Row],[Product Lead Times]]</f>
        <v>5.3095890410958901</v>
      </c>
      <c r="AF95" s="1">
        <f xml:space="preserve"> Table1[[#This Row],[Minimum Threshold Calculation]] * (1 + 0.1)</f>
        <v>5.84054794520548</v>
      </c>
      <c r="AG95" s="1">
        <f>Table1[[#This Row],[Manufacturing Costs]]/Table1[[#This Row],[Production Volumes]]</f>
        <v>4.3244723717650237E-2</v>
      </c>
      <c r="AH95" s="5">
        <f>Table1[[#This Row],[Shipment Volumes]]*Table1[[#This Row],[Distance]]*Table1[[#This Row],[Emission Factor]]</f>
        <v>300000</v>
      </c>
    </row>
    <row r="96" spans="1:34" x14ac:dyDescent="0.25">
      <c r="A96" t="s">
        <v>39</v>
      </c>
      <c r="B96" t="s">
        <v>130</v>
      </c>
      <c r="C96" s="2">
        <v>3.0376887246314102</v>
      </c>
      <c r="D96">
        <v>97</v>
      </c>
      <c r="E96">
        <v>987</v>
      </c>
      <c r="F96" s="2">
        <f t="shared" si="1"/>
        <v>2998.1987712112018</v>
      </c>
      <c r="G96" t="s">
        <v>20</v>
      </c>
      <c r="H96">
        <v>77</v>
      </c>
      <c r="I96">
        <v>26</v>
      </c>
      <c r="J96">
        <v>72</v>
      </c>
      <c r="K96">
        <v>9</v>
      </c>
      <c r="L96" t="s">
        <v>9</v>
      </c>
      <c r="M96" s="2">
        <v>6.9429459420325799</v>
      </c>
      <c r="N96" t="s">
        <v>43</v>
      </c>
      <c r="O96" t="s">
        <v>32</v>
      </c>
      <c r="P96">
        <v>12</v>
      </c>
      <c r="Q96">
        <v>908</v>
      </c>
      <c r="R96">
        <v>14</v>
      </c>
      <c r="S96" s="2">
        <v>60.387378614862101</v>
      </c>
      <c r="T96" t="s">
        <v>46</v>
      </c>
      <c r="U96" s="2">
        <v>1.4636074984727701</v>
      </c>
      <c r="V96" s="2">
        <f>Table1[[#This Row],[Production Volumes]]*(Table1[[#This Row],[Defect Rates]]/100)</f>
        <v>13.289556086132752</v>
      </c>
      <c r="W96" t="s">
        <v>29</v>
      </c>
      <c r="X96" t="s">
        <v>14</v>
      </c>
      <c r="Y96" s="2">
        <v>846.66525698669398</v>
      </c>
      <c r="Z96" s="4">
        <v>1960</v>
      </c>
      <c r="AA96" s="2">
        <f>_xlfn.XLOOKUP(Table1[[#This Row],[Transportation Modes]],Table2[Transportation Mode],Table2[Emission Factor],0)</f>
        <v>0.04</v>
      </c>
      <c r="AB96" s="2">
        <f>_xlfn.XLOOKUP(Table1[[#This Row],[Transportation Modes]],Table3[Transportation Mode],Table3[Shipment Volume (Kg)],0)</f>
        <v>60000</v>
      </c>
      <c r="AC96" s="1">
        <f>Table1[[#This Row],[Number of Products Sold]]/AVERAGE(Table1[Stock Levels])</f>
        <v>20.661503035377851</v>
      </c>
      <c r="AD96" s="1">
        <f>Table1[[#This Row],[Number of Products Sold]]/365</f>
        <v>2.7041095890410958</v>
      </c>
      <c r="AE96" s="1">
        <f>Table1[[#This Row],[Average Daily Usage Per Day]]*Table1[[#This Row],[Product Lead Times]]</f>
        <v>70.30684931506849</v>
      </c>
      <c r="AF96" s="1">
        <f xml:space="preserve"> Table1[[#This Row],[Minimum Threshold Calculation]] * (1 + 0.1)</f>
        <v>77.337534246575345</v>
      </c>
      <c r="AG96" s="1">
        <f>Table1[[#This Row],[Manufacturing Costs]]/Table1[[#This Row],[Production Volumes]]</f>
        <v>6.6505923584649893E-2</v>
      </c>
      <c r="AH96" s="5">
        <f>Table1[[#This Row],[Shipment Volumes]]*Table1[[#This Row],[Distance]]*Table1[[#This Row],[Emission Factor]]</f>
        <v>4704000</v>
      </c>
    </row>
    <row r="97" spans="1:34" x14ac:dyDescent="0.25">
      <c r="A97" t="s">
        <v>6</v>
      </c>
      <c r="B97" t="s">
        <v>131</v>
      </c>
      <c r="C97" s="2">
        <v>77.903927219447695</v>
      </c>
      <c r="D97">
        <v>65</v>
      </c>
      <c r="E97">
        <v>672</v>
      </c>
      <c r="F97" s="2">
        <f t="shared" si="1"/>
        <v>52351.439091468848</v>
      </c>
      <c r="G97" t="s">
        <v>20</v>
      </c>
      <c r="H97">
        <v>15</v>
      </c>
      <c r="I97">
        <v>14</v>
      </c>
      <c r="J97">
        <v>26</v>
      </c>
      <c r="K97">
        <v>9</v>
      </c>
      <c r="L97" t="s">
        <v>9</v>
      </c>
      <c r="M97" s="2">
        <v>8.6303388696027508</v>
      </c>
      <c r="N97" t="s">
        <v>34</v>
      </c>
      <c r="O97" t="s">
        <v>11</v>
      </c>
      <c r="P97">
        <v>18</v>
      </c>
      <c r="Q97">
        <v>450</v>
      </c>
      <c r="R97">
        <v>26</v>
      </c>
      <c r="S97" s="2">
        <v>58.890685768589897</v>
      </c>
      <c r="T97" t="s">
        <v>12</v>
      </c>
      <c r="U97" s="2">
        <v>1.21088212958506</v>
      </c>
      <c r="V97" s="2">
        <f>Table1[[#This Row],[Production Volumes]]*(Table1[[#This Row],[Defect Rates]]/100)</f>
        <v>5.4489695831327696</v>
      </c>
      <c r="W97" t="s">
        <v>22</v>
      </c>
      <c r="X97" t="s">
        <v>30</v>
      </c>
      <c r="Y97" s="2">
        <v>778.86424137664699</v>
      </c>
      <c r="Z97" s="4">
        <v>1089</v>
      </c>
      <c r="AA97" s="2">
        <f>_xlfn.XLOOKUP(Table1[[#This Row],[Transportation Modes]],Table2[Transportation Mode],Table2[Emission Factor],0)</f>
        <v>0.5</v>
      </c>
      <c r="AB97" s="2">
        <f>_xlfn.XLOOKUP(Table1[[#This Row],[Transportation Modes]],Table3[Transportation Mode],Table3[Shipment Volume (Kg)],0)</f>
        <v>1000</v>
      </c>
      <c r="AC97" s="1">
        <f>Table1[[#This Row],[Number of Products Sold]]/AVERAGE(Table1[Stock Levels])</f>
        <v>14.067406321959387</v>
      </c>
      <c r="AD97" s="1">
        <f>Table1[[#This Row],[Number of Products Sold]]/365</f>
        <v>1.8410958904109589</v>
      </c>
      <c r="AE97" s="1">
        <f>Table1[[#This Row],[Average Daily Usage Per Day]]*Table1[[#This Row],[Product Lead Times]]</f>
        <v>25.775342465753425</v>
      </c>
      <c r="AF97" s="1">
        <f xml:space="preserve"> Table1[[#This Row],[Minimum Threshold Calculation]] * (1 + 0.1)</f>
        <v>28.352876712328769</v>
      </c>
      <c r="AG97" s="1">
        <f>Table1[[#This Row],[Manufacturing Costs]]/Table1[[#This Row],[Production Volumes]]</f>
        <v>0.13086819059686644</v>
      </c>
      <c r="AH97" s="5">
        <f>Table1[[#This Row],[Shipment Volumes]]*Table1[[#This Row],[Distance]]*Table1[[#This Row],[Emission Factor]]</f>
        <v>544500</v>
      </c>
    </row>
    <row r="98" spans="1:34" x14ac:dyDescent="0.25">
      <c r="A98" t="s">
        <v>39</v>
      </c>
      <c r="B98" t="s">
        <v>132</v>
      </c>
      <c r="C98" s="2">
        <v>24.423131420373299</v>
      </c>
      <c r="D98">
        <v>29</v>
      </c>
      <c r="E98">
        <v>324</v>
      </c>
      <c r="F98" s="2">
        <f t="shared" si="1"/>
        <v>7913.0945802009492</v>
      </c>
      <c r="G98" t="s">
        <v>8</v>
      </c>
      <c r="H98">
        <v>67</v>
      </c>
      <c r="I98">
        <v>2</v>
      </c>
      <c r="J98">
        <v>32</v>
      </c>
      <c r="K98">
        <v>3</v>
      </c>
      <c r="L98" t="s">
        <v>25</v>
      </c>
      <c r="M98" s="2">
        <v>5.3528780439967996</v>
      </c>
      <c r="N98" t="s">
        <v>10</v>
      </c>
      <c r="O98" t="s">
        <v>11</v>
      </c>
      <c r="P98">
        <v>28</v>
      </c>
      <c r="Q98">
        <v>648</v>
      </c>
      <c r="R98">
        <v>28</v>
      </c>
      <c r="S98" s="2">
        <v>17.803756331391199</v>
      </c>
      <c r="T98" t="s">
        <v>12</v>
      </c>
      <c r="U98" s="2">
        <v>3.8720476814821301</v>
      </c>
      <c r="V98" s="2">
        <f>Table1[[#This Row],[Production Volumes]]*(Table1[[#This Row],[Defect Rates]]/100)</f>
        <v>25.090868976004202</v>
      </c>
      <c r="W98" t="s">
        <v>13</v>
      </c>
      <c r="X98" t="s">
        <v>30</v>
      </c>
      <c r="Y98" s="2">
        <v>188.74214114905601</v>
      </c>
      <c r="Z98" s="4">
        <v>1330</v>
      </c>
      <c r="AA98" s="2">
        <f>_xlfn.XLOOKUP(Table1[[#This Row],[Transportation Modes]],Table2[Transportation Mode],Table2[Emission Factor],0)</f>
        <v>0.15</v>
      </c>
      <c r="AB98" s="2">
        <f>_xlfn.XLOOKUP(Table1[[#This Row],[Transportation Modes]],Table3[Transportation Mode],Table3[Shipment Volume (Kg)],0)</f>
        <v>10000</v>
      </c>
      <c r="AC98" s="1">
        <f>Table1[[#This Row],[Number of Products Sold]]/AVERAGE(Table1[Stock Levels])</f>
        <v>6.7824994766589901</v>
      </c>
      <c r="AD98" s="1">
        <f>Table1[[#This Row],[Number of Products Sold]]/365</f>
        <v>0.88767123287671235</v>
      </c>
      <c r="AE98" s="1">
        <f>Table1[[#This Row],[Average Daily Usage Per Day]]*Table1[[#This Row],[Product Lead Times]]</f>
        <v>1.7753424657534247</v>
      </c>
      <c r="AF98" s="1">
        <f xml:space="preserve"> Table1[[#This Row],[Minimum Threshold Calculation]] * (1 + 0.1)</f>
        <v>1.9528767123287674</v>
      </c>
      <c r="AG98" s="1">
        <f>Table1[[#This Row],[Manufacturing Costs]]/Table1[[#This Row],[Production Volumes]]</f>
        <v>2.7474932610171605E-2</v>
      </c>
      <c r="AH98" s="5">
        <f>Table1[[#This Row],[Shipment Volumes]]*Table1[[#This Row],[Distance]]*Table1[[#This Row],[Emission Factor]]</f>
        <v>1995000</v>
      </c>
    </row>
    <row r="99" spans="1:34" x14ac:dyDescent="0.25">
      <c r="A99" t="s">
        <v>6</v>
      </c>
      <c r="B99" t="s">
        <v>133</v>
      </c>
      <c r="C99" s="2">
        <v>3.5261112591434101</v>
      </c>
      <c r="D99">
        <v>56</v>
      </c>
      <c r="E99">
        <v>62</v>
      </c>
      <c r="F99" s="2">
        <f t="shared" si="1"/>
        <v>218.61889806689143</v>
      </c>
      <c r="G99" t="s">
        <v>37</v>
      </c>
      <c r="H99">
        <v>46</v>
      </c>
      <c r="I99">
        <v>19</v>
      </c>
      <c r="J99">
        <v>4</v>
      </c>
      <c r="K99">
        <v>9</v>
      </c>
      <c r="L99" t="s">
        <v>18</v>
      </c>
      <c r="M99" s="2">
        <v>7.9048456112096703</v>
      </c>
      <c r="N99" t="s">
        <v>34</v>
      </c>
      <c r="O99" t="s">
        <v>11</v>
      </c>
      <c r="P99">
        <v>10</v>
      </c>
      <c r="Q99">
        <v>535</v>
      </c>
      <c r="R99">
        <v>13</v>
      </c>
      <c r="S99" s="2">
        <v>65.765155926367399</v>
      </c>
      <c r="T99" t="s">
        <v>28</v>
      </c>
      <c r="U99" s="2">
        <v>3.3762378347179798</v>
      </c>
      <c r="V99" s="2">
        <f>Table1[[#This Row],[Production Volumes]]*(Table1[[#This Row],[Defect Rates]]/100)</f>
        <v>18.06287241574119</v>
      </c>
      <c r="W99" t="s">
        <v>13</v>
      </c>
      <c r="X99" t="s">
        <v>30</v>
      </c>
      <c r="Y99" s="2">
        <v>540.13242286796697</v>
      </c>
      <c r="Z99" s="4">
        <v>1330</v>
      </c>
      <c r="AA99" s="2">
        <f>_xlfn.XLOOKUP(Table1[[#This Row],[Transportation Modes]],Table2[Transportation Mode],Table2[Emission Factor],0)</f>
        <v>0.15</v>
      </c>
      <c r="AB99" s="2">
        <f>_xlfn.XLOOKUP(Table1[[#This Row],[Transportation Modes]],Table3[Transportation Mode],Table3[Shipment Volume (Kg)],0)</f>
        <v>10000</v>
      </c>
      <c r="AC99" s="1">
        <f>Table1[[#This Row],[Number of Products Sold]]/AVERAGE(Table1[Stock Levels])</f>
        <v>1.2978857023236341</v>
      </c>
      <c r="AD99" s="1">
        <f>Table1[[#This Row],[Number of Products Sold]]/365</f>
        <v>0.16986301369863013</v>
      </c>
      <c r="AE99" s="1">
        <f>Table1[[#This Row],[Average Daily Usage Per Day]]*Table1[[#This Row],[Product Lead Times]]</f>
        <v>3.2273972602739724</v>
      </c>
      <c r="AF99" s="1">
        <f xml:space="preserve"> Table1[[#This Row],[Minimum Threshold Calculation]] * (1 + 0.1)</f>
        <v>3.5501369863013701</v>
      </c>
      <c r="AG99" s="1">
        <f>Table1[[#This Row],[Manufacturing Costs]]/Table1[[#This Row],[Production Volumes]]</f>
        <v>0.12292552509601383</v>
      </c>
      <c r="AH99" s="5">
        <f>Table1[[#This Row],[Shipment Volumes]]*Table1[[#This Row],[Distance]]*Table1[[#This Row],[Emission Factor]]</f>
        <v>1995000</v>
      </c>
    </row>
    <row r="100" spans="1:34" x14ac:dyDescent="0.25">
      <c r="A100" t="s">
        <v>15</v>
      </c>
      <c r="B100" t="s">
        <v>134</v>
      </c>
      <c r="C100" s="1">
        <v>19.754604866878601</v>
      </c>
      <c r="D100">
        <v>43</v>
      </c>
      <c r="E100">
        <v>913</v>
      </c>
      <c r="F100" s="2">
        <f t="shared" si="1"/>
        <v>18035.954243460164</v>
      </c>
      <c r="G100" t="s">
        <v>17</v>
      </c>
      <c r="H100">
        <v>53</v>
      </c>
      <c r="I100">
        <v>1</v>
      </c>
      <c r="J100">
        <v>27</v>
      </c>
      <c r="K100">
        <v>7</v>
      </c>
      <c r="L100" t="s">
        <v>9</v>
      </c>
      <c r="M100" s="2">
        <v>1.4098010951380699</v>
      </c>
      <c r="N100" t="s">
        <v>26</v>
      </c>
      <c r="O100" t="s">
        <v>44</v>
      </c>
      <c r="P100">
        <v>28</v>
      </c>
      <c r="Q100">
        <v>581</v>
      </c>
      <c r="R100">
        <v>9</v>
      </c>
      <c r="S100" s="2">
        <v>5.6046908643717801</v>
      </c>
      <c r="T100" t="s">
        <v>12</v>
      </c>
      <c r="U100" s="2">
        <v>2.9081221693512598</v>
      </c>
      <c r="V100" s="2">
        <f>Table1[[#This Row],[Production Volumes]]*(Table1[[#This Row],[Defect Rates]]/100)</f>
        <v>16.89618980393082</v>
      </c>
      <c r="W100" t="s">
        <v>29</v>
      </c>
      <c r="X100" t="s">
        <v>30</v>
      </c>
      <c r="Y100" s="2">
        <v>882.19886354704101</v>
      </c>
      <c r="Z100" s="4">
        <v>780</v>
      </c>
      <c r="AA100" s="2">
        <f>_xlfn.XLOOKUP(Table1[[#This Row],[Transportation Modes]],Table2[Transportation Mode],Table2[Emission Factor],0)</f>
        <v>0.04</v>
      </c>
      <c r="AB100" s="2">
        <f>_xlfn.XLOOKUP(Table1[[#This Row],[Transportation Modes]],Table3[Transportation Mode],Table3[Shipment Volume (Kg)],0)</f>
        <v>60000</v>
      </c>
      <c r="AC100" s="1">
        <f>Table1[[#This Row],[Number of Products Sold]]/AVERAGE(Table1[Stock Levels])</f>
        <v>19.112413648733515</v>
      </c>
      <c r="AD100" s="1">
        <f>Table1[[#This Row],[Number of Products Sold]]/365</f>
        <v>2.5013698630136987</v>
      </c>
      <c r="AE100" s="1">
        <f>Table1[[#This Row],[Average Daily Usage Per Day]]*Table1[[#This Row],[Product Lead Times]]</f>
        <v>2.5013698630136987</v>
      </c>
      <c r="AF100" s="1">
        <f xml:space="preserve"> Table1[[#This Row],[Minimum Threshold Calculation]] * (1 + 0.1)</f>
        <v>2.7515068493150689</v>
      </c>
      <c r="AG100" s="1">
        <f>Table1[[#This Row],[Manufacturing Costs]]/Table1[[#This Row],[Production Volumes]]</f>
        <v>9.6466279937552149E-3</v>
      </c>
      <c r="AH100" s="5">
        <f>Table1[[#This Row],[Shipment Volumes]]*Table1[[#This Row],[Distance]]*Table1[[#This Row],[Emission Factor]]</f>
        <v>1872000</v>
      </c>
    </row>
    <row r="101" spans="1:34" x14ac:dyDescent="0.25">
      <c r="A101" t="s">
        <v>6</v>
      </c>
      <c r="B101" t="s">
        <v>135</v>
      </c>
      <c r="C101" s="2">
        <v>68.517832699276596</v>
      </c>
      <c r="D101">
        <v>17</v>
      </c>
      <c r="E101">
        <v>627</v>
      </c>
      <c r="F101" s="2">
        <f t="shared" si="1"/>
        <v>42960.681102446426</v>
      </c>
      <c r="G101" t="s">
        <v>20</v>
      </c>
      <c r="H101">
        <v>55</v>
      </c>
      <c r="I101">
        <v>8</v>
      </c>
      <c r="J101">
        <v>59</v>
      </c>
      <c r="K101">
        <v>6</v>
      </c>
      <c r="L101" t="s">
        <v>9</v>
      </c>
      <c r="M101" s="2">
        <v>1.3110237561206199</v>
      </c>
      <c r="N101" t="s">
        <v>43</v>
      </c>
      <c r="O101" t="s">
        <v>44</v>
      </c>
      <c r="P101">
        <v>29</v>
      </c>
      <c r="Q101">
        <v>921</v>
      </c>
      <c r="R101">
        <v>2</v>
      </c>
      <c r="S101" s="2">
        <v>38.072898520625998</v>
      </c>
      <c r="T101" t="s">
        <v>28</v>
      </c>
      <c r="U101" s="2">
        <v>0.34602729070550298</v>
      </c>
      <c r="V101" s="2">
        <f>Table1[[#This Row],[Production Volumes]]*(Table1[[#This Row],[Defect Rates]]/100)</f>
        <v>3.1869113473976824</v>
      </c>
      <c r="W101" t="s">
        <v>29</v>
      </c>
      <c r="X101" t="s">
        <v>14</v>
      </c>
      <c r="Y101" s="2">
        <v>210.743008964246</v>
      </c>
      <c r="Z101" s="4">
        <v>780</v>
      </c>
      <c r="AA101" s="2">
        <f>_xlfn.XLOOKUP(Table1[[#This Row],[Transportation Modes]],Table2[Transportation Mode],Table2[Emission Factor],0)</f>
        <v>0.04</v>
      </c>
      <c r="AB101" s="2">
        <f>_xlfn.XLOOKUP(Table1[[#This Row],[Transportation Modes]],Table3[Transportation Mode],Table3[Shipment Volume (Kg)],0)</f>
        <v>60000</v>
      </c>
      <c r="AC101" s="1">
        <f>Table1[[#This Row],[Number of Products Sold]]/AVERAGE(Table1[Stock Levels])</f>
        <v>13.12539250575675</v>
      </c>
      <c r="AD101" s="1">
        <f>Table1[[#This Row],[Number of Products Sold]]/365</f>
        <v>1.7178082191780821</v>
      </c>
      <c r="AE101" s="1">
        <f>Table1[[#This Row],[Average Daily Usage Per Day]]*Table1[[#This Row],[Product Lead Times]]</f>
        <v>13.742465753424657</v>
      </c>
      <c r="AF101" s="1">
        <f xml:space="preserve"> Table1[[#This Row],[Minimum Threshold Calculation]] * (1 + 0.1)</f>
        <v>15.116712328767123</v>
      </c>
      <c r="AG101" s="1">
        <f>Table1[[#This Row],[Manufacturing Costs]]/Table1[[#This Row],[Production Volumes]]</f>
        <v>4.1338652031081433E-2</v>
      </c>
      <c r="AH101" s="5">
        <f>Table1[[#This Row],[Shipment Volumes]]*Table1[[#This Row],[Distance]]*Table1[[#This Row],[Emission Factor]]</f>
        <v>1872000</v>
      </c>
    </row>
  </sheetData>
  <conditionalFormatting sqref="H2:H1048576">
    <cfRule type="expression" dxfId="0" priority="1">
      <formula>H2&lt;AF2</formula>
    </cfRule>
    <cfRule type="expression" priority="2">
      <formula>H2&lt;AF2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236D-5EBE-42AD-BAF5-51E909B98E02}">
  <dimension ref="A3:B7"/>
  <sheetViews>
    <sheetView tabSelected="1" workbookViewId="0">
      <selection activeCell="B5" sqref="B5"/>
    </sheetView>
  </sheetViews>
  <sheetFormatPr defaultRowHeight="15" x14ac:dyDescent="0.25"/>
  <cols>
    <col min="1" max="1" width="15" bestFit="1" customWidth="1"/>
    <col min="2" max="2" width="30.140625" bestFit="1" customWidth="1"/>
  </cols>
  <sheetData>
    <row r="3" spans="1:2" x14ac:dyDescent="0.25">
      <c r="A3" s="6" t="s">
        <v>136</v>
      </c>
      <c r="B3" s="7" t="s">
        <v>154</v>
      </c>
    </row>
    <row r="4" spans="1:2" x14ac:dyDescent="0.25">
      <c r="A4" s="8" t="s">
        <v>39</v>
      </c>
      <c r="B4" s="9">
        <v>9.4660311428157335</v>
      </c>
    </row>
    <row r="5" spans="1:2" x14ac:dyDescent="0.25">
      <c r="A5" s="8" t="s">
        <v>6</v>
      </c>
      <c r="B5" s="9">
        <v>8.3802287923752274</v>
      </c>
    </row>
    <row r="6" spans="1:2" x14ac:dyDescent="0.25">
      <c r="A6" s="8" t="s">
        <v>15</v>
      </c>
      <c r="B6" s="9">
        <v>10.849382457609376</v>
      </c>
    </row>
    <row r="7" spans="1:2" x14ac:dyDescent="0.25">
      <c r="A7" s="8" t="s">
        <v>153</v>
      </c>
      <c r="B7" s="9">
        <v>9.6501988695834147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C6F1-D31B-43FF-853E-0ADF88F545DB}">
  <dimension ref="A3:B7"/>
  <sheetViews>
    <sheetView workbookViewId="0">
      <selection activeCell="A3" sqref="A3:B7"/>
    </sheetView>
  </sheetViews>
  <sheetFormatPr defaultRowHeight="15" x14ac:dyDescent="0.25"/>
  <cols>
    <col min="1" max="1" width="15" bestFit="1" customWidth="1"/>
    <col min="2" max="2" width="29" bestFit="1" customWidth="1"/>
  </cols>
  <sheetData>
    <row r="3" spans="1:2" x14ac:dyDescent="0.25">
      <c r="A3" s="6" t="s">
        <v>136</v>
      </c>
      <c r="B3" s="7" t="s">
        <v>166</v>
      </c>
    </row>
    <row r="4" spans="1:2" x14ac:dyDescent="0.25">
      <c r="A4" s="8" t="s">
        <v>39</v>
      </c>
      <c r="B4" s="9">
        <v>15.384615384615385</v>
      </c>
    </row>
    <row r="5" spans="1:2" x14ac:dyDescent="0.25">
      <c r="A5" s="8" t="s">
        <v>6</v>
      </c>
      <c r="B5" s="9">
        <v>15.529411764705882</v>
      </c>
    </row>
    <row r="6" spans="1:2" x14ac:dyDescent="0.25">
      <c r="A6" s="8" t="s">
        <v>15</v>
      </c>
      <c r="B6" s="9">
        <v>16.7</v>
      </c>
    </row>
    <row r="7" spans="1:2" x14ac:dyDescent="0.25">
      <c r="A7" s="8" t="s">
        <v>153</v>
      </c>
      <c r="B7" s="7">
        <v>15.96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9E53-E730-40E7-973A-247F7024323E}">
  <dimension ref="A3:E10"/>
  <sheetViews>
    <sheetView workbookViewId="0">
      <selection activeCell="A3" sqref="A3:E10"/>
    </sheetView>
  </sheetViews>
  <sheetFormatPr defaultRowHeight="15" x14ac:dyDescent="0.25"/>
  <cols>
    <col min="1" max="1" width="28.5703125" bestFit="1" customWidth="1"/>
    <col min="2" max="2" width="16.85546875" bestFit="1" customWidth="1"/>
    <col min="3" max="5" width="12" bestFit="1" customWidth="1"/>
  </cols>
  <sheetData>
    <row r="3" spans="1:5" x14ac:dyDescent="0.25">
      <c r="A3" s="6" t="s">
        <v>165</v>
      </c>
      <c r="B3" s="6" t="s">
        <v>167</v>
      </c>
      <c r="C3" s="7"/>
      <c r="D3" s="7"/>
      <c r="E3" s="7"/>
    </row>
    <row r="4" spans="1:5" x14ac:dyDescent="0.25">
      <c r="A4" s="6" t="s">
        <v>175</v>
      </c>
      <c r="B4" s="7" t="s">
        <v>39</v>
      </c>
      <c r="C4" s="7" t="s">
        <v>6</v>
      </c>
      <c r="D4" s="7" t="s">
        <v>15</v>
      </c>
      <c r="E4" s="7" t="s">
        <v>153</v>
      </c>
    </row>
    <row r="5" spans="1:5" x14ac:dyDescent="0.25">
      <c r="A5" s="8" t="s">
        <v>21</v>
      </c>
      <c r="B5" s="9">
        <v>13.428571428571429</v>
      </c>
      <c r="C5" s="7">
        <v>21.2</v>
      </c>
      <c r="D5" s="9">
        <v>13.266666666666667</v>
      </c>
      <c r="E5" s="9">
        <v>14.777777777777779</v>
      </c>
    </row>
    <row r="6" spans="1:5" x14ac:dyDescent="0.25">
      <c r="A6" s="8" t="s">
        <v>43</v>
      </c>
      <c r="B6" s="9">
        <v>11.285714285714286</v>
      </c>
      <c r="C6" s="7">
        <v>21</v>
      </c>
      <c r="D6" s="9">
        <v>23.8</v>
      </c>
      <c r="E6" s="9">
        <v>18.545454545454547</v>
      </c>
    </row>
    <row r="7" spans="1:5" x14ac:dyDescent="0.25">
      <c r="A7" s="8" t="s">
        <v>10</v>
      </c>
      <c r="B7" s="9">
        <v>28</v>
      </c>
      <c r="C7" s="7">
        <v>21.4</v>
      </c>
      <c r="D7" s="9">
        <v>18.555555555555557</v>
      </c>
      <c r="E7" s="9">
        <v>20.133333333333333</v>
      </c>
    </row>
    <row r="8" spans="1:5" x14ac:dyDescent="0.25">
      <c r="A8" s="8" t="s">
        <v>34</v>
      </c>
      <c r="B8" s="9">
        <v>13.25</v>
      </c>
      <c r="C8" s="7">
        <v>14.5</v>
      </c>
      <c r="D8" s="9">
        <v>19</v>
      </c>
      <c r="E8" s="9">
        <v>15.222222222222221</v>
      </c>
    </row>
    <row r="9" spans="1:5" x14ac:dyDescent="0.25">
      <c r="A9" s="8" t="s">
        <v>26</v>
      </c>
      <c r="B9" s="9">
        <v>14</v>
      </c>
      <c r="C9" s="7">
        <v>17</v>
      </c>
      <c r="D9" s="9">
        <v>22.714285714285715</v>
      </c>
      <c r="E9" s="9">
        <v>18.055555555555557</v>
      </c>
    </row>
    <row r="10" spans="1:5" x14ac:dyDescent="0.25">
      <c r="A10" s="8" t="s">
        <v>153</v>
      </c>
      <c r="B10" s="9">
        <v>13.538461538461538</v>
      </c>
      <c r="C10" s="9">
        <v>18.705882352941178</v>
      </c>
      <c r="D10" s="7">
        <v>18</v>
      </c>
      <c r="E10" s="7">
        <v>17.079999999999998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5F18-D4B4-4B1C-8F6C-96F7F0DF0D45}">
  <dimension ref="A3:C9"/>
  <sheetViews>
    <sheetView workbookViewId="0">
      <selection activeCell="A3" sqref="A3:C9"/>
    </sheetView>
  </sheetViews>
  <sheetFormatPr defaultRowHeight="15" x14ac:dyDescent="0.25"/>
  <cols>
    <col min="1" max="1" width="13.42578125" bestFit="1" customWidth="1"/>
    <col min="2" max="2" width="28.5703125" bestFit="1" customWidth="1"/>
    <col min="3" max="3" width="23" bestFit="1" customWidth="1"/>
  </cols>
  <sheetData>
    <row r="3" spans="1:3" x14ac:dyDescent="0.25">
      <c r="A3" s="6" t="s">
        <v>175</v>
      </c>
      <c r="B3" s="7" t="s">
        <v>165</v>
      </c>
      <c r="C3" s="7" t="s">
        <v>168</v>
      </c>
    </row>
    <row r="4" spans="1:3" x14ac:dyDescent="0.25">
      <c r="A4" s="8" t="s">
        <v>21</v>
      </c>
      <c r="B4" s="9">
        <v>14.777777777777779</v>
      </c>
      <c r="C4" s="10">
        <v>1.8036297116882485</v>
      </c>
    </row>
    <row r="5" spans="1:3" x14ac:dyDescent="0.25">
      <c r="A5" s="8" t="s">
        <v>43</v>
      </c>
      <c r="B5" s="9">
        <v>18.545454545454547</v>
      </c>
      <c r="C5" s="10">
        <v>2.3627501450718764</v>
      </c>
    </row>
    <row r="6" spans="1:3" x14ac:dyDescent="0.25">
      <c r="A6" s="8" t="s">
        <v>10</v>
      </c>
      <c r="B6" s="9">
        <v>20.133333333333333</v>
      </c>
      <c r="C6" s="10">
        <v>2.4657860307644657</v>
      </c>
    </row>
    <row r="7" spans="1:3" x14ac:dyDescent="0.25">
      <c r="A7" s="8" t="s">
        <v>34</v>
      </c>
      <c r="B7" s="9">
        <v>15.222222222222221</v>
      </c>
      <c r="C7" s="10">
        <v>2.3373974005913354</v>
      </c>
    </row>
    <row r="8" spans="1:3" x14ac:dyDescent="0.25">
      <c r="A8" s="8" t="s">
        <v>26</v>
      </c>
      <c r="B8" s="9">
        <v>18.055555555555557</v>
      </c>
      <c r="C8" s="10">
        <v>2.6654083441491982</v>
      </c>
    </row>
    <row r="9" spans="1:3" x14ac:dyDescent="0.25">
      <c r="A9" s="8" t="s">
        <v>153</v>
      </c>
      <c r="B9" s="7">
        <v>17.079999999999998</v>
      </c>
      <c r="C9" s="10">
        <v>2.2771579927396055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DAE3-8383-4077-B0FE-5F2D36EE4804}">
  <dimension ref="A3:B8"/>
  <sheetViews>
    <sheetView workbookViewId="0">
      <selection activeCell="C14" sqref="C14"/>
    </sheetView>
  </sheetViews>
  <sheetFormatPr defaultRowHeight="15" x14ac:dyDescent="0.25"/>
  <cols>
    <col min="1" max="1" width="20.85546875" bestFit="1" customWidth="1"/>
    <col min="2" max="2" width="24.42578125" bestFit="1" customWidth="1"/>
  </cols>
  <sheetData>
    <row r="3" spans="1:2" x14ac:dyDescent="0.25">
      <c r="A3" s="6" t="s">
        <v>176</v>
      </c>
      <c r="B3" s="7" t="s">
        <v>174</v>
      </c>
    </row>
    <row r="4" spans="1:2" x14ac:dyDescent="0.25">
      <c r="A4" s="8" t="s">
        <v>22</v>
      </c>
      <c r="B4" s="22">
        <v>12143500</v>
      </c>
    </row>
    <row r="5" spans="1:2" x14ac:dyDescent="0.25">
      <c r="A5" s="8" t="s">
        <v>29</v>
      </c>
      <c r="B5" s="22">
        <v>90816000</v>
      </c>
    </row>
    <row r="6" spans="1:2" x14ac:dyDescent="0.25">
      <c r="A6" s="8" t="s">
        <v>13</v>
      </c>
      <c r="B6" s="22">
        <v>43785000</v>
      </c>
    </row>
    <row r="7" spans="1:2" x14ac:dyDescent="0.25">
      <c r="A7" s="8" t="s">
        <v>38</v>
      </c>
      <c r="B7" s="22">
        <v>9907200</v>
      </c>
    </row>
    <row r="8" spans="1:2" x14ac:dyDescent="0.25">
      <c r="A8" s="8" t="s">
        <v>153</v>
      </c>
      <c r="B8" s="22">
        <v>156651700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7E39-85F2-4032-84AA-B3A226BA7768}">
  <dimension ref="A3:B20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  <col min="2" max="2" width="24.42578125" bestFit="1" customWidth="1"/>
    <col min="3" max="3" width="14.28515625" bestFit="1" customWidth="1"/>
  </cols>
  <sheetData>
    <row r="3" spans="1:2" x14ac:dyDescent="0.25">
      <c r="A3" s="6" t="s">
        <v>176</v>
      </c>
      <c r="B3" s="7" t="s">
        <v>174</v>
      </c>
    </row>
    <row r="4" spans="1:2" x14ac:dyDescent="0.25">
      <c r="A4" s="12" t="s">
        <v>22</v>
      </c>
      <c r="B4" s="13">
        <v>12143500</v>
      </c>
    </row>
    <row r="5" spans="1:2" x14ac:dyDescent="0.25">
      <c r="A5" s="23" t="s">
        <v>30</v>
      </c>
      <c r="B5" s="14">
        <v>5146500</v>
      </c>
    </row>
    <row r="6" spans="1:2" x14ac:dyDescent="0.25">
      <c r="A6" s="23" t="s">
        <v>14</v>
      </c>
      <c r="B6" s="14">
        <v>3244000</v>
      </c>
    </row>
    <row r="7" spans="1:2" x14ac:dyDescent="0.25">
      <c r="A7" s="23" t="s">
        <v>23</v>
      </c>
      <c r="B7" s="14">
        <v>3753000</v>
      </c>
    </row>
    <row r="8" spans="1:2" x14ac:dyDescent="0.25">
      <c r="A8" s="12" t="s">
        <v>29</v>
      </c>
      <c r="B8" s="14">
        <v>90816000</v>
      </c>
    </row>
    <row r="9" spans="1:2" x14ac:dyDescent="0.25">
      <c r="A9" s="23" t="s">
        <v>30</v>
      </c>
      <c r="B9" s="14">
        <v>45792000</v>
      </c>
    </row>
    <row r="10" spans="1:2" x14ac:dyDescent="0.25">
      <c r="A10" s="23" t="s">
        <v>14</v>
      </c>
      <c r="B10" s="14">
        <v>37584000</v>
      </c>
    </row>
    <row r="11" spans="1:2" x14ac:dyDescent="0.25">
      <c r="A11" s="23" t="s">
        <v>23</v>
      </c>
      <c r="B11" s="14">
        <v>7440000</v>
      </c>
    </row>
    <row r="12" spans="1:2" x14ac:dyDescent="0.25">
      <c r="A12" s="12" t="s">
        <v>13</v>
      </c>
      <c r="B12" s="14">
        <v>43785000</v>
      </c>
    </row>
    <row r="13" spans="1:2" x14ac:dyDescent="0.25">
      <c r="A13" s="23" t="s">
        <v>30</v>
      </c>
      <c r="B13" s="14">
        <v>16530000</v>
      </c>
    </row>
    <row r="14" spans="1:2" x14ac:dyDescent="0.25">
      <c r="A14" s="23" t="s">
        <v>14</v>
      </c>
      <c r="B14" s="14">
        <v>19770000</v>
      </c>
    </row>
    <row r="15" spans="1:2" x14ac:dyDescent="0.25">
      <c r="A15" s="23" t="s">
        <v>23</v>
      </c>
      <c r="B15" s="14">
        <v>7485000</v>
      </c>
    </row>
    <row r="16" spans="1:2" x14ac:dyDescent="0.25">
      <c r="A16" s="12" t="s">
        <v>38</v>
      </c>
      <c r="B16" s="14">
        <v>9907200</v>
      </c>
    </row>
    <row r="17" spans="1:2" x14ac:dyDescent="0.25">
      <c r="A17" s="23" t="s">
        <v>30</v>
      </c>
      <c r="B17" s="14">
        <v>3009600</v>
      </c>
    </row>
    <row r="18" spans="1:2" x14ac:dyDescent="0.25">
      <c r="A18" s="23" t="s">
        <v>14</v>
      </c>
      <c r="B18" s="14">
        <v>3489600</v>
      </c>
    </row>
    <row r="19" spans="1:2" x14ac:dyDescent="0.25">
      <c r="A19" s="23" t="s">
        <v>23</v>
      </c>
      <c r="B19" s="14">
        <v>3408000</v>
      </c>
    </row>
    <row r="20" spans="1:2" x14ac:dyDescent="0.25">
      <c r="A20" s="8" t="s">
        <v>153</v>
      </c>
      <c r="B20" s="15">
        <v>156651700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0F6D-7674-4ECE-9E55-25BAF1AC14E3}">
  <dimension ref="A3:D7"/>
  <sheetViews>
    <sheetView workbookViewId="0">
      <selection activeCell="E32" sqref="E32"/>
    </sheetView>
  </sheetViews>
  <sheetFormatPr defaultRowHeight="15" x14ac:dyDescent="0.25"/>
  <cols>
    <col min="1" max="1" width="15" bestFit="1" customWidth="1"/>
    <col min="2" max="2" width="22.140625" bestFit="1" customWidth="1"/>
    <col min="3" max="3" width="26.42578125" bestFit="1" customWidth="1"/>
    <col min="4" max="4" width="18.7109375" bestFit="1" customWidth="1"/>
    <col min="5" max="5" width="28.5703125" bestFit="1" customWidth="1"/>
  </cols>
  <sheetData>
    <row r="3" spans="1:4" x14ac:dyDescent="0.25">
      <c r="A3" s="6" t="s">
        <v>136</v>
      </c>
      <c r="B3" s="7" t="s">
        <v>162</v>
      </c>
      <c r="C3" s="7" t="s">
        <v>163</v>
      </c>
      <c r="D3" s="7" t="s">
        <v>164</v>
      </c>
    </row>
    <row r="4" spans="1:4" x14ac:dyDescent="0.25">
      <c r="A4" s="8" t="s">
        <v>39</v>
      </c>
      <c r="B4" s="10">
        <v>218.47808480194155</v>
      </c>
      <c r="C4" s="7">
        <v>12461</v>
      </c>
      <c r="D4" s="11">
        <v>1.7532949586866346E-2</v>
      </c>
    </row>
    <row r="5" spans="1:4" x14ac:dyDescent="0.25">
      <c r="A5" s="8" t="s">
        <v>6</v>
      </c>
      <c r="B5" s="10">
        <v>536.17204985779711</v>
      </c>
      <c r="C5" s="7">
        <v>19957</v>
      </c>
      <c r="D5" s="11">
        <v>2.6866365178022603E-2</v>
      </c>
    </row>
    <row r="6" spans="1:4" x14ac:dyDescent="0.25">
      <c r="A6" s="8" t="s">
        <v>15</v>
      </c>
      <c r="B6" s="10">
        <v>583.64249588805217</v>
      </c>
      <c r="C6" s="7">
        <v>24366</v>
      </c>
      <c r="D6" s="11">
        <v>2.3953151764263818E-2</v>
      </c>
    </row>
    <row r="7" spans="1:4" x14ac:dyDescent="0.25">
      <c r="A7" s="8" t="s">
        <v>153</v>
      </c>
      <c r="B7" s="10">
        <v>1338.2926305477908</v>
      </c>
      <c r="C7" s="7">
        <v>56784</v>
      </c>
      <c r="D7" s="11">
        <v>2.3568128883977725E-2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F346-CD8A-455F-A8B2-F83CBBA780C5}">
  <dimension ref="A3:D9"/>
  <sheetViews>
    <sheetView workbookViewId="0">
      <selection activeCell="J31" sqref="J31"/>
    </sheetView>
  </sheetViews>
  <sheetFormatPr defaultRowHeight="15" x14ac:dyDescent="0.25"/>
  <cols>
    <col min="1" max="1" width="11.85546875" bestFit="1" customWidth="1"/>
    <col min="2" max="2" width="22.140625" bestFit="1" customWidth="1"/>
    <col min="3" max="3" width="26.42578125" bestFit="1" customWidth="1"/>
    <col min="4" max="4" width="18.7109375" bestFit="1" customWidth="1"/>
    <col min="5" max="5" width="28.5703125" bestFit="1" customWidth="1"/>
  </cols>
  <sheetData>
    <row r="3" spans="1:4" x14ac:dyDescent="0.25">
      <c r="A3" s="6" t="s">
        <v>175</v>
      </c>
      <c r="B3" s="7" t="s">
        <v>162</v>
      </c>
      <c r="C3" s="7" t="s">
        <v>163</v>
      </c>
      <c r="D3" s="7" t="s">
        <v>164</v>
      </c>
    </row>
    <row r="4" spans="1:4" x14ac:dyDescent="0.25">
      <c r="A4" s="8" t="s">
        <v>21</v>
      </c>
      <c r="B4" s="10">
        <v>259.67084571755657</v>
      </c>
      <c r="C4" s="7">
        <v>13545</v>
      </c>
      <c r="D4" s="11">
        <v>1.9170974213182472E-2</v>
      </c>
    </row>
    <row r="5" spans="1:4" x14ac:dyDescent="0.25">
      <c r="A5" s="8" t="s">
        <v>43</v>
      </c>
      <c r="B5" s="10">
        <v>339.25096433984527</v>
      </c>
      <c r="C5" s="7">
        <v>14105</v>
      </c>
      <c r="D5" s="11">
        <v>2.4051823065568613E-2</v>
      </c>
    </row>
    <row r="6" spans="1:4" x14ac:dyDescent="0.25">
      <c r="A6" s="8" t="s">
        <v>10</v>
      </c>
      <c r="B6" s="10">
        <v>220.26975738517854</v>
      </c>
      <c r="C6" s="7">
        <v>7997</v>
      </c>
      <c r="D6" s="11">
        <v>2.7544048691406593E-2</v>
      </c>
    </row>
    <row r="7" spans="1:4" x14ac:dyDescent="0.25">
      <c r="A7" s="8" t="s">
        <v>34</v>
      </c>
      <c r="B7" s="10">
        <v>269.81907622474961</v>
      </c>
      <c r="C7" s="7">
        <v>11756</v>
      </c>
      <c r="D7" s="11">
        <v>2.2951605667297516E-2</v>
      </c>
    </row>
    <row r="8" spans="1:4" x14ac:dyDescent="0.25">
      <c r="A8" s="8" t="s">
        <v>26</v>
      </c>
      <c r="B8" s="10">
        <v>249.28198688046078</v>
      </c>
      <c r="C8" s="7">
        <v>9381</v>
      </c>
      <c r="D8" s="11">
        <v>2.6573071834608334E-2</v>
      </c>
    </row>
    <row r="9" spans="1:4" x14ac:dyDescent="0.25">
      <c r="A9" s="8" t="s">
        <v>153</v>
      </c>
      <c r="B9" s="10">
        <v>1338.2926305477908</v>
      </c>
      <c r="C9" s="7">
        <v>56784</v>
      </c>
      <c r="D9" s="11">
        <v>2.3568128883977732E-2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DATASET</vt:lpstr>
      <vt:lpstr>Stock Turnover Ratio</vt:lpstr>
      <vt:lpstr>Product Type Lead Time Analysis</vt:lpstr>
      <vt:lpstr>Supplier Lead Time Analysis</vt:lpstr>
      <vt:lpstr>Supplier Performance</vt:lpstr>
      <vt:lpstr>Carbon Emissions 1</vt:lpstr>
      <vt:lpstr>Carbon Emissions 2</vt:lpstr>
      <vt:lpstr>Defect Rate by Product</vt:lpstr>
      <vt:lpstr>Defect Rate by 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Bharate</dc:creator>
  <cp:lastModifiedBy>Rohan Jayawant Bharate</cp:lastModifiedBy>
  <dcterms:created xsi:type="dcterms:W3CDTF">2025-01-06T17:49:44Z</dcterms:created>
  <dcterms:modified xsi:type="dcterms:W3CDTF">2025-02-19T19:38:03Z</dcterms:modified>
</cp:coreProperties>
</file>