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Documents/GitHub/Rohan_Chess_Bot/"/>
    </mc:Choice>
  </mc:AlternateContent>
  <xr:revisionPtr revIDLastSave="28" documentId="13_ncr:1_{7BB18164-ADC6-44A8-8988-1A91C60CC602}" xr6:coauthVersionLast="47" xr6:coauthVersionMax="47" xr10:uidLastSave="{D222C854-3E60-4E09-BD13-99153F32DA6A}"/>
  <bookViews>
    <workbookView xWindow="-107" yWindow="-107" windowWidth="20847" windowHeight="11111" xr2:uid="{F2D52949-C3DC-4F2A-841B-DD6F0E0EB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0" i="1" l="1"/>
  <c r="C217" i="1"/>
  <c r="C211" i="1"/>
  <c r="C208" i="1"/>
  <c r="C207" i="1"/>
  <c r="C206" i="1"/>
  <c r="C205" i="1"/>
  <c r="C203" i="1"/>
  <c r="C202" i="1"/>
  <c r="C201" i="1"/>
  <c r="F197" i="1"/>
  <c r="E197" i="1"/>
  <c r="C197" i="1"/>
  <c r="C192" i="1"/>
  <c r="C191" i="1"/>
  <c r="C189" i="1"/>
  <c r="C183" i="1"/>
  <c r="F175" i="1"/>
  <c r="E175" i="1"/>
  <c r="D175" i="1"/>
  <c r="C175" i="1"/>
  <c r="C171" i="1"/>
  <c r="C170" i="1"/>
  <c r="C169" i="1"/>
  <c r="C168" i="1"/>
  <c r="C167" i="1"/>
  <c r="C164" i="1"/>
  <c r="C163" i="1"/>
  <c r="C162" i="1"/>
  <c r="C155" i="1"/>
  <c r="C161" i="1"/>
  <c r="C157" i="1"/>
  <c r="C156" i="1"/>
  <c r="C154" i="1"/>
  <c r="C150" i="1"/>
  <c r="C146" i="1"/>
  <c r="C145" i="1"/>
  <c r="C144" i="1"/>
  <c r="C141" i="1"/>
  <c r="C140" i="1"/>
  <c r="C136" i="1"/>
  <c r="C135" i="1"/>
  <c r="C134" i="1"/>
  <c r="D129" i="1"/>
  <c r="C129" i="1"/>
  <c r="B125" i="1"/>
  <c r="B122" i="1"/>
  <c r="B119" i="1"/>
  <c r="B117" i="1"/>
  <c r="B112" i="1"/>
  <c r="B111" i="1"/>
  <c r="B110" i="1"/>
  <c r="B109" i="1"/>
  <c r="C104" i="1"/>
  <c r="C103" i="1"/>
  <c r="B103" i="1"/>
  <c r="B102" i="1"/>
  <c r="C101" i="1"/>
  <c r="C102" i="1"/>
  <c r="B101" i="1"/>
  <c r="B98" i="1"/>
  <c r="B96" i="1"/>
  <c r="B95" i="1"/>
  <c r="B88" i="1"/>
  <c r="B82" i="1"/>
  <c r="B79" i="1"/>
  <c r="B78" i="1"/>
  <c r="B75" i="1"/>
  <c r="B67" i="1"/>
  <c r="C62" i="1"/>
  <c r="C63" i="1"/>
  <c r="B72" i="1"/>
  <c r="B70" i="1"/>
  <c r="B66" i="1"/>
  <c r="C61" i="1"/>
  <c r="C60" i="1"/>
  <c r="C49" i="1"/>
  <c r="E46" i="1"/>
  <c r="D46" i="1"/>
  <c r="C46" i="1"/>
  <c r="D38" i="1"/>
  <c r="B42" i="1"/>
  <c r="C34" i="1"/>
  <c r="C35" i="1"/>
  <c r="C27" i="1"/>
  <c r="C26" i="1"/>
  <c r="C23" i="1"/>
  <c r="G20" i="1"/>
  <c r="F20" i="1"/>
  <c r="C9" i="1"/>
  <c r="D9" i="1"/>
  <c r="D8" i="1"/>
  <c r="C8" i="1"/>
  <c r="C4" i="1"/>
</calcChain>
</file>

<file path=xl/sharedStrings.xml><?xml version="1.0" encoding="utf-8"?>
<sst xmlns="http://schemas.openxmlformats.org/spreadsheetml/2006/main" count="225" uniqueCount="168">
  <si>
    <t>1.6.2</t>
  </si>
  <si>
    <t>1.7.1</t>
  </si>
  <si>
    <t xml:space="preserve">Testing </t>
  </si>
  <si>
    <t>vs</t>
  </si>
  <si>
    <t>200games</t>
  </si>
  <si>
    <t>5s</t>
  </si>
  <si>
    <t>1.8.1</t>
  </si>
  <si>
    <t>mlva precalculated</t>
  </si>
  <si>
    <t>1.8.2</t>
  </si>
  <si>
    <t>History cap</t>
  </si>
  <si>
    <t>1.8.3</t>
  </si>
  <si>
    <t>Combined</t>
  </si>
  <si>
    <t>try reducing pruning for better mate spotting</t>
  </si>
  <si>
    <t>200g</t>
  </si>
  <si>
    <t>1.8.4</t>
  </si>
  <si>
    <t>150g</t>
  </si>
  <si>
    <t>1.8.5</t>
  </si>
  <si>
    <t>Removed frutility</t>
  </si>
  <si>
    <t>Null move !endgame</t>
  </si>
  <si>
    <t>Pass</t>
  </si>
  <si>
    <t>100g</t>
  </si>
  <si>
    <t>1.8.6</t>
  </si>
  <si>
    <t>Remove nmp entierly</t>
  </si>
  <si>
    <t>Dynamic threshold for endgame</t>
  </si>
  <si>
    <t>1.8.7</t>
  </si>
  <si>
    <t>~Equal</t>
  </si>
  <si>
    <t>LMR adjustments</t>
  </si>
  <si>
    <t>Mate checking adjustment</t>
  </si>
  <si>
    <t>100 games</t>
  </si>
  <si>
    <t>Aspiration adjustment</t>
  </si>
  <si>
    <t xml:space="preserve">Test version </t>
  </si>
  <si>
    <t>Asp depth3</t>
  </si>
  <si>
    <t>Testing 150g</t>
  </si>
  <si>
    <t>Fix of ply being displayed</t>
  </si>
  <si>
    <t>5s latop on power</t>
  </si>
  <si>
    <t>1.9.1</t>
  </si>
  <si>
    <t>add move ordering bonus for checks</t>
  </si>
  <si>
    <t>400g</t>
  </si>
  <si>
    <t>1.9.2</t>
  </si>
  <si>
    <t>Disable NMP when mate detected</t>
  </si>
  <si>
    <t>1.9.3</t>
  </si>
  <si>
    <t>remove check bonus test</t>
  </si>
  <si>
    <t>2.0new</t>
  </si>
  <si>
    <t>150g:</t>
  </si>
  <si>
    <t>better but slower</t>
  </si>
  <si>
    <t>2.0.1</t>
  </si>
  <si>
    <t>same</t>
  </si>
  <si>
    <t>Final version</t>
  </si>
  <si>
    <t>2.0.2</t>
  </si>
  <si>
    <t>yay!</t>
  </si>
  <si>
    <t>test tweak1: mml x7</t>
  </si>
  <si>
    <t>x8</t>
  </si>
  <si>
    <t>ini aspira: 150</t>
  </si>
  <si>
    <t>v2.0</t>
  </si>
  <si>
    <t>v2.1</t>
  </si>
  <si>
    <t>ini aspira: 175</t>
  </si>
  <si>
    <t>final 600g test</t>
  </si>
  <si>
    <t>test</t>
  </si>
  <si>
    <t>2.0.2 (Razor prune when &gt; 3)</t>
  </si>
  <si>
    <t>2.0.3 fix pls!</t>
  </si>
  <si>
    <t>2.0.4 razor ==1 only</t>
  </si>
  <si>
    <t>2.0.5 lmr simplification</t>
  </si>
  <si>
    <t>fail</t>
  </si>
  <si>
    <t>2.0.6 nmp at depth 3</t>
  </si>
  <si>
    <t>2.0.4.1 MVV_LVA = 6</t>
  </si>
  <si>
    <t>2.0.4.2 MVV_LVA = 5</t>
  </si>
  <si>
    <t>2.0.5 mate pruning</t>
  </si>
  <si>
    <t>2.0.4.2</t>
  </si>
  <si>
    <t>2.1.2 Move ordering tiny op</t>
  </si>
  <si>
    <t>2.3 king proximity bonus</t>
  </si>
  <si>
    <t>2.3.1 only when winning by &gt;+2</t>
  </si>
  <si>
    <t>2.3.2 optimise evaluate further</t>
  </si>
  <si>
    <t>2.3.3 update king bonus</t>
  </si>
  <si>
    <t>2.4 Pawn evaluation att1</t>
  </si>
  <si>
    <t>time d7 (10s)</t>
  </si>
  <si>
    <t>150g, 20g</t>
  </si>
  <si>
    <t>2.4.1 Optimisations</t>
  </si>
  <si>
    <t>2.3 (5s)</t>
  </si>
  <si>
    <t>Yay! But long</t>
  </si>
  <si>
    <t>2.4.3 Optimise and shorten</t>
  </si>
  <si>
    <t>2.4.2 shorten</t>
  </si>
  <si>
    <t>slower but shorter</t>
  </si>
  <si>
    <t>Faster and shorter… and worse :(</t>
  </si>
  <si>
    <t>2.4.1</t>
  </si>
  <si>
    <t>2.4 Different optimisations 1, negamax</t>
  </si>
  <si>
    <t>2.4.1 Optimiations 2: time management</t>
  </si>
  <si>
    <t>2.4.2 Tweaks to time management</t>
  </si>
  <si>
    <t>more tweaks</t>
  </si>
  <si>
    <t>Final vs 2.4</t>
  </si>
  <si>
    <t>2.5.1</t>
  </si>
  <si>
    <t>2.5.2 Tempo +10</t>
  </si>
  <si>
    <t>2.4.2</t>
  </si>
  <si>
    <t>2.4.2 Replace GetLegalMoves() with GetLegalMoves(true)</t>
  </si>
  <si>
    <t>250g</t>
  </si>
  <si>
    <t>depth 3:</t>
  </si>
  <si>
    <t>Testing 50g 7s</t>
  </si>
  <si>
    <t>new 0.2 (was 0.3)</t>
  </si>
  <si>
    <t>0.3 (.4)</t>
  </si>
  <si>
    <t>New standard (time management)</t>
  </si>
  <si>
    <t>deleted for not enough change</t>
  </si>
  <si>
    <t>Deleted for being worse</t>
  </si>
  <si>
    <t>new 0.4 (0.5)</t>
  </si>
  <si>
    <t>Slower but stronger</t>
  </si>
  <si>
    <t>New Standard (Much stronger)</t>
  </si>
  <si>
    <t>Deleted for being slower</t>
  </si>
  <si>
    <t>0.7 (1.0)</t>
  </si>
  <si>
    <t>New Standard (stonger)</t>
  </si>
  <si>
    <t>New Standard Faster</t>
  </si>
  <si>
    <t>New g100</t>
  </si>
  <si>
    <t>0.9 (1.2)</t>
  </si>
  <si>
    <t>0.8(1.1)</t>
  </si>
  <si>
    <t>0.9 (1.3)</t>
  </si>
  <si>
    <t>Stonger but a little slower</t>
  </si>
  <si>
    <t>1.0 (1.4)</t>
  </si>
  <si>
    <t>1.1 (1.5)</t>
  </si>
  <si>
    <t>Wow!</t>
  </si>
  <si>
    <t>Close enough</t>
  </si>
  <si>
    <t>deleted</t>
  </si>
  <si>
    <t>Stonger but slower</t>
  </si>
  <si>
    <t>New 1.3</t>
  </si>
  <si>
    <t>Finally!</t>
  </si>
  <si>
    <t>Deleted</t>
  </si>
  <si>
    <t>1.5 (2.1)</t>
  </si>
  <si>
    <t>1.5 (2.2)</t>
  </si>
  <si>
    <t>1.5 (2.2) Update</t>
  </si>
  <si>
    <t>Yay!</t>
  </si>
  <si>
    <t>Reference 1</t>
  </si>
  <si>
    <t>60s testing vs real comp (24g)</t>
  </si>
  <si>
    <t>Reference 2</t>
  </si>
  <si>
    <t>Bot_106</t>
  </si>
  <si>
    <t>Bot_601</t>
  </si>
  <si>
    <t>5s chess</t>
  </si>
  <si>
    <t>1.8.0.1</t>
  </si>
  <si>
    <t>1.8.0.2</t>
  </si>
  <si>
    <t>1.8.0.3</t>
  </si>
  <si>
    <t>1.7.1 test</t>
  </si>
  <si>
    <t>1.7.2 check ext =4</t>
  </si>
  <si>
    <t>1.7.3 tweaks…</t>
  </si>
  <si>
    <t>1.7.4 qsearch</t>
  </si>
  <si>
    <t>1.7.5 optimisations</t>
  </si>
  <si>
    <t>test higher (19s)</t>
  </si>
  <si>
    <t>depth 6</t>
  </si>
  <si>
    <t>1.8 depth 6</t>
  </si>
  <si>
    <t>1.8 7s</t>
  </si>
  <si>
    <t>1.8.1 7s</t>
  </si>
  <si>
    <t>nope</t>
  </si>
  <si>
    <t>1.8.2 8s</t>
  </si>
  <si>
    <t>slow</t>
  </si>
  <si>
    <t>1.8.3 best</t>
  </si>
  <si>
    <t>1.8.1 optimisation</t>
  </si>
  <si>
    <t>1.7 depth 5</t>
  </si>
  <si>
    <t>1.7 15s</t>
  </si>
  <si>
    <t>1.7.1 Try Qsearch changes 1 15s</t>
  </si>
  <si>
    <t>1.7.2 Try qsearch changes 2</t>
  </si>
  <si>
    <t>1.7.3 Tuning 3</t>
  </si>
  <si>
    <t>1.7.1 futil 125 7s</t>
  </si>
  <si>
    <t>1.7.2 king prox bonus *5</t>
  </si>
  <si>
    <t xml:space="preserve"> </t>
  </si>
  <si>
    <t>1.7.3 qchecks 3</t>
  </si>
  <si>
    <t>1.7.3 tiny changes 7s</t>
  </si>
  <si>
    <t>1.7.3</t>
  </si>
  <si>
    <t>1.8 bishop pair eval bonus</t>
  </si>
  <si>
    <t>1.8.1 nmp /3</t>
  </si>
  <si>
    <t>1.8.2 pvs full</t>
  </si>
  <si>
    <t>1.8.2 time management</t>
  </si>
  <si>
    <t>1.8.2 single</t>
  </si>
  <si>
    <t>1.8.3 tweaked</t>
  </si>
  <si>
    <t>1.8.2 reporting mate 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</si>
</sst>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B1D1-FAE6-4108-A8C2-E7557A93D445}">
  <dimension ref="A1:I223"/>
  <sheetViews>
    <sheetView tabSelected="1" topLeftCell="A201" workbookViewId="0">
      <selection activeCell="B209" sqref="B209"/>
    </sheetView>
  </sheetViews>
  <sheetFormatPr defaultRowHeight="14" x14ac:dyDescent="0.3"/>
  <cols>
    <col min="1" max="1" width="49.296875" style="1" bestFit="1" customWidth="1"/>
    <col min="2" max="2" width="30.09765625" style="1" bestFit="1" customWidth="1"/>
    <col min="3" max="3" width="13.296875" style="1" customWidth="1"/>
    <col min="4" max="4" width="11.8984375" style="1" customWidth="1"/>
    <col min="5" max="5" width="39.3984375" style="1" bestFit="1" customWidth="1"/>
    <col min="6" max="6" width="20.5" style="1" bestFit="1" customWidth="1"/>
    <col min="7" max="7" width="8.796875" style="1"/>
    <col min="8" max="8" width="38.69921875" style="1" bestFit="1" customWidth="1"/>
    <col min="9" max="16384" width="8.796875" style="1"/>
  </cols>
  <sheetData>
    <row r="1" spans="2:6" x14ac:dyDescent="0.3">
      <c r="B1" s="1" t="s">
        <v>2</v>
      </c>
      <c r="C1" s="1" t="s">
        <v>1</v>
      </c>
    </row>
    <row r="2" spans="2:6" x14ac:dyDescent="0.3">
      <c r="B2" s="1" t="s">
        <v>4</v>
      </c>
      <c r="C2" s="1" t="s">
        <v>5</v>
      </c>
    </row>
    <row r="3" spans="2:6" x14ac:dyDescent="0.3">
      <c r="B3" s="1" t="s">
        <v>3</v>
      </c>
      <c r="C3" s="1">
        <v>1.7</v>
      </c>
    </row>
    <row r="4" spans="2:6" s="2" customFormat="1" x14ac:dyDescent="0.3">
      <c r="B4" s="1" t="s">
        <v>1</v>
      </c>
      <c r="C4" s="1">
        <f>108-81</f>
        <v>27</v>
      </c>
      <c r="D4" s="1"/>
      <c r="E4" s="1"/>
      <c r="F4" s="1"/>
    </row>
    <row r="7" spans="2:6" x14ac:dyDescent="0.3">
      <c r="C7" s="1" t="s">
        <v>1</v>
      </c>
    </row>
    <row r="8" spans="2:6" x14ac:dyDescent="0.3">
      <c r="B8" s="1">
        <v>1.8</v>
      </c>
      <c r="C8" s="1">
        <f>150-139</f>
        <v>11</v>
      </c>
      <c r="D8" s="1">
        <f>150+139</f>
        <v>289</v>
      </c>
    </row>
    <row r="9" spans="2:6" x14ac:dyDescent="0.3">
      <c r="B9" s="1" t="s">
        <v>6</v>
      </c>
      <c r="C9" s="1">
        <f>(76-71)</f>
        <v>5</v>
      </c>
      <c r="D9" s="1">
        <f>76+71</f>
        <v>147</v>
      </c>
      <c r="E9" s="1" t="s">
        <v>7</v>
      </c>
    </row>
    <row r="10" spans="2:6" x14ac:dyDescent="0.3">
      <c r="B10" s="1" t="s">
        <v>8</v>
      </c>
      <c r="C10" s="1">
        <v>0</v>
      </c>
      <c r="D10" s="1">
        <v>138</v>
      </c>
      <c r="E10" s="1" t="s">
        <v>9</v>
      </c>
    </row>
    <row r="11" spans="2:6" x14ac:dyDescent="0.3">
      <c r="B11" s="1" t="s">
        <v>10</v>
      </c>
      <c r="C11" s="1">
        <v>-20</v>
      </c>
      <c r="E11" s="1" t="s">
        <v>11</v>
      </c>
    </row>
    <row r="12" spans="2:6" x14ac:dyDescent="0.3">
      <c r="B12" s="1" t="s">
        <v>6</v>
      </c>
      <c r="C12" s="1">
        <v>10</v>
      </c>
      <c r="E12" s="1" t="s">
        <v>12</v>
      </c>
    </row>
    <row r="16" spans="2:6" x14ac:dyDescent="0.3">
      <c r="C16" s="1">
        <v>1.8</v>
      </c>
    </row>
    <row r="17" spans="1:9" x14ac:dyDescent="0.3">
      <c r="B17" s="1" t="s">
        <v>6</v>
      </c>
      <c r="C17" s="1">
        <v>1</v>
      </c>
    </row>
    <row r="19" spans="1:9" x14ac:dyDescent="0.3">
      <c r="B19" s="1" t="s">
        <v>13</v>
      </c>
      <c r="C19" s="1" t="s">
        <v>6</v>
      </c>
      <c r="D19" s="1">
        <v>1.8</v>
      </c>
      <c r="E19" s="1" t="s">
        <v>1</v>
      </c>
      <c r="F19" s="1" t="s">
        <v>0</v>
      </c>
      <c r="G19" s="1">
        <v>1.5</v>
      </c>
      <c r="H19" s="1">
        <v>1.4</v>
      </c>
      <c r="I19" s="1" t="s">
        <v>10</v>
      </c>
    </row>
    <row r="20" spans="1:9" x14ac:dyDescent="0.3">
      <c r="B20" s="1" t="s">
        <v>8</v>
      </c>
      <c r="C20" s="1">
        <v>20</v>
      </c>
      <c r="D20" s="1">
        <v>30</v>
      </c>
      <c r="E20" s="1">
        <v>25</v>
      </c>
      <c r="F20" s="1">
        <f>128-70</f>
        <v>58</v>
      </c>
      <c r="G20" s="1">
        <f>127-94</f>
        <v>33</v>
      </c>
      <c r="H20" s="1">
        <v>70</v>
      </c>
      <c r="I20" s="1">
        <v>-5</v>
      </c>
    </row>
    <row r="22" spans="1:9" x14ac:dyDescent="0.3">
      <c r="A22" s="1" t="s">
        <v>5</v>
      </c>
      <c r="B22" s="1" t="s">
        <v>15</v>
      </c>
      <c r="C22" s="1" t="s">
        <v>10</v>
      </c>
    </row>
    <row r="23" spans="1:9" x14ac:dyDescent="0.3">
      <c r="A23" s="1" t="s">
        <v>17</v>
      </c>
      <c r="B23" s="1" t="s">
        <v>14</v>
      </c>
      <c r="C23" s="1">
        <f>172-166</f>
        <v>6</v>
      </c>
      <c r="D23" s="1" t="s">
        <v>19</v>
      </c>
    </row>
    <row r="25" spans="1:9" x14ac:dyDescent="0.3">
      <c r="A25" s="1" t="s">
        <v>5</v>
      </c>
      <c r="B25" s="1" t="s">
        <v>20</v>
      </c>
      <c r="C25" s="1" t="s">
        <v>14</v>
      </c>
    </row>
    <row r="26" spans="1:9" x14ac:dyDescent="0.3">
      <c r="A26" s="1" t="s">
        <v>18</v>
      </c>
      <c r="B26" s="1" t="s">
        <v>16</v>
      </c>
      <c r="C26" s="1">
        <f>44-41</f>
        <v>3</v>
      </c>
      <c r="D26" s="1" t="s">
        <v>25</v>
      </c>
    </row>
    <row r="27" spans="1:9" x14ac:dyDescent="0.3">
      <c r="A27" s="1" t="s">
        <v>22</v>
      </c>
      <c r="B27" s="1" t="s">
        <v>21</v>
      </c>
      <c r="C27" s="1">
        <f>47-47</f>
        <v>0</v>
      </c>
      <c r="D27" s="1" t="s">
        <v>25</v>
      </c>
    </row>
    <row r="28" spans="1:9" x14ac:dyDescent="0.3">
      <c r="A28" s="1" t="s">
        <v>23</v>
      </c>
      <c r="B28" s="1" t="s">
        <v>24</v>
      </c>
      <c r="C28" s="1">
        <v>-3</v>
      </c>
      <c r="D28" s="1" t="s">
        <v>25</v>
      </c>
    </row>
    <row r="30" spans="1:9" x14ac:dyDescent="0.3">
      <c r="A30" s="1" t="s">
        <v>26</v>
      </c>
      <c r="B30" s="1" t="s">
        <v>16</v>
      </c>
      <c r="C30" s="1">
        <v>0</v>
      </c>
    </row>
    <row r="31" spans="1:9" x14ac:dyDescent="0.3">
      <c r="A31" s="1" t="s">
        <v>27</v>
      </c>
      <c r="B31" s="1" t="s">
        <v>21</v>
      </c>
      <c r="C31" s="1">
        <v>0</v>
      </c>
    </row>
    <row r="33" spans="1:5" x14ac:dyDescent="0.3">
      <c r="B33" s="1" t="s">
        <v>28</v>
      </c>
      <c r="C33" s="1" t="s">
        <v>14</v>
      </c>
    </row>
    <row r="34" spans="1:5" x14ac:dyDescent="0.3">
      <c r="A34" s="1" t="s">
        <v>30</v>
      </c>
      <c r="B34" s="1" t="s">
        <v>16</v>
      </c>
      <c r="C34" s="1">
        <f>48-43</f>
        <v>5</v>
      </c>
    </row>
    <row r="35" spans="1:5" x14ac:dyDescent="0.3">
      <c r="A35" s="1" t="s">
        <v>29</v>
      </c>
      <c r="B35" s="1" t="s">
        <v>21</v>
      </c>
      <c r="C35" s="1">
        <f>58-45</f>
        <v>13</v>
      </c>
    </row>
    <row r="37" spans="1:5" x14ac:dyDescent="0.3">
      <c r="C37" s="1" t="s">
        <v>21</v>
      </c>
      <c r="D37" s="1" t="s">
        <v>14</v>
      </c>
    </row>
    <row r="38" spans="1:5" x14ac:dyDescent="0.3">
      <c r="A38" s="1" t="s">
        <v>31</v>
      </c>
      <c r="B38" s="1" t="s">
        <v>24</v>
      </c>
      <c r="C38" s="1">
        <v>3</v>
      </c>
      <c r="D38" s="1">
        <f>60-78</f>
        <v>-18</v>
      </c>
    </row>
    <row r="41" spans="1:5" x14ac:dyDescent="0.3">
      <c r="A41" s="1" t="s">
        <v>32</v>
      </c>
      <c r="B41" s="1" t="s">
        <v>24</v>
      </c>
    </row>
    <row r="42" spans="1:5" x14ac:dyDescent="0.3">
      <c r="A42" s="1" t="s">
        <v>14</v>
      </c>
      <c r="B42" s="1">
        <f>66-64</f>
        <v>2</v>
      </c>
    </row>
    <row r="43" spans="1:5" x14ac:dyDescent="0.3">
      <c r="A43" s="1" t="s">
        <v>10</v>
      </c>
    </row>
    <row r="45" spans="1:5" x14ac:dyDescent="0.3">
      <c r="A45" s="1" t="s">
        <v>34</v>
      </c>
      <c r="B45" s="1" t="s">
        <v>15</v>
      </c>
      <c r="C45" s="1" t="s">
        <v>14</v>
      </c>
      <c r="D45" s="1" t="s">
        <v>10</v>
      </c>
      <c r="E45" s="1" t="s">
        <v>8</v>
      </c>
    </row>
    <row r="46" spans="1:5" x14ac:dyDescent="0.3">
      <c r="A46" s="1" t="s">
        <v>33</v>
      </c>
      <c r="B46" s="1">
        <v>1.9</v>
      </c>
      <c r="C46" s="1">
        <f>66-64</f>
        <v>2</v>
      </c>
      <c r="D46" s="1">
        <f>66-64</f>
        <v>2</v>
      </c>
      <c r="E46" s="1">
        <f>69-66</f>
        <v>3</v>
      </c>
    </row>
    <row r="48" spans="1:5" x14ac:dyDescent="0.3">
      <c r="B48" s="1" t="s">
        <v>37</v>
      </c>
      <c r="C48" s="1">
        <v>1.9</v>
      </c>
    </row>
    <row r="49" spans="1:6" x14ac:dyDescent="0.3">
      <c r="A49" s="1" t="s">
        <v>36</v>
      </c>
      <c r="B49" s="1" t="s">
        <v>35</v>
      </c>
      <c r="C49" s="1">
        <f>204-150</f>
        <v>54</v>
      </c>
    </row>
    <row r="51" spans="1:6" x14ac:dyDescent="0.3">
      <c r="C51" s="1" t="s">
        <v>35</v>
      </c>
    </row>
    <row r="52" spans="1:6" x14ac:dyDescent="0.3">
      <c r="A52" s="1" t="s">
        <v>39</v>
      </c>
      <c r="B52" s="1" t="s">
        <v>38</v>
      </c>
      <c r="C52" s="1">
        <v>10</v>
      </c>
    </row>
    <row r="53" spans="1:6" x14ac:dyDescent="0.3">
      <c r="A53" s="1" t="s">
        <v>41</v>
      </c>
      <c r="B53" s="1" t="s">
        <v>40</v>
      </c>
      <c r="C53" s="1">
        <v>20</v>
      </c>
    </row>
    <row r="56" spans="1:6" x14ac:dyDescent="0.3">
      <c r="A56" s="1" t="s">
        <v>34</v>
      </c>
      <c r="B56" s="1" t="s">
        <v>15</v>
      </c>
      <c r="C56" s="1" t="s">
        <v>35</v>
      </c>
      <c r="D56" s="1">
        <v>1.9</v>
      </c>
      <c r="E56" s="1" t="s">
        <v>14</v>
      </c>
      <c r="F56" s="1" t="s">
        <v>10</v>
      </c>
    </row>
    <row r="57" spans="1:6" x14ac:dyDescent="0.3">
      <c r="B57" s="1" t="s">
        <v>38</v>
      </c>
    </row>
    <row r="59" spans="1:6" x14ac:dyDescent="0.3">
      <c r="A59" s="1" t="s">
        <v>5</v>
      </c>
      <c r="B59" s="1" t="s">
        <v>43</v>
      </c>
      <c r="C59" s="1" t="s">
        <v>40</v>
      </c>
    </row>
    <row r="60" spans="1:6" x14ac:dyDescent="0.3">
      <c r="A60" s="1" t="s">
        <v>44</v>
      </c>
      <c r="B60" s="1" t="s">
        <v>42</v>
      </c>
      <c r="C60" s="1">
        <f>(26-38)*2</f>
        <v>-24</v>
      </c>
    </row>
    <row r="61" spans="1:6" x14ac:dyDescent="0.3">
      <c r="A61" s="1" t="s">
        <v>46</v>
      </c>
      <c r="B61" s="1" t="s">
        <v>45</v>
      </c>
      <c r="C61" s="1">
        <f>44-60</f>
        <v>-16</v>
      </c>
    </row>
    <row r="62" spans="1:6" x14ac:dyDescent="0.3">
      <c r="A62" s="1" t="s">
        <v>47</v>
      </c>
      <c r="B62" s="1" t="s">
        <v>48</v>
      </c>
      <c r="C62" s="1">
        <f>-3</f>
        <v>-3</v>
      </c>
      <c r="D62" s="1" t="s">
        <v>49</v>
      </c>
    </row>
    <row r="63" spans="1:6" x14ac:dyDescent="0.3">
      <c r="A63" s="1" t="s">
        <v>57</v>
      </c>
      <c r="B63" s="1">
        <v>2.1</v>
      </c>
      <c r="C63" s="1">
        <f>(121-151)/2</f>
        <v>-15</v>
      </c>
    </row>
    <row r="65" spans="1:3" x14ac:dyDescent="0.3">
      <c r="B65" s="1" t="s">
        <v>53</v>
      </c>
    </row>
    <row r="66" spans="1:3" x14ac:dyDescent="0.3">
      <c r="A66" s="1" t="s">
        <v>50</v>
      </c>
      <c r="B66" s="1">
        <f>91-86</f>
        <v>5</v>
      </c>
    </row>
    <row r="67" spans="1:3" x14ac:dyDescent="0.3">
      <c r="A67" s="1" t="s">
        <v>51</v>
      </c>
      <c r="B67" s="1">
        <f>91-86</f>
        <v>5</v>
      </c>
    </row>
    <row r="69" spans="1:3" x14ac:dyDescent="0.3">
      <c r="B69" s="1" t="s">
        <v>54</v>
      </c>
    </row>
    <row r="70" spans="1:3" x14ac:dyDescent="0.3">
      <c r="A70" s="1" t="s">
        <v>52</v>
      </c>
      <c r="B70" s="1">
        <f>81-55</f>
        <v>26</v>
      </c>
    </row>
    <row r="71" spans="1:3" x14ac:dyDescent="0.3">
      <c r="A71" s="1" t="s">
        <v>55</v>
      </c>
    </row>
    <row r="72" spans="1:3" x14ac:dyDescent="0.3">
      <c r="A72" s="1" t="s">
        <v>56</v>
      </c>
      <c r="B72" s="1">
        <f>286-238</f>
        <v>48</v>
      </c>
    </row>
    <row r="74" spans="1:3" x14ac:dyDescent="0.3">
      <c r="A74" s="1" t="s">
        <v>15</v>
      </c>
      <c r="B74" s="1" t="s">
        <v>45</v>
      </c>
    </row>
    <row r="75" spans="1:3" x14ac:dyDescent="0.3">
      <c r="A75" s="1" t="s">
        <v>58</v>
      </c>
      <c r="B75" s="1">
        <f>174-158</f>
        <v>16</v>
      </c>
    </row>
    <row r="77" spans="1:3" x14ac:dyDescent="0.3">
      <c r="B77" s="1" t="s">
        <v>48</v>
      </c>
    </row>
    <row r="78" spans="1:3" x14ac:dyDescent="0.3">
      <c r="A78" s="1" t="s">
        <v>59</v>
      </c>
      <c r="B78" s="1">
        <f>600-600</f>
        <v>0</v>
      </c>
    </row>
    <row r="79" spans="1:3" x14ac:dyDescent="0.3">
      <c r="A79" s="1" t="s">
        <v>60</v>
      </c>
      <c r="B79" s="1">
        <f>110-110</f>
        <v>0</v>
      </c>
    </row>
    <row r="80" spans="1:3" x14ac:dyDescent="0.3">
      <c r="A80" s="1" t="s">
        <v>61</v>
      </c>
      <c r="B80" s="1">
        <v>-14</v>
      </c>
      <c r="C80" s="1" t="s">
        <v>62</v>
      </c>
    </row>
    <row r="81" spans="1:3" x14ac:dyDescent="0.3">
      <c r="A81" s="1" t="s">
        <v>63</v>
      </c>
      <c r="B81" s="1">
        <v>-10</v>
      </c>
      <c r="C81" s="1" t="s">
        <v>62</v>
      </c>
    </row>
    <row r="82" spans="1:3" x14ac:dyDescent="0.3">
      <c r="A82" s="1" t="s">
        <v>64</v>
      </c>
      <c r="B82" s="1">
        <f>222-199</f>
        <v>23</v>
      </c>
    </row>
    <row r="84" spans="1:3" x14ac:dyDescent="0.3">
      <c r="B84" s="1" t="s">
        <v>64</v>
      </c>
    </row>
    <row r="85" spans="1:3" x14ac:dyDescent="0.3">
      <c r="A85" s="1" t="s">
        <v>65</v>
      </c>
      <c r="B85" s="1">
        <v>10</v>
      </c>
    </row>
    <row r="87" spans="1:3" x14ac:dyDescent="0.3">
      <c r="A87" s="1" t="s">
        <v>13</v>
      </c>
      <c r="B87" s="1" t="s">
        <v>67</v>
      </c>
    </row>
    <row r="88" spans="1:3" x14ac:dyDescent="0.3">
      <c r="A88" s="1" t="s">
        <v>66</v>
      </c>
      <c r="B88" s="1">
        <f>105-71</f>
        <v>34</v>
      </c>
    </row>
    <row r="90" spans="1:3" x14ac:dyDescent="0.3">
      <c r="B90" s="1">
        <v>2.1</v>
      </c>
    </row>
    <row r="91" spans="1:3" x14ac:dyDescent="0.3">
      <c r="A91" s="1" t="s">
        <v>68</v>
      </c>
      <c r="B91" s="1">
        <v>5</v>
      </c>
    </row>
    <row r="92" spans="1:3" x14ac:dyDescent="0.3">
      <c r="A92" s="1">
        <v>2.2000000000000002</v>
      </c>
      <c r="B92" s="1">
        <v>0</v>
      </c>
    </row>
    <row r="94" spans="1:3" x14ac:dyDescent="0.3">
      <c r="A94" s="1" t="s">
        <v>37</v>
      </c>
      <c r="B94" s="1">
        <v>2.2000000000000002</v>
      </c>
    </row>
    <row r="95" spans="1:3" x14ac:dyDescent="0.3">
      <c r="A95" s="1" t="s">
        <v>69</v>
      </c>
      <c r="B95" s="1">
        <f>167-205</f>
        <v>-38</v>
      </c>
    </row>
    <row r="96" spans="1:3" x14ac:dyDescent="0.3">
      <c r="A96" s="1" t="s">
        <v>70</v>
      </c>
      <c r="B96" s="1">
        <f>368-344</f>
        <v>24</v>
      </c>
    </row>
    <row r="97" spans="1:4" x14ac:dyDescent="0.3">
      <c r="A97" s="1" t="s">
        <v>71</v>
      </c>
      <c r="B97" s="1">
        <v>-10</v>
      </c>
    </row>
    <row r="98" spans="1:4" x14ac:dyDescent="0.3">
      <c r="A98" s="1" t="s">
        <v>72</v>
      </c>
      <c r="B98" s="1">
        <f>245-226</f>
        <v>19</v>
      </c>
    </row>
    <row r="100" spans="1:4" x14ac:dyDescent="0.3">
      <c r="A100" s="1" t="s">
        <v>75</v>
      </c>
      <c r="B100" s="1" t="s">
        <v>77</v>
      </c>
      <c r="C100" s="1" t="s">
        <v>74</v>
      </c>
    </row>
    <row r="101" spans="1:4" x14ac:dyDescent="0.3">
      <c r="A101" s="1" t="s">
        <v>73</v>
      </c>
      <c r="B101" s="1">
        <f>45-75</f>
        <v>-30</v>
      </c>
      <c r="C101" s="3">
        <f>3-17</f>
        <v>-14</v>
      </c>
    </row>
    <row r="102" spans="1:4" x14ac:dyDescent="0.3">
      <c r="A102" s="1" t="s">
        <v>76</v>
      </c>
      <c r="B102" s="1">
        <f>(46-27)*2</f>
        <v>38</v>
      </c>
      <c r="C102" s="1">
        <f>7-13</f>
        <v>-6</v>
      </c>
      <c r="D102" s="1" t="s">
        <v>78</v>
      </c>
    </row>
    <row r="103" spans="1:4" x14ac:dyDescent="0.3">
      <c r="A103" s="1" t="s">
        <v>80</v>
      </c>
      <c r="B103" s="1">
        <f>72-65</f>
        <v>7</v>
      </c>
      <c r="C103" s="1">
        <f>5-14</f>
        <v>-9</v>
      </c>
      <c r="D103" s="1" t="s">
        <v>81</v>
      </c>
    </row>
    <row r="104" spans="1:4" x14ac:dyDescent="0.3">
      <c r="A104" s="1" t="s">
        <v>79</v>
      </c>
      <c r="B104" s="1">
        <v>0</v>
      </c>
      <c r="C104" s="1">
        <f>8-12</f>
        <v>-4</v>
      </c>
      <c r="D104" s="1" t="s">
        <v>82</v>
      </c>
    </row>
    <row r="108" spans="1:4" x14ac:dyDescent="0.3">
      <c r="B108" s="1">
        <v>2.2999999999999998</v>
      </c>
    </row>
    <row r="109" spans="1:4" x14ac:dyDescent="0.3">
      <c r="A109" s="1" t="s">
        <v>84</v>
      </c>
      <c r="B109" s="1">
        <f>116-106</f>
        <v>10</v>
      </c>
    </row>
    <row r="110" spans="1:4" x14ac:dyDescent="0.3">
      <c r="A110" s="1" t="s">
        <v>85</v>
      </c>
      <c r="B110" s="1">
        <f>93-86</f>
        <v>7</v>
      </c>
    </row>
    <row r="111" spans="1:4" x14ac:dyDescent="0.3">
      <c r="A111" s="1" t="s">
        <v>86</v>
      </c>
      <c r="B111" s="1">
        <f>97-84</f>
        <v>13</v>
      </c>
    </row>
    <row r="112" spans="1:4" x14ac:dyDescent="0.3">
      <c r="A112" s="1" t="s">
        <v>87</v>
      </c>
      <c r="B112" s="1">
        <f>80-59</f>
        <v>21</v>
      </c>
    </row>
    <row r="114" spans="1:5" x14ac:dyDescent="0.3">
      <c r="A114" s="1" t="s">
        <v>88</v>
      </c>
      <c r="B114" s="1">
        <v>10</v>
      </c>
    </row>
    <row r="116" spans="1:5" x14ac:dyDescent="0.3">
      <c r="B116" s="1" t="s">
        <v>83</v>
      </c>
    </row>
    <row r="117" spans="1:5" x14ac:dyDescent="0.3">
      <c r="A117" s="1">
        <v>2.5</v>
      </c>
      <c r="B117" s="1">
        <f>94-78</f>
        <v>16</v>
      </c>
    </row>
    <row r="118" spans="1:5" x14ac:dyDescent="0.3">
      <c r="B118" s="1">
        <v>2.5</v>
      </c>
    </row>
    <row r="119" spans="1:5" x14ac:dyDescent="0.3">
      <c r="A119" s="1" t="s">
        <v>89</v>
      </c>
      <c r="B119" s="1">
        <f>82-61</f>
        <v>21</v>
      </c>
    </row>
    <row r="121" spans="1:5" x14ac:dyDescent="0.3">
      <c r="B121" s="1" t="s">
        <v>89</v>
      </c>
    </row>
    <row r="122" spans="1:5" x14ac:dyDescent="0.3">
      <c r="A122" s="1" t="s">
        <v>90</v>
      </c>
      <c r="B122" s="1">
        <f>96-81</f>
        <v>15</v>
      </c>
    </row>
    <row r="124" spans="1:5" x14ac:dyDescent="0.3">
      <c r="A124" s="1" t="s">
        <v>13</v>
      </c>
      <c r="B124" s="1" t="s">
        <v>83</v>
      </c>
    </row>
    <row r="125" spans="1:5" x14ac:dyDescent="0.3">
      <c r="A125" s="1" t="s">
        <v>92</v>
      </c>
      <c r="B125" s="1">
        <f>(439-394)/5</f>
        <v>9</v>
      </c>
    </row>
    <row r="128" spans="1:5" x14ac:dyDescent="0.3">
      <c r="B128" s="1" t="s">
        <v>93</v>
      </c>
      <c r="C128" s="1">
        <v>2.2999999999999998</v>
      </c>
      <c r="D128" s="1">
        <v>2.2000000000000002</v>
      </c>
      <c r="E128" s="1">
        <v>2.1</v>
      </c>
    </row>
    <row r="129" spans="2:4" x14ac:dyDescent="0.3">
      <c r="B129" s="1" t="s">
        <v>91</v>
      </c>
      <c r="C129" s="1">
        <f>125-90</f>
        <v>35</v>
      </c>
      <c r="D129" s="1">
        <f>133-91</f>
        <v>42</v>
      </c>
    </row>
    <row r="132" spans="2:4" x14ac:dyDescent="0.3">
      <c r="B132" s="4" t="s">
        <v>95</v>
      </c>
    </row>
    <row r="133" spans="2:4" x14ac:dyDescent="0.3">
      <c r="B133" s="1" t="s">
        <v>94</v>
      </c>
      <c r="C133" s="1">
        <v>0.1</v>
      </c>
    </row>
    <row r="134" spans="2:4" x14ac:dyDescent="0.3">
      <c r="B134" s="1">
        <v>0.2</v>
      </c>
      <c r="C134" s="1">
        <f>(15-20)*2</f>
        <v>-10</v>
      </c>
      <c r="D134" s="1" t="s">
        <v>100</v>
      </c>
    </row>
    <row r="135" spans="2:4" x14ac:dyDescent="0.3">
      <c r="B135" s="1" t="s">
        <v>96</v>
      </c>
      <c r="C135" s="1">
        <f>(170-130)/8</f>
        <v>5</v>
      </c>
    </row>
    <row r="136" spans="2:4" x14ac:dyDescent="0.3">
      <c r="B136" s="1" t="s">
        <v>97</v>
      </c>
      <c r="C136" s="1">
        <f>33-10</f>
        <v>23</v>
      </c>
    </row>
    <row r="138" spans="2:4" x14ac:dyDescent="0.3">
      <c r="B138" s="1" t="s">
        <v>98</v>
      </c>
      <c r="C138" s="1">
        <v>0.3</v>
      </c>
    </row>
    <row r="139" spans="2:4" x14ac:dyDescent="0.3">
      <c r="B139" s="1">
        <v>0.4</v>
      </c>
      <c r="C139" s="1">
        <v>0</v>
      </c>
      <c r="D139" s="1" t="s">
        <v>99</v>
      </c>
    </row>
    <row r="140" spans="2:4" x14ac:dyDescent="0.3">
      <c r="B140" s="1" t="s">
        <v>101</v>
      </c>
      <c r="C140" s="1">
        <f>9-32</f>
        <v>-23</v>
      </c>
      <c r="D140" s="1" t="s">
        <v>102</v>
      </c>
    </row>
    <row r="141" spans="2:4" x14ac:dyDescent="0.3">
      <c r="B141" s="1">
        <v>0.5</v>
      </c>
      <c r="C141" s="1">
        <f>30-15</f>
        <v>15</v>
      </c>
    </row>
    <row r="143" spans="2:4" x14ac:dyDescent="0.3">
      <c r="B143" s="1" t="s">
        <v>103</v>
      </c>
      <c r="C143" s="1">
        <v>0.5</v>
      </c>
    </row>
    <row r="144" spans="2:4" x14ac:dyDescent="0.3">
      <c r="B144" s="1">
        <v>0.6</v>
      </c>
      <c r="C144" s="1">
        <f>36-9</f>
        <v>27</v>
      </c>
    </row>
    <row r="145" spans="2:4" x14ac:dyDescent="0.3">
      <c r="B145" s="1">
        <v>0.7</v>
      </c>
      <c r="C145" s="1">
        <f>22-27</f>
        <v>-5</v>
      </c>
      <c r="D145" s="1" t="s">
        <v>104</v>
      </c>
    </row>
    <row r="146" spans="2:4" x14ac:dyDescent="0.3">
      <c r="B146" s="1" t="s">
        <v>105</v>
      </c>
      <c r="C146" s="1">
        <f>(105-86)/4</f>
        <v>4.75</v>
      </c>
    </row>
    <row r="149" spans="2:4" x14ac:dyDescent="0.3">
      <c r="B149" s="1" t="s">
        <v>106</v>
      </c>
      <c r="C149" s="1">
        <v>0.7</v>
      </c>
    </row>
    <row r="150" spans="2:4" x14ac:dyDescent="0.3">
      <c r="B150" s="1" t="s">
        <v>110</v>
      </c>
      <c r="C150" s="1">
        <f>29-12</f>
        <v>17</v>
      </c>
    </row>
    <row r="152" spans="2:4" x14ac:dyDescent="0.3">
      <c r="B152" s="1" t="s">
        <v>108</v>
      </c>
    </row>
    <row r="153" spans="2:4" x14ac:dyDescent="0.3">
      <c r="B153" s="1" t="s">
        <v>107</v>
      </c>
      <c r="C153" s="1">
        <v>0.8</v>
      </c>
    </row>
    <row r="154" spans="2:4" x14ac:dyDescent="0.3">
      <c r="B154" s="1" t="s">
        <v>109</v>
      </c>
      <c r="C154" s="1">
        <f>40-60</f>
        <v>-20</v>
      </c>
      <c r="D154" s="1" t="s">
        <v>100</v>
      </c>
    </row>
    <row r="155" spans="2:4" x14ac:dyDescent="0.3">
      <c r="B155" s="1" t="s">
        <v>111</v>
      </c>
      <c r="C155" s="1">
        <f>51-54</f>
        <v>-3</v>
      </c>
      <c r="D155" s="1" t="s">
        <v>112</v>
      </c>
    </row>
    <row r="156" spans="2:4" x14ac:dyDescent="0.3">
      <c r="B156" s="1" t="s">
        <v>113</v>
      </c>
      <c r="C156" s="1">
        <f>47-43</f>
        <v>4</v>
      </c>
    </row>
    <row r="157" spans="2:4" x14ac:dyDescent="0.3">
      <c r="B157" s="1" t="s">
        <v>114</v>
      </c>
      <c r="C157" s="1">
        <f>57-34</f>
        <v>23</v>
      </c>
      <c r="D157" s="1" t="s">
        <v>115</v>
      </c>
    </row>
    <row r="160" spans="2:4" x14ac:dyDescent="0.3">
      <c r="B160" s="1" t="s">
        <v>106</v>
      </c>
      <c r="C160" s="1">
        <v>1.1000000000000001</v>
      </c>
    </row>
    <row r="161" spans="2:6" x14ac:dyDescent="0.3">
      <c r="B161" s="1">
        <v>1.2</v>
      </c>
      <c r="C161" s="1">
        <f>(100-120)/2</f>
        <v>-10</v>
      </c>
      <c r="D161" s="1" t="s">
        <v>116</v>
      </c>
    </row>
    <row r="162" spans="2:6" x14ac:dyDescent="0.3">
      <c r="B162" s="1">
        <v>1.3</v>
      </c>
      <c r="C162" s="1">
        <f>68-97</f>
        <v>-29</v>
      </c>
      <c r="D162" s="1" t="s">
        <v>117</v>
      </c>
    </row>
    <row r="163" spans="2:6" x14ac:dyDescent="0.3">
      <c r="B163" s="1" t="s">
        <v>119</v>
      </c>
      <c r="C163" s="1">
        <f>42-47</f>
        <v>-5</v>
      </c>
      <c r="D163" s="1" t="s">
        <v>118</v>
      </c>
    </row>
    <row r="164" spans="2:6" x14ac:dyDescent="0.3">
      <c r="B164" s="1">
        <v>1.4</v>
      </c>
      <c r="C164" s="1">
        <f>57-49</f>
        <v>8</v>
      </c>
      <c r="D164" s="1" t="s">
        <v>120</v>
      </c>
    </row>
    <row r="166" spans="2:6" x14ac:dyDescent="0.3">
      <c r="B166" s="1" t="s">
        <v>13</v>
      </c>
      <c r="C166" s="1">
        <v>1.4</v>
      </c>
    </row>
    <row r="167" spans="2:6" x14ac:dyDescent="0.3">
      <c r="B167" s="1" t="s">
        <v>122</v>
      </c>
      <c r="C167" s="1">
        <f>79-91</f>
        <v>-12</v>
      </c>
      <c r="D167" s="1" t="s">
        <v>121</v>
      </c>
    </row>
    <row r="168" spans="2:6" x14ac:dyDescent="0.3">
      <c r="B168" s="1" t="s">
        <v>123</v>
      </c>
      <c r="C168" s="1">
        <f>87-96</f>
        <v>-9</v>
      </c>
    </row>
    <row r="169" spans="2:6" x14ac:dyDescent="0.3">
      <c r="B169" s="1" t="s">
        <v>124</v>
      </c>
      <c r="C169" s="1">
        <f>91-92</f>
        <v>-1</v>
      </c>
    </row>
    <row r="170" spans="2:6" x14ac:dyDescent="0.3">
      <c r="B170" s="1">
        <v>1.6</v>
      </c>
      <c r="C170" s="1">
        <f>(457-402)/5</f>
        <v>11</v>
      </c>
      <c r="D170" s="1" t="s">
        <v>125</v>
      </c>
    </row>
    <row r="171" spans="2:6" x14ac:dyDescent="0.3">
      <c r="B171" s="1">
        <v>1.7</v>
      </c>
      <c r="C171" s="1">
        <f>(210-147)/2</f>
        <v>31.5</v>
      </c>
      <c r="D171" s="1" t="s">
        <v>115</v>
      </c>
    </row>
    <row r="174" spans="2:6" x14ac:dyDescent="0.3">
      <c r="B174" s="1" t="s">
        <v>127</v>
      </c>
      <c r="C174" s="1" t="s">
        <v>126</v>
      </c>
      <c r="D174" s="1" t="s">
        <v>128</v>
      </c>
      <c r="E174" s="1" t="s">
        <v>129</v>
      </c>
      <c r="F174" s="1" t="s">
        <v>130</v>
      </c>
    </row>
    <row r="175" spans="2:6" x14ac:dyDescent="0.3">
      <c r="B175" s="1">
        <v>1.7</v>
      </c>
      <c r="C175" s="1">
        <f>11-11</f>
        <v>0</v>
      </c>
      <c r="D175" s="1">
        <f>(45-5)/2.5</f>
        <v>16</v>
      </c>
      <c r="E175" s="1">
        <f>21-10</f>
        <v>11</v>
      </c>
      <c r="F175" s="1">
        <f>0-25</f>
        <v>-25</v>
      </c>
    </row>
    <row r="176" spans="2:6" x14ac:dyDescent="0.3">
      <c r="B176" s="1" t="s">
        <v>131</v>
      </c>
    </row>
    <row r="179" spans="2:7" x14ac:dyDescent="0.3">
      <c r="B179" s="1">
        <v>1000</v>
      </c>
      <c r="C179" s="1">
        <v>1.8</v>
      </c>
      <c r="D179" s="1" t="s">
        <v>132</v>
      </c>
      <c r="E179" s="1" t="s">
        <v>133</v>
      </c>
      <c r="F179" s="1" t="s">
        <v>134</v>
      </c>
    </row>
    <row r="180" spans="2:7" x14ac:dyDescent="0.3">
      <c r="B180" s="1">
        <v>1.7</v>
      </c>
      <c r="C180" s="1">
        <v>5</v>
      </c>
      <c r="D180" s="1">
        <v>-5</v>
      </c>
      <c r="E180" s="1">
        <v>-4</v>
      </c>
      <c r="F180" s="1">
        <v>0</v>
      </c>
      <c r="G180" s="1">
        <v>-10</v>
      </c>
    </row>
    <row r="182" spans="2:7" x14ac:dyDescent="0.3">
      <c r="C182" s="1">
        <v>1.7</v>
      </c>
    </row>
    <row r="183" spans="2:7" x14ac:dyDescent="0.3">
      <c r="B183" s="1" t="s">
        <v>135</v>
      </c>
      <c r="C183" s="1">
        <f>48-71</f>
        <v>-23</v>
      </c>
    </row>
    <row r="184" spans="2:7" x14ac:dyDescent="0.3">
      <c r="B184" s="1" t="s">
        <v>136</v>
      </c>
      <c r="C184" s="1" t="s">
        <v>62</v>
      </c>
    </row>
    <row r="185" spans="2:7" x14ac:dyDescent="0.3">
      <c r="B185" s="1" t="s">
        <v>137</v>
      </c>
      <c r="C185" s="1">
        <v>0</v>
      </c>
    </row>
    <row r="186" spans="2:7" x14ac:dyDescent="0.3">
      <c r="B186" s="1" t="s">
        <v>138</v>
      </c>
      <c r="C186" s="1">
        <v>-20</v>
      </c>
    </row>
    <row r="187" spans="2:7" x14ac:dyDescent="0.3">
      <c r="B187" s="1" t="s">
        <v>139</v>
      </c>
      <c r="C187" s="1">
        <v>-10</v>
      </c>
    </row>
    <row r="188" spans="2:7" x14ac:dyDescent="0.3">
      <c r="B188" s="1" t="s">
        <v>140</v>
      </c>
      <c r="C188" s="1">
        <v>-20</v>
      </c>
    </row>
    <row r="189" spans="2:7" x14ac:dyDescent="0.3">
      <c r="B189" s="1" t="s">
        <v>141</v>
      </c>
      <c r="C189" s="1">
        <f>10</f>
        <v>10</v>
      </c>
    </row>
    <row r="190" spans="2:7" x14ac:dyDescent="0.3">
      <c r="B190" s="1" t="s">
        <v>20</v>
      </c>
    </row>
    <row r="191" spans="2:7" x14ac:dyDescent="0.3">
      <c r="B191" s="1" t="s">
        <v>142</v>
      </c>
      <c r="C191" s="1">
        <f>(26-13)*2</f>
        <v>26</v>
      </c>
    </row>
    <row r="192" spans="2:7" x14ac:dyDescent="0.3">
      <c r="B192" s="1" t="s">
        <v>143</v>
      </c>
      <c r="C192" s="1">
        <f>35-43</f>
        <v>-8</v>
      </c>
    </row>
    <row r="193" spans="1:6" x14ac:dyDescent="0.3">
      <c r="B193" s="1" t="s">
        <v>144</v>
      </c>
      <c r="C193" s="1">
        <v>-10</v>
      </c>
      <c r="D193" s="1" t="s">
        <v>145</v>
      </c>
    </row>
    <row r="194" spans="1:6" x14ac:dyDescent="0.3">
      <c r="B194" s="1" t="s">
        <v>146</v>
      </c>
      <c r="C194" s="1">
        <v>-30</v>
      </c>
      <c r="D194" s="1" t="s">
        <v>147</v>
      </c>
    </row>
    <row r="195" spans="1:6" x14ac:dyDescent="0.3">
      <c r="B195" s="1" t="s">
        <v>148</v>
      </c>
      <c r="C195" s="1">
        <v>-10</v>
      </c>
    </row>
    <row r="196" spans="1:6" x14ac:dyDescent="0.3">
      <c r="B196" s="1" t="s">
        <v>15</v>
      </c>
      <c r="C196" s="1">
        <v>1.8</v>
      </c>
      <c r="D196" s="1">
        <v>1.7</v>
      </c>
      <c r="E196" s="1" t="s">
        <v>150</v>
      </c>
      <c r="F196" s="1" t="s">
        <v>151</v>
      </c>
    </row>
    <row r="197" spans="1:6" x14ac:dyDescent="0.3">
      <c r="B197" s="1" t="s">
        <v>149</v>
      </c>
      <c r="C197" s="1">
        <f>75-55</f>
        <v>20</v>
      </c>
      <c r="D197" s="1">
        <v>0</v>
      </c>
      <c r="E197" s="1">
        <f>88-81</f>
        <v>7</v>
      </c>
      <c r="F197" s="1">
        <f>35-46</f>
        <v>-11</v>
      </c>
    </row>
    <row r="200" spans="1:6" x14ac:dyDescent="0.3">
      <c r="C200" s="1">
        <v>1.7</v>
      </c>
    </row>
    <row r="201" spans="1:6" x14ac:dyDescent="0.3">
      <c r="B201" s="1" t="s">
        <v>152</v>
      </c>
      <c r="C201" s="1">
        <f>34-56</f>
        <v>-22</v>
      </c>
    </row>
    <row r="202" spans="1:6" x14ac:dyDescent="0.3">
      <c r="B202" s="1" t="s">
        <v>153</v>
      </c>
      <c r="C202" s="1">
        <f>(160-204)/4</f>
        <v>-11</v>
      </c>
    </row>
    <row r="203" spans="1:6" x14ac:dyDescent="0.3">
      <c r="B203" s="1" t="s">
        <v>154</v>
      </c>
      <c r="C203" s="1">
        <f>-20</f>
        <v>-20</v>
      </c>
    </row>
    <row r="205" spans="1:6" x14ac:dyDescent="0.3">
      <c r="B205" s="1" t="s">
        <v>155</v>
      </c>
      <c r="C205" s="1">
        <f>62-60</f>
        <v>2</v>
      </c>
    </row>
    <row r="206" spans="1:6" x14ac:dyDescent="0.3">
      <c r="A206" s="1" t="s">
        <v>157</v>
      </c>
      <c r="B206" s="1" t="s">
        <v>156</v>
      </c>
      <c r="C206" s="1">
        <f>74-64</f>
        <v>10</v>
      </c>
    </row>
    <row r="207" spans="1:6" x14ac:dyDescent="0.3">
      <c r="B207" s="1" t="s">
        <v>158</v>
      </c>
      <c r="C207" s="1">
        <f>-10</f>
        <v>-10</v>
      </c>
    </row>
    <row r="208" spans="1:6" x14ac:dyDescent="0.3">
      <c r="B208" s="1" t="s">
        <v>159</v>
      </c>
      <c r="C208" s="1">
        <f>135-113</f>
        <v>22</v>
      </c>
    </row>
    <row r="210" spans="2:3" x14ac:dyDescent="0.3">
      <c r="C210" s="1" t="s">
        <v>160</v>
      </c>
    </row>
    <row r="211" spans="2:3" x14ac:dyDescent="0.3">
      <c r="B211" s="1" t="s">
        <v>161</v>
      </c>
      <c r="C211" s="1">
        <f>174-152</f>
        <v>22</v>
      </c>
    </row>
    <row r="213" spans="2:3" x14ac:dyDescent="0.3">
      <c r="C213" s="1">
        <v>1.8</v>
      </c>
    </row>
    <row r="214" spans="2:3" x14ac:dyDescent="0.3">
      <c r="B214" s="1" t="s">
        <v>162</v>
      </c>
      <c r="C214" s="1">
        <v>3</v>
      </c>
    </row>
    <row r="215" spans="2:3" x14ac:dyDescent="0.3">
      <c r="B215" s="1" t="s">
        <v>163</v>
      </c>
      <c r="C215" s="1">
        <v>-5</v>
      </c>
    </row>
    <row r="216" spans="2:3" x14ac:dyDescent="0.3">
      <c r="B216" s="1" t="s">
        <v>164</v>
      </c>
      <c r="C216" s="1">
        <v>1</v>
      </c>
    </row>
    <row r="217" spans="2:3" x14ac:dyDescent="0.3">
      <c r="B217" s="1" t="s">
        <v>165</v>
      </c>
      <c r="C217" s="1">
        <f>86-64</f>
        <v>22</v>
      </c>
    </row>
    <row r="219" spans="2:3" x14ac:dyDescent="0.3">
      <c r="C219" s="1" t="s">
        <v>8</v>
      </c>
    </row>
    <row r="220" spans="2:3" x14ac:dyDescent="0.3">
      <c r="B220" s="1" t="s">
        <v>166</v>
      </c>
      <c r="C220" s="1">
        <f>153-135</f>
        <v>18</v>
      </c>
    </row>
    <row r="222" spans="2:3" x14ac:dyDescent="0.3">
      <c r="C222" s="1" t="s">
        <v>6</v>
      </c>
    </row>
    <row r="223" spans="2:3" x14ac:dyDescent="0.3">
      <c r="B223" s="1" t="s">
        <v>167</v>
      </c>
    </row>
  </sheetData>
  <conditionalFormatting sqref="C139">
    <cfRule type="cellIs" dxfId="10" priority="3" operator="equal">
      <formula>0</formula>
    </cfRule>
  </conditionalFormatting>
  <conditionalFormatting sqref="C139:C142 C144:C147 C154:C158">
    <cfRule type="cellIs" dxfId="9" priority="17" operator="lessThan">
      <formula>0</formula>
    </cfRule>
  </conditionalFormatting>
  <conditionalFormatting sqref="C154:C158">
    <cfRule type="cellIs" dxfId="8" priority="9" operator="greaterThan">
      <formula>0</formula>
    </cfRule>
  </conditionalFormatting>
  <conditionalFormatting sqref="C175">
    <cfRule type="cellIs" dxfId="7" priority="1" operator="equal">
      <formula>0</formula>
    </cfRule>
  </conditionalFormatting>
  <conditionalFormatting sqref="C175:F175">
    <cfRule type="cellIs" dxfId="6" priority="7" operator="lessThan">
      <formula>0</formula>
    </cfRule>
    <cfRule type="cellIs" dxfId="5" priority="8" operator="greaterThan">
      <formula>0</formula>
    </cfRule>
  </conditionalFormatting>
  <conditionalFormatting sqref="G4:M4">
    <cfRule type="cellIs" dxfId="4" priority="11" operator="lessThan">
      <formula>0</formula>
    </cfRule>
    <cfRule type="cellIs" dxfId="3" priority="12" operator="equal">
      <formula>0</formula>
    </cfRule>
    <cfRule type="cellIs" dxfId="2" priority="13" operator="greaterThan">
      <formula>0</formula>
    </cfRule>
  </conditionalFormatting>
  <conditionalFormatting sqref="P3:P12 C4:C5 C134:C137 C141:C142 C144:C148 C150:C151">
    <cfRule type="cellIs" dxfId="1" priority="18" operator="greaterThan">
      <formula>0</formula>
    </cfRule>
  </conditionalFormatting>
  <conditionalFormatting sqref="P3:P16">
    <cfRule type="cellIs" dxfId="0" priority="16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2025-02-15T06:29:59Z</dcterms:created>
  <dcterms:modified xsi:type="dcterms:W3CDTF">2025-04-22T14:53:30Z</dcterms:modified>
</cp:coreProperties>
</file>