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showObjects="none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cel_\excel_files\"/>
    </mc:Choice>
  </mc:AlternateContent>
  <xr:revisionPtr revIDLastSave="0" documentId="13_ncr:1_{67F4DC71-3403-40AA-8EAC-2D67F2989EAE}" xr6:coauthVersionLast="43" xr6:coauthVersionMax="43" xr10:uidLastSave="{00000000-0000-0000-0000-000000000000}"/>
  <bookViews>
    <workbookView xWindow="-120" yWindow="-120" windowWidth="20730" windowHeight="11160" tabRatio="863" activeTab="2" xr2:uid="{00000000-000D-0000-FFFF-FFFF00000000}"/>
  </bookViews>
  <sheets>
    <sheet name="formulas" sheetId="1" r:id="rId1"/>
    <sheet name="formula new" sheetId="9" r:id="rId2"/>
    <sheet name="data" sheetId="5" r:id="rId3"/>
    <sheet name="subtotal" sheetId="10" r:id="rId4"/>
    <sheet name="pivot 1" sheetId="12" r:id="rId5"/>
    <sheet name="pivot date+area grouping" sheetId="15" r:id="rId6"/>
  </sheets>
  <definedNames>
    <definedName name="countifs">formulas!$C$20:$E$20</definedName>
    <definedName name="RANGE">formulas!$B$83:$B$87</definedName>
    <definedName name="solver_adj" localSheetId="1" hidden="1">'formula new'!$A$39:$A$41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'formula new'!$A$39</definedName>
    <definedName name="solver_lhs2" localSheetId="1" hidden="1">'formula new'!$A$40</definedName>
    <definedName name="solver_lhs3" localSheetId="1" hidden="1">'formula new'!$A$41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'formula new'!$A$45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hs1" localSheetId="1" hidden="1">140</definedName>
    <definedName name="solver_rhs2" localSheetId="1" hidden="1">360</definedName>
    <definedName name="solver_rhs3" localSheetId="1" hidden="1">160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270</definedName>
    <definedName name="solver_ver" localSheetId="1" hidden="1">3</definedName>
    <definedName name="SUMIFS">formulas!$E$21</definedName>
    <definedName name="texttocol">formulas!$G$27</definedName>
    <definedName name="vlookup">formulas!$H$13</definedName>
  </definedNames>
  <calcPr calcId="191029"/>
  <pivotCaches>
    <pivotCache cacheId="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7" i="5" l="1"/>
  <c r="E47" i="5"/>
  <c r="G40" i="5"/>
  <c r="E40" i="5"/>
  <c r="E48" i="5" s="1"/>
  <c r="G26" i="5"/>
  <c r="G48" i="5" s="1"/>
  <c r="E26" i="5"/>
  <c r="E289" i="1" l="1"/>
  <c r="E224" i="1"/>
  <c r="F79" i="1"/>
  <c r="F4" i="1"/>
  <c r="G7" i="1"/>
  <c r="G6" i="1"/>
  <c r="G5" i="1"/>
  <c r="G4" i="1"/>
  <c r="F7" i="1"/>
  <c r="F6" i="1"/>
  <c r="F5" i="1"/>
  <c r="A260" i="1" l="1"/>
  <c r="A261" i="1"/>
  <c r="A262" i="1"/>
  <c r="A264" i="1"/>
  <c r="A265" i="1"/>
  <c r="A266" i="1"/>
  <c r="A259" i="1"/>
  <c r="A289" i="1"/>
  <c r="A270" i="1" l="1"/>
  <c r="A271" i="1"/>
  <c r="A268" i="1"/>
  <c r="B254" i="1" a="1"/>
  <c r="B254" i="1" s="1"/>
  <c r="B253" i="1"/>
  <c r="E21" i="1" l="1"/>
  <c r="A224" i="1" l="1"/>
  <c r="C210" i="1"/>
  <c r="C211" i="1"/>
  <c r="C212" i="1"/>
  <c r="C213" i="1"/>
  <c r="C214" i="1"/>
  <c r="C215" i="1"/>
  <c r="C209" i="1"/>
  <c r="B210" i="1"/>
  <c r="B211" i="1"/>
  <c r="B212" i="1"/>
  <c r="B213" i="1"/>
  <c r="B214" i="1"/>
  <c r="B215" i="1"/>
  <c r="B209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156" i="1"/>
  <c r="C157" i="1"/>
  <c r="C155" i="1"/>
  <c r="C36" i="1"/>
  <c r="B36" i="1"/>
  <c r="B138" i="1"/>
  <c r="C134" i="1"/>
  <c r="B127" i="1" l="1"/>
  <c r="B128" i="1"/>
  <c r="B126" i="1"/>
  <c r="A118" i="1"/>
  <c r="B118" i="1"/>
  <c r="A119" i="1"/>
  <c r="B119" i="1"/>
  <c r="A120" i="1"/>
  <c r="B120" i="1"/>
  <c r="A121" i="1"/>
  <c r="B121" i="1"/>
  <c r="A122" i="1"/>
  <c r="B122" i="1"/>
  <c r="C114" i="1" a="1"/>
  <c r="C114" i="1" s="1"/>
  <c r="B114" i="1" a="1"/>
  <c r="B114" i="1" s="1"/>
  <c r="B104" i="1"/>
  <c r="B105" i="1"/>
  <c r="B103" i="1"/>
  <c r="A104" i="1"/>
  <c r="A105" i="1"/>
  <c r="A103" i="1"/>
  <c r="A99" i="1"/>
  <c r="C83" i="1" a="1"/>
  <c r="C83" i="1" s="1"/>
  <c r="C72" i="1" a="1"/>
  <c r="C72" i="1" s="1"/>
  <c r="B73" i="1"/>
  <c r="E73" i="1" s="1"/>
  <c r="B74" i="1"/>
  <c r="E74" i="1" s="1"/>
  <c r="B75" i="1"/>
  <c r="E75" i="1" s="1"/>
  <c r="B76" i="1"/>
  <c r="E76" i="1" s="1"/>
  <c r="B77" i="1"/>
  <c r="E77" i="1" s="1"/>
  <c r="B78" i="1"/>
  <c r="E78" i="1" s="1"/>
  <c r="B79" i="1"/>
  <c r="E79" i="1" s="1"/>
  <c r="B72" i="1"/>
  <c r="E72" i="1" s="1"/>
  <c r="C86" i="1" l="1"/>
  <c r="C85" i="1"/>
  <c r="C84" i="1"/>
  <c r="C119" i="1"/>
  <c r="B123" i="1"/>
  <c r="C122" i="1"/>
  <c r="C120" i="1"/>
  <c r="A123" i="1"/>
  <c r="C121" i="1"/>
  <c r="C118" i="1"/>
  <c r="C87" i="1"/>
  <c r="G59" i="10"/>
  <c r="E59" i="10"/>
  <c r="G56" i="10"/>
  <c r="E56" i="10"/>
  <c r="G54" i="10"/>
  <c r="E54" i="10"/>
  <c r="G52" i="10"/>
  <c r="E52" i="10"/>
  <c r="G48" i="10"/>
  <c r="E48" i="10"/>
  <c r="G45" i="10"/>
  <c r="E45" i="10"/>
  <c r="G41" i="10"/>
  <c r="E41" i="10"/>
  <c r="G37" i="10"/>
  <c r="E37" i="10"/>
  <c r="G30" i="10"/>
  <c r="E30" i="10"/>
  <c r="G20" i="10"/>
  <c r="E20" i="10"/>
  <c r="G15" i="10"/>
  <c r="E15" i="10"/>
  <c r="G13" i="10"/>
  <c r="E13" i="10"/>
  <c r="G10" i="10"/>
  <c r="E10" i="10"/>
  <c r="A45" i="9"/>
  <c r="E34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67" i="1"/>
  <c r="B66" i="1"/>
  <c r="B64" i="1"/>
  <c r="C63" i="1" s="1"/>
  <c r="B58" i="1"/>
  <c r="B57" i="1"/>
  <c r="B53" i="1"/>
  <c r="B52" i="1"/>
  <c r="B48" i="1"/>
  <c r="B47" i="1"/>
  <c r="B49" i="1" s="1"/>
  <c r="B40" i="1"/>
  <c r="F37" i="1"/>
  <c r="C37" i="1"/>
  <c r="A37" i="1"/>
  <c r="F36" i="1"/>
  <c r="B28" i="1"/>
  <c r="B27" i="1"/>
  <c r="E22" i="1"/>
  <c r="H21" i="1"/>
  <c r="H20" i="1"/>
  <c r="E20" i="1"/>
  <c r="C19" i="1"/>
  <c r="C20" i="1" s="1"/>
  <c r="H13" i="1"/>
  <c r="E12" i="1"/>
  <c r="C8" i="1"/>
  <c r="C7" i="1"/>
  <c r="C6" i="1"/>
  <c r="C5" i="1"/>
  <c r="C4" i="1"/>
  <c r="A44" i="1" s="1"/>
  <c r="E49" i="10" l="1"/>
  <c r="E60" i="10"/>
  <c r="G49" i="10"/>
  <c r="G60" i="10"/>
  <c r="E31" i="10"/>
  <c r="E61" i="10" s="1"/>
  <c r="G31" i="10"/>
  <c r="C123" i="1"/>
  <c r="G61" i="10" l="1"/>
</calcChain>
</file>

<file path=xl/sharedStrings.xml><?xml version="1.0" encoding="utf-8"?>
<sst xmlns="http://schemas.openxmlformats.org/spreadsheetml/2006/main" count="832" uniqueCount="349">
  <si>
    <t>kumar</t>
  </si>
  <si>
    <t>sharma</t>
  </si>
  <si>
    <t>2,3</t>
  </si>
  <si>
    <t>aadesh</t>
  </si>
  <si>
    <t>NAME</t>
  </si>
  <si>
    <t>kumari</t>
  </si>
  <si>
    <t xml:space="preserve">profession </t>
  </si>
  <si>
    <t xml:space="preserve">salary </t>
  </si>
  <si>
    <t>rohan</t>
  </si>
  <si>
    <t>business</t>
  </si>
  <si>
    <t>ADESH</t>
  </si>
  <si>
    <t>KUMAR</t>
  </si>
  <si>
    <t>AJEET</t>
  </si>
  <si>
    <t>SINGH</t>
  </si>
  <si>
    <t>jia</t>
  </si>
  <si>
    <t xml:space="preserve">karan </t>
  </si>
  <si>
    <t xml:space="preserve">coder </t>
  </si>
  <si>
    <t>VLOOKUP</t>
  </si>
  <si>
    <t xml:space="preserve">shivam </t>
  </si>
  <si>
    <t xml:space="preserve">sales </t>
  </si>
  <si>
    <t xml:space="preserve">roshan </t>
  </si>
  <si>
    <t>teacher</t>
  </si>
  <si>
    <t xml:space="preserve">vishal </t>
  </si>
  <si>
    <t>sportsman</t>
  </si>
  <si>
    <t xml:space="preserve">gauri </t>
  </si>
  <si>
    <t>analyst</t>
  </si>
  <si>
    <t>AVERAGRE</t>
  </si>
  <si>
    <t>COUNTIF</t>
  </si>
  <si>
    <t>COUNTIFS</t>
  </si>
  <si>
    <t>COUNTA</t>
  </si>
  <si>
    <t>.</t>
  </si>
  <si>
    <t>SUMIFS</t>
  </si>
  <si>
    <t>COUNT</t>
  </si>
  <si>
    <t>ROHAN</t>
  </si>
  <si>
    <t>CONCATENATE</t>
  </si>
  <si>
    <t>a</t>
  </si>
  <si>
    <t>SHARMA</t>
  </si>
  <si>
    <t>b</t>
  </si>
  <si>
    <t xml:space="preserve">       ROHAN SHARMA</t>
  </si>
  <si>
    <t>f</t>
  </si>
  <si>
    <t>rohansharma</t>
  </si>
  <si>
    <t>SUMIF</t>
  </si>
  <si>
    <t>REPT</t>
  </si>
  <si>
    <t>jain</t>
  </si>
  <si>
    <t>rohan sharma</t>
  </si>
  <si>
    <t>SUBSTITUTE</t>
  </si>
  <si>
    <t>prakash singh</t>
  </si>
  <si>
    <t>removing spaces</t>
  </si>
  <si>
    <t>removing a certain char in a cell</t>
  </si>
  <si>
    <t>RIGHT/LEFT</t>
  </si>
  <si>
    <t xml:space="preserve">adding something in cell </t>
  </si>
  <si>
    <t>Akash</t>
  </si>
  <si>
    <t>Raikwar</t>
  </si>
  <si>
    <t>15/01/18</t>
  </si>
  <si>
    <t xml:space="preserve">countbheem </t>
  </si>
  <si>
    <t>COUNTBLANK</t>
  </si>
  <si>
    <t>COUNT WITH START ""</t>
  </si>
  <si>
    <t>MOD FUNCTION</t>
  </si>
  <si>
    <t>TO TEST IF INTEGER OR NOT</t>
  </si>
  <si>
    <t>Kumar</t>
  </si>
  <si>
    <t>abhishek</t>
  </si>
  <si>
    <t>soni</t>
  </si>
  <si>
    <t>ajit</t>
  </si>
  <si>
    <t>patel</t>
  </si>
  <si>
    <t>mishra</t>
  </si>
  <si>
    <t>vishal</t>
  </si>
  <si>
    <t>adesh</t>
  </si>
  <si>
    <t>ajay</t>
  </si>
  <si>
    <t>akash</t>
  </si>
  <si>
    <t>aarti</t>
  </si>
  <si>
    <t>Akarshan</t>
  </si>
  <si>
    <t>morya</t>
  </si>
  <si>
    <t>bhagat</t>
  </si>
  <si>
    <t>Achala</t>
  </si>
  <si>
    <t>Geedkar</t>
  </si>
  <si>
    <t>Total</t>
  </si>
  <si>
    <t>OrderDate</t>
  </si>
  <si>
    <t>Region</t>
  </si>
  <si>
    <t>Rep</t>
  </si>
  <si>
    <t>Item</t>
  </si>
  <si>
    <t>Units</t>
  </si>
  <si>
    <t>Unit 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</si>
  <si>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</si>
  <si>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</si>
  <si>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</si>
  <si>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</si>
  <si>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</si>
  <si>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</si>
  <si>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</si>
  <si>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</si>
  <si>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</si>
  <si>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</si>
  <si>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</si>
  <si>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</si>
  <si>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</si>
  <si>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</si>
  <si>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</si>
  <si>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</si>
  <si>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</si>
  <si>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</si>
  <si>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</si>
  <si>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Central Total</t>
  </si>
  <si>
    <t>East Total</t>
  </si>
  <si>
    <t>West Total</t>
  </si>
  <si>
    <t>Grand Total</t>
  </si>
  <si>
    <t>Subtotal</t>
  </si>
  <si>
    <t>deductions</t>
  </si>
  <si>
    <t>reduction</t>
  </si>
  <si>
    <t>rate</t>
  </si>
  <si>
    <t>Binder Total</t>
  </si>
  <si>
    <t>Desk Total</t>
  </si>
  <si>
    <t>Pen Total</t>
  </si>
  <si>
    <t>Pen Set Total</t>
  </si>
  <si>
    <t>Pencil Total</t>
  </si>
  <si>
    <t>values</t>
  </si>
  <si>
    <t>split</t>
  </si>
  <si>
    <t>Abdhesh</t>
  </si>
  <si>
    <t>ajeet</t>
  </si>
  <si>
    <t>akshay</t>
  </si>
  <si>
    <t xml:space="preserve"> using text to columns</t>
  </si>
  <si>
    <t>Data Validation</t>
  </si>
  <si>
    <t>abcde</t>
  </si>
  <si>
    <t>a32de</t>
  </si>
  <si>
    <t>sengar</t>
  </si>
  <si>
    <t>pick list</t>
  </si>
  <si>
    <t>length constrain</t>
  </si>
  <si>
    <t>data---whatif---Goal seek</t>
  </si>
  <si>
    <t>(this was kept empty at first)</t>
  </si>
  <si>
    <t>solver</t>
  </si>
  <si>
    <t>adjusting from 265 to 270</t>
  </si>
  <si>
    <t>In solver we can change multiple values with constrains</t>
  </si>
  <si>
    <t>Sum of Units</t>
  </si>
  <si>
    <t>(All)</t>
  </si>
  <si>
    <t>Count of Item</t>
  </si>
  <si>
    <t>Quarters</t>
  </si>
  <si>
    <t>Qtr3</t>
  </si>
  <si>
    <t>Qtr4</t>
  </si>
  <si>
    <t>Years</t>
  </si>
  <si>
    <t>2016</t>
  </si>
  <si>
    <t>2017</t>
  </si>
  <si>
    <t>2016 Total</t>
  </si>
  <si>
    <t>2017 Total</t>
  </si>
  <si>
    <t xml:space="preserve">We have filtered the data and removed the q1,q2 </t>
  </si>
  <si>
    <t>We have grouped easr+west as non central</t>
  </si>
  <si>
    <t>Macro</t>
  </si>
  <si>
    <t>g</t>
  </si>
  <si>
    <t>r</t>
  </si>
  <si>
    <t>COUNTING UNIQUE</t>
  </si>
  <si>
    <t>This is an array</t>
  </si>
  <si>
    <t>cltrl+shift+enter</t>
  </si>
  <si>
    <t>Wallethub</t>
  </si>
  <si>
    <t>FREQUNECY</t>
  </si>
  <si>
    <t>ARRAY FUNCTION</t>
  </si>
  <si>
    <t>COUNT/SUM IFS</t>
  </si>
  <si>
    <t>FORMULA</t>
  </si>
  <si>
    <t>SPLIT/TEXT TO COLUMNS</t>
  </si>
  <si>
    <t>&amp;</t>
  </si>
  <si>
    <t>RANGENAMES</t>
  </si>
  <si>
    <t>using range as range name</t>
  </si>
  <si>
    <t>use f3 as shortcut</t>
  </si>
  <si>
    <t xml:space="preserve">RAND/RANDBETWEEN </t>
  </si>
  <si>
    <t>ARRAY</t>
  </si>
  <si>
    <t xml:space="preserve">ARRAY </t>
  </si>
  <si>
    <t>WORKS IN PARALLEL SEQ.</t>
  </si>
  <si>
    <t>% CHANGE AVG.</t>
  </si>
  <si>
    <t>AUTOSUM</t>
  </si>
  <si>
    <t>RIGHT/LEFT/FIND</t>
  </si>
  <si>
    <t>ROHXAN</t>
  </si>
  <si>
    <t>SAHRXMMA</t>
  </si>
  <si>
    <t>VIHSXHDJDL</t>
  </si>
  <si>
    <t>wallethub</t>
  </si>
  <si>
    <t>INDEX MATCH</t>
  </si>
  <si>
    <t xml:space="preserve">ROHAN </t>
  </si>
  <si>
    <t xml:space="preserve">SHARMA </t>
  </si>
  <si>
    <t xml:space="preserve">VISHAL </t>
  </si>
  <si>
    <t>SENGAR</t>
  </si>
  <si>
    <t>using index match as alter. To lookup</t>
  </si>
  <si>
    <t>MIN/MAX/LARGE/SMALL</t>
  </si>
  <si>
    <t>LARGE/SMALL</t>
  </si>
  <si>
    <t>MIN/MAX</t>
  </si>
  <si>
    <t>allows you to choose the index</t>
  </si>
  <si>
    <t>CONDITIONAL FORMAT</t>
  </si>
  <si>
    <t>coloring even cells</t>
  </si>
  <si>
    <t xml:space="preserve">INSERT FUNCTION </t>
  </si>
  <si>
    <t xml:space="preserve">use insert function to search for functions </t>
  </si>
  <si>
    <t>MID/FIND/SEARCH</t>
  </si>
  <si>
    <t>Dep</t>
  </si>
  <si>
    <t>State</t>
  </si>
  <si>
    <t>Regional Tax Rate</t>
  </si>
  <si>
    <t>Dependents</t>
  </si>
  <si>
    <t>Florida</t>
  </si>
  <si>
    <t>Alabama</t>
  </si>
  <si>
    <t>SE</t>
  </si>
  <si>
    <t>Delaware</t>
  </si>
  <si>
    <t>Alaska</t>
  </si>
  <si>
    <t>PC</t>
  </si>
  <si>
    <t>Indiana</t>
  </si>
  <si>
    <t>Arizona</t>
  </si>
  <si>
    <t>SW</t>
  </si>
  <si>
    <t>Washington</t>
  </si>
  <si>
    <t>Arkansas</t>
  </si>
  <si>
    <t>Montana</t>
  </si>
  <si>
    <t>California</t>
  </si>
  <si>
    <t>MT</t>
  </si>
  <si>
    <t>Oklahoma</t>
  </si>
  <si>
    <t>Colorado</t>
  </si>
  <si>
    <t>MA</t>
  </si>
  <si>
    <t>Tennessee</t>
  </si>
  <si>
    <t>Connecticut</t>
  </si>
  <si>
    <t>NE</t>
  </si>
  <si>
    <t>MW</t>
  </si>
  <si>
    <t>West Virginia</t>
  </si>
  <si>
    <t>DC</t>
  </si>
  <si>
    <t>Idaho</t>
  </si>
  <si>
    <t>Hawaii</t>
  </si>
  <si>
    <t>Rhode Island</t>
  </si>
  <si>
    <t>Georgia</t>
  </si>
  <si>
    <t>Nevada</t>
  </si>
  <si>
    <t>North Carolina</t>
  </si>
  <si>
    <t>Utah</t>
  </si>
  <si>
    <t>Illinois</t>
  </si>
  <si>
    <t>Iowa</t>
  </si>
  <si>
    <t>Kansas</t>
  </si>
  <si>
    <t>Virginia</t>
  </si>
  <si>
    <t>Kentucky</t>
  </si>
  <si>
    <t>New Mexico</t>
  </si>
  <si>
    <t>Louisiana</t>
  </si>
  <si>
    <t>Maine</t>
  </si>
  <si>
    <t>Oregon</t>
  </si>
  <si>
    <t>Maryland</t>
  </si>
  <si>
    <t>Massachusetts</t>
  </si>
  <si>
    <t>North Dakota</t>
  </si>
  <si>
    <t>Michigan</t>
  </si>
  <si>
    <t>Minnesota</t>
  </si>
  <si>
    <t>Mississippi</t>
  </si>
  <si>
    <t>Missouri</t>
  </si>
  <si>
    <t>Vermont</t>
  </si>
  <si>
    <t>South Carolina</t>
  </si>
  <si>
    <t>Nebraska</t>
  </si>
  <si>
    <t>Pennsylvania</t>
  </si>
  <si>
    <t>New Hampshire</t>
  </si>
  <si>
    <t>New Jersey</t>
  </si>
  <si>
    <t>Texas</t>
  </si>
  <si>
    <t>New York</t>
  </si>
  <si>
    <t>Ohio</t>
  </si>
  <si>
    <t>South Dakota</t>
  </si>
  <si>
    <t>Wisconsin</t>
  </si>
  <si>
    <t>Wyoming</t>
  </si>
  <si>
    <t>NESTED VLOOKUPS</t>
  </si>
  <si>
    <t>RANK/RANK.AVG</t>
  </si>
  <si>
    <t xml:space="preserve">RANK </t>
  </si>
  <si>
    <t xml:space="preserve">RANK.AVG </t>
  </si>
  <si>
    <t>since both of them share the same rank sum =5+6</t>
  </si>
  <si>
    <t>A</t>
  </si>
  <si>
    <t>B</t>
  </si>
  <si>
    <t>C</t>
  </si>
  <si>
    <t>gives gives you a value against a row and a column id</t>
  </si>
  <si>
    <t>PASTE SPECIAL</t>
  </si>
  <si>
    <t>control+alt+v</t>
  </si>
  <si>
    <t>copy this and select the above 3 value and use p. special</t>
  </si>
  <si>
    <t>VLOOKUP VS MATCH- INDEX</t>
  </si>
  <si>
    <t>First</t>
  </si>
  <si>
    <t>Last</t>
  </si>
  <si>
    <t>Sales</t>
  </si>
  <si>
    <t>ID</t>
  </si>
  <si>
    <t>Name</t>
  </si>
  <si>
    <t>ID#</t>
  </si>
  <si>
    <t>Yvonne</t>
  </si>
  <si>
    <t>Randall</t>
  </si>
  <si>
    <t>Lopez, Maria</t>
  </si>
  <si>
    <t>Maria</t>
  </si>
  <si>
    <t>Lopez</t>
  </si>
  <si>
    <t>Anderson, Mason</t>
  </si>
  <si>
    <t>Michael</t>
  </si>
  <si>
    <t>Noble</t>
  </si>
  <si>
    <t>Vega, Alexandra</t>
  </si>
  <si>
    <t>Evangeline</t>
  </si>
  <si>
    <t>Hoover</t>
  </si>
  <si>
    <t>McGee, Carol</t>
  </si>
  <si>
    <t>Claudia</t>
  </si>
  <si>
    <t>Wilkerson</t>
  </si>
  <si>
    <t>Bailey, Victor</t>
  </si>
  <si>
    <t>Victor</t>
  </si>
  <si>
    <t>Bailey</t>
  </si>
  <si>
    <t>Bishop, Juan</t>
  </si>
  <si>
    <t>Carol</t>
  </si>
  <si>
    <t>McGee</t>
  </si>
  <si>
    <t>Hoover, Evangeline</t>
  </si>
  <si>
    <t>Svetlana</t>
  </si>
  <si>
    <t>Hardy</t>
  </si>
  <si>
    <t>Noble, Michael</t>
  </si>
  <si>
    <t>Renee</t>
  </si>
  <si>
    <t>Hood</t>
  </si>
  <si>
    <t>Hardy, Svetlana</t>
  </si>
  <si>
    <t>Mason</t>
  </si>
  <si>
    <t>Anderson</t>
  </si>
  <si>
    <t>Sullivan, Robert</t>
  </si>
  <si>
    <t>Susan</t>
  </si>
  <si>
    <t>Carr</t>
  </si>
  <si>
    <t>Carr, Susan</t>
  </si>
  <si>
    <t>Daniel</t>
  </si>
  <si>
    <t>Malone</t>
  </si>
  <si>
    <t>Wilkerson, Claudia</t>
  </si>
  <si>
    <t>Juan</t>
  </si>
  <si>
    <t>Bishop</t>
  </si>
  <si>
    <t>Randall, Yvonne</t>
  </si>
  <si>
    <t>Alexandra</t>
  </si>
  <si>
    <t>Vega</t>
  </si>
  <si>
    <t>Malone, Daniel</t>
  </si>
  <si>
    <t>Adam</t>
  </si>
  <si>
    <t>Frost</t>
  </si>
  <si>
    <t>Hood, Renee</t>
  </si>
  <si>
    <t>Scott</t>
  </si>
  <si>
    <t>Rodriguez</t>
  </si>
  <si>
    <t>Rodriguez, Scott</t>
  </si>
  <si>
    <t>look at the construction of lookup clause</t>
  </si>
  <si>
    <t>MATCH-INDEX</t>
  </si>
  <si>
    <t>SWITCH</t>
  </si>
  <si>
    <t>AGGREGATE</t>
  </si>
  <si>
    <t>abc</t>
  </si>
  <si>
    <t>aggregate allows to filter errors</t>
  </si>
  <si>
    <t>sum</t>
  </si>
  <si>
    <t>aggregate sum with hidden condition</t>
  </si>
  <si>
    <t>Hire Date</t>
  </si>
  <si>
    <t>Status</t>
  </si>
  <si>
    <t>Benefits</t>
  </si>
  <si>
    <t>Compensation</t>
  </si>
  <si>
    <t>Rating</t>
  </si>
  <si>
    <t>Full Time</t>
  </si>
  <si>
    <t>DMR</t>
  </si>
  <si>
    <t>DM</t>
  </si>
  <si>
    <t>Contract</t>
  </si>
  <si>
    <t>M</t>
  </si>
  <si>
    <t>D</t>
  </si>
  <si>
    <t>Half-Time</t>
  </si>
  <si>
    <t>maybe maxifs is not in excel 2010</t>
  </si>
  <si>
    <t>c</t>
  </si>
  <si>
    <t>ISNA()</t>
  </si>
  <si>
    <t>ISBLANK()</t>
  </si>
  <si>
    <t>Ref</t>
  </si>
  <si>
    <t>VLOOKUP+ISNA</t>
  </si>
  <si>
    <t>Find</t>
  </si>
  <si>
    <t>Search</t>
  </si>
  <si>
    <t>Not Case senst.</t>
  </si>
  <si>
    <t>Case Sens</t>
  </si>
  <si>
    <t>IF - AND/OR</t>
  </si>
  <si>
    <t>INDEX / RANDBETWEEN ARRAY</t>
  </si>
  <si>
    <t>sumifs</t>
  </si>
  <si>
    <t>we want average to be 25 from 20 for that we want to compute 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</si>
</sst>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m/dd/yy"/>
    <numFmt numFmtId="167" formatCode="m/d/yy"/>
    <numFmt numFmtId="168" formatCode="0.0%"/>
    <numFmt numFmtId="169" formatCode="000\-00\-0000"/>
    <numFmt numFmtId="170" formatCode="#.0%"/>
    <numFmt numFmtId="171" formatCode="_(* #,##0_);_(* \(#,##0\);_(* &quot;-&quot;??_);_(@_)"/>
  </numFmts>
  <fonts count="26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color rgb="FF242729"/>
      <name val="Consolas"/>
    </font>
    <font>
      <b/>
      <sz val="10"/>
      <name val="Arial"/>
    </font>
    <font>
      <sz val="12"/>
      <color rgb="FF0A0101"/>
      <name val="&quot;Helvetica Neue&quot;"/>
    </font>
    <font>
      <i/>
      <sz val="12"/>
      <color rgb="FFDD0055"/>
      <name val="&quot;Helvetica Neue&quot;"/>
    </font>
    <font>
      <sz val="10"/>
      <color rgb="FF0062A0"/>
      <name val="Inherit"/>
    </font>
    <font>
      <b/>
      <sz val="11"/>
      <color rgb="FFFFFFFF"/>
      <name val="Calibri"/>
    </font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rgb="FFFFFF00"/>
      <name val="Arial"/>
      <family val="2"/>
    </font>
    <font>
      <b/>
      <sz val="2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i/>
      <sz val="10"/>
      <name val="Arial"/>
      <family val="2"/>
    </font>
    <font>
      <b/>
      <sz val="11"/>
      <color rgb="FF000000"/>
      <name val="Arial"/>
      <family val="2"/>
    </font>
    <font>
      <u/>
      <sz val="10"/>
      <color theme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FF0F1"/>
        <bgColor rgb="FFEFF0F1"/>
      </patternFill>
    </fill>
    <fill>
      <patternFill patternType="solid">
        <fgColor rgb="FFFFF2CC"/>
        <bgColor rgb="FFFFF2CC"/>
      </patternFill>
    </fill>
    <fill>
      <patternFill patternType="solid">
        <fgColor rgb="FF99CC00"/>
        <bgColor rgb="FF99CC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3" fillId="0" borderId="1"/>
    <xf numFmtId="165" fontId="17" fillId="0" borderId="1" applyFont="0" applyFill="0" applyBorder="0" applyAlignment="0" applyProtection="0"/>
    <xf numFmtId="9" fontId="3" fillId="0" borderId="1" applyFont="0" applyFill="0" applyBorder="0" applyAlignment="0" applyProtection="0"/>
    <xf numFmtId="0" fontId="17" fillId="0" borderId="1"/>
    <xf numFmtId="165" fontId="17" fillId="0" borderId="1" applyFont="0" applyFill="0" applyBorder="0" applyAlignment="0" applyProtection="0"/>
    <xf numFmtId="9" fontId="17" fillId="0" borderId="1" applyFont="0" applyFill="0" applyBorder="0" applyAlignment="0" applyProtection="0"/>
    <xf numFmtId="0" fontId="22" fillId="0" borderId="1"/>
    <xf numFmtId="0" fontId="23" fillId="15" borderId="12"/>
    <xf numFmtId="164" fontId="17" fillId="0" borderId="1" applyFont="0" applyFill="0" applyBorder="0" applyAlignment="0" applyProtection="0"/>
    <xf numFmtId="0" fontId="2" fillId="0" borderId="1"/>
    <xf numFmtId="165" fontId="22" fillId="0" borderId="1" applyFont="0" applyFill="0" applyBorder="0" applyAlignment="0" applyProtection="0"/>
    <xf numFmtId="164" fontId="22" fillId="0" borderId="1" applyFont="0" applyFill="0" applyBorder="0" applyAlignment="0" applyProtection="0"/>
    <xf numFmtId="0" fontId="22" fillId="0" borderId="1"/>
    <xf numFmtId="165" fontId="1" fillId="0" borderId="1" applyFont="0" applyFill="0" applyBorder="0" applyAlignment="0" applyProtection="0"/>
    <xf numFmtId="0" fontId="1" fillId="0" borderId="1"/>
    <xf numFmtId="9" fontId="1" fillId="0" borderId="1" applyFont="0" applyFill="0" applyBorder="0" applyAlignment="0" applyProtection="0"/>
    <xf numFmtId="0" fontId="25" fillId="0" borderId="1" applyNumberFormat="0" applyFill="0" applyBorder="0" applyAlignment="0" applyProtection="0"/>
    <xf numFmtId="0" fontId="25" fillId="0" borderId="1" applyNumberFormat="0" applyFill="0" applyBorder="0" applyAlignment="0" applyProtection="0"/>
  </cellStyleXfs>
  <cellXfs count="104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7" fillId="0" borderId="0" xfId="0" applyFont="1" applyAlignment="1"/>
    <xf numFmtId="0" fontId="4" fillId="4" borderId="0" xfId="0" applyFont="1" applyFill="1" applyAlignment="1"/>
    <xf numFmtId="0" fontId="4" fillId="4" borderId="0" xfId="0" applyFont="1" applyFill="1"/>
    <xf numFmtId="0" fontId="4" fillId="0" borderId="0" xfId="0" applyFont="1"/>
    <xf numFmtId="0" fontId="8" fillId="0" borderId="0" xfId="0" applyFont="1" applyAlignment="1"/>
    <xf numFmtId="0" fontId="9" fillId="5" borderId="0" xfId="0" applyFont="1" applyFill="1"/>
    <xf numFmtId="166" fontId="4" fillId="0" borderId="0" xfId="0" applyNumberFormat="1" applyFont="1" applyAlignment="1"/>
    <xf numFmtId="0" fontId="10" fillId="0" borderId="0" xfId="0" applyFont="1" applyAlignment="1">
      <alignment wrapText="1"/>
    </xf>
    <xf numFmtId="0" fontId="11" fillId="6" borderId="2" xfId="0" applyFont="1" applyFill="1" applyBorder="1" applyAlignment="1"/>
    <xf numFmtId="0" fontId="11" fillId="6" borderId="3" xfId="0" applyFont="1" applyFill="1" applyBorder="1" applyAlignment="1"/>
    <xf numFmtId="0" fontId="11" fillId="6" borderId="4" xfId="0" applyFont="1" applyFill="1" applyBorder="1" applyAlignment="1"/>
    <xf numFmtId="167" fontId="12" fillId="0" borderId="2" xfId="0" applyNumberFormat="1" applyFont="1" applyBorder="1" applyAlignment="1">
      <alignment horizontal="right"/>
    </xf>
    <xf numFmtId="0" fontId="12" fillId="0" borderId="3" xfId="0" applyFont="1" applyBorder="1" applyAlignment="1"/>
    <xf numFmtId="0" fontId="12" fillId="0" borderId="3" xfId="0" applyFont="1" applyBorder="1" applyAlignment="1">
      <alignment horizontal="right"/>
    </xf>
    <xf numFmtId="0" fontId="12" fillId="0" borderId="4" xfId="0" applyFont="1" applyBorder="1" applyAlignment="1"/>
    <xf numFmtId="4" fontId="12" fillId="0" borderId="4" xfId="0" applyNumberFormat="1" applyFont="1" applyBorder="1" applyAlignment="1"/>
    <xf numFmtId="167" fontId="12" fillId="0" borderId="5" xfId="0" applyNumberFormat="1" applyFont="1" applyBorder="1" applyAlignment="1">
      <alignment horizontal="right"/>
    </xf>
    <xf numFmtId="0" fontId="12" fillId="0" borderId="6" xfId="0" applyFont="1" applyBorder="1" applyAlignment="1"/>
    <xf numFmtId="0" fontId="12" fillId="0" borderId="6" xfId="0" applyFont="1" applyBorder="1" applyAlignment="1">
      <alignment horizontal="right"/>
    </xf>
    <xf numFmtId="0" fontId="12" fillId="0" borderId="7" xfId="0" applyFont="1" applyBorder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13" fillId="7" borderId="0" xfId="0" applyFont="1" applyFill="1" applyAlignment="1"/>
    <xf numFmtId="9" fontId="0" fillId="0" borderId="0" xfId="0" applyNumberFormat="1" applyFont="1" applyAlignment="1"/>
    <xf numFmtId="0" fontId="15" fillId="0" borderId="3" xfId="0" applyFont="1" applyBorder="1" applyAlignment="1"/>
    <xf numFmtId="167" fontId="12" fillId="0" borderId="1" xfId="0" applyNumberFormat="1" applyFont="1" applyBorder="1" applyAlignment="1">
      <alignment horizontal="right"/>
    </xf>
    <xf numFmtId="0" fontId="12" fillId="0" borderId="1" xfId="0" applyFont="1" applyBorder="1" applyAlignment="1"/>
    <xf numFmtId="0" fontId="12" fillId="0" borderId="1" xfId="0" applyFont="1" applyBorder="1" applyAlignment="1">
      <alignment horizontal="right"/>
    </xf>
    <xf numFmtId="0" fontId="15" fillId="0" borderId="1" xfId="0" applyFont="1" applyBorder="1" applyAlignment="1"/>
    <xf numFmtId="0" fontId="0" fillId="0" borderId="0" xfId="0" applyFont="1" applyFill="1" applyAlignment="1"/>
    <xf numFmtId="0" fontId="14" fillId="0" borderId="0" xfId="0" applyFont="1" applyAlignment="1"/>
    <xf numFmtId="18" fontId="14" fillId="0" borderId="0" xfId="0" applyNumberFormat="1" applyFont="1" applyAlignment="1"/>
    <xf numFmtId="0" fontId="16" fillId="2" borderId="0" xfId="0" applyFont="1" applyFill="1" applyAlignment="1"/>
    <xf numFmtId="0" fontId="17" fillId="0" borderId="0" xfId="0" applyFont="1" applyAlignment="1">
      <alignment horizontal="right"/>
    </xf>
    <xf numFmtId="0" fontId="18" fillId="8" borderId="0" xfId="0" applyFont="1" applyFill="1" applyAlignment="1"/>
    <xf numFmtId="0" fontId="13" fillId="0" borderId="0" xfId="0" applyFont="1" applyAlignment="1"/>
    <xf numFmtId="0" fontId="17" fillId="0" borderId="0" xfId="0" applyFont="1" applyAlignment="1"/>
    <xf numFmtId="0" fontId="4" fillId="0" borderId="0" xfId="0" applyFont="1" applyFill="1" applyAlignment="1"/>
    <xf numFmtId="0" fontId="13" fillId="9" borderId="0" xfId="0" applyFont="1" applyFill="1" applyAlignment="1"/>
    <xf numFmtId="0" fontId="7" fillId="9" borderId="0" xfId="0" applyFont="1" applyFill="1" applyAlignment="1"/>
    <xf numFmtId="0" fontId="7" fillId="0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3" fontId="21" fillId="0" borderId="1" xfId="2" applyNumberFormat="1" applyFont="1" applyAlignment="1" applyProtection="1">
      <alignment horizontal="right"/>
    </xf>
    <xf numFmtId="0" fontId="3" fillId="0" borderId="1" xfId="1"/>
    <xf numFmtId="0" fontId="21" fillId="0" borderId="1" xfId="4" applyFont="1"/>
    <xf numFmtId="10" fontId="21" fillId="0" borderId="1" xfId="6" applyNumberFormat="1" applyFont="1"/>
    <xf numFmtId="0" fontId="20" fillId="13" borderId="1" xfId="4" applyFont="1" applyFill="1"/>
    <xf numFmtId="0" fontId="21" fillId="13" borderId="1" xfId="4" applyFont="1" applyFill="1"/>
    <xf numFmtId="170" fontId="21" fillId="13" borderId="1" xfId="6" applyNumberFormat="1" applyFont="1" applyFill="1"/>
    <xf numFmtId="169" fontId="20" fillId="14" borderId="1" xfId="4" applyNumberFormat="1" applyFont="1" applyFill="1" applyBorder="1" applyAlignment="1" applyProtection="1">
      <alignment horizontal="left"/>
    </xf>
    <xf numFmtId="0" fontId="21" fillId="14" borderId="1" xfId="4" applyFont="1" applyFill="1"/>
    <xf numFmtId="169" fontId="20" fillId="0" borderId="1" xfId="4" applyNumberFormat="1" applyFont="1" applyFill="1" applyBorder="1" applyAlignment="1" applyProtection="1">
      <alignment horizontal="center"/>
    </xf>
    <xf numFmtId="0" fontId="20" fillId="14" borderId="1" xfId="4" applyFont="1" applyFill="1" applyAlignment="1"/>
    <xf numFmtId="0" fontId="21" fillId="0" borderId="1" xfId="4" applyFont="1" applyAlignment="1"/>
    <xf numFmtId="0" fontId="20" fillId="0" borderId="9" xfId="4" applyFont="1" applyFill="1" applyBorder="1" applyAlignment="1">
      <alignment horizontal="center"/>
    </xf>
    <xf numFmtId="0" fontId="20" fillId="0" borderId="10" xfId="4" applyFont="1" applyFill="1" applyBorder="1" applyAlignment="1">
      <alignment horizontal="center"/>
    </xf>
    <xf numFmtId="0" fontId="20" fillId="0" borderId="11" xfId="4" applyFont="1" applyFill="1" applyBorder="1" applyAlignment="1">
      <alignment horizontal="center"/>
    </xf>
    <xf numFmtId="169" fontId="20" fillId="12" borderId="8" xfId="4" applyNumberFormat="1" applyFont="1" applyFill="1" applyBorder="1" applyAlignment="1" applyProtection="1">
      <alignment horizontal="center"/>
    </xf>
    <xf numFmtId="169" fontId="20" fillId="12" borderId="8" xfId="4" applyNumberFormat="1" applyFont="1" applyFill="1" applyBorder="1" applyAlignment="1" applyProtection="1">
      <alignment horizontal="left"/>
    </xf>
    <xf numFmtId="168" fontId="20" fillId="12" borderId="8" xfId="3" applyNumberFormat="1" applyFont="1" applyFill="1" applyBorder="1" applyAlignment="1" applyProtection="1">
      <alignment horizontal="center"/>
    </xf>
    <xf numFmtId="10" fontId="3" fillId="0" borderId="1" xfId="1" applyNumberFormat="1"/>
    <xf numFmtId="0" fontId="20" fillId="0" borderId="1" xfId="4" applyFont="1"/>
    <xf numFmtId="0" fontId="20" fillId="0" borderId="1" xfId="4" applyFont="1" applyAlignment="1">
      <alignment horizontal="right"/>
    </xf>
    <xf numFmtId="0" fontId="21" fillId="0" borderId="1" xfId="4" applyFont="1" applyProtection="1"/>
    <xf numFmtId="0" fontId="21" fillId="0" borderId="1" xfId="4" applyFont="1"/>
    <xf numFmtId="171" fontId="21" fillId="0" borderId="1" xfId="5" applyNumberFormat="1" applyFont="1"/>
    <xf numFmtId="0" fontId="24" fillId="9" borderId="0" xfId="0" applyFont="1" applyFill="1" applyAlignment="1"/>
    <xf numFmtId="0" fontId="20" fillId="0" borderId="1" xfId="4" applyFont="1" applyFill="1"/>
    <xf numFmtId="0" fontId="0" fillId="0" borderId="13" xfId="0" applyFont="1" applyBorder="1" applyAlignment="1"/>
    <xf numFmtId="0" fontId="13" fillId="0" borderId="13" xfId="0" applyFont="1" applyBorder="1" applyAlignment="1"/>
    <xf numFmtId="0" fontId="4" fillId="0" borderId="13" xfId="0" applyFont="1" applyBorder="1" applyAlignment="1"/>
    <xf numFmtId="0" fontId="7" fillId="0" borderId="13" xfId="0" applyFont="1" applyBorder="1" applyAlignment="1"/>
    <xf numFmtId="0" fontId="7" fillId="17" borderId="13" xfId="0" applyFont="1" applyFill="1" applyBorder="1" applyAlignment="1"/>
    <xf numFmtId="0" fontId="16" fillId="17" borderId="13" xfId="0" applyFont="1" applyFill="1" applyBorder="1" applyAlignment="1"/>
    <xf numFmtId="0" fontId="7" fillId="9" borderId="13" xfId="0" applyFont="1" applyFill="1" applyBorder="1" applyAlignment="1"/>
    <xf numFmtId="0" fontId="4" fillId="4" borderId="13" xfId="0" applyFont="1" applyFill="1" applyBorder="1" applyAlignment="1"/>
    <xf numFmtId="0" fontId="4" fillId="4" borderId="13" xfId="0" applyFont="1" applyFill="1" applyBorder="1"/>
    <xf numFmtId="0" fontId="16" fillId="9" borderId="13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horizontal="left"/>
    </xf>
    <xf numFmtId="0" fontId="13" fillId="9" borderId="1" xfId="0" applyFont="1" applyFill="1" applyBorder="1" applyAlignment="1"/>
    <xf numFmtId="0" fontId="4" fillId="0" borderId="14" xfId="0" applyFont="1" applyBorder="1" applyAlignment="1"/>
    <xf numFmtId="0" fontId="14" fillId="0" borderId="13" xfId="0" applyFont="1" applyBorder="1" applyAlignment="1"/>
    <xf numFmtId="0" fontId="13" fillId="9" borderId="13" xfId="0" applyFont="1" applyFill="1" applyBorder="1" applyAlignment="1"/>
    <xf numFmtId="171" fontId="21" fillId="0" borderId="13" xfId="5" applyNumberFormat="1" applyFont="1" applyFill="1" applyBorder="1" applyAlignment="1" applyProtection="1">
      <protection locked="0"/>
    </xf>
    <xf numFmtId="15" fontId="20" fillId="16" borderId="13" xfId="4" applyNumberFormat="1" applyFont="1" applyFill="1" applyBorder="1" applyAlignment="1" applyProtection="1">
      <alignment horizontal="right" vertical="top"/>
      <protection locked="0"/>
    </xf>
    <xf numFmtId="0" fontId="20" fillId="16" borderId="13" xfId="4" applyFont="1" applyFill="1" applyBorder="1" applyAlignment="1" applyProtection="1">
      <alignment horizontal="right" vertical="top"/>
    </xf>
    <xf numFmtId="0" fontId="20" fillId="16" borderId="13" xfId="4" applyNumberFormat="1" applyFont="1" applyFill="1" applyBorder="1" applyAlignment="1" applyProtection="1">
      <alignment vertical="top"/>
    </xf>
    <xf numFmtId="0" fontId="20" fillId="16" borderId="13" xfId="4" applyFont="1" applyFill="1" applyBorder="1" applyAlignment="1" applyProtection="1">
      <alignment vertical="top"/>
      <protection locked="0"/>
    </xf>
    <xf numFmtId="171" fontId="20" fillId="16" borderId="13" xfId="5" applyNumberFormat="1" applyFont="1" applyFill="1" applyBorder="1" applyAlignment="1" applyProtection="1">
      <alignment vertical="top"/>
      <protection locked="0"/>
    </xf>
    <xf numFmtId="0" fontId="20" fillId="16" borderId="13" xfId="4" applyFont="1" applyFill="1" applyBorder="1" applyAlignment="1" applyProtection="1">
      <alignment horizontal="center" vertical="top"/>
      <protection locked="0"/>
    </xf>
    <xf numFmtId="15" fontId="21" fillId="0" borderId="13" xfId="4" applyNumberFormat="1" applyFont="1" applyFill="1" applyBorder="1" applyProtection="1">
      <protection locked="0"/>
    </xf>
    <xf numFmtId="171" fontId="21" fillId="0" borderId="13" xfId="5" applyNumberFormat="1" applyFont="1" applyFill="1" applyBorder="1" applyProtection="1"/>
    <xf numFmtId="0" fontId="21" fillId="0" borderId="13" xfId="5" applyNumberFormat="1" applyFont="1" applyFill="1" applyBorder="1" applyAlignment="1" applyProtection="1"/>
    <xf numFmtId="171" fontId="21" fillId="0" borderId="13" xfId="5" applyNumberFormat="1" applyFont="1" applyBorder="1" applyProtection="1">
      <protection locked="0"/>
    </xf>
    <xf numFmtId="0" fontId="21" fillId="0" borderId="13" xfId="4" applyFont="1" applyBorder="1" applyAlignment="1" applyProtection="1">
      <alignment horizontal="center"/>
      <protection locked="0"/>
    </xf>
    <xf numFmtId="0" fontId="19" fillId="10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9" fillId="11" borderId="0" xfId="0" applyFont="1" applyFill="1" applyAlignment="1">
      <alignment horizontal="center"/>
    </xf>
    <xf numFmtId="0" fontId="7" fillId="9" borderId="0" xfId="0" applyFont="1" applyFill="1" applyAlignment="1">
      <alignment horizontal="center" vertical="center"/>
    </xf>
  </cellXfs>
  <cellStyles count="19">
    <cellStyle name="Comma 2" xfId="5" xr:uid="{00000000-0005-0000-0000-000000000000}"/>
    <cellStyle name="Comma 3" xfId="2" xr:uid="{00000000-0005-0000-0000-000001000000}"/>
    <cellStyle name="Comma 3 2" xfId="14" xr:uid="{00000000-0005-0000-0000-000002000000}"/>
    <cellStyle name="Comma 4" xfId="11" xr:uid="{00000000-0005-0000-0000-000003000000}"/>
    <cellStyle name="Currency 2" xfId="9" xr:uid="{00000000-0005-0000-0000-000004000000}"/>
    <cellStyle name="Currency 3" xfId="12" xr:uid="{00000000-0005-0000-0000-000005000000}"/>
    <cellStyle name="Followed Hyperlink" xfId="17" builtinId="9" hidden="1"/>
    <cellStyle name="Followed Hyperlink" xfId="18" builtinId="9" hidden="1"/>
    <cellStyle name="MyBlue" xfId="8" xr:uid="{00000000-0005-0000-0000-000008000000}"/>
    <cellStyle name="Normal" xfId="0" builtinId="0"/>
    <cellStyle name="Normal 2" xfId="4" xr:uid="{00000000-0005-0000-0000-00000A000000}"/>
    <cellStyle name="Normal 3" xfId="1" xr:uid="{00000000-0005-0000-0000-00000B000000}"/>
    <cellStyle name="Normal 3 2" xfId="10" xr:uid="{00000000-0005-0000-0000-00000C000000}"/>
    <cellStyle name="Normal 3 3" xfId="13" xr:uid="{00000000-0005-0000-0000-00000D000000}"/>
    <cellStyle name="Normal 4" xfId="7" xr:uid="{00000000-0005-0000-0000-00000E000000}"/>
    <cellStyle name="Normal 4 2" xfId="15" xr:uid="{00000000-0005-0000-0000-00000F000000}"/>
    <cellStyle name="Percent 2" xfId="6" xr:uid="{00000000-0005-0000-0000-000010000000}"/>
    <cellStyle name="Percent 3" xfId="3" xr:uid="{00000000-0005-0000-0000-000011000000}"/>
    <cellStyle name="Percent 3 2" xfId="16" xr:uid="{00000000-0005-0000-0000-000012000000}"/>
  </cellStyles>
  <dxfs count="13">
    <dxf>
      <fill>
        <patternFill>
          <bgColor theme="5" tint="0.59996337778862885"/>
        </patternFill>
      </fill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2"/>
      <tableStyleElement type="headerRow" dxfId="11"/>
      <tableStyleElement type="totalRow" dxfId="10"/>
      <tableStyleElement type="firstSubtotalRow" dxfId="9"/>
      <tableStyleElement type="secondSubtotalRow" dxfId="8"/>
      <tableStyleElement type="thirdSubtotalRow" dxfId="7"/>
      <tableStyleElement type="firstColumnSubheading" dxfId="6"/>
      <tableStyleElement type="secondColumnSubheading" dxfId="5"/>
      <tableStyleElement type="thirdColumnSubheading" dxfId="4"/>
      <tableStyleElement type="firstRowSubheading" dxfId="3"/>
      <tableStyleElement type="secondRowSubheading" dxfId="2"/>
      <tableStyleElement type="thirdRowSubheading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ohan Sharma" refreshedDate="43586.530978356481" refreshedVersion="6" recordCount="43" xr:uid="{00000000-000A-0000-FFFF-FFFF06000000}">
  <cacheSource type="worksheet">
    <worksheetSource ref="A1:G46" sheet="data"/>
  </cacheSource>
  <cacheFields count="9">
    <cacheField name="OrderDate" numFmtId="167">
      <sharedItems containsSemiMixedTypes="0" containsNonDate="0" containsDate="1" containsString="0" minDate="2016-01-06T00:00:00" maxDate="2017-12-22T00:00:00" count="43">
        <d v="2016-01-23T00:00:00"/>
        <d v="2016-10-05T00:00:00"/>
        <d v="2017-01-15T00:00:00"/>
        <d v="2017-02-01T00:00:00"/>
        <d v="2017-05-31T00:00:00"/>
        <d v="2017-11-17T00:00:00"/>
        <d v="2017-12-04T00:00:00"/>
        <d v="2017-12-21T00:00:00"/>
        <d v="2016-09-01T00:00:00"/>
        <d v="2017-06-17T00:00:00"/>
        <d v="2016-02-26T00:00:00"/>
        <d v="2016-11-25T00:00:00"/>
        <d v="2017-03-24T00:00:00"/>
        <d v="2017-07-21T00:00:00"/>
        <d v="2017-08-07T00:00:00"/>
        <d v="2016-02-09T00:00:00"/>
        <d v="2016-04-18T00:00:00"/>
        <d v="2016-05-05T00:00:00"/>
        <d v="2016-06-25T00:00:00"/>
        <d v="2016-12-12T00:00:00"/>
        <d v="2017-04-10T00:00:00"/>
        <d v="2017-05-14T00:00:00"/>
        <d v="2017-09-10T00:00:00"/>
        <d v="2017-10-31T00:00:00"/>
        <d v="2016-04-01T00:00:00"/>
        <d v="2016-06-08T00:00:00"/>
        <d v="2016-07-12T00:00:00"/>
        <d v="2016-07-29T00:00:00"/>
        <d v="2017-02-18T00:00:00"/>
        <d v="2016-10-22T00:00:00"/>
        <d v="2016-11-08T00:00:00"/>
        <d v="2017-04-27T00:00:00"/>
        <d v="2016-09-18T00:00:00"/>
        <d v="2016-12-29T00:00:00"/>
        <d v="2017-07-04T00:00:00"/>
        <d v="2016-01-06T00:00:00"/>
        <d v="2016-08-15T00:00:00"/>
        <d v="2017-03-07T00:00:00"/>
        <d v="2017-10-14T00:00:00"/>
        <d v="2017-08-24T00:00:00"/>
        <d v="2017-09-27T00:00:00"/>
        <d v="2016-03-15T00:00:00"/>
        <d v="2016-05-22T00:00:00"/>
      </sharedItems>
      <fieldGroup par="8" base="0">
        <rangePr groupBy="months" startDate="2016-01-06T00:00:00" endDate="2017-12-22T00:00:00"/>
        <groupItems count="14">
          <s v="&lt;06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2-12-2017"/>
        </groupItems>
      </fieldGroup>
    </cacheField>
    <cacheField name="Region" numFmtId="0">
      <sharedItems count="3">
        <s v="Central"/>
        <s v="East"/>
        <s v="West"/>
      </sharedItems>
    </cacheField>
    <cacheField name="Rep" numFmtId="0">
      <sharedItems count="11">
        <s v="Kivell"/>
        <s v="Morgan"/>
        <s v="Gill"/>
        <s v="Smith"/>
        <s v="Jardine"/>
        <s v="Andrews"/>
        <s v="Jones"/>
        <s v="Howard"/>
        <s v="Parent"/>
        <s v="Sorvino"/>
        <s v="Thompson"/>
      </sharedItems>
    </cacheField>
    <cacheField name="Item" numFmtId="0">
      <sharedItems count="5">
        <s v="Binder"/>
        <s v="Desk"/>
        <s v="Pen"/>
        <s v="Pen Set"/>
        <s v="Pencil"/>
      </sharedItems>
    </cacheField>
    <cacheField name="Units" numFmtId="0">
      <sharedItems containsSemiMixedTypes="0" containsString="0" containsNumber="1" containsInteger="1" minValue="2" maxValue="96"/>
    </cacheField>
    <cacheField name="Unit Cost" numFmtId="0">
      <sharedItems containsSemiMixedTypes="0" containsString="0" containsNumber="1" minValue="1.29" maxValue="275"/>
    </cacheField>
    <cacheField name="Total" numFmtId="0">
      <sharedItems containsSemiMixedTypes="0" containsString="0" containsNumber="1" minValue="9.0299999999999994" maxValue="1879.06"/>
    </cacheField>
    <cacheField name="Quarters" numFmtId="0" databaseField="0">
      <fieldGroup base="0">
        <rangePr groupBy="quarters" startDate="2016-01-06T00:00:00" endDate="2017-12-22T00:00:00"/>
        <groupItems count="6">
          <s v="&lt;06-01-2016"/>
          <s v="Qtr1"/>
          <s v="Qtr2"/>
          <s v="Qtr3"/>
          <s v="Qtr4"/>
          <s v="&gt;22-12-2017"/>
        </groupItems>
      </fieldGroup>
    </cacheField>
    <cacheField name="Years" numFmtId="0" databaseField="0">
      <fieldGroup base="0">
        <rangePr groupBy="years" startDate="2016-01-06T00:00:00" endDate="2017-12-22T00:00:00"/>
        <groupItems count="4">
          <s v="&lt;06-01-2016"/>
          <s v="2016"/>
          <s v="2017"/>
          <s v="&gt;22-12-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x v="0"/>
    <x v="0"/>
    <n v="50"/>
    <n v="19.989999999999998"/>
    <n v="999.5"/>
  </r>
  <r>
    <x v="1"/>
    <x v="0"/>
    <x v="1"/>
    <x v="0"/>
    <n v="28"/>
    <n v="8.99"/>
    <n v="251.72"/>
  </r>
  <r>
    <x v="2"/>
    <x v="0"/>
    <x v="2"/>
    <x v="0"/>
    <n v="46"/>
    <n v="8.99"/>
    <n v="413.54"/>
  </r>
  <r>
    <x v="3"/>
    <x v="0"/>
    <x v="3"/>
    <x v="0"/>
    <n v="87"/>
    <n v="15"/>
    <n v="1305"/>
  </r>
  <r>
    <x v="4"/>
    <x v="0"/>
    <x v="2"/>
    <x v="0"/>
    <n v="80"/>
    <n v="8.99"/>
    <n v="719.2"/>
  </r>
  <r>
    <x v="5"/>
    <x v="0"/>
    <x v="4"/>
    <x v="0"/>
    <n v="11"/>
    <n v="4.99"/>
    <n v="54.89"/>
  </r>
  <r>
    <x v="6"/>
    <x v="0"/>
    <x v="4"/>
    <x v="0"/>
    <n v="94"/>
    <n v="19.989999999999998"/>
    <n v="1879.06"/>
  </r>
  <r>
    <x v="7"/>
    <x v="0"/>
    <x v="5"/>
    <x v="0"/>
    <n v="28"/>
    <n v="4.99"/>
    <n v="139.72"/>
  </r>
  <r>
    <x v="8"/>
    <x v="0"/>
    <x v="3"/>
    <x v="1"/>
    <n v="2"/>
    <n v="125"/>
    <n v="250"/>
  </r>
  <r>
    <x v="9"/>
    <x v="0"/>
    <x v="0"/>
    <x v="1"/>
    <n v="5"/>
    <n v="125"/>
    <n v="625"/>
  </r>
  <r>
    <x v="10"/>
    <x v="0"/>
    <x v="2"/>
    <x v="2"/>
    <n v="27"/>
    <n v="19.989999999999998"/>
    <n v="539.73"/>
  </r>
  <r>
    <x v="11"/>
    <x v="0"/>
    <x v="0"/>
    <x v="3"/>
    <n v="96"/>
    <n v="4.99"/>
    <n v="479.04"/>
  </r>
  <r>
    <x v="12"/>
    <x v="0"/>
    <x v="4"/>
    <x v="3"/>
    <n v="50"/>
    <n v="4.99"/>
    <n v="249.5"/>
  </r>
  <r>
    <x v="13"/>
    <x v="0"/>
    <x v="1"/>
    <x v="3"/>
    <n v="55"/>
    <n v="12.49"/>
    <n v="686.95"/>
  </r>
  <r>
    <x v="14"/>
    <x v="0"/>
    <x v="0"/>
    <x v="3"/>
    <n v="42"/>
    <n v="23.95"/>
    <n v="1005.9"/>
  </r>
  <r>
    <x v="15"/>
    <x v="0"/>
    <x v="4"/>
    <x v="4"/>
    <n v="36"/>
    <n v="4.99"/>
    <n v="179.64"/>
  </r>
  <r>
    <x v="16"/>
    <x v="0"/>
    <x v="5"/>
    <x v="4"/>
    <n v="75"/>
    <n v="1.99"/>
    <n v="149.25"/>
  </r>
  <r>
    <x v="17"/>
    <x v="0"/>
    <x v="4"/>
    <x v="4"/>
    <n v="90"/>
    <n v="4.99"/>
    <n v="449.1"/>
  </r>
  <r>
    <x v="18"/>
    <x v="0"/>
    <x v="1"/>
    <x v="4"/>
    <n v="90"/>
    <n v="4.99"/>
    <n v="449.1"/>
  </r>
  <r>
    <x v="19"/>
    <x v="0"/>
    <x v="3"/>
    <x v="4"/>
    <n v="67"/>
    <n v="1.29"/>
    <n v="86.43"/>
  </r>
  <r>
    <x v="20"/>
    <x v="0"/>
    <x v="5"/>
    <x v="4"/>
    <n v="66"/>
    <n v="1.99"/>
    <n v="131.34"/>
  </r>
  <r>
    <x v="21"/>
    <x v="0"/>
    <x v="2"/>
    <x v="4"/>
    <n v="53"/>
    <n v="1.29"/>
    <n v="68.37"/>
  </r>
  <r>
    <x v="22"/>
    <x v="0"/>
    <x v="2"/>
    <x v="4"/>
    <n v="7"/>
    <n v="1.29"/>
    <n v="9.0299999999999994"/>
  </r>
  <r>
    <x v="23"/>
    <x v="0"/>
    <x v="5"/>
    <x v="4"/>
    <n v="14"/>
    <n v="1.29"/>
    <n v="18.059999999999999"/>
  </r>
  <r>
    <x v="24"/>
    <x v="1"/>
    <x v="6"/>
    <x v="0"/>
    <n v="60"/>
    <n v="4.99"/>
    <n v="299.39999999999998"/>
  </r>
  <r>
    <x v="25"/>
    <x v="1"/>
    <x v="6"/>
    <x v="0"/>
    <n v="60"/>
    <n v="8.99"/>
    <n v="539.4"/>
  </r>
  <r>
    <x v="26"/>
    <x v="1"/>
    <x v="7"/>
    <x v="0"/>
    <n v="29"/>
    <n v="1.99"/>
    <n v="57.71"/>
  </r>
  <r>
    <x v="27"/>
    <x v="1"/>
    <x v="8"/>
    <x v="0"/>
    <n v="81"/>
    <n v="19.989999999999998"/>
    <n v="1619.19"/>
  </r>
  <r>
    <x v="28"/>
    <x v="1"/>
    <x v="6"/>
    <x v="0"/>
    <n v="4"/>
    <n v="4.99"/>
    <n v="19.96"/>
  </r>
  <r>
    <x v="29"/>
    <x v="1"/>
    <x v="6"/>
    <x v="2"/>
    <n v="64"/>
    <n v="8.99"/>
    <n v="575.36"/>
  </r>
  <r>
    <x v="30"/>
    <x v="1"/>
    <x v="8"/>
    <x v="2"/>
    <n v="15"/>
    <n v="19.989999999999998"/>
    <n v="299.85000000000002"/>
  </r>
  <r>
    <x v="31"/>
    <x v="1"/>
    <x v="7"/>
    <x v="2"/>
    <n v="96"/>
    <n v="4.99"/>
    <n v="479.04"/>
  </r>
  <r>
    <x v="32"/>
    <x v="1"/>
    <x v="6"/>
    <x v="3"/>
    <n v="16"/>
    <n v="15.99"/>
    <n v="255.84"/>
  </r>
  <r>
    <x v="33"/>
    <x v="1"/>
    <x v="8"/>
    <x v="3"/>
    <n v="74"/>
    <n v="15.99"/>
    <n v="1183.26"/>
  </r>
  <r>
    <x v="34"/>
    <x v="1"/>
    <x v="6"/>
    <x v="3"/>
    <n v="62"/>
    <n v="4.99"/>
    <n v="309.38"/>
  </r>
  <r>
    <x v="35"/>
    <x v="1"/>
    <x v="6"/>
    <x v="4"/>
    <n v="95"/>
    <n v="1.99"/>
    <n v="189.05"/>
  </r>
  <r>
    <x v="36"/>
    <x v="1"/>
    <x v="6"/>
    <x v="4"/>
    <n v="35"/>
    <n v="4.99"/>
    <n v="174.65"/>
  </r>
  <r>
    <x v="37"/>
    <x v="2"/>
    <x v="9"/>
    <x v="0"/>
    <n v="7"/>
    <n v="19.989999999999998"/>
    <n v="139.93"/>
  </r>
  <r>
    <x v="38"/>
    <x v="2"/>
    <x v="10"/>
    <x v="0"/>
    <n v="57"/>
    <n v="19.989999999999998"/>
    <n v="1139.43"/>
  </r>
  <r>
    <x v="39"/>
    <x v="2"/>
    <x v="9"/>
    <x v="1"/>
    <n v="3"/>
    <n v="275"/>
    <n v="825"/>
  </r>
  <r>
    <x v="40"/>
    <x v="2"/>
    <x v="9"/>
    <x v="2"/>
    <n v="76"/>
    <n v="1.99"/>
    <n v="151.24"/>
  </r>
  <r>
    <x v="41"/>
    <x v="2"/>
    <x v="9"/>
    <x v="4"/>
    <n v="56"/>
    <n v="2.99"/>
    <n v="167.44"/>
  </r>
  <r>
    <x v="42"/>
    <x v="2"/>
    <x v="10"/>
    <x v="4"/>
    <n v="32"/>
    <n v="1.99"/>
    <n v="63.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423439-CB02-4688-8A4B-6B9B1559CC88}" name="PivotTable3" cacheId="6" dataOnRows="1" applyNumberFormats="0" applyBorderFormats="0" applyFontFormats="0" applyPatternFormats="0" applyAlignmentFormats="0" applyWidthHeightFormats="1" dataCaption="Data" updatedVersion="6" showItems="0" showMultipleLabel="0" showMemberPropertyTips="0" useAutoFormatting="1" itemPrintTitles="1" showDropZones="0" indent="0" compact="0" compactData="0" gridDropZones="1">
  <location ref="H1:L14" firstHeaderRow="1" firstDataRow="2" firstDataCol="1"/>
  <pivotFields count="9">
    <pivotField compact="0" numFmtId="167" outline="0" showAll="0" includeNewItemsInFilter="1"/>
    <pivotField axis="axisCol" compact="0" outline="0" showAll="0" includeNewItemsInFilter="1">
      <items count="4">
        <item x="0"/>
        <item x="1"/>
        <item x="2"/>
        <item t="default"/>
      </items>
    </pivotField>
    <pivotField axis="axisRow" compact="0" outline="0" showAll="0" includeNewItemsInFilter="1">
      <items count="12">
        <item x="5"/>
        <item x="2"/>
        <item x="7"/>
        <item x="4"/>
        <item x="6"/>
        <item x="0"/>
        <item x="1"/>
        <item x="8"/>
        <item x="3"/>
        <item x="9"/>
        <item x="10"/>
        <item t="default"/>
      </items>
    </pivotField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 defaultSubtotal="0"/>
    <pivotField compact="0" outline="0" showAll="0" includeNewItemsInFilter="1" defaultSubtota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Units" fld="4" baseField="0" baseItem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6" applyNumberFormats="0" applyBorderFormats="0" applyFontFormats="0" applyPatternFormats="0" applyAlignmentFormats="0" applyWidthHeightFormats="1" dataCaption="Data" updatedVersion="6" showItems="0" showMultipleLabel="0" showMemberPropertyTips="0" useAutoFormatting="1" itemPrintTitles="1" showDropZones="0" indent="0" compact="0" compactData="0" gridDropZones="1">
  <location ref="A3:H19" firstHeaderRow="1" firstDataRow="2" firstDataCol="2" rowPageCount="1" colPageCount="1"/>
  <pivotFields count="9">
    <pivotField axis="axisPage" compact="0" numFmtId="167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axis="axisRow" compact="0" outline="0" subtotalTop="0" showAll="0" includeNewItemsInFilter="1">
      <items count="12">
        <item x="5"/>
        <item x="2"/>
        <item x="7"/>
        <item x="4"/>
        <item x="6"/>
        <item x="0"/>
        <item x="1"/>
        <item x="8"/>
        <item x="3"/>
        <item x="9"/>
        <item x="10"/>
        <item t="default"/>
      </items>
    </pivotField>
    <pivotField axis="axisCol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>
      <items count="6">
        <item x="1"/>
        <item x="2"/>
        <item x="3"/>
        <item x="4"/>
        <item x="0"/>
        <item x="5"/>
      </items>
    </pivotField>
    <pivotField compact="0" outline="0" subtotalTop="0" showAll="0" includeNewItemsInFilter="1" defaultSubtotal="0">
      <items count="4">
        <item x="1"/>
        <item x="2"/>
        <item x="0"/>
        <item x="3"/>
      </items>
    </pivotField>
  </pivotFields>
  <rowFields count="2">
    <field x="1"/>
    <field x="2"/>
  </rowFields>
  <rowItems count="15">
    <i>
      <x/>
      <x/>
    </i>
    <i r="1">
      <x v="1"/>
    </i>
    <i r="1">
      <x v="3"/>
    </i>
    <i r="1">
      <x v="5"/>
    </i>
    <i r="1">
      <x v="6"/>
    </i>
    <i r="1">
      <x v="8"/>
    </i>
    <i t="default">
      <x/>
    </i>
    <i>
      <x v="1"/>
      <x v="2"/>
    </i>
    <i r="1">
      <x v="4"/>
    </i>
    <i r="1">
      <x v="7"/>
    </i>
    <i t="default">
      <x v="1"/>
    </i>
    <i>
      <x v="2"/>
      <x v="9"/>
    </i>
    <i r="1">
      <x v="10"/>
    </i>
    <i t="default">
      <x v="2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Sum of Units" fld="4" baseField="2" baseItem="0"/>
  </dataFields>
  <pivotTableStyleInfo name="PivotStyleMedium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6" dataOnRows="1" applyNumberFormats="0" applyBorderFormats="0" applyFontFormats="0" applyPatternFormats="0" applyAlignmentFormats="0" applyWidthHeightFormats="1" dataCaption="Data" updatedVersion="6" showItems="0" showMultipleLabel="0" showMemberPropertyTips="0" useAutoFormatting="1" itemPrintTitles="1" showDropZones="0" indent="0" compact="0" compactData="0" gridDropZones="1">
  <location ref="A3:F11" firstHeaderRow="1" firstDataRow="2" firstDataCol="2"/>
  <pivotFields count="9">
    <pivotField name="month" compact="0" numFmtId="167" outline="0" subtotalTop="0" showAll="0" includeNewItemsInFilter="1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compact="0" outline="0" subtotalTop="0" showAll="0" includeNewItemsInFilter="1" defaultSubtotal="0">
      <items count="3">
        <item x="0"/>
        <item x="1"/>
        <item x="2"/>
      </items>
    </pivotField>
    <pivotField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multipleItemSelectionAllowed="1" showAll="0" includeNewItemsInFilter="1" defaultSubtotal="0">
      <items count="6">
        <item h="1" x="1"/>
        <item h="1" x="2"/>
        <item x="3"/>
        <item x="4"/>
        <item x="0"/>
        <item x="5"/>
      </items>
    </pivotField>
    <pivotField axis="axisRow" compact="0" outline="0" subtotalTop="0" showAll="0" includeNewItemsInFilter="1">
      <items count="5">
        <item x="1"/>
        <item x="2"/>
        <item x="0"/>
        <item x="3"/>
        <item t="default"/>
      </items>
    </pivotField>
  </pivotFields>
  <rowFields count="2">
    <field x="8"/>
    <field x="7"/>
  </rowFields>
  <rowItems count="7">
    <i>
      <x/>
      <x v="2"/>
    </i>
    <i r="1">
      <x v="3"/>
    </i>
    <i t="default">
      <x/>
    </i>
    <i>
      <x v="1"/>
      <x v="2"/>
    </i>
    <i r="1">
      <x v="3"/>
    </i>
    <i t="default"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Item" fld="3" subtotal="count" baseField="0" baseItem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90"/>
  <sheetViews>
    <sheetView topLeftCell="A272" zoomScale="90" zoomScaleNormal="90" workbookViewId="0">
      <selection activeCell="A290" sqref="A290"/>
    </sheetView>
  </sheetViews>
  <sheetFormatPr defaultRowHeight="15.75" customHeight="1"/>
  <cols>
    <col min="1" max="1" width="31.42578125" customWidth="1"/>
    <col min="2" max="2" width="19.85546875" customWidth="1"/>
    <col min="3" max="3" width="25.85546875" customWidth="1"/>
    <col min="4" max="4" width="15.7109375" customWidth="1"/>
    <col min="5" max="5" width="18.5703125" customWidth="1"/>
    <col min="6" max="6" width="15.140625" bestFit="1" customWidth="1"/>
    <col min="7" max="7" width="16.7109375" bestFit="1" customWidth="1"/>
    <col min="9" max="9" width="15.85546875" customWidth="1"/>
  </cols>
  <sheetData>
    <row r="1" spans="1:10" s="46" customFormat="1" ht="15.75" customHeight="1">
      <c r="A1" s="102" t="s">
        <v>153</v>
      </c>
      <c r="B1" s="102"/>
    </row>
    <row r="2" spans="1:10" s="46" customFormat="1" ht="15.75" customHeight="1">
      <c r="A2" s="102"/>
      <c r="B2" s="102"/>
    </row>
    <row r="3" spans="1:10" ht="15.75" customHeight="1">
      <c r="E3" s="73"/>
      <c r="F3" s="43" t="s">
        <v>337</v>
      </c>
      <c r="G3" s="43" t="s">
        <v>338</v>
      </c>
    </row>
    <row r="4" spans="1:10" ht="15.75" customHeight="1">
      <c r="A4" s="75">
        <v>3</v>
      </c>
      <c r="B4" s="75">
        <v>8</v>
      </c>
      <c r="C4" s="83" t="str">
        <f>IF(ISNUMBER(MATCH(B4,$A$4:$A$8,0)),"yes","not")</f>
        <v>not</v>
      </c>
      <c r="E4" s="73" t="s">
        <v>35</v>
      </c>
      <c r="F4" s="73" t="b">
        <f>ISNA(E4)</f>
        <v>0</v>
      </c>
      <c r="G4" s="73" t="b">
        <f>ISBLANK(E4)</f>
        <v>0</v>
      </c>
    </row>
    <row r="5" spans="1:10" ht="15.75" customHeight="1">
      <c r="A5" s="75" t="s">
        <v>2</v>
      </c>
      <c r="B5" s="75">
        <v>3</v>
      </c>
      <c r="C5" s="83" t="str">
        <f>IF(ISNUMBER(MATCH(B5,$A$4:$A$8,0)),"exist","doesnot")</f>
        <v>exist</v>
      </c>
      <c r="E5" s="73" t="s">
        <v>37</v>
      </c>
      <c r="F5" s="73" t="b">
        <f t="shared" ref="F5:F7" si="0">ISNA(E5)</f>
        <v>0</v>
      </c>
      <c r="G5" s="73" t="b">
        <f t="shared" ref="G5:G7" si="1">ISBLANK(E5)</f>
        <v>0</v>
      </c>
    </row>
    <row r="6" spans="1:10" ht="15.75" customHeight="1">
      <c r="A6" s="75">
        <v>4</v>
      </c>
      <c r="B6" s="75">
        <v>2</v>
      </c>
      <c r="C6" s="83">
        <f>IF(ISNUMBER(MATCH(B6,$A$4:$A$8,0)),"yes",B6)</f>
        <v>2</v>
      </c>
      <c r="E6" s="73"/>
      <c r="F6" s="73" t="b">
        <f t="shared" si="0"/>
        <v>0</v>
      </c>
      <c r="G6" s="73" t="b">
        <f t="shared" si="1"/>
        <v>1</v>
      </c>
    </row>
    <row r="7" spans="1:10" ht="15.75" customHeight="1">
      <c r="A7" s="75">
        <v>5</v>
      </c>
      <c r="B7" s="75">
        <v>6</v>
      </c>
      <c r="C7" s="83">
        <f>IF(ISNUMBER(MATCH(B7,$A$4:$A$8,0)),"yes",B7)</f>
        <v>6</v>
      </c>
      <c r="E7" s="73" t="s">
        <v>336</v>
      </c>
      <c r="F7" s="73" t="b">
        <f t="shared" si="0"/>
        <v>0</v>
      </c>
      <c r="G7" s="73" t="b">
        <f t="shared" si="1"/>
        <v>0</v>
      </c>
    </row>
    <row r="8" spans="1:10" ht="15.75" customHeight="1">
      <c r="A8" s="75">
        <v>89</v>
      </c>
      <c r="B8" s="75">
        <v>5</v>
      </c>
      <c r="C8" s="83" t="str">
        <f>IF(ISNUMBER(MATCH(B8,$A$4:$A$8,0)),"yes",B8)</f>
        <v>yes</v>
      </c>
      <c r="H8" s="1"/>
      <c r="I8" s="1"/>
    </row>
    <row r="11" spans="1:10" ht="15.75" customHeight="1">
      <c r="A11" s="77" t="s">
        <v>4</v>
      </c>
      <c r="B11" s="77" t="s">
        <v>6</v>
      </c>
      <c r="C11" s="77" t="s">
        <v>7</v>
      </c>
      <c r="D11" s="78" t="s">
        <v>339</v>
      </c>
      <c r="G11" s="5"/>
      <c r="H11" s="6"/>
    </row>
    <row r="12" spans="1:10" ht="15.75" customHeight="1">
      <c r="A12" s="75" t="s">
        <v>8</v>
      </c>
      <c r="B12" s="75" t="s">
        <v>9</v>
      </c>
      <c r="C12" s="75">
        <v>10</v>
      </c>
      <c r="D12" s="75">
        <v>10</v>
      </c>
      <c r="E12" t="e">
        <f>#REF!*2</f>
        <v>#REF!</v>
      </c>
      <c r="G12" s="5"/>
      <c r="H12" s="80" t="s">
        <v>14</v>
      </c>
      <c r="I12" s="73"/>
    </row>
    <row r="13" spans="1:10" ht="15.75" customHeight="1">
      <c r="A13" s="75" t="s">
        <v>15</v>
      </c>
      <c r="B13" s="75" t="s">
        <v>16</v>
      </c>
      <c r="C13" s="75">
        <v>20</v>
      </c>
      <c r="D13" s="75">
        <v>20</v>
      </c>
      <c r="E13" s="1"/>
      <c r="G13" s="6"/>
      <c r="H13" s="81" t="str">
        <f>IF(ISNA(VLOOKUP(H12,A12:C16,3,FALSE)),"yes","no")</f>
        <v>yes</v>
      </c>
      <c r="I13" s="82" t="s">
        <v>340</v>
      </c>
      <c r="J13" s="43"/>
    </row>
    <row r="14" spans="1:10" ht="15.75" customHeight="1">
      <c r="A14" s="75" t="s">
        <v>18</v>
      </c>
      <c r="B14" s="75" t="s">
        <v>19</v>
      </c>
      <c r="C14" s="75">
        <v>80</v>
      </c>
      <c r="D14" s="75">
        <v>60</v>
      </c>
    </row>
    <row r="15" spans="1:10" ht="15.75" customHeight="1">
      <c r="A15" s="75" t="s">
        <v>20</v>
      </c>
      <c r="B15" s="75" t="s">
        <v>21</v>
      </c>
      <c r="C15" s="75">
        <v>40</v>
      </c>
      <c r="D15" s="75">
        <v>40</v>
      </c>
    </row>
    <row r="16" spans="1:10" ht="15.75" customHeight="1">
      <c r="A16" s="75" t="s">
        <v>22</v>
      </c>
      <c r="B16" s="75" t="s">
        <v>23</v>
      </c>
      <c r="C16" s="75">
        <v>50</v>
      </c>
      <c r="D16" s="75">
        <v>40</v>
      </c>
    </row>
    <row r="17" spans="1:9" ht="15.75" customHeight="1">
      <c r="A17" s="75" t="s">
        <v>24</v>
      </c>
      <c r="B17" s="75" t="s">
        <v>25</v>
      </c>
      <c r="C17" s="75">
        <v>60</v>
      </c>
      <c r="D17" s="75" t="s">
        <v>8</v>
      </c>
    </row>
    <row r="19" spans="1:9" ht="15.75" customHeight="1">
      <c r="B19" s="79" t="s">
        <v>26</v>
      </c>
      <c r="C19" s="73">
        <f>AVERAGE(C12:C17)</f>
        <v>43.333333333333336</v>
      </c>
    </row>
    <row r="20" spans="1:9" ht="15.75" customHeight="1">
      <c r="B20" s="79" t="s">
        <v>27</v>
      </c>
      <c r="C20" s="73">
        <f>COUNTIF(C12:C19,"&gt;10")</f>
        <v>6</v>
      </c>
      <c r="E20" s="73">
        <f>COUNTIFS(B12:B16,B15,D12:D16,"&lt;50")</f>
        <v>1</v>
      </c>
      <c r="F20" s="79" t="s">
        <v>28</v>
      </c>
      <c r="H20" s="73">
        <f>COUNTA(C12:C16,D12:D16)</f>
        <v>10</v>
      </c>
      <c r="I20" s="79" t="s">
        <v>29</v>
      </c>
    </row>
    <row r="21" spans="1:9" ht="15.75" customHeight="1">
      <c r="C21" s="1" t="s">
        <v>30</v>
      </c>
      <c r="E21" s="75">
        <f>SUMIFS(C12:C17,A12:A17,A12,B12:B17,B12)</f>
        <v>10</v>
      </c>
      <c r="F21" s="79" t="s">
        <v>31</v>
      </c>
      <c r="H21" s="73">
        <f>COUNT(C13:C17,D13:D17)</f>
        <v>9</v>
      </c>
      <c r="I21" s="79" t="s">
        <v>32</v>
      </c>
    </row>
    <row r="22" spans="1:9" ht="15.75" customHeight="1">
      <c r="C22" s="1"/>
      <c r="E22" s="73">
        <f>SUMIFS(D12:D16,D12:D16,"&gt;25",D12:D16,"&lt;50")</f>
        <v>80</v>
      </c>
      <c r="F22" s="79"/>
      <c r="I22" s="43"/>
    </row>
    <row r="23" spans="1:9" ht="15.75" customHeight="1">
      <c r="C23" s="1"/>
      <c r="E23" s="1"/>
      <c r="F23" s="44"/>
      <c r="I23" s="43"/>
    </row>
    <row r="24" spans="1:9" s="45" customFormat="1" ht="15.75" customHeight="1">
      <c r="A24" s="100" t="s">
        <v>154</v>
      </c>
    </row>
    <row r="25" spans="1:9" s="45" customFormat="1" ht="15.75" customHeight="1">
      <c r="A25" s="101"/>
    </row>
    <row r="26" spans="1:9" s="45" customFormat="1" ht="15.75" customHeight="1">
      <c r="A26" s="43" t="s">
        <v>34</v>
      </c>
    </row>
    <row r="27" spans="1:9" ht="15.75" customHeight="1">
      <c r="A27" s="1" t="s">
        <v>33</v>
      </c>
      <c r="B27" t="str">
        <f>CONCATENATE(A27,A28)</f>
        <v>ROHANSHARMA</v>
      </c>
      <c r="C27" s="44"/>
      <c r="E27" s="41"/>
      <c r="F27" s="41"/>
    </row>
    <row r="28" spans="1:9" ht="15.75" customHeight="1">
      <c r="A28" s="1" t="s">
        <v>36</v>
      </c>
      <c r="B28" t="str">
        <f>CONCATENATE(A27,"-",A28)</f>
        <v>ROHAN-SHARMA</v>
      </c>
      <c r="E28" s="41"/>
      <c r="F28" s="41"/>
    </row>
    <row r="29" spans="1:9" ht="15.75" customHeight="1">
      <c r="A29" s="1"/>
      <c r="E29" s="41"/>
      <c r="F29" s="41"/>
    </row>
    <row r="30" spans="1:9" ht="15.75" customHeight="1">
      <c r="A30" s="42" t="s">
        <v>155</v>
      </c>
      <c r="E30" s="41"/>
      <c r="F30" s="41"/>
    </row>
    <row r="31" spans="1:9" ht="15.75" customHeight="1">
      <c r="A31" s="1" t="s">
        <v>38</v>
      </c>
      <c r="B31" s="7" t="s">
        <v>33</v>
      </c>
      <c r="C31" s="7" t="s">
        <v>36</v>
      </c>
      <c r="E31" s="41"/>
      <c r="F31" s="41"/>
    </row>
    <row r="33" spans="1:7" ht="15.75" customHeight="1">
      <c r="A33" s="44"/>
      <c r="B33" s="41"/>
      <c r="C33" s="41"/>
    </row>
    <row r="34" spans="1:7" ht="15.75" customHeight="1">
      <c r="A34" s="4"/>
      <c r="B34" s="40" t="s">
        <v>343</v>
      </c>
      <c r="C34" s="40" t="s">
        <v>344</v>
      </c>
    </row>
    <row r="35" spans="1:7" ht="15.75" customHeight="1">
      <c r="A35" s="84" t="s">
        <v>185</v>
      </c>
      <c r="B35" s="86" t="s">
        <v>342</v>
      </c>
      <c r="C35" s="86" t="s">
        <v>341</v>
      </c>
    </row>
    <row r="36" spans="1:7" ht="12.75">
      <c r="A36" s="85" t="s">
        <v>40</v>
      </c>
      <c r="B36" s="73">
        <f>SEARCH("A",A36)</f>
        <v>4</v>
      </c>
      <c r="C36" s="73" t="e">
        <f>FIND("A",A36)</f>
        <v>#VALUE!</v>
      </c>
      <c r="F36">
        <f>SUMIF(D12:D16,"&lt;20",C12:C16)</f>
        <v>10</v>
      </c>
      <c r="G36" s="103" t="s">
        <v>41</v>
      </c>
    </row>
    <row r="37" spans="1:7" ht="12.75">
      <c r="A37" s="73" t="str">
        <f>MID("rohansharma",1,2)</f>
        <v>ro</v>
      </c>
      <c r="B37" s="76"/>
      <c r="C37" s="73" t="str">
        <f>MID(A36,1,3)</f>
        <v>roh</v>
      </c>
      <c r="F37">
        <f>SUMIF(B12:B17,"s*",C12:C17)</f>
        <v>130</v>
      </c>
      <c r="G37" s="103"/>
    </row>
    <row r="38" spans="1:7" ht="12.75">
      <c r="B38" s="4"/>
    </row>
    <row r="39" spans="1:7" ht="12.75">
      <c r="A39" s="42" t="s">
        <v>42</v>
      </c>
      <c r="E39" s="1"/>
    </row>
    <row r="40" spans="1:7" ht="12.75">
      <c r="A40" s="1" t="s">
        <v>8</v>
      </c>
      <c r="B40" t="str">
        <f>REPT(A40,3)</f>
        <v>rohanrohanrohan</v>
      </c>
      <c r="E40" s="1"/>
    </row>
    <row r="41" spans="1:7" ht="12.75"/>
    <row r="42" spans="1:7" ht="15.75" customHeight="1">
      <c r="A42" s="42" t="s">
        <v>156</v>
      </c>
    </row>
    <row r="43" spans="1:7" ht="15">
      <c r="A43" s="1" t="s">
        <v>8</v>
      </c>
      <c r="B43" s="8" t="s">
        <v>1</v>
      </c>
      <c r="C43" s="1" t="s">
        <v>43</v>
      </c>
    </row>
    <row r="44" spans="1:7" ht="15">
      <c r="A44" s="9" t="str">
        <f>A4&amp;B4&amp;C4</f>
        <v>38not</v>
      </c>
    </row>
    <row r="45" spans="1:7" ht="12.75"/>
    <row r="46" spans="1:7" ht="15.75" customHeight="1">
      <c r="A46" s="4" t="s">
        <v>45</v>
      </c>
    </row>
    <row r="47" spans="1:7" ht="12.75">
      <c r="A47" s="1" t="s">
        <v>44</v>
      </c>
      <c r="B47" t="str">
        <f>SUBSTITUTE(A47," ","")</f>
        <v>rohansharma</v>
      </c>
    </row>
    <row r="48" spans="1:7" ht="12.75">
      <c r="A48" s="1" t="s">
        <v>46</v>
      </c>
      <c r="B48" t="str">
        <f>SUBSTITUTE(A48," ","")</f>
        <v>prakashsingh</v>
      </c>
      <c r="C48" s="4" t="s">
        <v>47</v>
      </c>
    </row>
    <row r="49" spans="1:3" ht="12.75">
      <c r="B49" t="str">
        <f>SUBSTITUTE(B47,"an","")</f>
        <v>rohsharma</v>
      </c>
      <c r="C49" s="1" t="s">
        <v>48</v>
      </c>
    </row>
    <row r="50" spans="1:3" ht="12.75">
      <c r="C50" s="1"/>
    </row>
    <row r="51" spans="1:3" ht="15.75" customHeight="1">
      <c r="A51" s="42" t="s">
        <v>49</v>
      </c>
    </row>
    <row r="52" spans="1:3" ht="12.75">
      <c r="A52" s="42" t="s">
        <v>8</v>
      </c>
      <c r="B52" t="str">
        <f>RIGHT(A52,3)</f>
        <v>han</v>
      </c>
    </row>
    <row r="53" spans="1:3" ht="12.75">
      <c r="A53" s="1"/>
      <c r="B53" t="str">
        <f>LEFT(A52,1)&amp;"123"&amp;MID(A52,2,4)</f>
        <v>r123ohan</v>
      </c>
      <c r="C53" s="4" t="s">
        <v>50</v>
      </c>
    </row>
    <row r="55" spans="1:3" ht="15.75" customHeight="1">
      <c r="A55" s="39"/>
    </row>
    <row r="56" spans="1:3" ht="12.75">
      <c r="A56" s="42" t="s">
        <v>345</v>
      </c>
      <c r="B56" s="10"/>
    </row>
    <row r="57" spans="1:3" ht="12.75">
      <c r="A57">
        <v>43374</v>
      </c>
      <c r="B57" t="str">
        <f>IF(AND(A56&gt;11/1/18,A56&lt;15/1/18),"lies","not")</f>
        <v>not</v>
      </c>
    </row>
    <row r="58" spans="1:3" ht="12.75">
      <c r="A58">
        <v>43435</v>
      </c>
      <c r="B58" t="str">
        <f>IF(AND(A58&gt;A57,A58&lt;A59),"lies","not")</f>
        <v>lies</v>
      </c>
    </row>
    <row r="59" spans="1:3" ht="12.75">
      <c r="A59" t="s">
        <v>53</v>
      </c>
    </row>
    <row r="60" spans="1:3" ht="12.75">
      <c r="A60" s="1"/>
    </row>
    <row r="61" spans="1:3" ht="12.75">
      <c r="A61" s="42" t="s">
        <v>55</v>
      </c>
    </row>
    <row r="62" spans="1:3" ht="12.75">
      <c r="B62" s="1" t="s">
        <v>54</v>
      </c>
    </row>
    <row r="63" spans="1:3" ht="12.75">
      <c r="B63" s="4" t="s">
        <v>55</v>
      </c>
      <c r="C63">
        <f>COUNTBLANK(A63:B66)</f>
        <v>4</v>
      </c>
    </row>
    <row r="64" spans="1:3" ht="12.75">
      <c r="B64">
        <f>COUNTIF(B62:B63,"count*")</f>
        <v>2</v>
      </c>
      <c r="C64" s="4" t="s">
        <v>56</v>
      </c>
    </row>
    <row r="66" spans="1:6" ht="12.75">
      <c r="A66" s="1">
        <v>10</v>
      </c>
      <c r="B66" t="b">
        <f>(MOD(A66,1)=0)</f>
        <v>1</v>
      </c>
      <c r="C66" s="4" t="s">
        <v>57</v>
      </c>
    </row>
    <row r="67" spans="1:6" ht="12.75">
      <c r="A67" s="1">
        <v>10.1</v>
      </c>
      <c r="B67" t="b">
        <f>(MOD(A67,1)=0)</f>
        <v>0</v>
      </c>
      <c r="C67" s="4" t="s">
        <v>58</v>
      </c>
      <c r="D67" s="11"/>
    </row>
    <row r="68" spans="1:6" ht="12.75">
      <c r="B68" s="1"/>
      <c r="C68" s="1"/>
      <c r="D68" s="4"/>
    </row>
    <row r="69" spans="1:6" ht="12.75">
      <c r="B69" s="1"/>
      <c r="C69" s="1"/>
    </row>
    <row r="70" spans="1:6" ht="12.75">
      <c r="B70" s="1"/>
      <c r="C70" s="1"/>
    </row>
    <row r="71" spans="1:6" ht="12.75">
      <c r="A71" s="42" t="s">
        <v>147</v>
      </c>
      <c r="B71" s="1"/>
      <c r="C71" s="1"/>
    </row>
    <row r="72" spans="1:6" ht="12.75">
      <c r="A72" t="s">
        <v>35</v>
      </c>
      <c r="B72" s="1">
        <f t="shared" ref="B72:B79" si="2">SUM(1/COUNTIF($A$72:$A$79,$A$72:$A$79))</f>
        <v>0.33333333333333331</v>
      </c>
      <c r="C72" s="41">
        <f t="array" ref="C72">SUM(1/COUNTIF(A72:A79,A72:A79))</f>
        <v>5</v>
      </c>
      <c r="E72" t="str">
        <f>IF(B72=1,A72,"N/A")</f>
        <v>N/A</v>
      </c>
    </row>
    <row r="73" spans="1:6" ht="12.75">
      <c r="A73" t="s">
        <v>37</v>
      </c>
      <c r="B73" s="1">
        <f t="shared" si="2"/>
        <v>1</v>
      </c>
      <c r="C73" s="39" t="s">
        <v>148</v>
      </c>
      <c r="E73" t="str">
        <f t="shared" ref="E73:E79" si="3">IF(B73=1,A73,"N/A")</f>
        <v>b</v>
      </c>
    </row>
    <row r="74" spans="1:6" ht="15.75" customHeight="1">
      <c r="A74" t="s">
        <v>39</v>
      </c>
      <c r="B74" s="1">
        <f t="shared" si="2"/>
        <v>1</v>
      </c>
      <c r="C74" s="39" t="s">
        <v>149</v>
      </c>
      <c r="E74" t="str">
        <f t="shared" si="3"/>
        <v>f</v>
      </c>
    </row>
    <row r="75" spans="1:6" ht="15.75" customHeight="1">
      <c r="A75" t="s">
        <v>145</v>
      </c>
      <c r="B75" s="1">
        <f t="shared" si="2"/>
        <v>1</v>
      </c>
      <c r="E75" t="str">
        <f t="shared" si="3"/>
        <v>g</v>
      </c>
    </row>
    <row r="76" spans="1:6" ht="15.75" customHeight="1">
      <c r="A76" t="s">
        <v>35</v>
      </c>
      <c r="B76" s="1">
        <f t="shared" si="2"/>
        <v>0.33333333333333331</v>
      </c>
      <c r="E76" t="str">
        <f t="shared" si="3"/>
        <v>N/A</v>
      </c>
    </row>
    <row r="77" spans="1:6" ht="15.75" customHeight="1">
      <c r="A77" t="s">
        <v>35</v>
      </c>
      <c r="B77" s="1">
        <f t="shared" si="2"/>
        <v>0.33333333333333331</v>
      </c>
      <c r="E77" t="str">
        <f t="shared" si="3"/>
        <v>N/A</v>
      </c>
    </row>
    <row r="78" spans="1:6" ht="15.75" customHeight="1">
      <c r="A78" t="s">
        <v>146</v>
      </c>
      <c r="B78" s="1">
        <f t="shared" si="2"/>
        <v>0.5</v>
      </c>
      <c r="E78" t="str">
        <f t="shared" si="3"/>
        <v>N/A</v>
      </c>
    </row>
    <row r="79" spans="1:6" ht="15.75" customHeight="1">
      <c r="A79" t="s">
        <v>146</v>
      </c>
      <c r="B79" s="1">
        <f t="shared" si="2"/>
        <v>0.5</v>
      </c>
      <c r="E79" t="str">
        <f t="shared" si="3"/>
        <v>N/A</v>
      </c>
      <c r="F79" t="str">
        <f>IF(COUNTIF($A$72:A79,A79)=1,COUNTIF(A79:A86,1),"")</f>
        <v/>
      </c>
    </row>
    <row r="80" spans="1:6" ht="15.75" customHeight="1">
      <c r="A80" s="34"/>
      <c r="B80" s="40"/>
      <c r="E80" s="39" t="s">
        <v>150</v>
      </c>
    </row>
    <row r="81" spans="1:3" ht="15.75" customHeight="1">
      <c r="A81" s="34"/>
    </row>
    <row r="82" spans="1:3" ht="15.75" customHeight="1">
      <c r="A82" s="42" t="s">
        <v>151</v>
      </c>
      <c r="B82" s="42" t="s">
        <v>152</v>
      </c>
    </row>
    <row r="83" spans="1:3" ht="15.75" customHeight="1">
      <c r="A83">
        <v>10</v>
      </c>
      <c r="B83">
        <v>10</v>
      </c>
      <c r="C83">
        <f t="array" ref="C83:C87">FREQUENCY(A83:A96,B83:B87)</f>
        <v>3</v>
      </c>
    </row>
    <row r="84" spans="1:3" ht="15.75" customHeight="1">
      <c r="A84">
        <v>20</v>
      </c>
      <c r="B84">
        <v>50</v>
      </c>
      <c r="C84">
        <v>3</v>
      </c>
    </row>
    <row r="85" spans="1:3" ht="15.75" customHeight="1">
      <c r="A85">
        <v>35</v>
      </c>
      <c r="B85">
        <v>100</v>
      </c>
      <c r="C85">
        <v>5</v>
      </c>
    </row>
    <row r="86" spans="1:3" ht="15.75" customHeight="1">
      <c r="A86">
        <v>3</v>
      </c>
      <c r="B86">
        <v>500</v>
      </c>
      <c r="C86">
        <v>0</v>
      </c>
    </row>
    <row r="87" spans="1:3" ht="15.75" customHeight="1">
      <c r="A87">
        <v>62</v>
      </c>
      <c r="B87">
        <v>1000</v>
      </c>
      <c r="C87">
        <v>3</v>
      </c>
    </row>
    <row r="88" spans="1:3" ht="15.75" customHeight="1">
      <c r="A88">
        <v>62</v>
      </c>
    </row>
    <row r="89" spans="1:3" ht="15.75" customHeight="1">
      <c r="A89">
        <v>626</v>
      </c>
    </row>
    <row r="90" spans="1:3" ht="15.75" customHeight="1">
      <c r="A90">
        <v>26</v>
      </c>
    </row>
    <row r="91" spans="1:3" ht="15.75" customHeight="1">
      <c r="A91">
        <v>66</v>
      </c>
    </row>
    <row r="92" spans="1:3" ht="15.75" customHeight="1">
      <c r="A92">
        <v>55</v>
      </c>
    </row>
    <row r="93" spans="1:3" ht="15.75" customHeight="1">
      <c r="A93">
        <v>599</v>
      </c>
    </row>
    <row r="94" spans="1:3" ht="15.75" customHeight="1">
      <c r="A94">
        <v>65</v>
      </c>
    </row>
    <row r="95" spans="1:3" ht="15.75" customHeight="1">
      <c r="A95">
        <v>656</v>
      </c>
    </row>
    <row r="96" spans="1:3" ht="15.75" customHeight="1">
      <c r="A96">
        <v>2</v>
      </c>
    </row>
    <row r="98" spans="1:2" ht="15.75" customHeight="1">
      <c r="A98" s="42" t="s">
        <v>157</v>
      </c>
    </row>
    <row r="99" spans="1:2" ht="15.75" customHeight="1">
      <c r="A99">
        <f>SUM(RANGE)</f>
        <v>1660</v>
      </c>
      <c r="B99" s="39" t="s">
        <v>158</v>
      </c>
    </row>
    <row r="100" spans="1:2" ht="15.75" customHeight="1">
      <c r="B100" s="39" t="s">
        <v>159</v>
      </c>
    </row>
    <row r="102" spans="1:2" ht="15.75" customHeight="1">
      <c r="A102" s="42" t="s">
        <v>160</v>
      </c>
    </row>
    <row r="103" spans="1:2" ht="15.75" customHeight="1">
      <c r="A103" s="34">
        <f ca="1">RAND()</f>
        <v>0.45612262435154305</v>
      </c>
      <c r="B103" s="34">
        <f ca="1">RANDBETWEEN(100,200)</f>
        <v>171</v>
      </c>
    </row>
    <row r="104" spans="1:2" ht="15.75" customHeight="1">
      <c r="A104" s="34">
        <f t="shared" ref="A104:A105" ca="1" si="4">RAND()</f>
        <v>0.99583638659326734</v>
      </c>
      <c r="B104" s="34">
        <f t="shared" ref="B104:B105" ca="1" si="5">RANDBETWEEN(100,200)</f>
        <v>142</v>
      </c>
    </row>
    <row r="105" spans="1:2" ht="15.75" customHeight="1">
      <c r="A105" s="34">
        <f t="shared" ca="1" si="4"/>
        <v>0.60313640354915699</v>
      </c>
      <c r="B105" s="34">
        <f t="shared" ca="1" si="5"/>
        <v>194</v>
      </c>
    </row>
    <row r="107" spans="1:2" ht="15.75" customHeight="1">
      <c r="A107" s="42" t="s">
        <v>161</v>
      </c>
      <c r="B107" s="39" t="s">
        <v>163</v>
      </c>
    </row>
    <row r="108" spans="1:2" ht="15.75" customHeight="1">
      <c r="A108">
        <v>10</v>
      </c>
      <c r="B108">
        <v>5</v>
      </c>
    </row>
    <row r="109" spans="1:2" ht="15.75" customHeight="1">
      <c r="A109">
        <v>20</v>
      </c>
      <c r="B109">
        <v>2</v>
      </c>
    </row>
    <row r="110" spans="1:2" ht="15.75" customHeight="1">
      <c r="A110">
        <v>3</v>
      </c>
      <c r="B110">
        <v>5626</v>
      </c>
    </row>
    <row r="111" spans="1:2" ht="15.75" customHeight="1">
      <c r="A111">
        <v>326</v>
      </c>
      <c r="B111">
        <v>26</v>
      </c>
    </row>
    <row r="112" spans="1:2" ht="15.75" customHeight="1">
      <c r="A112">
        <v>6</v>
      </c>
      <c r="B112">
        <v>261616</v>
      </c>
    </row>
    <row r="113" spans="1:3" ht="15.75" customHeight="1">
      <c r="A113">
        <v>6262</v>
      </c>
      <c r="B113">
        <v>51</v>
      </c>
    </row>
    <row r="114" spans="1:3" ht="15.75" customHeight="1">
      <c r="A114" s="39" t="s">
        <v>162</v>
      </c>
      <c r="B114">
        <f t="array" ref="B114">AVERAGE(A108:A113*B108:B113)</f>
        <v>319083.66666666669</v>
      </c>
      <c r="C114">
        <f t="array" ref="C114">AVERAGE((A108:A113-B108:B113)/A108:A113)</f>
        <v>-7578.781316494008</v>
      </c>
    </row>
    <row r="115" spans="1:3" ht="15.75" customHeight="1">
      <c r="C115" s="39" t="s">
        <v>164</v>
      </c>
    </row>
    <row r="117" spans="1:3" ht="15.75" customHeight="1">
      <c r="A117" s="42" t="s">
        <v>165</v>
      </c>
    </row>
    <row r="118" spans="1:3" ht="15.75" customHeight="1">
      <c r="A118">
        <f t="shared" ref="A118:B122" ca="1" si="6">RANDBETWEEN(10,50)</f>
        <v>35</v>
      </c>
      <c r="B118">
        <f t="shared" ca="1" si="6"/>
        <v>23</v>
      </c>
      <c r="C118">
        <f t="shared" ref="C118:C123" ca="1" si="7">AVERAGE(A118:B118)</f>
        <v>29</v>
      </c>
    </row>
    <row r="119" spans="1:3" ht="15.75" customHeight="1">
      <c r="A119">
        <f t="shared" ca="1" si="6"/>
        <v>24</v>
      </c>
      <c r="B119">
        <f t="shared" ca="1" si="6"/>
        <v>23</v>
      </c>
      <c r="C119">
        <f t="shared" ca="1" si="7"/>
        <v>23.5</v>
      </c>
    </row>
    <row r="120" spans="1:3" ht="15.75" customHeight="1">
      <c r="A120">
        <f t="shared" ca="1" si="6"/>
        <v>42</v>
      </c>
      <c r="B120">
        <f t="shared" ca="1" si="6"/>
        <v>12</v>
      </c>
      <c r="C120">
        <f t="shared" ca="1" si="7"/>
        <v>27</v>
      </c>
    </row>
    <row r="121" spans="1:3" ht="15.75" customHeight="1">
      <c r="A121">
        <f t="shared" ca="1" si="6"/>
        <v>48</v>
      </c>
      <c r="B121">
        <f t="shared" ca="1" si="6"/>
        <v>32</v>
      </c>
      <c r="C121">
        <f t="shared" ca="1" si="7"/>
        <v>40</v>
      </c>
    </row>
    <row r="122" spans="1:3" ht="15.75" customHeight="1">
      <c r="A122">
        <f t="shared" ca="1" si="6"/>
        <v>12</v>
      </c>
      <c r="B122">
        <f t="shared" ca="1" si="6"/>
        <v>40</v>
      </c>
      <c r="C122">
        <f t="shared" ca="1" si="7"/>
        <v>26</v>
      </c>
    </row>
    <row r="123" spans="1:3" ht="15.75" customHeight="1">
      <c r="A123">
        <f ca="1">AVERAGE(A118:A122)</f>
        <v>32.200000000000003</v>
      </c>
      <c r="B123">
        <f ca="1">AVERAGE(B118:B122)</f>
        <v>26</v>
      </c>
      <c r="C123">
        <f t="shared" ca="1" si="7"/>
        <v>29.1</v>
      </c>
    </row>
    <row r="125" spans="1:3" ht="15.75" customHeight="1">
      <c r="A125" s="42" t="s">
        <v>166</v>
      </c>
    </row>
    <row r="126" spans="1:3" ht="15.75" customHeight="1">
      <c r="A126" s="34" t="s">
        <v>167</v>
      </c>
      <c r="B126" t="str">
        <f>LEFT(A126,FIND("X",A126)-1)</f>
        <v>ROH</v>
      </c>
    </row>
    <row r="127" spans="1:3" ht="15.75" customHeight="1">
      <c r="A127" s="34" t="s">
        <v>168</v>
      </c>
      <c r="B127" t="str">
        <f t="shared" ref="B127:B128" si="8">LEFT(A127,FIND("X",A127)-1)</f>
        <v>SAHR</v>
      </c>
    </row>
    <row r="128" spans="1:3" ht="15.75" customHeight="1">
      <c r="A128" s="34" t="s">
        <v>169</v>
      </c>
      <c r="B128" t="str">
        <f t="shared" si="8"/>
        <v>VIHS</v>
      </c>
    </row>
    <row r="129" spans="1:4" ht="15.75" customHeight="1">
      <c r="B129" s="39" t="s">
        <v>170</v>
      </c>
    </row>
    <row r="131" spans="1:4" ht="15.75" customHeight="1">
      <c r="A131" s="42" t="s">
        <v>171</v>
      </c>
      <c r="B131" s="39" t="s">
        <v>176</v>
      </c>
    </row>
    <row r="132" spans="1:4" ht="15.75" customHeight="1">
      <c r="A132" t="s">
        <v>172</v>
      </c>
      <c r="B132">
        <v>1</v>
      </c>
      <c r="D132" s="34"/>
    </row>
    <row r="133" spans="1:4" ht="15.75" customHeight="1">
      <c r="A133" t="s">
        <v>173</v>
      </c>
      <c r="B133">
        <v>2</v>
      </c>
      <c r="D133" s="34"/>
    </row>
    <row r="134" spans="1:4" ht="15.75" customHeight="1">
      <c r="A134" t="s">
        <v>174</v>
      </c>
      <c r="B134">
        <v>3</v>
      </c>
      <c r="C134">
        <f>INDEX(A132:B135,MATCH(A134,A132:A135,0),2)</f>
        <v>3</v>
      </c>
    </row>
    <row r="135" spans="1:4" ht="15.75" customHeight="1">
      <c r="A135" t="s">
        <v>175</v>
      </c>
      <c r="B135">
        <v>4</v>
      </c>
      <c r="D135" s="34"/>
    </row>
    <row r="136" spans="1:4" ht="15.75" customHeight="1">
      <c r="B136">
        <v>5</v>
      </c>
      <c r="D136" s="34"/>
    </row>
    <row r="137" spans="1:4" ht="15.75" customHeight="1">
      <c r="A137" s="42" t="s">
        <v>177</v>
      </c>
    </row>
    <row r="138" spans="1:4" ht="15.75" customHeight="1">
      <c r="A138">
        <v>1</v>
      </c>
      <c r="B138">
        <f>LARGE(A138:A142,3)</f>
        <v>3</v>
      </c>
      <c r="C138" s="39" t="s">
        <v>178</v>
      </c>
      <c r="D138" s="39" t="s">
        <v>180</v>
      </c>
    </row>
    <row r="139" spans="1:4" ht="15.75" customHeight="1">
      <c r="A139">
        <v>2</v>
      </c>
      <c r="C139" s="39" t="s">
        <v>179</v>
      </c>
    </row>
    <row r="140" spans="1:4" ht="15.75" customHeight="1">
      <c r="A140">
        <v>3</v>
      </c>
    </row>
    <row r="141" spans="1:4" ht="15.75" customHeight="1">
      <c r="A141">
        <v>4</v>
      </c>
    </row>
    <row r="142" spans="1:4" ht="15.75" customHeight="1">
      <c r="A142">
        <v>5</v>
      </c>
    </row>
    <row r="144" spans="1:4" ht="15.75" customHeight="1">
      <c r="A144" s="42" t="s">
        <v>181</v>
      </c>
    </row>
    <row r="145" spans="1:17" ht="15.75" customHeight="1">
      <c r="B145" s="34" t="s">
        <v>182</v>
      </c>
    </row>
    <row r="150" spans="1:17" ht="15.75" customHeight="1">
      <c r="A150" s="42" t="s">
        <v>183</v>
      </c>
      <c r="B150" s="39" t="s">
        <v>184</v>
      </c>
    </row>
    <row r="153" spans="1:17" ht="15.75" customHeight="1">
      <c r="A153" s="42" t="s">
        <v>248</v>
      </c>
    </row>
    <row r="154" spans="1:17" ht="15.75" customHeight="1">
      <c r="A154" s="62" t="s">
        <v>186</v>
      </c>
      <c r="B154" s="63" t="s">
        <v>187</v>
      </c>
      <c r="C154" s="64" t="s">
        <v>188</v>
      </c>
      <c r="D154" s="56"/>
      <c r="E154" s="56"/>
      <c r="F154" s="54" t="s">
        <v>187</v>
      </c>
      <c r="G154" s="57" t="s">
        <v>77</v>
      </c>
      <c r="H154" s="58"/>
      <c r="I154" s="58"/>
      <c r="J154" s="59" t="s">
        <v>189</v>
      </c>
      <c r="K154" s="60"/>
      <c r="L154" s="60"/>
      <c r="M154" s="60"/>
      <c r="N154" s="60"/>
      <c r="O154" s="60"/>
      <c r="P154" s="60"/>
      <c r="Q154" s="61"/>
    </row>
    <row r="155" spans="1:17" ht="15.75" customHeight="1">
      <c r="A155" s="47">
        <v>3</v>
      </c>
      <c r="B155" s="49" t="s">
        <v>190</v>
      </c>
      <c r="C155" s="65">
        <f>VLOOKUP(VLOOKUP(B155,$F$154:$G$205,2,0),$I$155:$Q$162,A155+2,0)</f>
        <v>5.0000000000000001E-3</v>
      </c>
      <c r="D155" s="50"/>
      <c r="E155" s="50"/>
      <c r="F155" s="55" t="s">
        <v>191</v>
      </c>
      <c r="G155" s="55" t="s">
        <v>192</v>
      </c>
      <c r="H155" s="48"/>
      <c r="I155" s="51" t="s">
        <v>77</v>
      </c>
      <c r="J155" s="52">
        <v>0</v>
      </c>
      <c r="K155" s="52">
        <v>1</v>
      </c>
      <c r="L155" s="52">
        <v>2</v>
      </c>
      <c r="M155" s="52">
        <v>3</v>
      </c>
      <c r="N155" s="52">
        <v>4</v>
      </c>
      <c r="O155" s="52">
        <v>5</v>
      </c>
      <c r="P155" s="52">
        <v>6</v>
      </c>
      <c r="Q155" s="52">
        <v>7</v>
      </c>
    </row>
    <row r="156" spans="1:17" ht="15.75" customHeight="1">
      <c r="A156" s="47">
        <v>4</v>
      </c>
      <c r="B156" s="49" t="s">
        <v>193</v>
      </c>
      <c r="C156" s="65">
        <f t="shared" ref="C156:C205" si="9">VLOOKUP(VLOOKUP(B156,$F$154:$G$205,2,0),$I$155:$Q$162,A156+2,0)</f>
        <v>6.0000000000000001E-3</v>
      </c>
      <c r="D156" s="50"/>
      <c r="E156" s="50"/>
      <c r="F156" s="55" t="s">
        <v>194</v>
      </c>
      <c r="G156" s="55" t="s">
        <v>195</v>
      </c>
      <c r="H156" s="48"/>
      <c r="I156" s="52" t="s">
        <v>192</v>
      </c>
      <c r="J156" s="53">
        <v>9.75E-3</v>
      </c>
      <c r="K156" s="53">
        <v>8.0000000000000002E-3</v>
      </c>
      <c r="L156" s="53">
        <v>6.0000000000000001E-3</v>
      </c>
      <c r="M156" s="53">
        <v>5.0000000000000001E-3</v>
      </c>
      <c r="N156" s="53">
        <v>4.0000000000000001E-3</v>
      </c>
      <c r="O156" s="53">
        <v>3.0000000000000001E-3</v>
      </c>
      <c r="P156" s="53">
        <v>2E-3</v>
      </c>
      <c r="Q156" s="53">
        <v>2E-3</v>
      </c>
    </row>
    <row r="157" spans="1:17" ht="15.75" customHeight="1">
      <c r="A157" s="47">
        <v>0</v>
      </c>
      <c r="B157" s="49" t="s">
        <v>196</v>
      </c>
      <c r="C157" s="65">
        <f t="shared" si="9"/>
        <v>1.0800000000000001E-2</v>
      </c>
      <c r="D157" s="50"/>
      <c r="E157" s="50"/>
      <c r="F157" s="55" t="s">
        <v>197</v>
      </c>
      <c r="G157" s="55" t="s">
        <v>198</v>
      </c>
      <c r="H157" s="48"/>
      <c r="I157" s="52" t="s">
        <v>195</v>
      </c>
      <c r="J157" s="53">
        <v>1.3500000000000002E-2</v>
      </c>
      <c r="K157" s="53">
        <v>1.0999999999999999E-2</v>
      </c>
      <c r="L157" s="53">
        <v>9.0000000000000011E-3</v>
      </c>
      <c r="M157" s="53">
        <v>7.0000000000000001E-3</v>
      </c>
      <c r="N157" s="53">
        <v>6.0000000000000001E-3</v>
      </c>
      <c r="O157" s="53">
        <v>5.0000000000000001E-3</v>
      </c>
      <c r="P157" s="53">
        <v>4.0000000000000001E-3</v>
      </c>
      <c r="Q157" s="53">
        <v>3.0000000000000001E-3</v>
      </c>
    </row>
    <row r="158" spans="1:17" ht="15.75" customHeight="1">
      <c r="A158" s="47">
        <v>4</v>
      </c>
      <c r="B158" s="49" t="s">
        <v>199</v>
      </c>
      <c r="C158" s="65">
        <f t="shared" si="9"/>
        <v>6.0000000000000001E-3</v>
      </c>
      <c r="D158" s="50"/>
      <c r="E158" s="50"/>
      <c r="F158" s="55" t="s">
        <v>200</v>
      </c>
      <c r="G158" s="55" t="s">
        <v>192</v>
      </c>
      <c r="H158" s="48"/>
      <c r="I158" s="52" t="s">
        <v>198</v>
      </c>
      <c r="J158" s="53">
        <v>1.0499999999999999E-2</v>
      </c>
      <c r="K158" s="53">
        <v>8.0000000000000002E-3</v>
      </c>
      <c r="L158" s="53">
        <v>6.0000000000000001E-3</v>
      </c>
      <c r="M158" s="53">
        <v>5.0000000000000001E-3</v>
      </c>
      <c r="N158" s="53">
        <v>4.0000000000000001E-3</v>
      </c>
      <c r="O158" s="53">
        <v>3.0000000000000001E-3</v>
      </c>
      <c r="P158" s="53">
        <v>2E-3</v>
      </c>
      <c r="Q158" s="53">
        <v>2E-3</v>
      </c>
    </row>
    <row r="159" spans="1:17" ht="15.75" customHeight="1">
      <c r="A159" s="47">
        <v>4</v>
      </c>
      <c r="B159" s="49" t="s">
        <v>201</v>
      </c>
      <c r="C159" s="65">
        <f t="shared" si="9"/>
        <v>4.0000000000000001E-3</v>
      </c>
      <c r="D159" s="50"/>
      <c r="E159" s="50"/>
      <c r="F159" s="55" t="s">
        <v>202</v>
      </c>
      <c r="G159" s="55" t="s">
        <v>195</v>
      </c>
      <c r="H159" s="48"/>
      <c r="I159" s="52" t="s">
        <v>203</v>
      </c>
      <c r="J159" s="53">
        <v>9.0000000000000011E-3</v>
      </c>
      <c r="K159" s="53">
        <v>7.0000000000000001E-3</v>
      </c>
      <c r="L159" s="53">
        <v>6.0000000000000001E-3</v>
      </c>
      <c r="M159" s="53">
        <v>5.0000000000000001E-3</v>
      </c>
      <c r="N159" s="53">
        <v>4.0000000000000001E-3</v>
      </c>
      <c r="O159" s="53">
        <v>3.0000000000000001E-3</v>
      </c>
      <c r="P159" s="53">
        <v>2E-3</v>
      </c>
      <c r="Q159" s="53">
        <v>2E-3</v>
      </c>
    </row>
    <row r="160" spans="1:17" ht="15.75" customHeight="1">
      <c r="A160" s="47">
        <v>0</v>
      </c>
      <c r="B160" s="49" t="s">
        <v>204</v>
      </c>
      <c r="C160" s="65">
        <f t="shared" si="9"/>
        <v>1.0499999999999999E-2</v>
      </c>
      <c r="D160" s="50"/>
      <c r="E160" s="50"/>
      <c r="F160" s="55" t="s">
        <v>205</v>
      </c>
      <c r="G160" s="55" t="s">
        <v>203</v>
      </c>
      <c r="H160" s="48"/>
      <c r="I160" s="52" t="s">
        <v>206</v>
      </c>
      <c r="J160" s="53">
        <v>1.4249999999999999E-2</v>
      </c>
      <c r="K160" s="53">
        <v>1.0999999999999999E-2</v>
      </c>
      <c r="L160" s="53">
        <v>9.0000000000000011E-3</v>
      </c>
      <c r="M160" s="53">
        <v>7.0000000000000001E-3</v>
      </c>
      <c r="N160" s="53">
        <v>6.0000000000000001E-3</v>
      </c>
      <c r="O160" s="53">
        <v>5.0000000000000001E-3</v>
      </c>
      <c r="P160" s="53">
        <v>4.0000000000000001E-3</v>
      </c>
      <c r="Q160" s="53">
        <v>3.0000000000000001E-3</v>
      </c>
    </row>
    <row r="161" spans="1:17" ht="15.75" customHeight="1">
      <c r="A161" s="47">
        <v>7</v>
      </c>
      <c r="B161" s="49" t="s">
        <v>207</v>
      </c>
      <c r="C161" s="65">
        <f t="shared" si="9"/>
        <v>2E-3</v>
      </c>
      <c r="D161" s="50"/>
      <c r="E161" s="50"/>
      <c r="F161" s="55" t="s">
        <v>208</v>
      </c>
      <c r="G161" s="55" t="s">
        <v>209</v>
      </c>
      <c r="H161" s="48"/>
      <c r="I161" s="52" t="s">
        <v>210</v>
      </c>
      <c r="J161" s="53">
        <v>1.0800000000000001E-2</v>
      </c>
      <c r="K161" s="53">
        <v>9.0000000000000011E-3</v>
      </c>
      <c r="L161" s="53">
        <v>7.0000000000000001E-3</v>
      </c>
      <c r="M161" s="53">
        <v>6.0000000000000001E-3</v>
      </c>
      <c r="N161" s="53">
        <v>5.0000000000000001E-3</v>
      </c>
      <c r="O161" s="53">
        <v>4.0000000000000001E-3</v>
      </c>
      <c r="P161" s="53">
        <v>3.0000000000000001E-3</v>
      </c>
      <c r="Q161" s="53">
        <v>2E-3</v>
      </c>
    </row>
    <row r="162" spans="1:17" ht="15.75" customHeight="1">
      <c r="A162" s="47">
        <v>4</v>
      </c>
      <c r="B162" s="49" t="s">
        <v>211</v>
      </c>
      <c r="C162" s="65">
        <f t="shared" si="9"/>
        <v>6.0000000000000001E-3</v>
      </c>
      <c r="D162" s="50"/>
      <c r="E162" s="50"/>
      <c r="F162" s="55" t="s">
        <v>212</v>
      </c>
      <c r="G162" s="55" t="s">
        <v>206</v>
      </c>
      <c r="H162" s="48"/>
      <c r="I162" s="52" t="s">
        <v>209</v>
      </c>
      <c r="J162" s="53">
        <v>1.2E-2</v>
      </c>
      <c r="K162" s="53">
        <v>0.01</v>
      </c>
      <c r="L162" s="53">
        <v>8.0000000000000002E-3</v>
      </c>
      <c r="M162" s="53">
        <v>6.0000000000000001E-3</v>
      </c>
      <c r="N162" s="53">
        <v>5.0000000000000001E-3</v>
      </c>
      <c r="O162" s="53">
        <v>4.0000000000000001E-3</v>
      </c>
      <c r="P162" s="53">
        <v>3.0000000000000001E-3</v>
      </c>
      <c r="Q162" s="53">
        <v>2E-3</v>
      </c>
    </row>
    <row r="163" spans="1:17" ht="15.75" customHeight="1">
      <c r="A163" s="47">
        <v>4</v>
      </c>
      <c r="B163" s="49" t="s">
        <v>213</v>
      </c>
      <c r="C163" s="65">
        <f t="shared" si="9"/>
        <v>4.0000000000000001E-3</v>
      </c>
      <c r="D163" s="50"/>
      <c r="E163" s="50"/>
      <c r="F163" s="55" t="s">
        <v>193</v>
      </c>
      <c r="G163" s="55" t="s">
        <v>206</v>
      </c>
      <c r="H163" s="48"/>
      <c r="I163" s="48"/>
      <c r="J163" s="48"/>
      <c r="K163" s="48"/>
      <c r="L163" s="48"/>
      <c r="M163" s="48"/>
      <c r="N163" s="48"/>
      <c r="O163" s="48"/>
      <c r="P163" s="48"/>
      <c r="Q163" s="48"/>
    </row>
    <row r="164" spans="1:17" ht="15.75" customHeight="1">
      <c r="A164" s="47">
        <v>4</v>
      </c>
      <c r="B164" s="49" t="s">
        <v>214</v>
      </c>
      <c r="C164" s="65">
        <f t="shared" si="9"/>
        <v>6.0000000000000001E-3</v>
      </c>
      <c r="D164" s="50"/>
      <c r="E164" s="50"/>
      <c r="F164" s="55" t="s">
        <v>190</v>
      </c>
      <c r="G164" s="55" t="s">
        <v>192</v>
      </c>
      <c r="H164" s="48"/>
      <c r="I164" s="48"/>
      <c r="J164" s="48"/>
      <c r="K164" s="48"/>
      <c r="L164" s="48"/>
      <c r="M164" s="48"/>
      <c r="N164" s="48"/>
      <c r="O164" s="48"/>
      <c r="P164" s="48"/>
      <c r="Q164" s="48"/>
    </row>
    <row r="165" spans="1:17" ht="15.75" customHeight="1">
      <c r="A165" s="47">
        <v>5</v>
      </c>
      <c r="B165" s="49" t="s">
        <v>215</v>
      </c>
      <c r="C165" s="65">
        <f t="shared" si="9"/>
        <v>4.0000000000000001E-3</v>
      </c>
      <c r="D165" s="50"/>
      <c r="E165" s="50"/>
      <c r="F165" s="55" t="s">
        <v>216</v>
      </c>
      <c r="G165" s="55" t="s">
        <v>192</v>
      </c>
      <c r="H165" s="48"/>
      <c r="I165" s="48"/>
      <c r="J165" s="48"/>
      <c r="K165" s="48"/>
      <c r="L165" s="48"/>
      <c r="M165" s="48"/>
      <c r="N165" s="48"/>
      <c r="O165" s="48"/>
      <c r="P165" s="48"/>
      <c r="Q165" s="48"/>
    </row>
    <row r="166" spans="1:17" ht="15.75" customHeight="1">
      <c r="A166" s="47">
        <v>3</v>
      </c>
      <c r="B166" s="49" t="s">
        <v>217</v>
      </c>
      <c r="C166" s="65">
        <f t="shared" si="9"/>
        <v>5.0000000000000001E-3</v>
      </c>
      <c r="D166" s="50"/>
      <c r="E166" s="50"/>
      <c r="F166" s="55" t="s">
        <v>214</v>
      </c>
      <c r="G166" s="55" t="s">
        <v>195</v>
      </c>
      <c r="H166" s="48"/>
      <c r="I166" s="48"/>
      <c r="J166" s="48"/>
      <c r="K166" s="48"/>
      <c r="L166" s="48"/>
      <c r="M166" s="48"/>
      <c r="N166" s="48"/>
      <c r="O166" s="48"/>
      <c r="P166" s="48"/>
      <c r="Q166" s="48"/>
    </row>
    <row r="167" spans="1:17" ht="15.75" customHeight="1">
      <c r="A167" s="47">
        <v>5</v>
      </c>
      <c r="B167" s="49" t="s">
        <v>218</v>
      </c>
      <c r="C167" s="65">
        <f t="shared" si="9"/>
        <v>3.0000000000000001E-3</v>
      </c>
      <c r="D167" s="50"/>
      <c r="E167" s="50"/>
      <c r="F167" s="55" t="s">
        <v>213</v>
      </c>
      <c r="G167" s="55" t="s">
        <v>203</v>
      </c>
      <c r="H167" s="48"/>
      <c r="I167" s="48"/>
      <c r="J167" s="48"/>
      <c r="K167" s="48"/>
      <c r="L167" s="48"/>
      <c r="M167" s="48"/>
      <c r="N167" s="48"/>
      <c r="O167" s="48"/>
      <c r="P167" s="48"/>
      <c r="Q167" s="48"/>
    </row>
    <row r="168" spans="1:17" ht="15.75" customHeight="1">
      <c r="A168" s="47">
        <v>7</v>
      </c>
      <c r="B168" s="49" t="s">
        <v>219</v>
      </c>
      <c r="C168" s="65">
        <f t="shared" si="9"/>
        <v>2E-3</v>
      </c>
      <c r="D168" s="50"/>
      <c r="E168" s="50"/>
      <c r="F168" s="55" t="s">
        <v>220</v>
      </c>
      <c r="G168" s="55" t="s">
        <v>210</v>
      </c>
      <c r="H168" s="48"/>
      <c r="I168" s="48"/>
      <c r="J168" s="48"/>
      <c r="K168" s="48"/>
      <c r="L168" s="48"/>
      <c r="M168" s="48"/>
      <c r="N168" s="48"/>
      <c r="O168" s="48"/>
      <c r="P168" s="48"/>
      <c r="Q168" s="48"/>
    </row>
    <row r="169" spans="1:17" ht="15.75" customHeight="1">
      <c r="A169" s="47">
        <v>6</v>
      </c>
      <c r="B169" s="49" t="s">
        <v>191</v>
      </c>
      <c r="C169" s="65">
        <f t="shared" si="9"/>
        <v>2E-3</v>
      </c>
      <c r="D169" s="50"/>
      <c r="E169" s="50"/>
      <c r="F169" s="55" t="s">
        <v>196</v>
      </c>
      <c r="G169" s="55" t="s">
        <v>210</v>
      </c>
      <c r="H169" s="48"/>
      <c r="I169" s="48"/>
      <c r="J169" s="48"/>
      <c r="K169" s="48"/>
      <c r="L169" s="48"/>
      <c r="M169" s="48"/>
      <c r="N169" s="48"/>
      <c r="O169" s="48"/>
      <c r="P169" s="48"/>
      <c r="Q169" s="48"/>
    </row>
    <row r="170" spans="1:17" ht="15.75" customHeight="1">
      <c r="A170" s="47">
        <v>3</v>
      </c>
      <c r="B170" s="49" t="s">
        <v>219</v>
      </c>
      <c r="C170" s="65">
        <f t="shared" si="9"/>
        <v>5.0000000000000001E-3</v>
      </c>
      <c r="D170" s="50"/>
      <c r="E170" s="50"/>
      <c r="F170" s="55" t="s">
        <v>221</v>
      </c>
      <c r="G170" s="55" t="s">
        <v>210</v>
      </c>
    </row>
    <row r="171" spans="1:17" ht="15.75" customHeight="1">
      <c r="A171" s="47">
        <v>4</v>
      </c>
      <c r="B171" s="49" t="s">
        <v>222</v>
      </c>
      <c r="C171" s="65">
        <f t="shared" si="9"/>
        <v>5.0000000000000001E-3</v>
      </c>
      <c r="D171" s="50"/>
      <c r="E171" s="50"/>
      <c r="F171" s="55" t="s">
        <v>222</v>
      </c>
      <c r="G171" s="55" t="s">
        <v>210</v>
      </c>
    </row>
    <row r="172" spans="1:17" ht="15.75" customHeight="1">
      <c r="A172" s="47">
        <v>0</v>
      </c>
      <c r="B172" s="49" t="s">
        <v>223</v>
      </c>
      <c r="C172" s="65">
        <f t="shared" si="9"/>
        <v>1.4249999999999999E-2</v>
      </c>
      <c r="D172" s="50"/>
      <c r="E172" s="50"/>
      <c r="F172" s="55" t="s">
        <v>224</v>
      </c>
      <c r="G172" s="55" t="s">
        <v>192</v>
      </c>
    </row>
    <row r="173" spans="1:17" ht="15.75" customHeight="1">
      <c r="A173" s="47">
        <v>7</v>
      </c>
      <c r="B173" s="49" t="s">
        <v>225</v>
      </c>
      <c r="C173" s="65">
        <f t="shared" si="9"/>
        <v>2E-3</v>
      </c>
      <c r="D173" s="50"/>
      <c r="E173" s="50"/>
      <c r="F173" s="55" t="s">
        <v>226</v>
      </c>
      <c r="G173" s="55" t="s">
        <v>192</v>
      </c>
    </row>
    <row r="174" spans="1:17" ht="15.75" customHeight="1">
      <c r="A174" s="47">
        <v>4</v>
      </c>
      <c r="B174" s="49" t="s">
        <v>224</v>
      </c>
      <c r="C174" s="65">
        <f t="shared" si="9"/>
        <v>4.0000000000000001E-3</v>
      </c>
      <c r="D174" s="50"/>
      <c r="E174" s="50"/>
      <c r="F174" s="55" t="s">
        <v>227</v>
      </c>
      <c r="G174" s="55" t="s">
        <v>209</v>
      </c>
    </row>
    <row r="175" spans="1:17" ht="15.75" customHeight="1">
      <c r="A175" s="47">
        <v>4</v>
      </c>
      <c r="B175" s="49" t="s">
        <v>228</v>
      </c>
      <c r="C175" s="65">
        <f t="shared" si="9"/>
        <v>6.0000000000000001E-3</v>
      </c>
      <c r="D175" s="50"/>
      <c r="E175" s="50"/>
      <c r="F175" s="55" t="s">
        <v>229</v>
      </c>
      <c r="G175" s="55" t="s">
        <v>206</v>
      </c>
    </row>
    <row r="176" spans="1:17" ht="15.75" customHeight="1">
      <c r="A176" s="47">
        <v>5</v>
      </c>
      <c r="B176" s="49" t="s">
        <v>230</v>
      </c>
      <c r="C176" s="65">
        <f t="shared" si="9"/>
        <v>4.0000000000000001E-3</v>
      </c>
      <c r="D176" s="50"/>
      <c r="E176" s="50"/>
      <c r="F176" s="55" t="s">
        <v>230</v>
      </c>
      <c r="G176" s="55" t="s">
        <v>209</v>
      </c>
    </row>
    <row r="177" spans="1:7" ht="15.75" customHeight="1">
      <c r="A177" s="47">
        <v>5</v>
      </c>
      <c r="B177" s="49" t="s">
        <v>231</v>
      </c>
      <c r="C177" s="65">
        <f t="shared" si="9"/>
        <v>4.0000000000000001E-3</v>
      </c>
      <c r="D177" s="50"/>
      <c r="E177" s="50"/>
      <c r="F177" s="55" t="s">
        <v>232</v>
      </c>
      <c r="G177" s="55" t="s">
        <v>210</v>
      </c>
    </row>
    <row r="178" spans="1:7" ht="15.75" customHeight="1">
      <c r="A178" s="47">
        <v>0</v>
      </c>
      <c r="B178" s="49" t="s">
        <v>223</v>
      </c>
      <c r="C178" s="65">
        <f t="shared" si="9"/>
        <v>1.4249999999999999E-2</v>
      </c>
      <c r="D178" s="50"/>
      <c r="E178" s="50"/>
      <c r="F178" s="55" t="s">
        <v>233</v>
      </c>
      <c r="G178" s="55" t="s">
        <v>210</v>
      </c>
    </row>
    <row r="179" spans="1:7" ht="15.75" customHeight="1">
      <c r="A179" s="47">
        <v>5</v>
      </c>
      <c r="B179" s="49" t="s">
        <v>232</v>
      </c>
      <c r="C179" s="65">
        <f t="shared" si="9"/>
        <v>4.0000000000000001E-3</v>
      </c>
      <c r="D179" s="50"/>
      <c r="E179" s="50"/>
      <c r="F179" s="55" t="s">
        <v>234</v>
      </c>
      <c r="G179" s="55" t="s">
        <v>192</v>
      </c>
    </row>
    <row r="180" spans="1:7" ht="15.75" customHeight="1">
      <c r="A180" s="47">
        <v>6</v>
      </c>
      <c r="B180" s="49" t="s">
        <v>235</v>
      </c>
      <c r="C180" s="65">
        <f t="shared" si="9"/>
        <v>3.0000000000000001E-3</v>
      </c>
      <c r="D180" s="50"/>
      <c r="E180" s="50"/>
      <c r="F180" s="55" t="s">
        <v>235</v>
      </c>
      <c r="G180" s="55" t="s">
        <v>210</v>
      </c>
    </row>
    <row r="181" spans="1:7" ht="15.75" customHeight="1">
      <c r="A181" s="47">
        <v>5</v>
      </c>
      <c r="B181" s="49" t="s">
        <v>236</v>
      </c>
      <c r="C181" s="65">
        <f t="shared" si="9"/>
        <v>4.0000000000000001E-3</v>
      </c>
      <c r="D181" s="50"/>
      <c r="E181" s="50"/>
      <c r="F181" s="55" t="s">
        <v>201</v>
      </c>
      <c r="G181" s="55" t="s">
        <v>203</v>
      </c>
    </row>
    <row r="182" spans="1:7" ht="15.75" customHeight="1">
      <c r="A182" s="47">
        <v>7</v>
      </c>
      <c r="B182" s="49" t="s">
        <v>237</v>
      </c>
      <c r="C182" s="65">
        <f t="shared" si="9"/>
        <v>2E-3</v>
      </c>
      <c r="D182" s="50"/>
      <c r="E182" s="50"/>
      <c r="F182" s="55" t="s">
        <v>238</v>
      </c>
      <c r="G182" s="55" t="s">
        <v>210</v>
      </c>
    </row>
    <row r="183" spans="1:7" ht="15.75" customHeight="1">
      <c r="A183" s="47">
        <v>1</v>
      </c>
      <c r="B183" s="49" t="s">
        <v>239</v>
      </c>
      <c r="C183" s="65">
        <f t="shared" si="9"/>
        <v>1.0999999999999999E-2</v>
      </c>
      <c r="D183" s="50"/>
      <c r="E183" s="50"/>
      <c r="F183" s="55" t="s">
        <v>217</v>
      </c>
      <c r="G183" s="55" t="s">
        <v>203</v>
      </c>
    </row>
    <row r="184" spans="1:7" ht="15.75" customHeight="1">
      <c r="A184" s="47">
        <v>3</v>
      </c>
      <c r="B184" s="49" t="s">
        <v>212</v>
      </c>
      <c r="C184" s="65">
        <f t="shared" si="9"/>
        <v>7.0000000000000001E-3</v>
      </c>
      <c r="D184" s="50"/>
      <c r="E184" s="50"/>
      <c r="F184" s="55" t="s">
        <v>240</v>
      </c>
      <c r="G184" s="55" t="s">
        <v>209</v>
      </c>
    </row>
    <row r="185" spans="1:7" ht="15.75" customHeight="1">
      <c r="A185" s="47">
        <v>5</v>
      </c>
      <c r="B185" s="49" t="s">
        <v>228</v>
      </c>
      <c r="C185" s="65">
        <f t="shared" si="9"/>
        <v>5.0000000000000001E-3</v>
      </c>
      <c r="D185" s="50"/>
      <c r="E185" s="50"/>
      <c r="F185" s="55" t="s">
        <v>241</v>
      </c>
      <c r="G185" s="55" t="s">
        <v>206</v>
      </c>
    </row>
    <row r="186" spans="1:7" ht="15.75" customHeight="1">
      <c r="A186" s="47">
        <v>0</v>
      </c>
      <c r="B186" s="49" t="s">
        <v>224</v>
      </c>
      <c r="C186" s="65">
        <f t="shared" si="9"/>
        <v>9.75E-3</v>
      </c>
      <c r="D186" s="50"/>
      <c r="E186" s="50"/>
      <c r="F186" s="55" t="s">
        <v>225</v>
      </c>
      <c r="G186" s="55" t="s">
        <v>198</v>
      </c>
    </row>
    <row r="187" spans="1:7" ht="15.75" customHeight="1">
      <c r="A187" s="47">
        <v>7</v>
      </c>
      <c r="B187" s="49" t="s">
        <v>242</v>
      </c>
      <c r="C187" s="65">
        <f t="shared" si="9"/>
        <v>2E-3</v>
      </c>
      <c r="D187" s="50"/>
      <c r="E187" s="50"/>
      <c r="F187" s="55" t="s">
        <v>243</v>
      </c>
      <c r="G187" s="55" t="s">
        <v>206</v>
      </c>
    </row>
    <row r="188" spans="1:7" ht="15.75" customHeight="1">
      <c r="A188" s="47">
        <v>7</v>
      </c>
      <c r="B188" s="49" t="s">
        <v>220</v>
      </c>
      <c r="C188" s="65">
        <f t="shared" si="9"/>
        <v>2E-3</v>
      </c>
      <c r="D188" s="50"/>
      <c r="E188" s="50"/>
      <c r="F188" s="55" t="s">
        <v>218</v>
      </c>
      <c r="G188" s="55" t="s">
        <v>192</v>
      </c>
    </row>
    <row r="189" spans="1:7" ht="15.75" customHeight="1">
      <c r="A189" s="47">
        <v>5</v>
      </c>
      <c r="B189" s="49" t="s">
        <v>202</v>
      </c>
      <c r="C189" s="65">
        <f t="shared" si="9"/>
        <v>5.0000000000000001E-3</v>
      </c>
      <c r="D189" s="50"/>
      <c r="E189" s="50"/>
      <c r="F189" s="55" t="s">
        <v>231</v>
      </c>
      <c r="G189" s="55" t="s">
        <v>210</v>
      </c>
    </row>
    <row r="190" spans="1:7" ht="15.75" customHeight="1">
      <c r="A190" s="47">
        <v>2</v>
      </c>
      <c r="B190" s="49" t="s">
        <v>243</v>
      </c>
      <c r="C190" s="65">
        <f t="shared" si="9"/>
        <v>9.0000000000000011E-3</v>
      </c>
      <c r="D190" s="50"/>
      <c r="E190" s="50"/>
      <c r="F190" s="55" t="s">
        <v>244</v>
      </c>
      <c r="G190" s="55" t="s">
        <v>210</v>
      </c>
    </row>
    <row r="191" spans="1:7" ht="15.75" customHeight="1">
      <c r="A191" s="47">
        <v>0</v>
      </c>
      <c r="B191" s="49" t="s">
        <v>193</v>
      </c>
      <c r="C191" s="65">
        <f t="shared" si="9"/>
        <v>1.4249999999999999E-2</v>
      </c>
      <c r="D191" s="50"/>
      <c r="E191" s="50"/>
      <c r="F191" s="55" t="s">
        <v>204</v>
      </c>
      <c r="G191" s="55" t="s">
        <v>198</v>
      </c>
    </row>
    <row r="192" spans="1:7" ht="15.75" customHeight="1">
      <c r="A192" s="47">
        <v>3</v>
      </c>
      <c r="B192" s="49" t="s">
        <v>235</v>
      </c>
      <c r="C192" s="65">
        <f t="shared" si="9"/>
        <v>6.0000000000000001E-3</v>
      </c>
      <c r="D192" s="50"/>
      <c r="E192" s="50"/>
      <c r="F192" s="55" t="s">
        <v>228</v>
      </c>
      <c r="G192" s="55" t="s">
        <v>195</v>
      </c>
    </row>
    <row r="193" spans="1:7" ht="15.75" customHeight="1">
      <c r="A193" s="47">
        <v>2</v>
      </c>
      <c r="B193" s="49" t="s">
        <v>221</v>
      </c>
      <c r="C193" s="65">
        <f t="shared" si="9"/>
        <v>7.0000000000000001E-3</v>
      </c>
      <c r="D193" s="50"/>
      <c r="E193" s="50"/>
      <c r="F193" s="55" t="s">
        <v>239</v>
      </c>
      <c r="G193" s="55" t="s">
        <v>206</v>
      </c>
    </row>
    <row r="194" spans="1:7" ht="15.75" customHeight="1">
      <c r="A194" s="47">
        <v>4</v>
      </c>
      <c r="B194" s="49" t="s">
        <v>241</v>
      </c>
      <c r="C194" s="65">
        <f t="shared" si="9"/>
        <v>6.0000000000000001E-3</v>
      </c>
      <c r="D194" s="50"/>
      <c r="E194" s="50"/>
      <c r="F194" s="55" t="s">
        <v>215</v>
      </c>
      <c r="G194" s="55" t="s">
        <v>209</v>
      </c>
    </row>
    <row r="195" spans="1:7" ht="15.75" customHeight="1">
      <c r="A195" s="47">
        <v>5</v>
      </c>
      <c r="B195" s="49" t="s">
        <v>215</v>
      </c>
      <c r="C195" s="65">
        <f t="shared" si="9"/>
        <v>4.0000000000000001E-3</v>
      </c>
      <c r="D195" s="50"/>
      <c r="E195" s="50"/>
      <c r="F195" s="55" t="s">
        <v>237</v>
      </c>
      <c r="G195" s="55" t="s">
        <v>192</v>
      </c>
    </row>
    <row r="196" spans="1:7" ht="15.75" customHeight="1">
      <c r="A196" s="47">
        <v>3</v>
      </c>
      <c r="B196" s="49" t="s">
        <v>205</v>
      </c>
      <c r="C196" s="65">
        <f t="shared" si="9"/>
        <v>5.0000000000000001E-3</v>
      </c>
      <c r="D196" s="50"/>
      <c r="E196" s="50"/>
      <c r="F196" s="55" t="s">
        <v>245</v>
      </c>
      <c r="G196" s="55" t="s">
        <v>210</v>
      </c>
    </row>
    <row r="197" spans="1:7" ht="15.75" customHeight="1">
      <c r="A197" s="47">
        <v>0</v>
      </c>
      <c r="B197" s="49" t="s">
        <v>241</v>
      </c>
      <c r="C197" s="65">
        <f t="shared" si="9"/>
        <v>1.4249999999999999E-2</v>
      </c>
      <c r="D197" s="50"/>
      <c r="E197" s="50"/>
      <c r="F197" s="55" t="s">
        <v>207</v>
      </c>
      <c r="G197" s="55" t="s">
        <v>192</v>
      </c>
    </row>
    <row r="198" spans="1:7" ht="15.75" customHeight="1">
      <c r="A198" s="47">
        <v>5</v>
      </c>
      <c r="B198" s="49" t="s">
        <v>212</v>
      </c>
      <c r="C198" s="65">
        <f t="shared" si="9"/>
        <v>5.0000000000000001E-3</v>
      </c>
      <c r="D198" s="50"/>
      <c r="E198" s="50"/>
      <c r="F198" s="55" t="s">
        <v>242</v>
      </c>
      <c r="G198" s="55" t="s">
        <v>198</v>
      </c>
    </row>
    <row r="199" spans="1:7" ht="15.75" customHeight="1">
      <c r="A199" s="47">
        <v>0</v>
      </c>
      <c r="B199" s="49" t="s">
        <v>196</v>
      </c>
      <c r="C199" s="65">
        <f t="shared" si="9"/>
        <v>1.0800000000000001E-2</v>
      </c>
      <c r="D199" s="50"/>
      <c r="E199" s="50"/>
      <c r="F199" s="55" t="s">
        <v>219</v>
      </c>
      <c r="G199" s="55" t="s">
        <v>203</v>
      </c>
    </row>
    <row r="200" spans="1:7" ht="15.75" customHeight="1">
      <c r="A200" s="47">
        <v>0</v>
      </c>
      <c r="B200" s="49" t="s">
        <v>239</v>
      </c>
      <c r="C200" s="65">
        <f t="shared" si="9"/>
        <v>1.4249999999999999E-2</v>
      </c>
      <c r="D200" s="50"/>
      <c r="E200" s="50"/>
      <c r="F200" s="55" t="s">
        <v>236</v>
      </c>
      <c r="G200" s="55" t="s">
        <v>209</v>
      </c>
    </row>
    <row r="201" spans="1:7" ht="15.75" customHeight="1">
      <c r="A201" s="47">
        <v>0</v>
      </c>
      <c r="B201" s="49" t="s">
        <v>190</v>
      </c>
      <c r="C201" s="65">
        <f t="shared" si="9"/>
        <v>9.75E-3</v>
      </c>
      <c r="D201" s="50"/>
      <c r="E201" s="50"/>
      <c r="F201" s="55" t="s">
        <v>223</v>
      </c>
      <c r="G201" s="55" t="s">
        <v>206</v>
      </c>
    </row>
    <row r="202" spans="1:7" ht="15.75" customHeight="1">
      <c r="A202" s="47">
        <v>6</v>
      </c>
      <c r="B202" s="49" t="s">
        <v>204</v>
      </c>
      <c r="C202" s="65">
        <f t="shared" si="9"/>
        <v>2E-3</v>
      </c>
      <c r="D202" s="50"/>
      <c r="E202" s="50"/>
      <c r="F202" s="55" t="s">
        <v>199</v>
      </c>
      <c r="G202" s="55" t="s">
        <v>195</v>
      </c>
    </row>
    <row r="203" spans="1:7" ht="15.75" customHeight="1">
      <c r="A203" s="47">
        <v>7</v>
      </c>
      <c r="B203" s="49" t="s">
        <v>200</v>
      </c>
      <c r="C203" s="65">
        <f t="shared" si="9"/>
        <v>2E-3</v>
      </c>
      <c r="D203" s="50"/>
      <c r="E203" s="50"/>
      <c r="F203" s="55" t="s">
        <v>211</v>
      </c>
      <c r="G203" s="55" t="s">
        <v>206</v>
      </c>
    </row>
    <row r="204" spans="1:7" ht="15.75" customHeight="1">
      <c r="A204" s="47">
        <v>2</v>
      </c>
      <c r="B204" s="49" t="s">
        <v>218</v>
      </c>
      <c r="C204" s="65">
        <f t="shared" si="9"/>
        <v>6.0000000000000001E-3</v>
      </c>
      <c r="D204" s="50"/>
      <c r="E204" s="50"/>
      <c r="F204" s="55" t="s">
        <v>246</v>
      </c>
      <c r="G204" s="55" t="s">
        <v>210</v>
      </c>
    </row>
    <row r="205" spans="1:7" ht="15.75" customHeight="1">
      <c r="A205" s="47">
        <v>2</v>
      </c>
      <c r="B205" s="49" t="s">
        <v>229</v>
      </c>
      <c r="C205" s="65">
        <f t="shared" si="9"/>
        <v>9.0000000000000011E-3</v>
      </c>
      <c r="D205" s="50"/>
      <c r="E205" s="50"/>
      <c r="F205" s="55" t="s">
        <v>247</v>
      </c>
      <c r="G205" s="55" t="s">
        <v>203</v>
      </c>
    </row>
    <row r="208" spans="1:7" ht="15.75" customHeight="1">
      <c r="A208" s="87" t="s">
        <v>249</v>
      </c>
      <c r="B208" s="87" t="s">
        <v>250</v>
      </c>
      <c r="C208" s="87" t="s">
        <v>251</v>
      </c>
    </row>
    <row r="209" spans="1:5" ht="15.75" customHeight="1">
      <c r="A209" s="73">
        <v>1</v>
      </c>
      <c r="B209" s="73">
        <f>RANK(A209,A209:A215)</f>
        <v>7</v>
      </c>
      <c r="C209" s="73">
        <f>_xlfn.RANK.AVG(A209,A209:A215)</f>
        <v>7</v>
      </c>
    </row>
    <row r="210" spans="1:5" ht="15.75" customHeight="1">
      <c r="A210" s="73">
        <v>2</v>
      </c>
      <c r="B210" s="73">
        <f t="shared" ref="B210:B215" si="10">RANK(A210,A210:A216)</f>
        <v>5</v>
      </c>
      <c r="C210" s="73">
        <f t="shared" ref="C210:C215" si="11">_xlfn.RANK.AVG(A210,A210:A216)</f>
        <v>5.5</v>
      </c>
      <c r="D210" s="34" t="s">
        <v>252</v>
      </c>
    </row>
    <row r="211" spans="1:5" ht="15.75" customHeight="1">
      <c r="A211" s="73">
        <v>2</v>
      </c>
      <c r="B211" s="73">
        <f t="shared" si="10"/>
        <v>5</v>
      </c>
      <c r="C211" s="73">
        <f t="shared" si="11"/>
        <v>5</v>
      </c>
    </row>
    <row r="212" spans="1:5" ht="15.75" customHeight="1">
      <c r="A212" s="73">
        <v>3</v>
      </c>
      <c r="B212" s="73">
        <f t="shared" si="10"/>
        <v>4</v>
      </c>
      <c r="C212" s="73">
        <f t="shared" si="11"/>
        <v>4</v>
      </c>
    </row>
    <row r="213" spans="1:5" ht="15.75" customHeight="1">
      <c r="A213" s="73">
        <v>4</v>
      </c>
      <c r="B213" s="73">
        <f t="shared" si="10"/>
        <v>3</v>
      </c>
      <c r="C213" s="73">
        <f t="shared" si="11"/>
        <v>3</v>
      </c>
    </row>
    <row r="214" spans="1:5" ht="15.75" customHeight="1">
      <c r="A214" s="73">
        <v>5</v>
      </c>
      <c r="B214" s="73">
        <f t="shared" si="10"/>
        <v>2</v>
      </c>
      <c r="C214" s="73">
        <f t="shared" si="11"/>
        <v>2</v>
      </c>
    </row>
    <row r="215" spans="1:5" ht="15.75" customHeight="1">
      <c r="A215" s="73">
        <v>6</v>
      </c>
      <c r="B215" s="73">
        <f t="shared" si="10"/>
        <v>1</v>
      </c>
      <c r="C215" s="73">
        <f t="shared" si="11"/>
        <v>1</v>
      </c>
    </row>
    <row r="218" spans="1:5" ht="15.75" customHeight="1">
      <c r="A218" s="42" t="s">
        <v>346</v>
      </c>
    </row>
    <row r="219" spans="1:5" ht="15.75" customHeight="1">
      <c r="A219" s="73"/>
      <c r="B219" s="86" t="s">
        <v>253</v>
      </c>
      <c r="C219" s="86" t="s">
        <v>254</v>
      </c>
      <c r="D219" s="86" t="s">
        <v>255</v>
      </c>
    </row>
    <row r="220" spans="1:5" ht="15.75" customHeight="1">
      <c r="A220" s="73">
        <v>1</v>
      </c>
      <c r="B220" s="86">
        <v>1</v>
      </c>
      <c r="C220" s="86">
        <v>1</v>
      </c>
      <c r="D220" s="86">
        <v>1</v>
      </c>
    </row>
    <row r="221" spans="1:5" ht="15.75" customHeight="1">
      <c r="A221" s="73">
        <v>2</v>
      </c>
      <c r="B221" s="73">
        <v>2</v>
      </c>
      <c r="C221" s="73">
        <v>2</v>
      </c>
      <c r="D221" s="74">
        <v>10</v>
      </c>
    </row>
    <row r="222" spans="1:5" ht="15.75" customHeight="1">
      <c r="A222" s="73">
        <v>3</v>
      </c>
      <c r="B222" s="73">
        <v>3</v>
      </c>
      <c r="C222" s="73">
        <v>3</v>
      </c>
      <c r="D222" s="73">
        <v>3</v>
      </c>
    </row>
    <row r="224" spans="1:5" ht="15.75" customHeight="1">
      <c r="A224">
        <f>INDEX(B220:D222,A221,A222)</f>
        <v>10</v>
      </c>
      <c r="B224" s="39" t="s">
        <v>256</v>
      </c>
      <c r="E224">
        <f>MATCH(A220,B220:B222,)</f>
        <v>1</v>
      </c>
    </row>
    <row r="227" spans="1:8" ht="15.75" customHeight="1">
      <c r="A227" s="42" t="s">
        <v>257</v>
      </c>
      <c r="B227" s="39" t="s">
        <v>258</v>
      </c>
    </row>
    <row r="228" spans="1:8" ht="15.75" customHeight="1">
      <c r="A228">
        <v>11.2</v>
      </c>
      <c r="B228">
        <v>21.2</v>
      </c>
      <c r="C228">
        <v>31.2</v>
      </c>
    </row>
    <row r="229" spans="1:8" ht="15.75" customHeight="1">
      <c r="A229">
        <v>1.2</v>
      </c>
      <c r="B229" s="39" t="s">
        <v>259</v>
      </c>
    </row>
    <row r="232" spans="1:8" ht="15.75" customHeight="1">
      <c r="A232" s="42" t="s">
        <v>260</v>
      </c>
    </row>
    <row r="235" spans="1:8" ht="15.75" customHeight="1">
      <c r="A235" s="66" t="s">
        <v>261</v>
      </c>
      <c r="B235" s="66" t="s">
        <v>262</v>
      </c>
      <c r="C235" s="66" t="s">
        <v>263</v>
      </c>
      <c r="D235" s="67" t="s">
        <v>264</v>
      </c>
      <c r="E235" s="66" t="s">
        <v>265</v>
      </c>
      <c r="F235" s="67" t="s">
        <v>266</v>
      </c>
      <c r="H235" s="68" t="s">
        <v>272</v>
      </c>
    </row>
    <row r="236" spans="1:8" ht="15.75" customHeight="1">
      <c r="A236" s="69" t="s">
        <v>267</v>
      </c>
      <c r="B236" s="68" t="s">
        <v>268</v>
      </c>
      <c r="C236" s="70">
        <v>61113</v>
      </c>
      <c r="D236" s="69">
        <v>891</v>
      </c>
      <c r="E236" s="68" t="s">
        <v>269</v>
      </c>
      <c r="F236" s="69">
        <v>189</v>
      </c>
      <c r="H236" s="68" t="s">
        <v>275</v>
      </c>
    </row>
    <row r="237" spans="1:8" ht="15.75" customHeight="1">
      <c r="A237" s="69" t="s">
        <v>270</v>
      </c>
      <c r="B237" s="68" t="s">
        <v>271</v>
      </c>
      <c r="C237" s="70">
        <v>77945</v>
      </c>
      <c r="D237" s="69">
        <v>189</v>
      </c>
      <c r="E237" s="68" t="s">
        <v>272</v>
      </c>
      <c r="F237" s="69">
        <v>642</v>
      </c>
      <c r="H237" s="68" t="s">
        <v>278</v>
      </c>
    </row>
    <row r="238" spans="1:8" ht="15.75" customHeight="1">
      <c r="A238" s="69" t="s">
        <v>273</v>
      </c>
      <c r="B238" s="68" t="s">
        <v>274</v>
      </c>
      <c r="C238" s="70">
        <v>98382</v>
      </c>
      <c r="D238" s="69">
        <v>760</v>
      </c>
      <c r="E238" s="68" t="s">
        <v>275</v>
      </c>
      <c r="F238" s="69">
        <v>939</v>
      </c>
      <c r="H238" s="68" t="s">
        <v>281</v>
      </c>
    </row>
    <row r="239" spans="1:8" ht="15.75" customHeight="1">
      <c r="A239" s="69" t="s">
        <v>276</v>
      </c>
      <c r="B239" s="68" t="s">
        <v>277</v>
      </c>
      <c r="C239" s="70">
        <v>63436</v>
      </c>
      <c r="D239" s="69">
        <v>452</v>
      </c>
      <c r="E239" s="68" t="s">
        <v>278</v>
      </c>
      <c r="F239" s="69">
        <v>918</v>
      </c>
      <c r="H239" s="68" t="s">
        <v>284</v>
      </c>
    </row>
    <row r="240" spans="1:8" ht="15.75" customHeight="1">
      <c r="A240" s="69" t="s">
        <v>279</v>
      </c>
      <c r="B240" s="68" t="s">
        <v>280</v>
      </c>
      <c r="C240" s="70">
        <v>67433</v>
      </c>
      <c r="D240" s="69">
        <v>307</v>
      </c>
      <c r="E240" s="68" t="s">
        <v>281</v>
      </c>
      <c r="F240" s="69">
        <v>654</v>
      </c>
      <c r="H240" s="68" t="s">
        <v>287</v>
      </c>
    </row>
    <row r="241" spans="1:8" ht="15.75" customHeight="1">
      <c r="A241" s="69" t="s">
        <v>282</v>
      </c>
      <c r="B241" s="68" t="s">
        <v>283</v>
      </c>
      <c r="C241" s="70">
        <v>58871</v>
      </c>
      <c r="D241" s="69">
        <v>654</v>
      </c>
      <c r="E241" s="68" t="s">
        <v>284</v>
      </c>
      <c r="F241" s="69">
        <v>206</v>
      </c>
      <c r="H241" s="68" t="s">
        <v>290</v>
      </c>
    </row>
    <row r="242" spans="1:8" ht="15.75" customHeight="1">
      <c r="A242" s="69" t="s">
        <v>285</v>
      </c>
      <c r="B242" s="68" t="s">
        <v>286</v>
      </c>
      <c r="C242" s="70">
        <v>85837</v>
      </c>
      <c r="D242" s="69">
        <v>918</v>
      </c>
      <c r="E242" s="68" t="s">
        <v>287</v>
      </c>
      <c r="F242" s="69">
        <v>452</v>
      </c>
      <c r="H242" s="68" t="s">
        <v>293</v>
      </c>
    </row>
    <row r="243" spans="1:8" ht="15.75" customHeight="1">
      <c r="A243" s="69" t="s">
        <v>288</v>
      </c>
      <c r="B243" s="68" t="s">
        <v>289</v>
      </c>
      <c r="C243" s="70">
        <v>81924</v>
      </c>
      <c r="D243" s="69">
        <v>262</v>
      </c>
      <c r="E243" s="68" t="s">
        <v>290</v>
      </c>
      <c r="F243" s="69">
        <v>760</v>
      </c>
      <c r="H243" s="68" t="s">
        <v>296</v>
      </c>
    </row>
    <row r="244" spans="1:8" ht="15.75" customHeight="1">
      <c r="A244" s="69" t="s">
        <v>291</v>
      </c>
      <c r="B244" s="68" t="s">
        <v>292</v>
      </c>
      <c r="C244" s="70">
        <v>56850</v>
      </c>
      <c r="D244" s="69">
        <v>366</v>
      </c>
      <c r="E244" s="68" t="s">
        <v>293</v>
      </c>
      <c r="F244" s="69">
        <v>262</v>
      </c>
      <c r="H244" s="68" t="s">
        <v>299</v>
      </c>
    </row>
    <row r="245" spans="1:8" ht="15.75" customHeight="1">
      <c r="A245" s="69" t="s">
        <v>294</v>
      </c>
      <c r="B245" s="68" t="s">
        <v>295</v>
      </c>
      <c r="C245" s="70">
        <v>59597</v>
      </c>
      <c r="D245" s="69">
        <v>642</v>
      </c>
      <c r="E245" s="68" t="s">
        <v>296</v>
      </c>
      <c r="F245" s="69">
        <v>536</v>
      </c>
      <c r="H245" s="68" t="s">
        <v>302</v>
      </c>
    </row>
    <row r="246" spans="1:8" ht="15.75" customHeight="1">
      <c r="A246" s="69" t="s">
        <v>297</v>
      </c>
      <c r="B246" s="68" t="s">
        <v>298</v>
      </c>
      <c r="C246" s="70">
        <v>84762</v>
      </c>
      <c r="D246" s="69">
        <v>770</v>
      </c>
      <c r="E246" s="68" t="s">
        <v>299</v>
      </c>
      <c r="F246" s="69">
        <v>770</v>
      </c>
      <c r="H246" s="68" t="s">
        <v>305</v>
      </c>
    </row>
    <row r="247" spans="1:8" ht="15.75" customHeight="1">
      <c r="A247" s="69" t="s">
        <v>300</v>
      </c>
      <c r="B247" s="68" t="s">
        <v>301</v>
      </c>
      <c r="C247" s="70">
        <v>56245</v>
      </c>
      <c r="D247" s="69">
        <v>184</v>
      </c>
      <c r="E247" s="68" t="s">
        <v>302</v>
      </c>
      <c r="F247" s="69">
        <v>307</v>
      </c>
      <c r="H247" s="68" t="s">
        <v>308</v>
      </c>
    </row>
    <row r="248" spans="1:8" ht="15.75" customHeight="1">
      <c r="A248" s="69" t="s">
        <v>303</v>
      </c>
      <c r="B248" s="68" t="s">
        <v>304</v>
      </c>
      <c r="C248" s="70">
        <v>88059</v>
      </c>
      <c r="D248" s="69">
        <v>206</v>
      </c>
      <c r="E248" s="68" t="s">
        <v>305</v>
      </c>
      <c r="F248" s="69">
        <v>891</v>
      </c>
      <c r="H248" s="68" t="s">
        <v>311</v>
      </c>
    </row>
    <row r="249" spans="1:8" ht="15.75" customHeight="1">
      <c r="A249" s="69" t="s">
        <v>306</v>
      </c>
      <c r="B249" s="68" t="s">
        <v>307</v>
      </c>
      <c r="C249" s="70">
        <v>46259</v>
      </c>
      <c r="D249" s="69">
        <v>939</v>
      </c>
      <c r="E249" s="68" t="s">
        <v>308</v>
      </c>
      <c r="F249" s="69">
        <v>184</v>
      </c>
      <c r="H249" s="68" t="s">
        <v>314</v>
      </c>
    </row>
    <row r="250" spans="1:8" ht="15.75" customHeight="1">
      <c r="A250" s="69" t="s">
        <v>309</v>
      </c>
      <c r="B250" s="68" t="s">
        <v>310</v>
      </c>
      <c r="C250" s="70">
        <v>40262</v>
      </c>
      <c r="D250" s="69">
        <v>384</v>
      </c>
      <c r="E250" s="68" t="s">
        <v>311</v>
      </c>
      <c r="F250" s="69">
        <v>366</v>
      </c>
      <c r="H250" s="68" t="s">
        <v>269</v>
      </c>
    </row>
    <row r="251" spans="1:8" ht="15.75" customHeight="1">
      <c r="A251" s="69" t="s">
        <v>312</v>
      </c>
      <c r="B251" s="68" t="s">
        <v>313</v>
      </c>
      <c r="C251" s="70">
        <v>91603</v>
      </c>
      <c r="D251" s="69">
        <v>306</v>
      </c>
      <c r="E251" s="68" t="s">
        <v>314</v>
      </c>
      <c r="F251" s="69">
        <v>306</v>
      </c>
    </row>
    <row r="253" spans="1:8" ht="15.75" customHeight="1">
      <c r="A253" s="72" t="s">
        <v>17</v>
      </c>
      <c r="B253">
        <f>VLOOKUP(B237&amp;", "&amp;A237,E236:F251,2,FALSE)</f>
        <v>189</v>
      </c>
      <c r="C253" s="39" t="s">
        <v>315</v>
      </c>
    </row>
    <row r="254" spans="1:8" ht="15.75" customHeight="1">
      <c r="A254" s="72" t="s">
        <v>316</v>
      </c>
      <c r="B254">
        <f t="array" ref="B254">MATCH(E236,B236:B251&amp;", "&amp;A236:A251,0)</f>
        <v>2</v>
      </c>
    </row>
    <row r="256" spans="1:8" ht="15.75" customHeight="1">
      <c r="A256" s="71" t="s">
        <v>317</v>
      </c>
    </row>
    <row r="258" spans="1:2" ht="15.75" customHeight="1">
      <c r="A258" s="71" t="s">
        <v>318</v>
      </c>
    </row>
    <row r="259" spans="1:2" ht="15.75" customHeight="1">
      <c r="A259">
        <f ca="1">RANDBETWEEN(10,20)</f>
        <v>15</v>
      </c>
    </row>
    <row r="260" spans="1:2" ht="15.75" hidden="1" customHeight="1">
      <c r="A260">
        <f t="shared" ref="A260:A266" ca="1" si="12">RANDBETWEEN(10,20)</f>
        <v>14</v>
      </c>
    </row>
    <row r="261" spans="1:2" ht="15.75" hidden="1" customHeight="1">
      <c r="A261">
        <f t="shared" ca="1" si="12"/>
        <v>12</v>
      </c>
    </row>
    <row r="262" spans="1:2" ht="15.75" customHeight="1">
      <c r="A262">
        <f t="shared" ca="1" si="12"/>
        <v>19</v>
      </c>
    </row>
    <row r="263" spans="1:2" ht="15.75" customHeight="1">
      <c r="A263" s="34" t="s">
        <v>319</v>
      </c>
    </row>
    <row r="264" spans="1:2" ht="15.75" customHeight="1">
      <c r="A264">
        <f t="shared" ca="1" si="12"/>
        <v>20</v>
      </c>
    </row>
    <row r="265" spans="1:2" ht="15.75" customHeight="1">
      <c r="A265">
        <f t="shared" ca="1" si="12"/>
        <v>12</v>
      </c>
    </row>
    <row r="266" spans="1:2" ht="15.75" customHeight="1">
      <c r="A266">
        <f t="shared" ca="1" si="12"/>
        <v>13</v>
      </c>
    </row>
    <row r="268" spans="1:2" ht="15.75" customHeight="1">
      <c r="A268">
        <f ca="1">_xlfn.AGGREGATE(1,6,A259:A267)</f>
        <v>15</v>
      </c>
      <c r="B268" s="34" t="s">
        <v>320</v>
      </c>
    </row>
    <row r="270" spans="1:2" ht="15.75" customHeight="1">
      <c r="A270">
        <f ca="1">SUM(A259:A266)</f>
        <v>105</v>
      </c>
      <c r="B270" s="39" t="s">
        <v>321</v>
      </c>
    </row>
    <row r="271" spans="1:2" ht="15.75" customHeight="1">
      <c r="A271">
        <f ca="1">_xlfn.AGGREGATE(9,5,A259:A266)</f>
        <v>79</v>
      </c>
      <c r="B271" s="39" t="s">
        <v>322</v>
      </c>
    </row>
    <row r="274" spans="1:6" ht="15.75" customHeight="1">
      <c r="A274" s="71" t="s">
        <v>31</v>
      </c>
    </row>
    <row r="275" spans="1:6" ht="15.75" customHeight="1">
      <c r="A275" s="89" t="s">
        <v>323</v>
      </c>
      <c r="B275" s="90" t="s">
        <v>137</v>
      </c>
      <c r="C275" s="91" t="s">
        <v>324</v>
      </c>
      <c r="D275" s="92" t="s">
        <v>325</v>
      </c>
      <c r="E275" s="93" t="s">
        <v>326</v>
      </c>
      <c r="F275" s="94" t="s">
        <v>327</v>
      </c>
    </row>
    <row r="276" spans="1:6" ht="15.75" customHeight="1">
      <c r="A276" s="95">
        <v>37249</v>
      </c>
      <c r="B276" s="96">
        <v>16</v>
      </c>
      <c r="C276" s="97" t="s">
        <v>328</v>
      </c>
      <c r="D276" s="98" t="s">
        <v>329</v>
      </c>
      <c r="E276" s="88">
        <v>60981</v>
      </c>
      <c r="F276" s="99">
        <v>2</v>
      </c>
    </row>
    <row r="277" spans="1:6" ht="15.75" customHeight="1">
      <c r="A277" s="95">
        <v>41673</v>
      </c>
      <c r="B277" s="96">
        <v>4</v>
      </c>
      <c r="C277" s="97" t="s">
        <v>328</v>
      </c>
      <c r="D277" s="98" t="s">
        <v>330</v>
      </c>
      <c r="E277" s="88">
        <v>60915</v>
      </c>
      <c r="F277" s="99">
        <v>1</v>
      </c>
    </row>
    <row r="278" spans="1:6" ht="15.75" customHeight="1">
      <c r="A278" s="95">
        <v>40225</v>
      </c>
      <c r="B278" s="96">
        <v>8</v>
      </c>
      <c r="C278" s="97" t="s">
        <v>331</v>
      </c>
      <c r="D278" s="98"/>
      <c r="E278" s="88">
        <v>48536</v>
      </c>
      <c r="F278" s="99">
        <v>1</v>
      </c>
    </row>
    <row r="279" spans="1:6" ht="15.75" customHeight="1">
      <c r="A279" s="95">
        <v>42229</v>
      </c>
      <c r="B279" s="96">
        <v>2</v>
      </c>
      <c r="C279" s="97" t="s">
        <v>331</v>
      </c>
      <c r="D279" s="98"/>
      <c r="E279" s="88">
        <v>57711</v>
      </c>
      <c r="F279" s="99">
        <v>3</v>
      </c>
    </row>
    <row r="280" spans="1:6" ht="15.75" customHeight="1">
      <c r="A280" s="95">
        <v>40525</v>
      </c>
      <c r="B280" s="96">
        <v>7</v>
      </c>
      <c r="C280" s="97" t="s">
        <v>328</v>
      </c>
      <c r="D280" s="98" t="s">
        <v>332</v>
      </c>
      <c r="E280" s="88">
        <v>115547</v>
      </c>
      <c r="F280" s="99">
        <v>5</v>
      </c>
    </row>
    <row r="281" spans="1:6" ht="15.75" customHeight="1">
      <c r="A281" s="95">
        <v>39829</v>
      </c>
      <c r="B281" s="96">
        <v>9</v>
      </c>
      <c r="C281" s="97" t="s">
        <v>328</v>
      </c>
      <c r="D281" s="98" t="s">
        <v>329</v>
      </c>
      <c r="E281" s="88">
        <v>69212</v>
      </c>
      <c r="F281" s="99">
        <v>4</v>
      </c>
    </row>
    <row r="282" spans="1:6" ht="15.75" customHeight="1">
      <c r="A282" s="95">
        <v>37295</v>
      </c>
      <c r="B282" s="96">
        <v>16</v>
      </c>
      <c r="C282" s="97" t="s">
        <v>328</v>
      </c>
      <c r="D282" s="98" t="s">
        <v>329</v>
      </c>
      <c r="E282" s="88">
        <v>120198</v>
      </c>
      <c r="F282" s="99">
        <v>2</v>
      </c>
    </row>
    <row r="283" spans="1:6" ht="15.75" customHeight="1">
      <c r="A283" s="95">
        <v>40267</v>
      </c>
      <c r="B283" s="96">
        <v>8</v>
      </c>
      <c r="C283" s="97" t="s">
        <v>331</v>
      </c>
      <c r="D283" s="98"/>
      <c r="E283" s="88">
        <v>53818</v>
      </c>
      <c r="F283" s="99">
        <v>5</v>
      </c>
    </row>
    <row r="284" spans="1:6" ht="15.75" customHeight="1">
      <c r="A284" s="95">
        <v>37338</v>
      </c>
      <c r="B284" s="96">
        <v>16</v>
      </c>
      <c r="C284" s="97" t="s">
        <v>328</v>
      </c>
      <c r="D284" s="98" t="s">
        <v>329</v>
      </c>
      <c r="E284" s="88">
        <v>113020</v>
      </c>
      <c r="F284" s="99">
        <v>4</v>
      </c>
    </row>
    <row r="285" spans="1:6" ht="15.75" customHeight="1">
      <c r="A285" s="95">
        <v>38482</v>
      </c>
      <c r="B285" s="96">
        <v>13</v>
      </c>
      <c r="C285" s="97" t="s">
        <v>328</v>
      </c>
      <c r="D285" s="98" t="s">
        <v>329</v>
      </c>
      <c r="E285" s="88">
        <v>82341</v>
      </c>
      <c r="F285" s="99">
        <v>4</v>
      </c>
    </row>
    <row r="286" spans="1:6" ht="15.75" customHeight="1">
      <c r="A286" s="95">
        <v>38860</v>
      </c>
      <c r="B286" s="96">
        <v>12</v>
      </c>
      <c r="C286" s="97" t="s">
        <v>328</v>
      </c>
      <c r="D286" s="98" t="s">
        <v>333</v>
      </c>
      <c r="E286" s="88">
        <v>98598</v>
      </c>
      <c r="F286" s="99">
        <v>3</v>
      </c>
    </row>
    <row r="287" spans="1:6" ht="15.75" customHeight="1">
      <c r="A287" s="95">
        <v>39220</v>
      </c>
      <c r="B287" s="96">
        <v>11</v>
      </c>
      <c r="C287" s="97" t="s">
        <v>334</v>
      </c>
      <c r="D287" s="98" t="s">
        <v>329</v>
      </c>
      <c r="E287" s="88">
        <v>23175</v>
      </c>
      <c r="F287" s="99">
        <v>1</v>
      </c>
    </row>
    <row r="289" spans="1:5" ht="15.75" customHeight="1">
      <c r="A289" t="e">
        <f ca="1">_xludf.maxifs(E276:E284,C276:C284,"Full Time",A276:A284,"&gt;" &amp; A277)</f>
        <v>#NAME?</v>
      </c>
      <c r="D289" s="88" t="s">
        <v>347</v>
      </c>
      <c r="E289" s="73">
        <f>SUMIFS(E276:E287,C276:C287,C284,F276:F287,F285)</f>
        <v>264573</v>
      </c>
    </row>
    <row r="290" spans="1:5" ht="15.75" customHeight="1">
      <c r="A290" s="39" t="s">
        <v>335</v>
      </c>
    </row>
  </sheetData>
  <mergeCells count="3">
    <mergeCell ref="A24:A25"/>
    <mergeCell ref="A1:B2"/>
    <mergeCell ref="G36:G37"/>
  </mergeCells>
  <conditionalFormatting sqref="A145:A149">
    <cfRule type="expression" dxfId="0" priority="1">
      <formula>MOD(ROW(),2)=0</formula>
    </cfRule>
  </conditionalFormatting>
  <dataValidations disablePrompts="1" count="1">
    <dataValidation type="list" allowBlank="1" sqref="H12" xr:uid="{00000000-0002-0000-0000-000000000000}">
      <formula1>$A$12:$A$16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281"/>
  <sheetViews>
    <sheetView topLeftCell="A20" zoomScaleNormal="100" workbookViewId="0">
      <selection activeCell="B45" sqref="B45"/>
    </sheetView>
  </sheetViews>
  <sheetFormatPr defaultRowHeight="12.75"/>
  <cols>
    <col min="1" max="1" width="16.28515625" customWidth="1"/>
    <col min="2" max="2" width="19.140625" customWidth="1"/>
    <col min="5" max="5" width="23.7109375" customWidth="1"/>
    <col min="8" max="8" width="24.140625" customWidth="1"/>
    <col min="9" max="9" width="15.85546875" customWidth="1"/>
    <col min="10" max="10" width="21" customWidth="1"/>
    <col min="11" max="11" width="11.7109375" customWidth="1"/>
    <col min="12" max="12" width="13.85546875" customWidth="1"/>
  </cols>
  <sheetData>
    <row r="1" spans="1:12">
      <c r="A1" s="26" t="s">
        <v>105</v>
      </c>
      <c r="B1" s="26" t="s">
        <v>106</v>
      </c>
      <c r="E1" s="26" t="s">
        <v>107</v>
      </c>
      <c r="F1" s="26" t="s">
        <v>108</v>
      </c>
      <c r="H1" s="36" t="s">
        <v>114</v>
      </c>
      <c r="I1" s="36" t="s">
        <v>115</v>
      </c>
      <c r="J1" s="36" t="s">
        <v>119</v>
      </c>
      <c r="K1" s="35"/>
    </row>
    <row r="2" spans="1:12">
      <c r="A2" s="2">
        <v>51</v>
      </c>
      <c r="B2">
        <f>VLOOKUP(A2,$E$2:$F$6,2,TRUE)</f>
        <v>0</v>
      </c>
      <c r="E2">
        <v>0</v>
      </c>
      <c r="F2" s="27">
        <v>0</v>
      </c>
      <c r="H2" s="3" t="s">
        <v>3</v>
      </c>
      <c r="I2" s="3" t="s">
        <v>0</v>
      </c>
      <c r="J2" s="33"/>
      <c r="K2" s="33"/>
      <c r="L2" s="33"/>
    </row>
    <row r="3" spans="1:12">
      <c r="A3" s="2">
        <v>2880</v>
      </c>
      <c r="B3">
        <f t="shared" ref="B3:B25" si="0">VLOOKUP(A3,$E$2:$F$6,2,TRUE)</f>
        <v>0.15</v>
      </c>
      <c r="E3">
        <v>500</v>
      </c>
      <c r="F3" s="27">
        <v>0.05</v>
      </c>
      <c r="H3" s="3" t="s">
        <v>69</v>
      </c>
      <c r="I3" s="3" t="s">
        <v>5</v>
      </c>
      <c r="J3" s="33"/>
      <c r="K3" s="33"/>
      <c r="L3" s="33"/>
    </row>
    <row r="4" spans="1:12">
      <c r="A4" s="2">
        <v>2834</v>
      </c>
      <c r="B4">
        <f t="shared" si="0"/>
        <v>0.15</v>
      </c>
      <c r="E4">
        <v>1000</v>
      </c>
      <c r="F4" s="27">
        <v>0.1</v>
      </c>
      <c r="H4" s="3" t="s">
        <v>69</v>
      </c>
      <c r="I4" s="3" t="s">
        <v>5</v>
      </c>
      <c r="J4" s="33"/>
      <c r="K4" s="33"/>
      <c r="L4" s="33"/>
    </row>
    <row r="5" spans="1:12">
      <c r="A5" s="2">
        <v>1800</v>
      </c>
      <c r="B5">
        <f t="shared" si="0"/>
        <v>0.12</v>
      </c>
      <c r="E5">
        <v>1500</v>
      </c>
      <c r="F5" s="27">
        <v>0.12</v>
      </c>
      <c r="H5" s="3" t="s">
        <v>116</v>
      </c>
      <c r="I5" s="3" t="s">
        <v>0</v>
      </c>
      <c r="J5" s="33" t="s">
        <v>64</v>
      </c>
      <c r="K5" s="33"/>
      <c r="L5" s="33"/>
    </row>
    <row r="6" spans="1:12">
      <c r="A6" s="2">
        <v>2602.6556449999998</v>
      </c>
      <c r="B6">
        <f t="shared" si="0"/>
        <v>0.15</v>
      </c>
      <c r="E6">
        <v>2000</v>
      </c>
      <c r="F6" s="27">
        <v>0.15</v>
      </c>
      <c r="H6" s="3" t="s">
        <v>60</v>
      </c>
      <c r="I6" s="3" t="s">
        <v>61</v>
      </c>
      <c r="J6" s="33"/>
      <c r="K6" s="33"/>
      <c r="L6" s="33"/>
    </row>
    <row r="7" spans="1:12">
      <c r="A7" s="2">
        <v>1589</v>
      </c>
      <c r="B7" s="38">
        <f t="shared" si="0"/>
        <v>0.12</v>
      </c>
      <c r="H7" s="3" t="s">
        <v>60</v>
      </c>
      <c r="I7" s="3" t="s">
        <v>0</v>
      </c>
      <c r="J7" s="33"/>
      <c r="K7" s="33"/>
      <c r="L7" s="33"/>
    </row>
    <row r="8" spans="1:12">
      <c r="A8" s="2">
        <v>2000</v>
      </c>
      <c r="B8">
        <f t="shared" si="0"/>
        <v>0.15</v>
      </c>
      <c r="H8" s="3" t="s">
        <v>73</v>
      </c>
      <c r="I8" s="3" t="s">
        <v>74</v>
      </c>
      <c r="J8" s="33"/>
      <c r="K8" s="33"/>
      <c r="L8" s="33"/>
    </row>
    <row r="9" spans="1:12">
      <c r="A9" s="2">
        <v>2880</v>
      </c>
      <c r="B9">
        <f t="shared" si="0"/>
        <v>0.15</v>
      </c>
      <c r="H9" s="3" t="s">
        <v>10</v>
      </c>
      <c r="I9" s="3" t="s">
        <v>11</v>
      </c>
      <c r="J9" s="33"/>
      <c r="K9" s="33"/>
      <c r="L9" s="33"/>
    </row>
    <row r="10" spans="1:12">
      <c r="A10" s="2">
        <v>3425.4395869999998</v>
      </c>
      <c r="B10" s="38">
        <f t="shared" si="0"/>
        <v>0.15</v>
      </c>
      <c r="C10" s="34" t="s">
        <v>144</v>
      </c>
      <c r="H10" s="3" t="s">
        <v>66</v>
      </c>
      <c r="I10" s="3" t="s">
        <v>0</v>
      </c>
      <c r="J10" s="33"/>
      <c r="K10" s="33"/>
      <c r="L10" s="33"/>
    </row>
    <row r="11" spans="1:12">
      <c r="A11" s="2">
        <v>3000</v>
      </c>
      <c r="B11">
        <f t="shared" si="0"/>
        <v>0.15</v>
      </c>
      <c r="H11" s="3" t="s">
        <v>67</v>
      </c>
      <c r="I11" s="3" t="s">
        <v>0</v>
      </c>
      <c r="J11" s="33"/>
      <c r="K11" s="33"/>
      <c r="L11" s="33"/>
    </row>
    <row r="12" spans="1:12">
      <c r="A12" s="2">
        <v>1556.8</v>
      </c>
      <c r="B12">
        <f t="shared" si="0"/>
        <v>0.12</v>
      </c>
      <c r="H12" s="3" t="s">
        <v>12</v>
      </c>
      <c r="I12" s="3" t="s">
        <v>13</v>
      </c>
      <c r="J12" s="33"/>
      <c r="K12" s="33"/>
      <c r="L12" s="33"/>
    </row>
    <row r="13" spans="1:12">
      <c r="A13" s="2">
        <v>276</v>
      </c>
      <c r="B13">
        <f t="shared" si="0"/>
        <v>0</v>
      </c>
      <c r="H13" s="3" t="s">
        <v>117</v>
      </c>
      <c r="I13" s="3" t="s">
        <v>0</v>
      </c>
      <c r="J13" s="33" t="s">
        <v>72</v>
      </c>
      <c r="K13" s="33"/>
      <c r="L13" s="33"/>
    </row>
    <row r="14" spans="1:12">
      <c r="A14" s="2">
        <v>2775</v>
      </c>
      <c r="B14">
        <f t="shared" si="0"/>
        <v>0.15</v>
      </c>
      <c r="H14" s="3" t="s">
        <v>62</v>
      </c>
      <c r="I14" s="3" t="s">
        <v>63</v>
      </c>
      <c r="J14" s="33"/>
      <c r="K14" s="33"/>
      <c r="L14" s="33"/>
    </row>
    <row r="15" spans="1:12">
      <c r="A15" s="2">
        <v>378</v>
      </c>
      <c r="B15">
        <f t="shared" si="0"/>
        <v>0</v>
      </c>
      <c r="H15" s="3" t="s">
        <v>70</v>
      </c>
      <c r="I15" s="3" t="s">
        <v>59</v>
      </c>
      <c r="J15" s="33"/>
      <c r="K15" s="33"/>
      <c r="L15" s="33"/>
    </row>
    <row r="16" spans="1:12">
      <c r="A16" s="2">
        <v>650</v>
      </c>
      <c r="B16">
        <f t="shared" si="0"/>
        <v>0.05</v>
      </c>
      <c r="H16" s="3" t="s">
        <v>68</v>
      </c>
      <c r="I16" s="3" t="s">
        <v>0</v>
      </c>
      <c r="J16" s="33"/>
      <c r="K16" s="33"/>
      <c r="L16" s="33"/>
    </row>
    <row r="17" spans="1:12">
      <c r="A17" s="2">
        <v>3041.2940319999998</v>
      </c>
      <c r="B17">
        <f t="shared" si="0"/>
        <v>0.15</v>
      </c>
      <c r="H17" s="3" t="s">
        <v>68</v>
      </c>
      <c r="I17" s="3" t="s">
        <v>0</v>
      </c>
      <c r="J17" s="33"/>
      <c r="K17" s="33"/>
      <c r="L17" s="33"/>
    </row>
    <row r="18" spans="1:12">
      <c r="A18" s="2">
        <v>7261.7290000000003</v>
      </c>
      <c r="B18">
        <f t="shared" si="0"/>
        <v>0.15</v>
      </c>
      <c r="H18" s="3" t="s">
        <v>51</v>
      </c>
      <c r="I18" s="3" t="s">
        <v>52</v>
      </c>
      <c r="J18" s="33"/>
      <c r="K18" s="33"/>
      <c r="L18" s="33"/>
    </row>
    <row r="19" spans="1:12">
      <c r="A19" s="2">
        <v>348</v>
      </c>
      <c r="B19">
        <f t="shared" si="0"/>
        <v>0</v>
      </c>
      <c r="H19" s="3" t="s">
        <v>118</v>
      </c>
      <c r="I19" s="3" t="s">
        <v>0</v>
      </c>
      <c r="J19" s="33" t="s">
        <v>71</v>
      </c>
      <c r="K19" s="33"/>
      <c r="L19" s="33"/>
    </row>
    <row r="20" spans="1:12">
      <c r="A20" s="2">
        <v>740</v>
      </c>
      <c r="B20">
        <f t="shared" si="0"/>
        <v>0.05</v>
      </c>
      <c r="H20" s="3"/>
      <c r="I20" s="3"/>
    </row>
    <row r="21" spans="1:12">
      <c r="A21" s="2">
        <v>1080</v>
      </c>
      <c r="B21">
        <f t="shared" si="0"/>
        <v>0.1</v>
      </c>
      <c r="H21" s="3"/>
      <c r="I21" s="3"/>
    </row>
    <row r="22" spans="1:12">
      <c r="A22" s="2">
        <v>4277.6509679999999</v>
      </c>
      <c r="B22">
        <f t="shared" si="0"/>
        <v>0.15</v>
      </c>
      <c r="H22" s="3"/>
      <c r="I22" s="3"/>
      <c r="K22" s="34"/>
    </row>
    <row r="23" spans="1:12">
      <c r="A23" s="2">
        <v>450</v>
      </c>
      <c r="B23">
        <f t="shared" si="0"/>
        <v>0</v>
      </c>
      <c r="H23" s="3"/>
      <c r="I23" s="3"/>
    </row>
    <row r="24" spans="1:12">
      <c r="A24" s="2">
        <v>3750</v>
      </c>
      <c r="B24">
        <f t="shared" si="0"/>
        <v>0.15</v>
      </c>
      <c r="H24" s="3"/>
      <c r="I24" s="3"/>
    </row>
    <row r="25" spans="1:12">
      <c r="A25" s="2">
        <v>912.3</v>
      </c>
      <c r="B25">
        <f t="shared" si="0"/>
        <v>0.05</v>
      </c>
      <c r="H25" s="3"/>
      <c r="I25" s="3"/>
    </row>
    <row r="26" spans="1:12">
      <c r="A26" s="2"/>
      <c r="H26" s="3"/>
      <c r="I26" s="3"/>
    </row>
    <row r="27" spans="1:12">
      <c r="A27" s="2"/>
      <c r="H27" s="3"/>
      <c r="I27" s="3"/>
    </row>
    <row r="28" spans="1:12">
      <c r="A28" s="26" t="s">
        <v>120</v>
      </c>
      <c r="B28" s="26"/>
      <c r="E28" s="34"/>
      <c r="H28" s="3"/>
      <c r="I28" s="3"/>
    </row>
    <row r="29" spans="1:12">
      <c r="A29" s="26" t="s">
        <v>125</v>
      </c>
      <c r="B29" s="26" t="s">
        <v>124</v>
      </c>
      <c r="E29" s="26" t="s">
        <v>126</v>
      </c>
      <c r="H29" s="3"/>
      <c r="I29" s="3"/>
    </row>
    <row r="30" spans="1:12">
      <c r="A30" s="37" t="s">
        <v>121</v>
      </c>
      <c r="B30" t="s">
        <v>1</v>
      </c>
      <c r="C30" s="34" t="s">
        <v>8</v>
      </c>
      <c r="E30" s="34">
        <v>10</v>
      </c>
      <c r="H30" s="3"/>
      <c r="I30" s="34"/>
    </row>
    <row r="31" spans="1:12">
      <c r="A31" s="37" t="s">
        <v>121</v>
      </c>
      <c r="B31" t="s">
        <v>65</v>
      </c>
      <c r="C31" s="34" t="s">
        <v>1</v>
      </c>
      <c r="E31" s="34">
        <v>20</v>
      </c>
      <c r="H31" s="3"/>
      <c r="I31" s="34"/>
    </row>
    <row r="32" spans="1:12">
      <c r="A32" s="37" t="s">
        <v>122</v>
      </c>
      <c r="B32" t="s">
        <v>123</v>
      </c>
      <c r="C32" s="34" t="s">
        <v>65</v>
      </c>
      <c r="E32" s="34">
        <v>30</v>
      </c>
      <c r="H32" s="3"/>
      <c r="I32" s="34"/>
    </row>
    <row r="33" spans="1:9">
      <c r="A33" s="37" t="s">
        <v>121</v>
      </c>
      <c r="C33" s="34" t="s">
        <v>123</v>
      </c>
      <c r="E33" s="34">
        <v>39.999999999999993</v>
      </c>
      <c r="F33" s="34" t="s">
        <v>127</v>
      </c>
      <c r="H33" s="3"/>
      <c r="I33" s="34"/>
    </row>
    <row r="34" spans="1:9">
      <c r="A34" s="37" t="s">
        <v>121</v>
      </c>
      <c r="E34">
        <f>AVERAGE(E30:E33)</f>
        <v>25</v>
      </c>
      <c r="F34" s="34" t="s">
        <v>348</v>
      </c>
      <c r="H34" s="3"/>
      <c r="I34" s="3"/>
    </row>
    <row r="35" spans="1:9">
      <c r="A35" s="37" t="s">
        <v>121</v>
      </c>
      <c r="H35" s="3"/>
      <c r="I35" s="3"/>
    </row>
    <row r="36" spans="1:9">
      <c r="A36" s="2"/>
      <c r="H36" s="3"/>
      <c r="I36" s="3"/>
    </row>
    <row r="37" spans="1:9">
      <c r="A37" s="2"/>
      <c r="H37" s="3"/>
      <c r="I37" s="3"/>
    </row>
    <row r="38" spans="1:9">
      <c r="A38" s="26" t="s">
        <v>128</v>
      </c>
      <c r="B38" s="34" t="s">
        <v>130</v>
      </c>
      <c r="H38" s="3"/>
      <c r="I38" s="3"/>
    </row>
    <row r="39" spans="1:9">
      <c r="A39" s="2">
        <v>133.90308458317162</v>
      </c>
      <c r="H39" s="3"/>
      <c r="I39" s="3"/>
    </row>
    <row r="40" spans="1:9">
      <c r="A40" s="2">
        <v>360</v>
      </c>
      <c r="H40" s="3"/>
      <c r="I40" s="3"/>
    </row>
    <row r="41" spans="1:9">
      <c r="A41" s="2">
        <v>173.0985054168282</v>
      </c>
      <c r="H41" s="3"/>
      <c r="I41" s="3"/>
    </row>
    <row r="42" spans="1:9">
      <c r="A42" s="2">
        <v>165</v>
      </c>
      <c r="H42" s="3"/>
      <c r="I42" s="3"/>
    </row>
    <row r="43" spans="1:9">
      <c r="A43" s="2">
        <v>656</v>
      </c>
      <c r="H43" s="3"/>
      <c r="I43" s="3"/>
    </row>
    <row r="44" spans="1:9">
      <c r="A44" s="2">
        <v>132</v>
      </c>
      <c r="H44" s="3"/>
      <c r="I44" s="3"/>
    </row>
    <row r="45" spans="1:9">
      <c r="A45" s="2">
        <f>AVERAGE(A39:A44)</f>
        <v>270.00026499999996</v>
      </c>
      <c r="B45" s="34" t="s">
        <v>129</v>
      </c>
      <c r="H45" s="3"/>
      <c r="I45" s="3"/>
    </row>
    <row r="46" spans="1:9">
      <c r="A46" s="2"/>
      <c r="H46" s="3"/>
      <c r="I46" s="3"/>
    </row>
    <row r="47" spans="1:9">
      <c r="A47" s="2"/>
      <c r="H47" s="3"/>
      <c r="I47" s="3"/>
    </row>
    <row r="48" spans="1:9">
      <c r="A48" s="2"/>
      <c r="H48" s="3"/>
      <c r="I48" s="3"/>
    </row>
    <row r="49" spans="1:9">
      <c r="A49" s="2"/>
      <c r="H49" s="3"/>
      <c r="I49" s="3"/>
    </row>
    <row r="50" spans="1:9">
      <c r="A50" s="2"/>
      <c r="H50" s="3"/>
      <c r="I50" s="3"/>
    </row>
    <row r="51" spans="1:9">
      <c r="A51" s="2"/>
      <c r="H51" s="3"/>
      <c r="I51" s="3"/>
    </row>
    <row r="52" spans="1:9">
      <c r="A52" s="2"/>
      <c r="H52" s="3"/>
      <c r="I52" s="3"/>
    </row>
    <row r="53" spans="1:9">
      <c r="A53" s="2"/>
      <c r="H53" s="3"/>
      <c r="I53" s="3"/>
    </row>
    <row r="54" spans="1:9">
      <c r="A54" s="2"/>
      <c r="H54" s="3"/>
      <c r="I54" s="3"/>
    </row>
    <row r="55" spans="1:9">
      <c r="A55" s="2"/>
      <c r="H55" s="3"/>
      <c r="I55" s="3"/>
    </row>
    <row r="56" spans="1:9">
      <c r="A56" s="2"/>
      <c r="H56" s="3"/>
      <c r="I56" s="3"/>
    </row>
    <row r="57" spans="1:9">
      <c r="A57" s="2"/>
      <c r="H57" s="3"/>
      <c r="I57" s="3"/>
    </row>
    <row r="58" spans="1:9">
      <c r="A58" s="2"/>
      <c r="H58" s="3"/>
      <c r="I58" s="3"/>
    </row>
    <row r="59" spans="1:9">
      <c r="A59" s="2"/>
      <c r="H59" s="3"/>
      <c r="I59" s="3"/>
    </row>
    <row r="60" spans="1:9">
      <c r="A60" s="2"/>
      <c r="H60" s="3"/>
      <c r="I60" s="3"/>
    </row>
    <row r="61" spans="1:9">
      <c r="A61" s="2"/>
      <c r="H61" s="3"/>
      <c r="I61" s="3"/>
    </row>
    <row r="62" spans="1:9">
      <c r="A62" s="2"/>
      <c r="H62" s="3"/>
      <c r="I62" s="3"/>
    </row>
    <row r="63" spans="1:9">
      <c r="A63" s="2"/>
      <c r="H63" s="3"/>
      <c r="I63" s="3"/>
    </row>
    <row r="64" spans="1:9">
      <c r="A64" s="2"/>
      <c r="H64" s="3"/>
      <c r="I64" s="3"/>
    </row>
    <row r="65" spans="1:9">
      <c r="A65" s="2"/>
      <c r="H65" s="3"/>
      <c r="I65" s="3"/>
    </row>
    <row r="66" spans="1:9">
      <c r="A66" s="2"/>
      <c r="H66" s="3"/>
      <c r="I66" s="3"/>
    </row>
    <row r="67" spans="1:9">
      <c r="H67" s="3"/>
      <c r="I67" s="3"/>
    </row>
    <row r="68" spans="1:9">
      <c r="H68" s="3"/>
      <c r="I68" s="3"/>
    </row>
    <row r="69" spans="1:9">
      <c r="H69" s="3"/>
      <c r="I69" s="3"/>
    </row>
    <row r="70" spans="1:9">
      <c r="H70" s="3"/>
      <c r="I70" s="3"/>
    </row>
    <row r="71" spans="1:9">
      <c r="H71" s="3"/>
      <c r="I71" s="3"/>
    </row>
    <row r="72" spans="1:9">
      <c r="H72" s="3"/>
      <c r="I72" s="3"/>
    </row>
    <row r="73" spans="1:9">
      <c r="H73" s="3"/>
      <c r="I73" s="3"/>
    </row>
    <row r="74" spans="1:9">
      <c r="H74" s="3"/>
      <c r="I74" s="3"/>
    </row>
    <row r="75" spans="1:9">
      <c r="H75" s="3"/>
      <c r="I75" s="3"/>
    </row>
    <row r="76" spans="1:9">
      <c r="H76" s="3"/>
      <c r="I76" s="3"/>
    </row>
    <row r="77" spans="1:9">
      <c r="H77" s="3"/>
      <c r="I77" s="3"/>
    </row>
    <row r="78" spans="1:9">
      <c r="H78" s="3"/>
      <c r="I78" s="3"/>
    </row>
    <row r="79" spans="1:9">
      <c r="H79" s="3"/>
      <c r="I79" s="3"/>
    </row>
    <row r="80" spans="1:9">
      <c r="H80" s="3"/>
      <c r="I80" s="3"/>
    </row>
    <row r="81" spans="8:9">
      <c r="H81" s="3"/>
      <c r="I81" s="3"/>
    </row>
    <row r="82" spans="8:9">
      <c r="H82" s="3"/>
      <c r="I82" s="3"/>
    </row>
    <row r="83" spans="8:9">
      <c r="H83" s="3"/>
      <c r="I83" s="3"/>
    </row>
    <row r="84" spans="8:9">
      <c r="H84" s="3"/>
      <c r="I84" s="3"/>
    </row>
    <row r="85" spans="8:9">
      <c r="H85" s="3"/>
      <c r="I85" s="3"/>
    </row>
    <row r="86" spans="8:9">
      <c r="H86" s="3"/>
      <c r="I86" s="3"/>
    </row>
    <row r="87" spans="8:9">
      <c r="H87" s="3"/>
      <c r="I87" s="3"/>
    </row>
    <row r="88" spans="8:9">
      <c r="H88" s="3"/>
      <c r="I88" s="3"/>
    </row>
    <row r="89" spans="8:9">
      <c r="H89" s="3"/>
      <c r="I89" s="3"/>
    </row>
    <row r="90" spans="8:9">
      <c r="H90" s="3"/>
      <c r="I90" s="3"/>
    </row>
    <row r="91" spans="8:9">
      <c r="H91" s="3"/>
      <c r="I91" s="3"/>
    </row>
    <row r="92" spans="8:9">
      <c r="H92" s="3"/>
      <c r="I92" s="3"/>
    </row>
    <row r="93" spans="8:9">
      <c r="H93" s="3"/>
      <c r="I93" s="3"/>
    </row>
    <row r="94" spans="8:9">
      <c r="H94" s="3"/>
      <c r="I94" s="3"/>
    </row>
    <row r="95" spans="8:9">
      <c r="H95" s="3"/>
      <c r="I95" s="3"/>
    </row>
    <row r="96" spans="8:9">
      <c r="H96" s="3"/>
      <c r="I96" s="3"/>
    </row>
    <row r="97" spans="8:9">
      <c r="H97" s="3"/>
      <c r="I97" s="3"/>
    </row>
    <row r="98" spans="8:9">
      <c r="H98" s="3"/>
      <c r="I98" s="3"/>
    </row>
    <row r="99" spans="8:9">
      <c r="H99" s="3"/>
      <c r="I99" s="3"/>
    </row>
    <row r="100" spans="8:9">
      <c r="H100" s="3"/>
      <c r="I100" s="3"/>
    </row>
    <row r="101" spans="8:9">
      <c r="H101" s="3"/>
      <c r="I101" s="3"/>
    </row>
    <row r="102" spans="8:9">
      <c r="H102" s="3"/>
      <c r="I102" s="3"/>
    </row>
    <row r="103" spans="8:9">
      <c r="H103" s="3"/>
      <c r="I103" s="3"/>
    </row>
    <row r="104" spans="8:9">
      <c r="H104" s="3"/>
      <c r="I104" s="3"/>
    </row>
    <row r="105" spans="8:9">
      <c r="H105" s="3"/>
      <c r="I105" s="3"/>
    </row>
    <row r="106" spans="8:9">
      <c r="H106" s="3"/>
      <c r="I106" s="3"/>
    </row>
    <row r="107" spans="8:9">
      <c r="H107" s="3"/>
      <c r="I107" s="3"/>
    </row>
    <row r="108" spans="8:9">
      <c r="H108" s="3"/>
      <c r="I108" s="3"/>
    </row>
    <row r="109" spans="8:9">
      <c r="H109" s="3"/>
      <c r="I109" s="3"/>
    </row>
    <row r="110" spans="8:9">
      <c r="H110" s="3"/>
      <c r="I110" s="3"/>
    </row>
    <row r="111" spans="8:9">
      <c r="H111" s="3"/>
      <c r="I111" s="3"/>
    </row>
    <row r="112" spans="8:9">
      <c r="H112" s="3"/>
      <c r="I112" s="3"/>
    </row>
    <row r="113" spans="8:9">
      <c r="H113" s="3"/>
      <c r="I113" s="3"/>
    </row>
    <row r="114" spans="8:9">
      <c r="H114" s="3"/>
      <c r="I114" s="3"/>
    </row>
    <row r="115" spans="8:9">
      <c r="H115" s="3"/>
      <c r="I115" s="3"/>
    </row>
    <row r="116" spans="8:9">
      <c r="H116" s="3"/>
      <c r="I116" s="3"/>
    </row>
    <row r="117" spans="8:9">
      <c r="H117" s="3"/>
      <c r="I117" s="3"/>
    </row>
    <row r="118" spans="8:9">
      <c r="H118" s="3"/>
      <c r="I118" s="3"/>
    </row>
    <row r="119" spans="8:9">
      <c r="H119" s="3"/>
      <c r="I119" s="3"/>
    </row>
    <row r="120" spans="8:9">
      <c r="H120" s="3"/>
      <c r="I120" s="3"/>
    </row>
    <row r="121" spans="8:9">
      <c r="H121" s="3"/>
      <c r="I121" s="3"/>
    </row>
    <row r="122" spans="8:9">
      <c r="H122" s="3"/>
      <c r="I122" s="3"/>
    </row>
    <row r="123" spans="8:9">
      <c r="H123" s="3"/>
      <c r="I123" s="3"/>
    </row>
    <row r="124" spans="8:9">
      <c r="H124" s="3"/>
      <c r="I124" s="3"/>
    </row>
    <row r="125" spans="8:9">
      <c r="H125" s="3"/>
      <c r="I125" s="3"/>
    </row>
    <row r="126" spans="8:9">
      <c r="H126" s="3"/>
      <c r="I126" s="3"/>
    </row>
    <row r="127" spans="8:9">
      <c r="H127" s="3"/>
      <c r="I127" s="3"/>
    </row>
    <row r="128" spans="8:9">
      <c r="H128" s="3"/>
      <c r="I128" s="3"/>
    </row>
    <row r="129" spans="8:9">
      <c r="H129" s="3"/>
      <c r="I129" s="3"/>
    </row>
    <row r="130" spans="8:9">
      <c r="H130" s="3"/>
      <c r="I130" s="3"/>
    </row>
    <row r="131" spans="8:9">
      <c r="H131" s="3"/>
      <c r="I131" s="3"/>
    </row>
    <row r="132" spans="8:9">
      <c r="H132" s="3"/>
      <c r="I132" s="3"/>
    </row>
    <row r="133" spans="8:9">
      <c r="H133" s="3"/>
      <c r="I133" s="3"/>
    </row>
    <row r="134" spans="8:9">
      <c r="H134" s="3"/>
      <c r="I134" s="3"/>
    </row>
    <row r="135" spans="8:9">
      <c r="H135" s="3"/>
      <c r="I135" s="3"/>
    </row>
    <row r="136" spans="8:9">
      <c r="H136" s="3"/>
      <c r="I136" s="3"/>
    </row>
    <row r="137" spans="8:9">
      <c r="H137" s="3"/>
      <c r="I137" s="3"/>
    </row>
    <row r="138" spans="8:9">
      <c r="H138" s="3"/>
      <c r="I138" s="3"/>
    </row>
    <row r="139" spans="8:9">
      <c r="H139" s="3"/>
      <c r="I139" s="3"/>
    </row>
    <row r="140" spans="8:9">
      <c r="H140" s="3"/>
      <c r="I140" s="3"/>
    </row>
    <row r="141" spans="8:9">
      <c r="H141" s="3"/>
      <c r="I141" s="3"/>
    </row>
    <row r="142" spans="8:9">
      <c r="H142" s="3"/>
      <c r="I142" s="3"/>
    </row>
    <row r="143" spans="8:9">
      <c r="H143" s="3"/>
      <c r="I143" s="3"/>
    </row>
    <row r="144" spans="8:9">
      <c r="H144" s="3"/>
      <c r="I144" s="3"/>
    </row>
    <row r="145" spans="8:9">
      <c r="H145" s="3"/>
      <c r="I145" s="3"/>
    </row>
    <row r="146" spans="8:9">
      <c r="H146" s="3"/>
      <c r="I146" s="3"/>
    </row>
    <row r="147" spans="8:9">
      <c r="H147" s="3"/>
      <c r="I147" s="3"/>
    </row>
    <row r="148" spans="8:9">
      <c r="H148" s="3"/>
      <c r="I148" s="3"/>
    </row>
    <row r="149" spans="8:9">
      <c r="H149" s="3"/>
      <c r="I149" s="3"/>
    </row>
    <row r="150" spans="8:9">
      <c r="H150" s="3"/>
      <c r="I150" s="3"/>
    </row>
    <row r="151" spans="8:9">
      <c r="H151" s="3"/>
      <c r="I151" s="3"/>
    </row>
    <row r="152" spans="8:9">
      <c r="H152" s="3"/>
      <c r="I152" s="3"/>
    </row>
    <row r="153" spans="8:9">
      <c r="H153" s="3"/>
      <c r="I153" s="3"/>
    </row>
    <row r="154" spans="8:9">
      <c r="H154" s="3"/>
      <c r="I154" s="3"/>
    </row>
    <row r="155" spans="8:9">
      <c r="H155" s="3"/>
      <c r="I155" s="3"/>
    </row>
    <row r="156" spans="8:9">
      <c r="H156" s="3"/>
      <c r="I156" s="3"/>
    </row>
    <row r="157" spans="8:9">
      <c r="H157" s="3"/>
      <c r="I157" s="3"/>
    </row>
    <row r="158" spans="8:9">
      <c r="H158" s="3"/>
      <c r="I158" s="3"/>
    </row>
    <row r="159" spans="8:9">
      <c r="H159" s="3"/>
      <c r="I159" s="3"/>
    </row>
    <row r="160" spans="8:9">
      <c r="H160" s="3"/>
      <c r="I160" s="3"/>
    </row>
    <row r="161" spans="8:9">
      <c r="H161" s="3"/>
      <c r="I161" s="3"/>
    </row>
    <row r="162" spans="8:9">
      <c r="H162" s="3"/>
      <c r="I162" s="3"/>
    </row>
    <row r="163" spans="8:9">
      <c r="H163" s="3"/>
      <c r="I163" s="3"/>
    </row>
    <row r="164" spans="8:9">
      <c r="H164" s="3"/>
      <c r="I164" s="3"/>
    </row>
    <row r="165" spans="8:9">
      <c r="H165" s="3"/>
      <c r="I165" s="3"/>
    </row>
    <row r="166" spans="8:9">
      <c r="H166" s="3"/>
      <c r="I166" s="3"/>
    </row>
    <row r="167" spans="8:9">
      <c r="H167" s="3"/>
      <c r="I167" s="3"/>
    </row>
    <row r="168" spans="8:9">
      <c r="H168" s="3"/>
      <c r="I168" s="3"/>
    </row>
    <row r="169" spans="8:9">
      <c r="H169" s="3"/>
      <c r="I169" s="3"/>
    </row>
    <row r="170" spans="8:9">
      <c r="H170" s="3"/>
      <c r="I170" s="3"/>
    </row>
    <row r="171" spans="8:9">
      <c r="H171" s="3"/>
      <c r="I171" s="3"/>
    </row>
    <row r="172" spans="8:9">
      <c r="H172" s="3"/>
      <c r="I172" s="3"/>
    </row>
    <row r="173" spans="8:9">
      <c r="H173" s="3"/>
      <c r="I173" s="3"/>
    </row>
    <row r="174" spans="8:9">
      <c r="H174" s="3"/>
      <c r="I174" s="3"/>
    </row>
    <row r="175" spans="8:9">
      <c r="H175" s="3"/>
      <c r="I175" s="3"/>
    </row>
    <row r="176" spans="8:9">
      <c r="H176" s="3"/>
      <c r="I176" s="3"/>
    </row>
    <row r="177" spans="8:9">
      <c r="H177" s="3"/>
      <c r="I177" s="3"/>
    </row>
    <row r="178" spans="8:9">
      <c r="H178" s="3"/>
      <c r="I178" s="3"/>
    </row>
    <row r="179" spans="8:9">
      <c r="H179" s="3"/>
      <c r="I179" s="3"/>
    </row>
    <row r="180" spans="8:9">
      <c r="H180" s="3"/>
      <c r="I180" s="3"/>
    </row>
    <row r="181" spans="8:9">
      <c r="H181" s="3"/>
      <c r="I181" s="3"/>
    </row>
    <row r="182" spans="8:9">
      <c r="H182" s="3"/>
      <c r="I182" s="3"/>
    </row>
    <row r="183" spans="8:9">
      <c r="H183" s="3"/>
      <c r="I183" s="3"/>
    </row>
    <row r="184" spans="8:9">
      <c r="H184" s="3"/>
      <c r="I184" s="3"/>
    </row>
    <row r="185" spans="8:9">
      <c r="H185" s="3"/>
      <c r="I185" s="3"/>
    </row>
    <row r="186" spans="8:9">
      <c r="H186" s="3"/>
      <c r="I186" s="3"/>
    </row>
    <row r="187" spans="8:9">
      <c r="H187" s="3"/>
      <c r="I187" s="3"/>
    </row>
    <row r="188" spans="8:9">
      <c r="H188" s="3"/>
      <c r="I188" s="3"/>
    </row>
    <row r="189" spans="8:9">
      <c r="H189" s="3"/>
      <c r="I189" s="3"/>
    </row>
    <row r="190" spans="8:9">
      <c r="H190" s="3"/>
      <c r="I190" s="3"/>
    </row>
    <row r="191" spans="8:9">
      <c r="H191" s="3"/>
      <c r="I191" s="3"/>
    </row>
    <row r="192" spans="8:9">
      <c r="H192" s="3"/>
      <c r="I192" s="3"/>
    </row>
    <row r="193" spans="8:9">
      <c r="H193" s="3"/>
      <c r="I193" s="3"/>
    </row>
    <row r="194" spans="8:9">
      <c r="H194" s="3"/>
      <c r="I194" s="3"/>
    </row>
    <row r="195" spans="8:9">
      <c r="H195" s="3"/>
      <c r="I195" s="3"/>
    </row>
    <row r="196" spans="8:9">
      <c r="H196" s="3"/>
      <c r="I196" s="3"/>
    </row>
    <row r="197" spans="8:9">
      <c r="H197" s="3"/>
      <c r="I197" s="3"/>
    </row>
    <row r="198" spans="8:9">
      <c r="H198" s="3"/>
      <c r="I198" s="3"/>
    </row>
    <row r="199" spans="8:9">
      <c r="H199" s="3"/>
      <c r="I199" s="3"/>
    </row>
    <row r="200" spans="8:9">
      <c r="H200" s="3"/>
      <c r="I200" s="3"/>
    </row>
    <row r="201" spans="8:9">
      <c r="H201" s="3"/>
      <c r="I201" s="3"/>
    </row>
    <row r="202" spans="8:9">
      <c r="H202" s="3"/>
      <c r="I202" s="3"/>
    </row>
    <row r="203" spans="8:9">
      <c r="H203" s="3"/>
      <c r="I203" s="3"/>
    </row>
    <row r="204" spans="8:9">
      <c r="H204" s="3"/>
      <c r="I204" s="3"/>
    </row>
    <row r="205" spans="8:9">
      <c r="H205" s="3"/>
      <c r="I205" s="3"/>
    </row>
    <row r="206" spans="8:9">
      <c r="H206" s="3"/>
      <c r="I206" s="3"/>
    </row>
    <row r="207" spans="8:9">
      <c r="H207" s="3"/>
      <c r="I207" s="3"/>
    </row>
    <row r="208" spans="8:9">
      <c r="H208" s="3"/>
      <c r="I208" s="3"/>
    </row>
    <row r="209" spans="8:9">
      <c r="H209" s="3"/>
      <c r="I209" s="3"/>
    </row>
    <row r="210" spans="8:9">
      <c r="H210" s="3"/>
      <c r="I210" s="3"/>
    </row>
    <row r="211" spans="8:9">
      <c r="H211" s="3"/>
      <c r="I211" s="3"/>
    </row>
    <row r="212" spans="8:9">
      <c r="H212" s="3"/>
      <c r="I212" s="3"/>
    </row>
    <row r="213" spans="8:9">
      <c r="H213" s="3"/>
      <c r="I213" s="3"/>
    </row>
    <row r="214" spans="8:9">
      <c r="H214" s="3"/>
      <c r="I214" s="3"/>
    </row>
    <row r="215" spans="8:9">
      <c r="H215" s="3"/>
      <c r="I215" s="3"/>
    </row>
    <row r="216" spans="8:9">
      <c r="H216" s="3"/>
      <c r="I216" s="3"/>
    </row>
    <row r="217" spans="8:9">
      <c r="H217" s="3"/>
      <c r="I217" s="3"/>
    </row>
    <row r="218" spans="8:9">
      <c r="H218" s="3"/>
      <c r="I218" s="3"/>
    </row>
    <row r="219" spans="8:9">
      <c r="H219" s="3"/>
      <c r="I219" s="3"/>
    </row>
    <row r="220" spans="8:9">
      <c r="H220" s="3"/>
      <c r="I220" s="3"/>
    </row>
    <row r="221" spans="8:9">
      <c r="H221" s="3"/>
      <c r="I221" s="3"/>
    </row>
    <row r="222" spans="8:9">
      <c r="H222" s="3"/>
      <c r="I222" s="3"/>
    </row>
    <row r="223" spans="8:9">
      <c r="H223" s="3"/>
      <c r="I223" s="3"/>
    </row>
    <row r="224" spans="8:9">
      <c r="H224" s="3"/>
      <c r="I224" s="3"/>
    </row>
    <row r="225" spans="8:9">
      <c r="H225" s="3"/>
      <c r="I225" s="3"/>
    </row>
    <row r="226" spans="8:9">
      <c r="H226" s="3"/>
      <c r="I226" s="3"/>
    </row>
    <row r="227" spans="8:9">
      <c r="H227" s="3"/>
      <c r="I227" s="3"/>
    </row>
    <row r="228" spans="8:9">
      <c r="H228" s="3"/>
      <c r="I228" s="3"/>
    </row>
    <row r="229" spans="8:9">
      <c r="H229" s="3"/>
      <c r="I229" s="3"/>
    </row>
    <row r="230" spans="8:9">
      <c r="H230" s="3"/>
      <c r="I230" s="3"/>
    </row>
    <row r="231" spans="8:9">
      <c r="H231" s="3"/>
      <c r="I231" s="3"/>
    </row>
    <row r="232" spans="8:9">
      <c r="H232" s="3"/>
      <c r="I232" s="3"/>
    </row>
    <row r="233" spans="8:9">
      <c r="H233" s="3"/>
      <c r="I233" s="3"/>
    </row>
    <row r="234" spans="8:9">
      <c r="H234" s="3"/>
      <c r="I234" s="3"/>
    </row>
    <row r="235" spans="8:9">
      <c r="H235" s="3"/>
      <c r="I235" s="3"/>
    </row>
    <row r="236" spans="8:9">
      <c r="H236" s="3"/>
      <c r="I236" s="3"/>
    </row>
    <row r="237" spans="8:9">
      <c r="H237" s="3"/>
      <c r="I237" s="3"/>
    </row>
    <row r="238" spans="8:9">
      <c r="H238" s="3"/>
      <c r="I238" s="3"/>
    </row>
    <row r="239" spans="8:9">
      <c r="H239" s="3"/>
      <c r="I239" s="3"/>
    </row>
    <row r="240" spans="8:9">
      <c r="H240" s="3"/>
      <c r="I240" s="3"/>
    </row>
    <row r="241" spans="8:9">
      <c r="H241" s="3"/>
      <c r="I241" s="3"/>
    </row>
    <row r="242" spans="8:9">
      <c r="H242" s="3"/>
      <c r="I242" s="3"/>
    </row>
    <row r="243" spans="8:9">
      <c r="H243" s="3"/>
      <c r="I243" s="3"/>
    </row>
    <row r="244" spans="8:9">
      <c r="H244" s="3"/>
      <c r="I244" s="3"/>
    </row>
    <row r="245" spans="8:9">
      <c r="H245" s="3"/>
      <c r="I245" s="3"/>
    </row>
    <row r="246" spans="8:9">
      <c r="H246" s="3"/>
      <c r="I246" s="3"/>
    </row>
    <row r="247" spans="8:9">
      <c r="H247" s="3"/>
      <c r="I247" s="3"/>
    </row>
    <row r="248" spans="8:9">
      <c r="H248" s="3"/>
      <c r="I248" s="3"/>
    </row>
    <row r="249" spans="8:9">
      <c r="H249" s="3"/>
      <c r="I249" s="3"/>
    </row>
    <row r="250" spans="8:9">
      <c r="H250" s="3"/>
      <c r="I250" s="3"/>
    </row>
    <row r="251" spans="8:9">
      <c r="H251" s="3"/>
      <c r="I251" s="3"/>
    </row>
    <row r="252" spans="8:9">
      <c r="H252" s="3"/>
      <c r="I252" s="3"/>
    </row>
    <row r="253" spans="8:9">
      <c r="H253" s="3"/>
      <c r="I253" s="3"/>
    </row>
    <row r="254" spans="8:9">
      <c r="H254" s="3"/>
      <c r="I254" s="3"/>
    </row>
    <row r="255" spans="8:9">
      <c r="H255" s="3"/>
      <c r="I255" s="3"/>
    </row>
    <row r="256" spans="8:9">
      <c r="H256" s="3"/>
      <c r="I256" s="3"/>
    </row>
    <row r="257" spans="8:9">
      <c r="H257" s="3"/>
      <c r="I257" s="3"/>
    </row>
    <row r="258" spans="8:9">
      <c r="H258" s="3"/>
      <c r="I258" s="3"/>
    </row>
    <row r="259" spans="8:9">
      <c r="H259" s="3"/>
      <c r="I259" s="3"/>
    </row>
    <row r="260" spans="8:9">
      <c r="H260" s="3"/>
      <c r="I260" s="3"/>
    </row>
    <row r="261" spans="8:9">
      <c r="H261" s="3"/>
      <c r="I261" s="3"/>
    </row>
    <row r="262" spans="8:9">
      <c r="H262" s="3"/>
      <c r="I262" s="3"/>
    </row>
    <row r="263" spans="8:9">
      <c r="H263" s="3"/>
      <c r="I263" s="3"/>
    </row>
    <row r="264" spans="8:9">
      <c r="H264" s="3"/>
      <c r="I264" s="3"/>
    </row>
    <row r="265" spans="8:9">
      <c r="H265" s="3"/>
      <c r="I265" s="3"/>
    </row>
    <row r="266" spans="8:9">
      <c r="H266" s="3"/>
      <c r="I266" s="3"/>
    </row>
    <row r="267" spans="8:9">
      <c r="H267" s="3"/>
      <c r="I267" s="3"/>
    </row>
    <row r="268" spans="8:9">
      <c r="H268" s="3"/>
      <c r="I268" s="3"/>
    </row>
    <row r="269" spans="8:9">
      <c r="H269" s="3"/>
      <c r="I269" s="3"/>
    </row>
    <row r="270" spans="8:9">
      <c r="H270" s="3"/>
      <c r="I270" s="3"/>
    </row>
    <row r="271" spans="8:9">
      <c r="H271" s="3"/>
      <c r="I271" s="3"/>
    </row>
    <row r="272" spans="8:9">
      <c r="H272" s="3"/>
      <c r="I272" s="3"/>
    </row>
    <row r="273" spans="8:9">
      <c r="H273" s="3"/>
      <c r="I273" s="3"/>
    </row>
    <row r="274" spans="8:9">
      <c r="H274" s="3"/>
      <c r="I274" s="3"/>
    </row>
    <row r="275" spans="8:9">
      <c r="H275" s="3"/>
      <c r="I275" s="3"/>
    </row>
    <row r="276" spans="8:9">
      <c r="H276" s="3"/>
      <c r="I276" s="3"/>
    </row>
    <row r="277" spans="8:9">
      <c r="H277" s="3"/>
      <c r="I277" s="3"/>
    </row>
    <row r="278" spans="8:9">
      <c r="H278" s="3"/>
      <c r="I278" s="3"/>
    </row>
    <row r="279" spans="8:9">
      <c r="H279" s="3"/>
      <c r="I279" s="3"/>
    </row>
    <row r="280" spans="8:9">
      <c r="H280" s="3"/>
      <c r="I280" s="3"/>
    </row>
    <row r="281" spans="8:9">
      <c r="H281" s="3"/>
      <c r="I281" s="3"/>
    </row>
  </sheetData>
  <sortState xmlns:xlrd2="http://schemas.microsoft.com/office/spreadsheetml/2017/richdata2" ref="I1:J66">
    <sortCondition ref="I1"/>
  </sortState>
  <dataValidations count="2">
    <dataValidation type="textLength" operator="equal" allowBlank="1" showInputMessage="1" showErrorMessage="1" sqref="A30:A36" xr:uid="{00000000-0002-0000-0100-000000000000}">
      <formula1>5</formula1>
    </dataValidation>
    <dataValidation type="list" allowBlank="1" showInputMessage="1" showErrorMessage="1" sqref="B30:B35" xr:uid="{00000000-0002-0000-0100-000001000000}">
      <formula1>$C$30:$C$33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48"/>
  <sheetViews>
    <sheetView tabSelected="1" workbookViewId="0">
      <selection activeCell="D7" sqref="D7"/>
    </sheetView>
  </sheetViews>
  <sheetFormatPr defaultColWidth="14.42578125" defaultRowHeight="15.75" customHeight="1" outlineLevelRow="2"/>
  <cols>
    <col min="8" max="8" width="11.7109375" bestFit="1" customWidth="1"/>
    <col min="9" max="11" width="9" bestFit="1" customWidth="1"/>
    <col min="12" max="12" width="10.5703125" bestFit="1" customWidth="1"/>
    <col min="13" max="19" width="9.5703125" bestFit="1" customWidth="1"/>
    <col min="20" max="20" width="10.5703125" bestFit="1" customWidth="1"/>
  </cols>
  <sheetData>
    <row r="1" spans="1:12" ht="15">
      <c r="A1" s="12" t="s">
        <v>76</v>
      </c>
      <c r="B1" s="13" t="s">
        <v>77</v>
      </c>
      <c r="C1" s="13" t="s">
        <v>78</v>
      </c>
      <c r="D1" s="13" t="s">
        <v>79</v>
      </c>
      <c r="E1" s="13" t="s">
        <v>80</v>
      </c>
      <c r="F1" s="13" t="s">
        <v>81</v>
      </c>
      <c r="G1" s="14" t="s">
        <v>75</v>
      </c>
      <c r="H1" s="24" t="s">
        <v>131</v>
      </c>
      <c r="I1" s="24" t="s">
        <v>77</v>
      </c>
    </row>
    <row r="2" spans="1:12" ht="15" outlineLevel="2">
      <c r="A2" s="15">
        <v>42392</v>
      </c>
      <c r="B2" s="16" t="s">
        <v>85</v>
      </c>
      <c r="C2" s="16" t="s">
        <v>86</v>
      </c>
      <c r="D2" s="16" t="s">
        <v>87</v>
      </c>
      <c r="E2" s="17">
        <v>50</v>
      </c>
      <c r="F2" s="16">
        <v>19.989999999999998</v>
      </c>
      <c r="G2" s="18">
        <v>999.5</v>
      </c>
      <c r="H2" s="24" t="s">
        <v>78</v>
      </c>
      <c r="I2" t="s">
        <v>85</v>
      </c>
      <c r="J2" t="s">
        <v>82</v>
      </c>
      <c r="K2" t="s">
        <v>91</v>
      </c>
      <c r="L2" t="s">
        <v>104</v>
      </c>
    </row>
    <row r="3" spans="1:12" ht="15" outlineLevel="2">
      <c r="A3" s="15">
        <v>42648</v>
      </c>
      <c r="B3" s="16" t="s">
        <v>85</v>
      </c>
      <c r="C3" s="16" t="s">
        <v>95</v>
      </c>
      <c r="D3" s="16" t="s">
        <v>87</v>
      </c>
      <c r="E3" s="17">
        <v>28</v>
      </c>
      <c r="F3" s="16">
        <v>8.99</v>
      </c>
      <c r="G3" s="18">
        <v>251.72</v>
      </c>
      <c r="H3" t="s">
        <v>93</v>
      </c>
      <c r="I3" s="25">
        <v>183</v>
      </c>
      <c r="J3" s="25"/>
      <c r="K3" s="25"/>
      <c r="L3" s="25">
        <v>183</v>
      </c>
    </row>
    <row r="4" spans="1:12" ht="15" outlineLevel="2">
      <c r="A4" s="15">
        <v>42750</v>
      </c>
      <c r="B4" s="16" t="s">
        <v>85</v>
      </c>
      <c r="C4" s="16" t="s">
        <v>89</v>
      </c>
      <c r="D4" s="16" t="s">
        <v>87</v>
      </c>
      <c r="E4" s="17">
        <v>46</v>
      </c>
      <c r="F4" s="16">
        <v>8.99</v>
      </c>
      <c r="G4" s="18">
        <v>413.54</v>
      </c>
      <c r="H4" t="s">
        <v>89</v>
      </c>
      <c r="I4" s="25">
        <v>213</v>
      </c>
      <c r="J4" s="25"/>
      <c r="K4" s="25"/>
      <c r="L4" s="25">
        <v>213</v>
      </c>
    </row>
    <row r="5" spans="1:12" ht="15" outlineLevel="2">
      <c r="A5" s="15">
        <v>42767</v>
      </c>
      <c r="B5" s="16" t="s">
        <v>85</v>
      </c>
      <c r="C5" s="16" t="s">
        <v>98</v>
      </c>
      <c r="D5" s="16" t="s">
        <v>87</v>
      </c>
      <c r="E5" s="17">
        <v>87</v>
      </c>
      <c r="F5" s="16">
        <v>15</v>
      </c>
      <c r="G5" s="19">
        <v>1305</v>
      </c>
      <c r="H5" t="s">
        <v>96</v>
      </c>
      <c r="I5" s="25"/>
      <c r="J5" s="25">
        <v>125</v>
      </c>
      <c r="K5" s="25"/>
      <c r="L5" s="25">
        <v>125</v>
      </c>
    </row>
    <row r="6" spans="1:12" ht="15" outlineLevel="2">
      <c r="A6" s="15">
        <v>42886</v>
      </c>
      <c r="B6" s="16" t="s">
        <v>85</v>
      </c>
      <c r="C6" s="16" t="s">
        <v>89</v>
      </c>
      <c r="D6" s="16" t="s">
        <v>87</v>
      </c>
      <c r="E6" s="17">
        <v>80</v>
      </c>
      <c r="F6" s="16">
        <v>8.99</v>
      </c>
      <c r="G6" s="18">
        <v>719.2</v>
      </c>
      <c r="H6" t="s">
        <v>88</v>
      </c>
      <c r="I6" s="25">
        <v>281</v>
      </c>
      <c r="J6" s="25"/>
      <c r="K6" s="25"/>
      <c r="L6" s="25">
        <v>281</v>
      </c>
    </row>
    <row r="7" spans="1:12" ht="15" outlineLevel="2">
      <c r="A7" s="15">
        <v>43056</v>
      </c>
      <c r="B7" s="16" t="s">
        <v>85</v>
      </c>
      <c r="C7" s="16" t="s">
        <v>88</v>
      </c>
      <c r="D7" s="16" t="s">
        <v>87</v>
      </c>
      <c r="E7" s="17">
        <v>11</v>
      </c>
      <c r="F7" s="16">
        <v>4.99</v>
      </c>
      <c r="G7" s="18">
        <v>54.89</v>
      </c>
      <c r="H7" t="s">
        <v>83</v>
      </c>
      <c r="I7" s="25"/>
      <c r="J7" s="25">
        <v>396</v>
      </c>
      <c r="K7" s="25"/>
      <c r="L7" s="25">
        <v>396</v>
      </c>
    </row>
    <row r="8" spans="1:12" ht="15" outlineLevel="2">
      <c r="A8" s="15">
        <v>43073</v>
      </c>
      <c r="B8" s="16" t="s">
        <v>85</v>
      </c>
      <c r="C8" s="16" t="s">
        <v>88</v>
      </c>
      <c r="D8" s="16" t="s">
        <v>87</v>
      </c>
      <c r="E8" s="17">
        <v>94</v>
      </c>
      <c r="F8" s="16">
        <v>19.989999999999998</v>
      </c>
      <c r="G8" s="19">
        <v>1879.06</v>
      </c>
      <c r="H8" t="s">
        <v>86</v>
      </c>
      <c r="I8" s="25">
        <v>193</v>
      </c>
      <c r="J8" s="25"/>
      <c r="K8" s="25"/>
      <c r="L8" s="25">
        <v>193</v>
      </c>
    </row>
    <row r="9" spans="1:12" ht="15" outlineLevel="2">
      <c r="A9" s="15">
        <v>43090</v>
      </c>
      <c r="B9" s="16" t="s">
        <v>85</v>
      </c>
      <c r="C9" s="16" t="s">
        <v>93</v>
      </c>
      <c r="D9" s="16" t="s">
        <v>87</v>
      </c>
      <c r="E9" s="17">
        <v>28</v>
      </c>
      <c r="F9" s="16">
        <v>4.99</v>
      </c>
      <c r="G9" s="18">
        <v>139.72</v>
      </c>
      <c r="H9" t="s">
        <v>95</v>
      </c>
      <c r="I9" s="25">
        <v>173</v>
      </c>
      <c r="J9" s="25"/>
      <c r="K9" s="25"/>
      <c r="L9" s="25">
        <v>173</v>
      </c>
    </row>
    <row r="10" spans="1:12" ht="15" outlineLevel="2">
      <c r="A10" s="15">
        <v>42614</v>
      </c>
      <c r="B10" s="16" t="s">
        <v>85</v>
      </c>
      <c r="C10" s="16" t="s">
        <v>98</v>
      </c>
      <c r="D10" s="16" t="s">
        <v>99</v>
      </c>
      <c r="E10" s="17">
        <v>2</v>
      </c>
      <c r="F10" s="16">
        <v>125</v>
      </c>
      <c r="G10" s="18">
        <v>250</v>
      </c>
      <c r="H10" t="s">
        <v>97</v>
      </c>
      <c r="I10" s="25"/>
      <c r="J10" s="25">
        <v>170</v>
      </c>
      <c r="K10" s="25"/>
      <c r="L10" s="25">
        <v>170</v>
      </c>
    </row>
    <row r="11" spans="1:12" ht="15" outlineLevel="2">
      <c r="A11" s="15">
        <v>42903</v>
      </c>
      <c r="B11" s="16" t="s">
        <v>85</v>
      </c>
      <c r="C11" s="16" t="s">
        <v>86</v>
      </c>
      <c r="D11" s="16" t="s">
        <v>99</v>
      </c>
      <c r="E11" s="17">
        <v>5</v>
      </c>
      <c r="F11" s="16">
        <v>125</v>
      </c>
      <c r="G11" s="18">
        <v>625</v>
      </c>
      <c r="H11" t="s">
        <v>98</v>
      </c>
      <c r="I11" s="25">
        <v>156</v>
      </c>
      <c r="J11" s="25"/>
      <c r="K11" s="25"/>
      <c r="L11" s="25">
        <v>156</v>
      </c>
    </row>
    <row r="12" spans="1:12" ht="15" outlineLevel="2">
      <c r="A12" s="15">
        <v>42426</v>
      </c>
      <c r="B12" s="16" t="s">
        <v>85</v>
      </c>
      <c r="C12" s="16" t="s">
        <v>89</v>
      </c>
      <c r="D12" s="16" t="s">
        <v>90</v>
      </c>
      <c r="E12" s="17">
        <v>27</v>
      </c>
      <c r="F12" s="16">
        <v>19.989999999999998</v>
      </c>
      <c r="G12" s="18">
        <v>539.73</v>
      </c>
      <c r="H12" t="s">
        <v>92</v>
      </c>
      <c r="I12" s="25"/>
      <c r="J12" s="25"/>
      <c r="K12" s="25">
        <v>142</v>
      </c>
      <c r="L12" s="25">
        <v>142</v>
      </c>
    </row>
    <row r="13" spans="1:12" ht="15" outlineLevel="2">
      <c r="A13" s="15">
        <v>42699</v>
      </c>
      <c r="B13" s="16" t="s">
        <v>85</v>
      </c>
      <c r="C13" s="16" t="s">
        <v>86</v>
      </c>
      <c r="D13" s="16" t="s">
        <v>100</v>
      </c>
      <c r="E13" s="17">
        <v>96</v>
      </c>
      <c r="F13" s="16">
        <v>4.99</v>
      </c>
      <c r="G13" s="18">
        <v>479.04</v>
      </c>
      <c r="H13" t="s">
        <v>94</v>
      </c>
      <c r="I13" s="25"/>
      <c r="J13" s="25"/>
      <c r="K13" s="25">
        <v>89</v>
      </c>
      <c r="L13" s="25">
        <v>89</v>
      </c>
    </row>
    <row r="14" spans="1:12" ht="15" outlineLevel="2">
      <c r="A14" s="15">
        <v>42818</v>
      </c>
      <c r="B14" s="16" t="s">
        <v>85</v>
      </c>
      <c r="C14" s="16" t="s">
        <v>88</v>
      </c>
      <c r="D14" s="16" t="s">
        <v>100</v>
      </c>
      <c r="E14" s="17">
        <v>50</v>
      </c>
      <c r="F14" s="16">
        <v>4.99</v>
      </c>
      <c r="G14" s="18">
        <v>249.5</v>
      </c>
      <c r="H14" t="s">
        <v>104</v>
      </c>
      <c r="I14" s="25">
        <v>1199</v>
      </c>
      <c r="J14" s="25">
        <v>691</v>
      </c>
      <c r="K14" s="25">
        <v>231</v>
      </c>
      <c r="L14" s="25">
        <v>2121</v>
      </c>
    </row>
    <row r="15" spans="1:12" ht="15" outlineLevel="2">
      <c r="A15" s="15">
        <v>42937</v>
      </c>
      <c r="B15" s="16" t="s">
        <v>85</v>
      </c>
      <c r="C15" s="16" t="s">
        <v>95</v>
      </c>
      <c r="D15" s="16" t="s">
        <v>100</v>
      </c>
      <c r="E15" s="17">
        <v>55</v>
      </c>
      <c r="F15" s="16">
        <v>12.49</v>
      </c>
      <c r="G15" s="18">
        <v>686.95</v>
      </c>
    </row>
    <row r="16" spans="1:12" ht="15" outlineLevel="2">
      <c r="A16" s="15">
        <v>42954</v>
      </c>
      <c r="B16" s="16" t="s">
        <v>85</v>
      </c>
      <c r="C16" s="16" t="s">
        <v>86</v>
      </c>
      <c r="D16" s="16" t="s">
        <v>100</v>
      </c>
      <c r="E16" s="17">
        <v>42</v>
      </c>
      <c r="F16" s="16">
        <v>23.95</v>
      </c>
      <c r="G16" s="19">
        <v>1005.9</v>
      </c>
    </row>
    <row r="17" spans="1:7" ht="15" outlineLevel="2">
      <c r="A17" s="15">
        <v>42409</v>
      </c>
      <c r="B17" s="16" t="s">
        <v>85</v>
      </c>
      <c r="C17" s="16" t="s">
        <v>88</v>
      </c>
      <c r="D17" s="16" t="s">
        <v>84</v>
      </c>
      <c r="E17" s="17">
        <v>36</v>
      </c>
      <c r="F17" s="16">
        <v>4.99</v>
      </c>
      <c r="G17" s="18">
        <v>179.64</v>
      </c>
    </row>
    <row r="18" spans="1:7" ht="15" outlineLevel="2">
      <c r="A18" s="15">
        <v>42478</v>
      </c>
      <c r="B18" s="16" t="s">
        <v>85</v>
      </c>
      <c r="C18" s="16" t="s">
        <v>93</v>
      </c>
      <c r="D18" s="16" t="s">
        <v>84</v>
      </c>
      <c r="E18" s="17">
        <v>75</v>
      </c>
      <c r="F18" s="16">
        <v>1.99</v>
      </c>
      <c r="G18" s="18">
        <v>149.25</v>
      </c>
    </row>
    <row r="19" spans="1:7" ht="15" outlineLevel="2">
      <c r="A19" s="15">
        <v>42495</v>
      </c>
      <c r="B19" s="16" t="s">
        <v>85</v>
      </c>
      <c r="C19" s="16" t="s">
        <v>88</v>
      </c>
      <c r="D19" s="16" t="s">
        <v>84</v>
      </c>
      <c r="E19" s="17">
        <v>90</v>
      </c>
      <c r="F19" s="16">
        <v>4.99</v>
      </c>
      <c r="G19" s="18">
        <v>449.1</v>
      </c>
    </row>
    <row r="20" spans="1:7" ht="15" outlineLevel="2">
      <c r="A20" s="15">
        <v>42546</v>
      </c>
      <c r="B20" s="16" t="s">
        <v>85</v>
      </c>
      <c r="C20" s="16" t="s">
        <v>95</v>
      </c>
      <c r="D20" s="16" t="s">
        <v>84</v>
      </c>
      <c r="E20" s="17">
        <v>90</v>
      </c>
      <c r="F20" s="16">
        <v>4.99</v>
      </c>
      <c r="G20" s="18">
        <v>449.1</v>
      </c>
    </row>
    <row r="21" spans="1:7" ht="15" outlineLevel="2">
      <c r="A21" s="15">
        <v>42716</v>
      </c>
      <c r="B21" s="16" t="s">
        <v>85</v>
      </c>
      <c r="C21" s="16" t="s">
        <v>98</v>
      </c>
      <c r="D21" s="16" t="s">
        <v>84</v>
      </c>
      <c r="E21" s="17">
        <v>67</v>
      </c>
      <c r="F21" s="16">
        <v>1.29</v>
      </c>
      <c r="G21" s="18">
        <v>86.43</v>
      </c>
    </row>
    <row r="22" spans="1:7" ht="15" outlineLevel="2">
      <c r="A22" s="15">
        <v>42835</v>
      </c>
      <c r="B22" s="16" t="s">
        <v>85</v>
      </c>
      <c r="C22" s="16" t="s">
        <v>93</v>
      </c>
      <c r="D22" s="16" t="s">
        <v>84</v>
      </c>
      <c r="E22" s="17">
        <v>66</v>
      </c>
      <c r="F22" s="16">
        <v>1.99</v>
      </c>
      <c r="G22" s="18">
        <v>131.34</v>
      </c>
    </row>
    <row r="23" spans="1:7" ht="15" outlineLevel="2">
      <c r="A23" s="15">
        <v>42869</v>
      </c>
      <c r="B23" s="16" t="s">
        <v>85</v>
      </c>
      <c r="C23" s="16" t="s">
        <v>89</v>
      </c>
      <c r="D23" s="16" t="s">
        <v>84</v>
      </c>
      <c r="E23" s="17">
        <v>53</v>
      </c>
      <c r="F23" s="16">
        <v>1.29</v>
      </c>
      <c r="G23" s="18">
        <v>68.37</v>
      </c>
    </row>
    <row r="24" spans="1:7" ht="15" outlineLevel="2">
      <c r="A24" s="15">
        <v>42988</v>
      </c>
      <c r="B24" s="16" t="s">
        <v>85</v>
      </c>
      <c r="C24" s="16" t="s">
        <v>89</v>
      </c>
      <c r="D24" s="16" t="s">
        <v>84</v>
      </c>
      <c r="E24" s="17">
        <v>7</v>
      </c>
      <c r="F24" s="16">
        <v>1.29</v>
      </c>
      <c r="G24" s="18">
        <v>9.0299999999999994</v>
      </c>
    </row>
    <row r="25" spans="1:7" ht="15" outlineLevel="2">
      <c r="A25" s="15">
        <v>43039</v>
      </c>
      <c r="B25" s="16" t="s">
        <v>85</v>
      </c>
      <c r="C25" s="16" t="s">
        <v>93</v>
      </c>
      <c r="D25" s="16" t="s">
        <v>84</v>
      </c>
      <c r="E25" s="17">
        <v>14</v>
      </c>
      <c r="F25" s="16">
        <v>1.29</v>
      </c>
      <c r="G25" s="18">
        <v>18.059999999999999</v>
      </c>
    </row>
    <row r="26" spans="1:7" ht="15" outlineLevel="1">
      <c r="A26" s="15"/>
      <c r="B26" s="28" t="s">
        <v>101</v>
      </c>
      <c r="C26" s="16"/>
      <c r="D26" s="16"/>
      <c r="E26" s="17">
        <f>SUBTOTAL(9,E2:E25)</f>
        <v>1199</v>
      </c>
      <c r="F26" s="16"/>
      <c r="G26" s="18">
        <f>SUBTOTAL(9,G2:G25)</f>
        <v>11139.070000000002</v>
      </c>
    </row>
    <row r="27" spans="1:7" ht="15" outlineLevel="2">
      <c r="A27" s="15">
        <v>42461</v>
      </c>
      <c r="B27" s="16" t="s">
        <v>82</v>
      </c>
      <c r="C27" s="16" t="s">
        <v>83</v>
      </c>
      <c r="D27" s="16" t="s">
        <v>87</v>
      </c>
      <c r="E27" s="17">
        <v>60</v>
      </c>
      <c r="F27" s="16">
        <v>4.99</v>
      </c>
      <c r="G27" s="18">
        <v>299.39999999999998</v>
      </c>
    </row>
    <row r="28" spans="1:7" ht="15" outlineLevel="2">
      <c r="A28" s="15">
        <v>42529</v>
      </c>
      <c r="B28" s="16" t="s">
        <v>82</v>
      </c>
      <c r="C28" s="16" t="s">
        <v>83</v>
      </c>
      <c r="D28" s="16" t="s">
        <v>87</v>
      </c>
      <c r="E28" s="17">
        <v>60</v>
      </c>
      <c r="F28" s="16">
        <v>8.99</v>
      </c>
      <c r="G28" s="18">
        <v>539.4</v>
      </c>
    </row>
    <row r="29" spans="1:7" ht="15" outlineLevel="2">
      <c r="A29" s="15">
        <v>42563</v>
      </c>
      <c r="B29" s="16" t="s">
        <v>82</v>
      </c>
      <c r="C29" s="16" t="s">
        <v>96</v>
      </c>
      <c r="D29" s="16" t="s">
        <v>87</v>
      </c>
      <c r="E29" s="17">
        <v>29</v>
      </c>
      <c r="F29" s="16">
        <v>1.99</v>
      </c>
      <c r="G29" s="18">
        <v>57.71</v>
      </c>
    </row>
    <row r="30" spans="1:7" ht="15" outlineLevel="2">
      <c r="A30" s="15">
        <v>42580</v>
      </c>
      <c r="B30" s="16" t="s">
        <v>82</v>
      </c>
      <c r="C30" s="16" t="s">
        <v>97</v>
      </c>
      <c r="D30" s="16" t="s">
        <v>87</v>
      </c>
      <c r="E30" s="17">
        <v>81</v>
      </c>
      <c r="F30" s="16">
        <v>19.989999999999998</v>
      </c>
      <c r="G30" s="19">
        <v>1619.19</v>
      </c>
    </row>
    <row r="31" spans="1:7" ht="15" outlineLevel="2">
      <c r="A31" s="15">
        <v>42784</v>
      </c>
      <c r="B31" s="16" t="s">
        <v>82</v>
      </c>
      <c r="C31" s="16" t="s">
        <v>83</v>
      </c>
      <c r="D31" s="16" t="s">
        <v>87</v>
      </c>
      <c r="E31" s="17">
        <v>4</v>
      </c>
      <c r="F31" s="16">
        <v>4.99</v>
      </c>
      <c r="G31" s="18">
        <v>19.96</v>
      </c>
    </row>
    <row r="32" spans="1:7" ht="15" outlineLevel="2">
      <c r="A32" s="15">
        <v>42665</v>
      </c>
      <c r="B32" s="16" t="s">
        <v>82</v>
      </c>
      <c r="C32" s="16" t="s">
        <v>83</v>
      </c>
      <c r="D32" s="16" t="s">
        <v>90</v>
      </c>
      <c r="E32" s="17">
        <v>64</v>
      </c>
      <c r="F32" s="16">
        <v>8.99</v>
      </c>
      <c r="G32" s="18">
        <v>575.36</v>
      </c>
    </row>
    <row r="33" spans="1:7" ht="15" outlineLevel="2">
      <c r="A33" s="15">
        <v>42682</v>
      </c>
      <c r="B33" s="16" t="s">
        <v>82</v>
      </c>
      <c r="C33" s="16" t="s">
        <v>97</v>
      </c>
      <c r="D33" s="16" t="s">
        <v>90</v>
      </c>
      <c r="E33" s="17">
        <v>15</v>
      </c>
      <c r="F33" s="16">
        <v>19.989999999999998</v>
      </c>
      <c r="G33" s="18">
        <v>299.85000000000002</v>
      </c>
    </row>
    <row r="34" spans="1:7" ht="15" outlineLevel="2">
      <c r="A34" s="15">
        <v>42852</v>
      </c>
      <c r="B34" s="16" t="s">
        <v>82</v>
      </c>
      <c r="C34" s="16" t="s">
        <v>96</v>
      </c>
      <c r="D34" s="16" t="s">
        <v>90</v>
      </c>
      <c r="E34" s="17">
        <v>96</v>
      </c>
      <c r="F34" s="16">
        <v>4.99</v>
      </c>
      <c r="G34" s="18">
        <v>479.04</v>
      </c>
    </row>
    <row r="35" spans="1:7" ht="15" outlineLevel="2">
      <c r="A35" s="15">
        <v>42631</v>
      </c>
      <c r="B35" s="16" t="s">
        <v>82</v>
      </c>
      <c r="C35" s="16" t="s">
        <v>83</v>
      </c>
      <c r="D35" s="16" t="s">
        <v>100</v>
      </c>
      <c r="E35" s="17">
        <v>16</v>
      </c>
      <c r="F35" s="16">
        <v>15.99</v>
      </c>
      <c r="G35" s="18">
        <v>255.84</v>
      </c>
    </row>
    <row r="36" spans="1:7" ht="15" outlineLevel="2">
      <c r="A36" s="15">
        <v>42733</v>
      </c>
      <c r="B36" s="16" t="s">
        <v>82</v>
      </c>
      <c r="C36" s="16" t="s">
        <v>97</v>
      </c>
      <c r="D36" s="16" t="s">
        <v>100</v>
      </c>
      <c r="E36" s="17">
        <v>74</v>
      </c>
      <c r="F36" s="16">
        <v>15.99</v>
      </c>
      <c r="G36" s="19">
        <v>1183.26</v>
      </c>
    </row>
    <row r="37" spans="1:7" ht="15" outlineLevel="2">
      <c r="A37" s="15">
        <v>42920</v>
      </c>
      <c r="B37" s="16" t="s">
        <v>82</v>
      </c>
      <c r="C37" s="16" t="s">
        <v>83</v>
      </c>
      <c r="D37" s="16" t="s">
        <v>100</v>
      </c>
      <c r="E37" s="17">
        <v>62</v>
      </c>
      <c r="F37" s="16">
        <v>4.99</v>
      </c>
      <c r="G37" s="18">
        <v>309.38</v>
      </c>
    </row>
    <row r="38" spans="1:7" ht="15" outlineLevel="2">
      <c r="A38" s="15">
        <v>42375</v>
      </c>
      <c r="B38" s="16" t="s">
        <v>82</v>
      </c>
      <c r="C38" s="16" t="s">
        <v>83</v>
      </c>
      <c r="D38" s="16" t="s">
        <v>84</v>
      </c>
      <c r="E38" s="17">
        <v>95</v>
      </c>
      <c r="F38" s="16">
        <v>1.99</v>
      </c>
      <c r="G38" s="18">
        <v>189.05</v>
      </c>
    </row>
    <row r="39" spans="1:7" ht="15" outlineLevel="2">
      <c r="A39" s="15">
        <v>42597</v>
      </c>
      <c r="B39" s="16" t="s">
        <v>82</v>
      </c>
      <c r="C39" s="16" t="s">
        <v>83</v>
      </c>
      <c r="D39" s="16" t="s">
        <v>84</v>
      </c>
      <c r="E39" s="17">
        <v>35</v>
      </c>
      <c r="F39" s="16">
        <v>4.99</v>
      </c>
      <c r="G39" s="18">
        <v>174.65</v>
      </c>
    </row>
    <row r="40" spans="1:7" ht="15" outlineLevel="1">
      <c r="A40" s="15"/>
      <c r="B40" s="28" t="s">
        <v>102</v>
      </c>
      <c r="C40" s="16"/>
      <c r="D40" s="16"/>
      <c r="E40" s="17">
        <f>SUBTOTAL(9,E27:E39)</f>
        <v>691</v>
      </c>
      <c r="F40" s="16"/>
      <c r="G40" s="18">
        <f>SUBTOTAL(9,G27:G39)</f>
        <v>6002.09</v>
      </c>
    </row>
    <row r="41" spans="1:7" ht="15" outlineLevel="2">
      <c r="A41" s="15">
        <v>42801</v>
      </c>
      <c r="B41" s="16" t="s">
        <v>91</v>
      </c>
      <c r="C41" s="16" t="s">
        <v>92</v>
      </c>
      <c r="D41" s="16" t="s">
        <v>87</v>
      </c>
      <c r="E41" s="17">
        <v>7</v>
      </c>
      <c r="F41" s="16">
        <v>19.989999999999998</v>
      </c>
      <c r="G41" s="18">
        <v>139.93</v>
      </c>
    </row>
    <row r="42" spans="1:7" ht="15" outlineLevel="2">
      <c r="A42" s="15">
        <v>43022</v>
      </c>
      <c r="B42" s="16" t="s">
        <v>91</v>
      </c>
      <c r="C42" s="16" t="s">
        <v>94</v>
      </c>
      <c r="D42" s="16" t="s">
        <v>87</v>
      </c>
      <c r="E42" s="17">
        <v>57</v>
      </c>
      <c r="F42" s="16">
        <v>19.989999999999998</v>
      </c>
      <c r="G42" s="19">
        <v>1139.43</v>
      </c>
    </row>
    <row r="43" spans="1:7" ht="15" outlineLevel="2">
      <c r="A43" s="15">
        <v>42971</v>
      </c>
      <c r="B43" s="16" t="s">
        <v>91</v>
      </c>
      <c r="C43" s="16" t="s">
        <v>92</v>
      </c>
      <c r="D43" s="16" t="s">
        <v>99</v>
      </c>
      <c r="E43" s="17">
        <v>3</v>
      </c>
      <c r="F43" s="16">
        <v>275</v>
      </c>
      <c r="G43" s="18">
        <v>825</v>
      </c>
    </row>
    <row r="44" spans="1:7" ht="15" outlineLevel="2">
      <c r="A44" s="15">
        <v>43005</v>
      </c>
      <c r="B44" s="16" t="s">
        <v>91</v>
      </c>
      <c r="C44" s="16" t="s">
        <v>92</v>
      </c>
      <c r="D44" s="16" t="s">
        <v>90</v>
      </c>
      <c r="E44" s="17">
        <v>76</v>
      </c>
      <c r="F44" s="16">
        <v>1.99</v>
      </c>
      <c r="G44" s="18">
        <v>151.24</v>
      </c>
    </row>
    <row r="45" spans="1:7" ht="15" outlineLevel="2">
      <c r="A45" s="15">
        <v>42444</v>
      </c>
      <c r="B45" s="16" t="s">
        <v>91</v>
      </c>
      <c r="C45" s="16" t="s">
        <v>92</v>
      </c>
      <c r="D45" s="16" t="s">
        <v>84</v>
      </c>
      <c r="E45" s="17">
        <v>56</v>
      </c>
      <c r="F45" s="16">
        <v>2.99</v>
      </c>
      <c r="G45" s="18">
        <v>167.44</v>
      </c>
    </row>
    <row r="46" spans="1:7" ht="15" outlineLevel="2">
      <c r="A46" s="20">
        <v>42512</v>
      </c>
      <c r="B46" s="21" t="s">
        <v>91</v>
      </c>
      <c r="C46" s="21" t="s">
        <v>94</v>
      </c>
      <c r="D46" s="21" t="s">
        <v>84</v>
      </c>
      <c r="E46" s="22">
        <v>32</v>
      </c>
      <c r="F46" s="21">
        <v>1.99</v>
      </c>
      <c r="G46" s="23">
        <v>63.68</v>
      </c>
    </row>
    <row r="47" spans="1:7" ht="15" outlineLevel="1">
      <c r="A47" s="29"/>
      <c r="B47" s="32" t="s">
        <v>103</v>
      </c>
      <c r="C47" s="30"/>
      <c r="D47" s="30"/>
      <c r="E47" s="31">
        <f>SUBTOTAL(9,E41:E46)</f>
        <v>231</v>
      </c>
      <c r="F47" s="30"/>
      <c r="G47" s="30">
        <f>SUBTOTAL(9,G41:G46)</f>
        <v>2486.7200000000003</v>
      </c>
    </row>
    <row r="48" spans="1:7" ht="15">
      <c r="A48" s="29"/>
      <c r="B48" s="32" t="s">
        <v>104</v>
      </c>
      <c r="C48" s="30"/>
      <c r="D48" s="30"/>
      <c r="E48" s="31">
        <f>SUBTOTAL(9,E2:E46)</f>
        <v>2121</v>
      </c>
      <c r="F48" s="30"/>
      <c r="G48" s="30">
        <f>SUBTOTAL(9,G2:G46)</f>
        <v>19627.880000000005</v>
      </c>
    </row>
  </sheetData>
  <sortState xmlns:xlrd2="http://schemas.microsoft.com/office/spreadsheetml/2017/richdata2" ref="A2:G46">
    <sortCondition ref="B2:B46"/>
    <sortCondition ref="D2:D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61"/>
  <sheetViews>
    <sheetView workbookViewId="0">
      <selection activeCell="B41" sqref="B41"/>
    </sheetView>
  </sheetViews>
  <sheetFormatPr defaultRowHeight="12.75" outlineLevelRow="3"/>
  <cols>
    <col min="1" max="1" width="13.42578125" customWidth="1"/>
    <col min="2" max="2" width="13" customWidth="1"/>
    <col min="3" max="3" width="14.140625" customWidth="1"/>
    <col min="4" max="4" width="11.7109375" customWidth="1"/>
    <col min="5" max="5" width="12.42578125" customWidth="1"/>
    <col min="6" max="6" width="13" customWidth="1"/>
    <col min="7" max="7" width="14" customWidth="1"/>
  </cols>
  <sheetData>
    <row r="1" spans="1:7" ht="15">
      <c r="A1" s="12" t="s">
        <v>76</v>
      </c>
      <c r="B1" s="13" t="s">
        <v>77</v>
      </c>
      <c r="C1" s="13" t="s">
        <v>78</v>
      </c>
      <c r="D1" s="13" t="s">
        <v>79</v>
      </c>
      <c r="E1" s="13" t="s">
        <v>80</v>
      </c>
      <c r="F1" s="13" t="s">
        <v>81</v>
      </c>
      <c r="G1" s="14" t="s">
        <v>75</v>
      </c>
    </row>
    <row r="2" spans="1:7" ht="15" hidden="1" outlineLevel="3">
      <c r="A2" s="15">
        <v>42392</v>
      </c>
      <c r="B2" s="16" t="s">
        <v>85</v>
      </c>
      <c r="C2" s="16" t="s">
        <v>86</v>
      </c>
      <c r="D2" s="16" t="s">
        <v>87</v>
      </c>
      <c r="E2" s="17">
        <v>50</v>
      </c>
      <c r="F2" s="16">
        <v>19.989999999999998</v>
      </c>
      <c r="G2" s="18">
        <v>999.5</v>
      </c>
    </row>
    <row r="3" spans="1:7" ht="15" hidden="1" outlineLevel="3">
      <c r="A3" s="15">
        <v>42648</v>
      </c>
      <c r="B3" s="16" t="s">
        <v>85</v>
      </c>
      <c r="C3" s="16" t="s">
        <v>95</v>
      </c>
      <c r="D3" s="16" t="s">
        <v>87</v>
      </c>
      <c r="E3" s="17">
        <v>28</v>
      </c>
      <c r="F3" s="16">
        <v>8.99</v>
      </c>
      <c r="G3" s="18">
        <v>251.72</v>
      </c>
    </row>
    <row r="4" spans="1:7" ht="15" hidden="1" outlineLevel="3">
      <c r="A4" s="15">
        <v>42750</v>
      </c>
      <c r="B4" s="16" t="s">
        <v>85</v>
      </c>
      <c r="C4" s="16" t="s">
        <v>89</v>
      </c>
      <c r="D4" s="16" t="s">
        <v>87</v>
      </c>
      <c r="E4" s="17">
        <v>46</v>
      </c>
      <c r="F4" s="16">
        <v>8.99</v>
      </c>
      <c r="G4" s="18">
        <v>413.54</v>
      </c>
    </row>
    <row r="5" spans="1:7" ht="15" hidden="1" outlineLevel="3">
      <c r="A5" s="15">
        <v>42767</v>
      </c>
      <c r="B5" s="16" t="s">
        <v>85</v>
      </c>
      <c r="C5" s="16" t="s">
        <v>98</v>
      </c>
      <c r="D5" s="16" t="s">
        <v>87</v>
      </c>
      <c r="E5" s="17">
        <v>87</v>
      </c>
      <c r="F5" s="16">
        <v>15</v>
      </c>
      <c r="G5" s="19">
        <v>1305</v>
      </c>
    </row>
    <row r="6" spans="1:7" ht="15" hidden="1" outlineLevel="3">
      <c r="A6" s="15">
        <v>42886</v>
      </c>
      <c r="B6" s="16" t="s">
        <v>85</v>
      </c>
      <c r="C6" s="16" t="s">
        <v>89</v>
      </c>
      <c r="D6" s="16" t="s">
        <v>87</v>
      </c>
      <c r="E6" s="17">
        <v>80</v>
      </c>
      <c r="F6" s="16">
        <v>8.99</v>
      </c>
      <c r="G6" s="18">
        <v>719.2</v>
      </c>
    </row>
    <row r="7" spans="1:7" ht="15" hidden="1" outlineLevel="3">
      <c r="A7" s="15">
        <v>43056</v>
      </c>
      <c r="B7" s="16" t="s">
        <v>85</v>
      </c>
      <c r="C7" s="16" t="s">
        <v>88</v>
      </c>
      <c r="D7" s="16" t="s">
        <v>87</v>
      </c>
      <c r="E7" s="17">
        <v>11</v>
      </c>
      <c r="F7" s="16">
        <v>4.99</v>
      </c>
      <c r="G7" s="18">
        <v>54.89</v>
      </c>
    </row>
    <row r="8" spans="1:7" ht="15" hidden="1" outlineLevel="3">
      <c r="A8" s="15">
        <v>43073</v>
      </c>
      <c r="B8" s="16" t="s">
        <v>85</v>
      </c>
      <c r="C8" s="16" t="s">
        <v>88</v>
      </c>
      <c r="D8" s="16" t="s">
        <v>87</v>
      </c>
      <c r="E8" s="17">
        <v>94</v>
      </c>
      <c r="F8" s="16">
        <v>19.989999999999998</v>
      </c>
      <c r="G8" s="19">
        <v>1879.06</v>
      </c>
    </row>
    <row r="9" spans="1:7" ht="15" hidden="1" outlineLevel="3">
      <c r="A9" s="15">
        <v>43090</v>
      </c>
      <c r="B9" s="16" t="s">
        <v>85</v>
      </c>
      <c r="C9" s="16" t="s">
        <v>93</v>
      </c>
      <c r="D9" s="16" t="s">
        <v>87</v>
      </c>
      <c r="E9" s="17">
        <v>28</v>
      </c>
      <c r="F9" s="16">
        <v>4.99</v>
      </c>
      <c r="G9" s="18">
        <v>139.72</v>
      </c>
    </row>
    <row r="10" spans="1:7" ht="15" hidden="1" outlineLevel="2">
      <c r="A10" s="15"/>
      <c r="B10" s="16"/>
      <c r="C10" s="16"/>
      <c r="D10" s="28" t="s">
        <v>109</v>
      </c>
      <c r="E10" s="17">
        <f>SUBTOTAL(9,E2:E9)</f>
        <v>424</v>
      </c>
      <c r="F10" s="16"/>
      <c r="G10" s="18">
        <f>SUBTOTAL(9,G2:G9)</f>
        <v>5762.63</v>
      </c>
    </row>
    <row r="11" spans="1:7" ht="15" hidden="1" outlineLevel="3">
      <c r="A11" s="15">
        <v>42614</v>
      </c>
      <c r="B11" s="16" t="s">
        <v>85</v>
      </c>
      <c r="C11" s="16" t="s">
        <v>98</v>
      </c>
      <c r="D11" s="16" t="s">
        <v>99</v>
      </c>
      <c r="E11" s="17">
        <v>2</v>
      </c>
      <c r="F11" s="16">
        <v>125</v>
      </c>
      <c r="G11" s="18">
        <v>250</v>
      </c>
    </row>
    <row r="12" spans="1:7" ht="15" hidden="1" outlineLevel="3">
      <c r="A12" s="15">
        <v>42903</v>
      </c>
      <c r="B12" s="16" t="s">
        <v>85</v>
      </c>
      <c r="C12" s="16" t="s">
        <v>86</v>
      </c>
      <c r="D12" s="16" t="s">
        <v>99</v>
      </c>
      <c r="E12" s="17">
        <v>5</v>
      </c>
      <c r="F12" s="16">
        <v>125</v>
      </c>
      <c r="G12" s="18">
        <v>625</v>
      </c>
    </row>
    <row r="13" spans="1:7" ht="15" hidden="1" outlineLevel="2" collapsed="1">
      <c r="A13" s="15"/>
      <c r="B13" s="16"/>
      <c r="C13" s="16"/>
      <c r="D13" s="28" t="s">
        <v>110</v>
      </c>
      <c r="E13" s="17">
        <f>SUBTOTAL(9,E11:E12)</f>
        <v>7</v>
      </c>
      <c r="F13" s="16"/>
      <c r="G13" s="18">
        <f>SUBTOTAL(9,G11:G12)</f>
        <v>875</v>
      </c>
    </row>
    <row r="14" spans="1:7" ht="15" hidden="1" outlineLevel="3">
      <c r="A14" s="15">
        <v>42426</v>
      </c>
      <c r="B14" s="16" t="s">
        <v>85</v>
      </c>
      <c r="C14" s="16" t="s">
        <v>89</v>
      </c>
      <c r="D14" s="16" t="s">
        <v>90</v>
      </c>
      <c r="E14" s="17">
        <v>27</v>
      </c>
      <c r="F14" s="16">
        <v>19.989999999999998</v>
      </c>
      <c r="G14" s="18">
        <v>539.73</v>
      </c>
    </row>
    <row r="15" spans="1:7" ht="15" hidden="1" outlineLevel="2" collapsed="1">
      <c r="A15" s="15"/>
      <c r="B15" s="16"/>
      <c r="C15" s="16"/>
      <c r="D15" s="28" t="s">
        <v>111</v>
      </c>
      <c r="E15" s="17">
        <f>SUBTOTAL(9,E14:E14)</f>
        <v>27</v>
      </c>
      <c r="F15" s="16"/>
      <c r="G15" s="18">
        <f>SUBTOTAL(9,G14:G14)</f>
        <v>539.73</v>
      </c>
    </row>
    <row r="16" spans="1:7" ht="15" hidden="1" outlineLevel="3">
      <c r="A16" s="15">
        <v>42699</v>
      </c>
      <c r="B16" s="16" t="s">
        <v>85</v>
      </c>
      <c r="C16" s="16" t="s">
        <v>86</v>
      </c>
      <c r="D16" s="16" t="s">
        <v>100</v>
      </c>
      <c r="E16" s="17">
        <v>96</v>
      </c>
      <c r="F16" s="16">
        <v>4.99</v>
      </c>
      <c r="G16" s="18">
        <v>479.04</v>
      </c>
    </row>
    <row r="17" spans="1:7" ht="15" hidden="1" outlineLevel="3">
      <c r="A17" s="15">
        <v>42818</v>
      </c>
      <c r="B17" s="16" t="s">
        <v>85</v>
      </c>
      <c r="C17" s="16" t="s">
        <v>88</v>
      </c>
      <c r="D17" s="16" t="s">
        <v>100</v>
      </c>
      <c r="E17" s="17">
        <v>50</v>
      </c>
      <c r="F17" s="16">
        <v>4.99</v>
      </c>
      <c r="G17" s="18">
        <v>249.5</v>
      </c>
    </row>
    <row r="18" spans="1:7" ht="15" hidden="1" outlineLevel="3">
      <c r="A18" s="15">
        <v>42937</v>
      </c>
      <c r="B18" s="16" t="s">
        <v>85</v>
      </c>
      <c r="C18" s="16" t="s">
        <v>95</v>
      </c>
      <c r="D18" s="16" t="s">
        <v>100</v>
      </c>
      <c r="E18" s="17">
        <v>55</v>
      </c>
      <c r="F18" s="16">
        <v>12.49</v>
      </c>
      <c r="G18" s="18">
        <v>686.95</v>
      </c>
    </row>
    <row r="19" spans="1:7" ht="15" hidden="1" outlineLevel="3">
      <c r="A19" s="15">
        <v>42954</v>
      </c>
      <c r="B19" s="16" t="s">
        <v>85</v>
      </c>
      <c r="C19" s="16" t="s">
        <v>86</v>
      </c>
      <c r="D19" s="16" t="s">
        <v>100</v>
      </c>
      <c r="E19" s="17">
        <v>42</v>
      </c>
      <c r="F19" s="16">
        <v>23.95</v>
      </c>
      <c r="G19" s="19">
        <v>1005.9</v>
      </c>
    </row>
    <row r="20" spans="1:7" ht="15" hidden="1" outlineLevel="2" collapsed="1">
      <c r="A20" s="15"/>
      <c r="B20" s="16"/>
      <c r="C20" s="16"/>
      <c r="D20" s="28" t="s">
        <v>112</v>
      </c>
      <c r="E20" s="17">
        <f>SUBTOTAL(9,E16:E19)</f>
        <v>243</v>
      </c>
      <c r="F20" s="16"/>
      <c r="G20" s="19">
        <f>SUBTOTAL(9,G16:G19)</f>
        <v>2421.39</v>
      </c>
    </row>
    <row r="21" spans="1:7" ht="15" hidden="1" outlineLevel="3">
      <c r="A21" s="15">
        <v>42409</v>
      </c>
      <c r="B21" s="16" t="s">
        <v>85</v>
      </c>
      <c r="C21" s="16" t="s">
        <v>88</v>
      </c>
      <c r="D21" s="16" t="s">
        <v>84</v>
      </c>
      <c r="E21" s="17">
        <v>36</v>
      </c>
      <c r="F21" s="16">
        <v>4.99</v>
      </c>
      <c r="G21" s="18">
        <v>179.64</v>
      </c>
    </row>
    <row r="22" spans="1:7" ht="15" hidden="1" outlineLevel="3">
      <c r="A22" s="15">
        <v>42478</v>
      </c>
      <c r="B22" s="16" t="s">
        <v>85</v>
      </c>
      <c r="C22" s="16" t="s">
        <v>93</v>
      </c>
      <c r="D22" s="16" t="s">
        <v>84</v>
      </c>
      <c r="E22" s="17">
        <v>75</v>
      </c>
      <c r="F22" s="16">
        <v>1.99</v>
      </c>
      <c r="G22" s="18">
        <v>149.25</v>
      </c>
    </row>
    <row r="23" spans="1:7" ht="15" hidden="1" outlineLevel="3">
      <c r="A23" s="15">
        <v>42495</v>
      </c>
      <c r="B23" s="16" t="s">
        <v>85</v>
      </c>
      <c r="C23" s="16" t="s">
        <v>88</v>
      </c>
      <c r="D23" s="16" t="s">
        <v>84</v>
      </c>
      <c r="E23" s="17">
        <v>90</v>
      </c>
      <c r="F23" s="16">
        <v>4.99</v>
      </c>
      <c r="G23" s="18">
        <v>449.1</v>
      </c>
    </row>
    <row r="24" spans="1:7" ht="15" hidden="1" outlineLevel="3">
      <c r="A24" s="15">
        <v>42546</v>
      </c>
      <c r="B24" s="16" t="s">
        <v>85</v>
      </c>
      <c r="C24" s="16" t="s">
        <v>95</v>
      </c>
      <c r="D24" s="16" t="s">
        <v>84</v>
      </c>
      <c r="E24" s="17">
        <v>90</v>
      </c>
      <c r="F24" s="16">
        <v>4.99</v>
      </c>
      <c r="G24" s="18">
        <v>449.1</v>
      </c>
    </row>
    <row r="25" spans="1:7" ht="15" hidden="1" outlineLevel="3">
      <c r="A25" s="15">
        <v>42716</v>
      </c>
      <c r="B25" s="16" t="s">
        <v>85</v>
      </c>
      <c r="C25" s="16" t="s">
        <v>98</v>
      </c>
      <c r="D25" s="16" t="s">
        <v>84</v>
      </c>
      <c r="E25" s="17">
        <v>67</v>
      </c>
      <c r="F25" s="16">
        <v>1.29</v>
      </c>
      <c r="G25" s="18">
        <v>86.43</v>
      </c>
    </row>
    <row r="26" spans="1:7" ht="15" hidden="1" outlineLevel="3">
      <c r="A26" s="15">
        <v>42835</v>
      </c>
      <c r="B26" s="16" t="s">
        <v>85</v>
      </c>
      <c r="C26" s="16" t="s">
        <v>93</v>
      </c>
      <c r="D26" s="16" t="s">
        <v>84</v>
      </c>
      <c r="E26" s="17">
        <v>66</v>
      </c>
      <c r="F26" s="16">
        <v>1.99</v>
      </c>
      <c r="G26" s="18">
        <v>131.34</v>
      </c>
    </row>
    <row r="27" spans="1:7" ht="15" hidden="1" outlineLevel="3">
      <c r="A27" s="15">
        <v>42869</v>
      </c>
      <c r="B27" s="16" t="s">
        <v>85</v>
      </c>
      <c r="C27" s="16" t="s">
        <v>89</v>
      </c>
      <c r="D27" s="16" t="s">
        <v>84</v>
      </c>
      <c r="E27" s="17">
        <v>53</v>
      </c>
      <c r="F27" s="16">
        <v>1.29</v>
      </c>
      <c r="G27" s="18">
        <v>68.37</v>
      </c>
    </row>
    <row r="28" spans="1:7" ht="15" hidden="1" outlineLevel="3">
      <c r="A28" s="15">
        <v>42988</v>
      </c>
      <c r="B28" s="16" t="s">
        <v>85</v>
      </c>
      <c r="C28" s="16" t="s">
        <v>89</v>
      </c>
      <c r="D28" s="16" t="s">
        <v>84</v>
      </c>
      <c r="E28" s="17">
        <v>7</v>
      </c>
      <c r="F28" s="16">
        <v>1.29</v>
      </c>
      <c r="G28" s="18">
        <v>9.0299999999999994</v>
      </c>
    </row>
    <row r="29" spans="1:7" ht="15" hidden="1" outlineLevel="3">
      <c r="A29" s="15">
        <v>43039</v>
      </c>
      <c r="B29" s="16" t="s">
        <v>85</v>
      </c>
      <c r="C29" s="16" t="s">
        <v>93</v>
      </c>
      <c r="D29" s="16" t="s">
        <v>84</v>
      </c>
      <c r="E29" s="17">
        <v>14</v>
      </c>
      <c r="F29" s="16">
        <v>1.29</v>
      </c>
      <c r="G29" s="18">
        <v>18.059999999999999</v>
      </c>
    </row>
    <row r="30" spans="1:7" ht="15" hidden="1" outlineLevel="2" collapsed="1">
      <c r="A30" s="15"/>
      <c r="B30" s="16"/>
      <c r="C30" s="16"/>
      <c r="D30" s="28" t="s">
        <v>113</v>
      </c>
      <c r="E30" s="17">
        <f>SUBTOTAL(9,E21:E29)</f>
        <v>498</v>
      </c>
      <c r="F30" s="16"/>
      <c r="G30" s="18">
        <f>SUBTOTAL(9,G21:G29)</f>
        <v>1540.32</v>
      </c>
    </row>
    <row r="31" spans="1:7" ht="15" outlineLevel="1" collapsed="1">
      <c r="A31" s="15"/>
      <c r="B31" s="28" t="s">
        <v>101</v>
      </c>
      <c r="C31" s="16"/>
      <c r="D31" s="16"/>
      <c r="E31" s="17">
        <f>SUBTOTAL(9,E2:E29)</f>
        <v>1199</v>
      </c>
      <c r="F31" s="16"/>
      <c r="G31" s="18">
        <f>SUBTOTAL(9,G2:G29)</f>
        <v>11139.070000000002</v>
      </c>
    </row>
    <row r="32" spans="1:7" ht="15" hidden="1" outlineLevel="3">
      <c r="A32" s="15">
        <v>42461</v>
      </c>
      <c r="B32" s="16" t="s">
        <v>82</v>
      </c>
      <c r="C32" s="16" t="s">
        <v>83</v>
      </c>
      <c r="D32" s="16" t="s">
        <v>87</v>
      </c>
      <c r="E32" s="17">
        <v>60</v>
      </c>
      <c r="F32" s="16">
        <v>4.99</v>
      </c>
      <c r="G32" s="18">
        <v>299.39999999999998</v>
      </c>
    </row>
    <row r="33" spans="1:7" ht="15" hidden="1" outlineLevel="3">
      <c r="A33" s="15">
        <v>42529</v>
      </c>
      <c r="B33" s="16" t="s">
        <v>82</v>
      </c>
      <c r="C33" s="16" t="s">
        <v>83</v>
      </c>
      <c r="D33" s="16" t="s">
        <v>87</v>
      </c>
      <c r="E33" s="17">
        <v>60</v>
      </c>
      <c r="F33" s="16">
        <v>8.99</v>
      </c>
      <c r="G33" s="18">
        <v>539.4</v>
      </c>
    </row>
    <row r="34" spans="1:7" ht="15" hidden="1" outlineLevel="3">
      <c r="A34" s="15">
        <v>42563</v>
      </c>
      <c r="B34" s="16" t="s">
        <v>82</v>
      </c>
      <c r="C34" s="16" t="s">
        <v>96</v>
      </c>
      <c r="D34" s="16" t="s">
        <v>87</v>
      </c>
      <c r="E34" s="17">
        <v>29</v>
      </c>
      <c r="F34" s="16">
        <v>1.99</v>
      </c>
      <c r="G34" s="18">
        <v>57.71</v>
      </c>
    </row>
    <row r="35" spans="1:7" ht="15" hidden="1" outlineLevel="3">
      <c r="A35" s="15">
        <v>42580</v>
      </c>
      <c r="B35" s="16" t="s">
        <v>82</v>
      </c>
      <c r="C35" s="16" t="s">
        <v>97</v>
      </c>
      <c r="D35" s="16" t="s">
        <v>87</v>
      </c>
      <c r="E35" s="17">
        <v>81</v>
      </c>
      <c r="F35" s="16">
        <v>19.989999999999998</v>
      </c>
      <c r="G35" s="19">
        <v>1619.19</v>
      </c>
    </row>
    <row r="36" spans="1:7" ht="15" hidden="1" outlineLevel="3">
      <c r="A36" s="15">
        <v>42784</v>
      </c>
      <c r="B36" s="16" t="s">
        <v>82</v>
      </c>
      <c r="C36" s="16" t="s">
        <v>83</v>
      </c>
      <c r="D36" s="16" t="s">
        <v>87</v>
      </c>
      <c r="E36" s="17">
        <v>4</v>
      </c>
      <c r="F36" s="16">
        <v>4.99</v>
      </c>
      <c r="G36" s="18">
        <v>19.96</v>
      </c>
    </row>
    <row r="37" spans="1:7" ht="15" outlineLevel="2" collapsed="1">
      <c r="A37" s="15"/>
      <c r="B37" s="16"/>
      <c r="C37" s="16"/>
      <c r="D37" s="28" t="s">
        <v>109</v>
      </c>
      <c r="E37" s="17">
        <f>SUBTOTAL(9,E32:E36)</f>
        <v>234</v>
      </c>
      <c r="F37" s="16"/>
      <c r="G37" s="18">
        <f>SUBTOTAL(9,G32:G36)</f>
        <v>2535.66</v>
      </c>
    </row>
    <row r="38" spans="1:7" ht="15" hidden="1" outlineLevel="3">
      <c r="A38" s="15">
        <v>42665</v>
      </c>
      <c r="B38" s="16" t="s">
        <v>82</v>
      </c>
      <c r="C38" s="16" t="s">
        <v>83</v>
      </c>
      <c r="D38" s="16" t="s">
        <v>90</v>
      </c>
      <c r="E38" s="17">
        <v>64</v>
      </c>
      <c r="F38" s="16">
        <v>8.99</v>
      </c>
      <c r="G38" s="18">
        <v>575.36</v>
      </c>
    </row>
    <row r="39" spans="1:7" ht="15" hidden="1" outlineLevel="3">
      <c r="A39" s="15">
        <v>42682</v>
      </c>
      <c r="B39" s="16" t="s">
        <v>82</v>
      </c>
      <c r="C39" s="16" t="s">
        <v>97</v>
      </c>
      <c r="D39" s="16" t="s">
        <v>90</v>
      </c>
      <c r="E39" s="17">
        <v>15</v>
      </c>
      <c r="F39" s="16">
        <v>19.989999999999998</v>
      </c>
      <c r="G39" s="18">
        <v>299.85000000000002</v>
      </c>
    </row>
    <row r="40" spans="1:7" ht="15" hidden="1" outlineLevel="3">
      <c r="A40" s="15">
        <v>42852</v>
      </c>
      <c r="B40" s="16" t="s">
        <v>82</v>
      </c>
      <c r="C40" s="16" t="s">
        <v>96</v>
      </c>
      <c r="D40" s="16" t="s">
        <v>90</v>
      </c>
      <c r="E40" s="17">
        <v>96</v>
      </c>
      <c r="F40" s="16">
        <v>4.99</v>
      </c>
      <c r="G40" s="18">
        <v>479.04</v>
      </c>
    </row>
    <row r="41" spans="1:7" ht="15" outlineLevel="2" collapsed="1">
      <c r="A41" s="15"/>
      <c r="B41" s="16"/>
      <c r="C41" s="16"/>
      <c r="D41" s="28" t="s">
        <v>111</v>
      </c>
      <c r="E41" s="17">
        <f>SUBTOTAL(9,E38:E40)</f>
        <v>175</v>
      </c>
      <c r="F41" s="16"/>
      <c r="G41" s="18">
        <f>SUBTOTAL(9,G38:G40)</f>
        <v>1354.25</v>
      </c>
    </row>
    <row r="42" spans="1:7" ht="15" hidden="1" outlineLevel="3">
      <c r="A42" s="15">
        <v>42631</v>
      </c>
      <c r="B42" s="16" t="s">
        <v>82</v>
      </c>
      <c r="C42" s="16" t="s">
        <v>83</v>
      </c>
      <c r="D42" s="16" t="s">
        <v>100</v>
      </c>
      <c r="E42" s="17">
        <v>16</v>
      </c>
      <c r="F42" s="16">
        <v>15.99</v>
      </c>
      <c r="G42" s="18">
        <v>255.84</v>
      </c>
    </row>
    <row r="43" spans="1:7" ht="15" hidden="1" outlineLevel="3">
      <c r="A43" s="15">
        <v>42733</v>
      </c>
      <c r="B43" s="16" t="s">
        <v>82</v>
      </c>
      <c r="C43" s="16" t="s">
        <v>97</v>
      </c>
      <c r="D43" s="16" t="s">
        <v>100</v>
      </c>
      <c r="E43" s="17">
        <v>74</v>
      </c>
      <c r="F43" s="16">
        <v>15.99</v>
      </c>
      <c r="G43" s="19">
        <v>1183.26</v>
      </c>
    </row>
    <row r="44" spans="1:7" ht="15" hidden="1" outlineLevel="3">
      <c r="A44" s="15">
        <v>42920</v>
      </c>
      <c r="B44" s="16" t="s">
        <v>82</v>
      </c>
      <c r="C44" s="16" t="s">
        <v>83</v>
      </c>
      <c r="D44" s="16" t="s">
        <v>100</v>
      </c>
      <c r="E44" s="17">
        <v>62</v>
      </c>
      <c r="F44" s="16">
        <v>4.99</v>
      </c>
      <c r="G44" s="18">
        <v>309.38</v>
      </c>
    </row>
    <row r="45" spans="1:7" ht="15" outlineLevel="2" collapsed="1">
      <c r="A45" s="15"/>
      <c r="B45" s="16"/>
      <c r="C45" s="16"/>
      <c r="D45" s="28" t="s">
        <v>112</v>
      </c>
      <c r="E45" s="17">
        <f>SUBTOTAL(9,E42:E44)</f>
        <v>152</v>
      </c>
      <c r="F45" s="16"/>
      <c r="G45" s="18">
        <f>SUBTOTAL(9,G42:G44)</f>
        <v>1748.48</v>
      </c>
    </row>
    <row r="46" spans="1:7" ht="15" hidden="1" outlineLevel="3">
      <c r="A46" s="15">
        <v>42375</v>
      </c>
      <c r="B46" s="16" t="s">
        <v>82</v>
      </c>
      <c r="C46" s="16" t="s">
        <v>83</v>
      </c>
      <c r="D46" s="16" t="s">
        <v>84</v>
      </c>
      <c r="E46" s="17">
        <v>95</v>
      </c>
      <c r="F46" s="16">
        <v>1.99</v>
      </c>
      <c r="G46" s="18">
        <v>189.05</v>
      </c>
    </row>
    <row r="47" spans="1:7" ht="15" hidden="1" outlineLevel="3">
      <c r="A47" s="15">
        <v>42597</v>
      </c>
      <c r="B47" s="16" t="s">
        <v>82</v>
      </c>
      <c r="C47" s="16" t="s">
        <v>83</v>
      </c>
      <c r="D47" s="16" t="s">
        <v>84</v>
      </c>
      <c r="E47" s="17">
        <v>35</v>
      </c>
      <c r="F47" s="16">
        <v>4.99</v>
      </c>
      <c r="G47" s="18">
        <v>174.65</v>
      </c>
    </row>
    <row r="48" spans="1:7" ht="15" outlineLevel="2" collapsed="1">
      <c r="A48" s="15"/>
      <c r="B48" s="16"/>
      <c r="C48" s="16"/>
      <c r="D48" s="28" t="s">
        <v>113</v>
      </c>
      <c r="E48" s="17">
        <f>SUBTOTAL(9,E46:E47)</f>
        <v>130</v>
      </c>
      <c r="F48" s="16"/>
      <c r="G48" s="18">
        <f>SUBTOTAL(9,G46:G47)</f>
        <v>363.70000000000005</v>
      </c>
    </row>
    <row r="49" spans="1:7" ht="15" outlineLevel="1">
      <c r="A49" s="15"/>
      <c r="B49" s="28" t="s">
        <v>102</v>
      </c>
      <c r="C49" s="16"/>
      <c r="D49" s="16"/>
      <c r="E49" s="17">
        <f>SUBTOTAL(9,E32:E47)</f>
        <v>691</v>
      </c>
      <c r="F49" s="16"/>
      <c r="G49" s="18">
        <f>SUBTOTAL(9,G32:G47)</f>
        <v>6002.09</v>
      </c>
    </row>
    <row r="50" spans="1:7" ht="15" outlineLevel="3">
      <c r="A50" s="15">
        <v>42801</v>
      </c>
      <c r="B50" s="16" t="s">
        <v>91</v>
      </c>
      <c r="C50" s="16" t="s">
        <v>92</v>
      </c>
      <c r="D50" s="16" t="s">
        <v>87</v>
      </c>
      <c r="E50" s="17">
        <v>7</v>
      </c>
      <c r="F50" s="16">
        <v>19.989999999999998</v>
      </c>
      <c r="G50" s="18">
        <v>139.93</v>
      </c>
    </row>
    <row r="51" spans="1:7" ht="15" outlineLevel="3">
      <c r="A51" s="15">
        <v>43022</v>
      </c>
      <c r="B51" s="16" t="s">
        <v>91</v>
      </c>
      <c r="C51" s="16" t="s">
        <v>94</v>
      </c>
      <c r="D51" s="16" t="s">
        <v>87</v>
      </c>
      <c r="E51" s="17">
        <v>57</v>
      </c>
      <c r="F51" s="16">
        <v>19.989999999999998</v>
      </c>
      <c r="G51" s="19">
        <v>1139.43</v>
      </c>
    </row>
    <row r="52" spans="1:7" ht="15" outlineLevel="2">
      <c r="A52" s="15"/>
      <c r="B52" s="16"/>
      <c r="C52" s="16"/>
      <c r="D52" s="28" t="s">
        <v>109</v>
      </c>
      <c r="E52" s="17">
        <f>SUBTOTAL(9,E50:E51)</f>
        <v>64</v>
      </c>
      <c r="F52" s="16"/>
      <c r="G52" s="19">
        <f>SUBTOTAL(9,G50:G51)</f>
        <v>1279.3600000000001</v>
      </c>
    </row>
    <row r="53" spans="1:7" ht="15" outlineLevel="3">
      <c r="A53" s="15">
        <v>42971</v>
      </c>
      <c r="B53" s="16" t="s">
        <v>91</v>
      </c>
      <c r="C53" s="16" t="s">
        <v>92</v>
      </c>
      <c r="D53" s="16" t="s">
        <v>99</v>
      </c>
      <c r="E53" s="17">
        <v>3</v>
      </c>
      <c r="F53" s="16">
        <v>275</v>
      </c>
      <c r="G53" s="18">
        <v>825</v>
      </c>
    </row>
    <row r="54" spans="1:7" ht="15" outlineLevel="2">
      <c r="A54" s="15"/>
      <c r="B54" s="16"/>
      <c r="C54" s="16"/>
      <c r="D54" s="28" t="s">
        <v>110</v>
      </c>
      <c r="E54" s="17">
        <f>SUBTOTAL(9,E53:E53)</f>
        <v>3</v>
      </c>
      <c r="F54" s="16"/>
      <c r="G54" s="18">
        <f>SUBTOTAL(9,G53:G53)</f>
        <v>825</v>
      </c>
    </row>
    <row r="55" spans="1:7" ht="15" outlineLevel="3">
      <c r="A55" s="15">
        <v>43005</v>
      </c>
      <c r="B55" s="16" t="s">
        <v>91</v>
      </c>
      <c r="C55" s="16" t="s">
        <v>92</v>
      </c>
      <c r="D55" s="16" t="s">
        <v>90</v>
      </c>
      <c r="E55" s="17">
        <v>76</v>
      </c>
      <c r="F55" s="16">
        <v>1.99</v>
      </c>
      <c r="G55" s="18">
        <v>151.24</v>
      </c>
    </row>
    <row r="56" spans="1:7" ht="15" outlineLevel="2">
      <c r="A56" s="15"/>
      <c r="B56" s="16"/>
      <c r="C56" s="16"/>
      <c r="D56" s="28" t="s">
        <v>111</v>
      </c>
      <c r="E56" s="17">
        <f>SUBTOTAL(9,E55:E55)</f>
        <v>76</v>
      </c>
      <c r="F56" s="16"/>
      <c r="G56" s="18">
        <f>SUBTOTAL(9,G55:G55)</f>
        <v>151.24</v>
      </c>
    </row>
    <row r="57" spans="1:7" ht="15" outlineLevel="3">
      <c r="A57" s="15">
        <v>42444</v>
      </c>
      <c r="B57" s="16" t="s">
        <v>91</v>
      </c>
      <c r="C57" s="16" t="s">
        <v>92</v>
      </c>
      <c r="D57" s="16" t="s">
        <v>84</v>
      </c>
      <c r="E57" s="17">
        <v>56</v>
      </c>
      <c r="F57" s="16">
        <v>2.99</v>
      </c>
      <c r="G57" s="18">
        <v>167.44</v>
      </c>
    </row>
    <row r="58" spans="1:7" ht="15" outlineLevel="3">
      <c r="A58" s="20">
        <v>42512</v>
      </c>
      <c r="B58" s="21" t="s">
        <v>91</v>
      </c>
      <c r="C58" s="21" t="s">
        <v>94</v>
      </c>
      <c r="D58" s="21" t="s">
        <v>84</v>
      </c>
      <c r="E58" s="22">
        <v>32</v>
      </c>
      <c r="F58" s="21">
        <v>1.99</v>
      </c>
      <c r="G58" s="23">
        <v>63.68</v>
      </c>
    </row>
    <row r="59" spans="1:7" ht="15" outlineLevel="2">
      <c r="A59" s="29"/>
      <c r="B59" s="30"/>
      <c r="C59" s="30"/>
      <c r="D59" s="32" t="s">
        <v>113</v>
      </c>
      <c r="E59" s="31">
        <f>SUBTOTAL(9,E57:E58)</f>
        <v>88</v>
      </c>
      <c r="F59" s="30"/>
      <c r="G59" s="30">
        <f>SUBTOTAL(9,G57:G58)</f>
        <v>231.12</v>
      </c>
    </row>
    <row r="60" spans="1:7" ht="15" outlineLevel="1">
      <c r="A60" s="29"/>
      <c r="B60" s="32" t="s">
        <v>103</v>
      </c>
      <c r="C60" s="30"/>
      <c r="D60" s="30"/>
      <c r="E60" s="31">
        <f>SUBTOTAL(9,E50:E58)</f>
        <v>231</v>
      </c>
      <c r="F60" s="30"/>
      <c r="G60" s="30">
        <f>SUBTOTAL(9,G50:G58)</f>
        <v>2486.7200000000003</v>
      </c>
    </row>
    <row r="61" spans="1:7" ht="15">
      <c r="A61" s="29"/>
      <c r="B61" s="32" t="s">
        <v>104</v>
      </c>
      <c r="C61" s="30"/>
      <c r="D61" s="30"/>
      <c r="E61" s="31">
        <f>SUBTOTAL(9,E2:E58)</f>
        <v>2121</v>
      </c>
      <c r="F61" s="30"/>
      <c r="G61" s="30">
        <f>SUBTOTAL(9,G2:G58)</f>
        <v>19627.880000000005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9"/>
  <sheetViews>
    <sheetView workbookViewId="0">
      <selection activeCell="C4" sqref="C4"/>
    </sheetView>
  </sheetViews>
  <sheetFormatPr defaultRowHeight="12.75"/>
  <cols>
    <col min="1" max="1" width="11.7109375" bestFit="1" customWidth="1"/>
    <col min="2" max="2" width="9.5703125" bestFit="1" customWidth="1"/>
    <col min="3" max="3" width="7.7109375" bestFit="1" customWidth="1"/>
    <col min="4" max="7" width="7.7109375" customWidth="1"/>
    <col min="8" max="8" width="10.5703125" bestFit="1" customWidth="1"/>
    <col min="9" max="9" width="10.5703125" customWidth="1"/>
    <col min="10" max="14" width="11.5703125" customWidth="1"/>
    <col min="15" max="17" width="11.5703125" bestFit="1" customWidth="1"/>
    <col min="18" max="18" width="10.85546875" bestFit="1" customWidth="1"/>
    <col min="19" max="21" width="7.28515625" customWidth="1"/>
    <col min="22" max="22" width="9.85546875" bestFit="1" customWidth="1"/>
    <col min="23" max="27" width="8.140625" customWidth="1"/>
    <col min="28" max="28" width="8.85546875" customWidth="1"/>
    <col min="29" max="35" width="9.7109375" bestFit="1" customWidth="1"/>
    <col min="36" max="36" width="12.28515625" bestFit="1" customWidth="1"/>
    <col min="37" max="49" width="8.140625" customWidth="1"/>
    <col min="50" max="50" width="10.7109375" bestFit="1" customWidth="1"/>
    <col min="51" max="51" width="10.5703125" bestFit="1" customWidth="1"/>
  </cols>
  <sheetData>
    <row r="1" spans="1:8">
      <c r="A1" s="24" t="s">
        <v>76</v>
      </c>
      <c r="B1" t="s">
        <v>132</v>
      </c>
    </row>
    <row r="3" spans="1:8">
      <c r="A3" s="24" t="s">
        <v>131</v>
      </c>
      <c r="C3" s="24" t="s">
        <v>79</v>
      </c>
    </row>
    <row r="4" spans="1:8">
      <c r="A4" s="24" t="s">
        <v>77</v>
      </c>
      <c r="B4" s="24" t="s">
        <v>78</v>
      </c>
      <c r="C4" t="s">
        <v>87</v>
      </c>
      <c r="D4" t="s">
        <v>99</v>
      </c>
      <c r="E4" t="s">
        <v>90</v>
      </c>
      <c r="F4" t="s">
        <v>100</v>
      </c>
      <c r="G4" t="s">
        <v>84</v>
      </c>
      <c r="H4" t="s">
        <v>104</v>
      </c>
    </row>
    <row r="5" spans="1:8">
      <c r="A5" t="s">
        <v>85</v>
      </c>
      <c r="B5" t="s">
        <v>93</v>
      </c>
      <c r="C5" s="25">
        <v>28</v>
      </c>
      <c r="D5" s="25"/>
      <c r="E5" s="25"/>
      <c r="F5" s="25"/>
      <c r="G5" s="25">
        <v>155</v>
      </c>
      <c r="H5" s="25">
        <v>183</v>
      </c>
    </row>
    <row r="6" spans="1:8">
      <c r="B6" t="s">
        <v>89</v>
      </c>
      <c r="C6" s="25">
        <v>126</v>
      </c>
      <c r="D6" s="25"/>
      <c r="E6" s="25">
        <v>27</v>
      </c>
      <c r="F6" s="25"/>
      <c r="G6" s="25">
        <v>60</v>
      </c>
      <c r="H6" s="25">
        <v>213</v>
      </c>
    </row>
    <row r="7" spans="1:8">
      <c r="B7" t="s">
        <v>88</v>
      </c>
      <c r="C7" s="25">
        <v>105</v>
      </c>
      <c r="D7" s="25"/>
      <c r="E7" s="25"/>
      <c r="F7" s="25">
        <v>50</v>
      </c>
      <c r="G7" s="25">
        <v>126</v>
      </c>
      <c r="H7" s="25">
        <v>281</v>
      </c>
    </row>
    <row r="8" spans="1:8">
      <c r="B8" t="s">
        <v>86</v>
      </c>
      <c r="C8" s="25">
        <v>50</v>
      </c>
      <c r="D8" s="25">
        <v>5</v>
      </c>
      <c r="E8" s="25"/>
      <c r="F8" s="25">
        <v>138</v>
      </c>
      <c r="G8" s="25"/>
      <c r="H8" s="25">
        <v>193</v>
      </c>
    </row>
    <row r="9" spans="1:8">
      <c r="B9" t="s">
        <v>95</v>
      </c>
      <c r="C9" s="25">
        <v>28</v>
      </c>
      <c r="D9" s="25"/>
      <c r="E9" s="25"/>
      <c r="F9" s="25">
        <v>55</v>
      </c>
      <c r="G9" s="25">
        <v>90</v>
      </c>
      <c r="H9" s="25">
        <v>173</v>
      </c>
    </row>
    <row r="10" spans="1:8">
      <c r="B10" t="s">
        <v>98</v>
      </c>
      <c r="C10" s="25">
        <v>87</v>
      </c>
      <c r="D10" s="25">
        <v>2</v>
      </c>
      <c r="E10" s="25"/>
      <c r="F10" s="25"/>
      <c r="G10" s="25">
        <v>67</v>
      </c>
      <c r="H10" s="25">
        <v>156</v>
      </c>
    </row>
    <row r="11" spans="1:8">
      <c r="A11" t="s">
        <v>101</v>
      </c>
      <c r="C11" s="25">
        <v>424</v>
      </c>
      <c r="D11" s="25">
        <v>7</v>
      </c>
      <c r="E11" s="25">
        <v>27</v>
      </c>
      <c r="F11" s="25">
        <v>243</v>
      </c>
      <c r="G11" s="25">
        <v>498</v>
      </c>
      <c r="H11" s="25">
        <v>1199</v>
      </c>
    </row>
    <row r="12" spans="1:8">
      <c r="A12" t="s">
        <v>82</v>
      </c>
      <c r="B12" t="s">
        <v>96</v>
      </c>
      <c r="C12" s="25">
        <v>29</v>
      </c>
      <c r="D12" s="25"/>
      <c r="E12" s="25">
        <v>96</v>
      </c>
      <c r="F12" s="25"/>
      <c r="G12" s="25"/>
      <c r="H12" s="25">
        <v>125</v>
      </c>
    </row>
    <row r="13" spans="1:8">
      <c r="B13" t="s">
        <v>83</v>
      </c>
      <c r="C13" s="25">
        <v>124</v>
      </c>
      <c r="D13" s="25"/>
      <c r="E13" s="25">
        <v>64</v>
      </c>
      <c r="F13" s="25">
        <v>78</v>
      </c>
      <c r="G13" s="25">
        <v>130</v>
      </c>
      <c r="H13" s="25">
        <v>396</v>
      </c>
    </row>
    <row r="14" spans="1:8">
      <c r="B14" t="s">
        <v>97</v>
      </c>
      <c r="C14" s="25">
        <v>81</v>
      </c>
      <c r="D14" s="25"/>
      <c r="E14" s="25">
        <v>15</v>
      </c>
      <c r="F14" s="25">
        <v>74</v>
      </c>
      <c r="G14" s="25"/>
      <c r="H14" s="25">
        <v>170</v>
      </c>
    </row>
    <row r="15" spans="1:8">
      <c r="A15" t="s">
        <v>102</v>
      </c>
      <c r="C15" s="25">
        <v>234</v>
      </c>
      <c r="D15" s="25"/>
      <c r="E15" s="25">
        <v>175</v>
      </c>
      <c r="F15" s="25">
        <v>152</v>
      </c>
      <c r="G15" s="25">
        <v>130</v>
      </c>
      <c r="H15" s="25">
        <v>691</v>
      </c>
    </row>
    <row r="16" spans="1:8">
      <c r="A16" t="s">
        <v>91</v>
      </c>
      <c r="B16" t="s">
        <v>92</v>
      </c>
      <c r="C16" s="25">
        <v>7</v>
      </c>
      <c r="D16" s="25">
        <v>3</v>
      </c>
      <c r="E16" s="25">
        <v>76</v>
      </c>
      <c r="F16" s="25"/>
      <c r="G16" s="25">
        <v>56</v>
      </c>
      <c r="H16" s="25">
        <v>142</v>
      </c>
    </row>
    <row r="17" spans="1:8">
      <c r="B17" t="s">
        <v>94</v>
      </c>
      <c r="C17" s="25">
        <v>57</v>
      </c>
      <c r="D17" s="25"/>
      <c r="E17" s="25"/>
      <c r="F17" s="25"/>
      <c r="G17" s="25">
        <v>32</v>
      </c>
      <c r="H17" s="25">
        <v>89</v>
      </c>
    </row>
    <row r="18" spans="1:8">
      <c r="A18" t="s">
        <v>103</v>
      </c>
      <c r="C18" s="25">
        <v>64</v>
      </c>
      <c r="D18" s="25">
        <v>3</v>
      </c>
      <c r="E18" s="25">
        <v>76</v>
      </c>
      <c r="F18" s="25"/>
      <c r="G18" s="25">
        <v>88</v>
      </c>
      <c r="H18" s="25">
        <v>231</v>
      </c>
    </row>
    <row r="19" spans="1:8">
      <c r="A19" t="s">
        <v>104</v>
      </c>
      <c r="C19" s="25">
        <v>722</v>
      </c>
      <c r="D19" s="25">
        <v>10</v>
      </c>
      <c r="E19" s="25">
        <v>278</v>
      </c>
      <c r="F19" s="25">
        <v>395</v>
      </c>
      <c r="G19" s="25">
        <v>716</v>
      </c>
      <c r="H19" s="25">
        <v>2121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3:H11"/>
  <sheetViews>
    <sheetView workbookViewId="0">
      <selection activeCell="F7" sqref="F7"/>
    </sheetView>
  </sheetViews>
  <sheetFormatPr defaultRowHeight="12.75"/>
  <cols>
    <col min="1" max="1" width="12" bestFit="1" customWidth="1"/>
    <col min="2" max="2" width="10.42578125" bestFit="1" customWidth="1"/>
    <col min="3" max="5" width="9" bestFit="1" customWidth="1"/>
    <col min="6" max="6" width="10.5703125" customWidth="1"/>
    <col min="7" max="7" width="10.5703125" bestFit="1" customWidth="1"/>
    <col min="8" max="8" width="42.42578125" bestFit="1" customWidth="1"/>
  </cols>
  <sheetData>
    <row r="3" spans="1:8">
      <c r="A3" s="24" t="s">
        <v>133</v>
      </c>
      <c r="C3" s="24" t="s">
        <v>77</v>
      </c>
    </row>
    <row r="4" spans="1:8">
      <c r="A4" s="24" t="s">
        <v>137</v>
      </c>
      <c r="B4" s="24" t="s">
        <v>134</v>
      </c>
      <c r="C4" t="s">
        <v>85</v>
      </c>
      <c r="D4" t="s">
        <v>82</v>
      </c>
      <c r="E4" t="s">
        <v>91</v>
      </c>
      <c r="F4" t="s">
        <v>104</v>
      </c>
    </row>
    <row r="5" spans="1:8">
      <c r="A5" t="s">
        <v>138</v>
      </c>
      <c r="B5" t="s">
        <v>135</v>
      </c>
      <c r="C5" s="25">
        <v>1</v>
      </c>
      <c r="D5" s="25">
        <v>4</v>
      </c>
      <c r="E5" s="25"/>
      <c r="F5" s="25">
        <v>5</v>
      </c>
      <c r="H5" s="34" t="s">
        <v>142</v>
      </c>
    </row>
    <row r="6" spans="1:8">
      <c r="B6" t="s">
        <v>136</v>
      </c>
      <c r="C6" s="25">
        <v>3</v>
      </c>
      <c r="D6" s="25">
        <v>3</v>
      </c>
      <c r="E6" s="25"/>
      <c r="F6" s="25">
        <v>6</v>
      </c>
      <c r="H6" s="34" t="s">
        <v>143</v>
      </c>
    </row>
    <row r="7" spans="1:8">
      <c r="A7" t="s">
        <v>140</v>
      </c>
      <c r="C7" s="25">
        <v>4</v>
      </c>
      <c r="D7" s="25">
        <v>7</v>
      </c>
      <c r="E7" s="25"/>
      <c r="F7" s="25">
        <v>11</v>
      </c>
    </row>
    <row r="8" spans="1:8">
      <c r="A8" t="s">
        <v>139</v>
      </c>
      <c r="B8" t="s">
        <v>135</v>
      </c>
      <c r="C8" s="25">
        <v>3</v>
      </c>
      <c r="D8" s="25">
        <v>1</v>
      </c>
      <c r="E8" s="25">
        <v>2</v>
      </c>
      <c r="F8" s="25">
        <v>6</v>
      </c>
    </row>
    <row r="9" spans="1:8">
      <c r="B9" t="s">
        <v>136</v>
      </c>
      <c r="C9" s="25">
        <v>4</v>
      </c>
      <c r="D9" s="25"/>
      <c r="E9" s="25">
        <v>1</v>
      </c>
      <c r="F9" s="25">
        <v>5</v>
      </c>
    </row>
    <row r="10" spans="1:8">
      <c r="A10" t="s">
        <v>141</v>
      </c>
      <c r="C10" s="25">
        <v>7</v>
      </c>
      <c r="D10" s="25">
        <v>1</v>
      </c>
      <c r="E10" s="25">
        <v>3</v>
      </c>
      <c r="F10" s="25">
        <v>11</v>
      </c>
    </row>
    <row r="11" spans="1:8">
      <c r="A11" t="s">
        <v>104</v>
      </c>
      <c r="C11" s="25">
        <v>11</v>
      </c>
      <c r="D11" s="25">
        <v>8</v>
      </c>
      <c r="E11" s="25">
        <v>3</v>
      </c>
      <c r="F11" s="25">
        <v>22</v>
      </c>
    </row>
  </sheetData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formulas</vt:lpstr>
      <vt:lpstr>formula new</vt:lpstr>
      <vt:lpstr>data</vt:lpstr>
      <vt:lpstr>subtotal</vt:lpstr>
      <vt:lpstr>pivot 1</vt:lpstr>
      <vt:lpstr>pivot date+area grouping</vt:lpstr>
      <vt:lpstr>countifs</vt:lpstr>
      <vt:lpstr>RANGE</vt:lpstr>
      <vt:lpstr>SUMIFS</vt:lpstr>
      <vt:lpstr>texttocol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Sharma</cp:lastModifiedBy>
  <dcterms:modified xsi:type="dcterms:W3CDTF">2019-05-01T08:16:21Z</dcterms:modified>
</cp:coreProperties>
</file>