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rohankulkarni/Desktop/CS101/Assignment_1/"/>
    </mc:Choice>
  </mc:AlternateContent>
  <bookViews>
    <workbookView xWindow="0" yWindow="460" windowWidth="28800" windowHeight="16800" activeTab="1"/>
  </bookViews>
  <sheets>
    <sheet name="Overview" sheetId="2" r:id="rId1"/>
    <sheet name="Ex1" sheetId="3" r:id="rId2"/>
    <sheet name="Ex2" sheetId="4" r:id="rId3"/>
    <sheet name="Ex3" sheetId="5" r:id="rId4"/>
    <sheet name="Ex4" sheetId="6" r:id="rId5"/>
    <sheet name="Ex5" sheetId="7" r:id="rId6"/>
  </sheets>
  <externalReferences>
    <externalReference r:id="rId7"/>
    <externalReference r:id="rId8"/>
  </externalReferences>
  <definedNames>
    <definedName name="q.Project">[1]Queue!$J$8</definedName>
    <definedName name="test_Aavail">[1]Queue!$C$5</definedName>
    <definedName name="test_Askill">[1]Queue!$C$4</definedName>
    <definedName name="test_Bavail">[1]Queue!$D$5</definedName>
    <definedName name="test_Bskill">[1]Queue!$D$4</definedName>
    <definedName name="v.ClassSection">[2]Grader!$C$2</definedName>
    <definedName name="v.crseCaID2">[1]Projects!#REF!</definedName>
    <definedName name="v.crseCaID3">[1]Projects!#REF!</definedName>
    <definedName name="v.crseCaName2">[1]Projects!#REF!</definedName>
    <definedName name="v.crseCaName3">[1]Projects!#REF!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4" i="3" l="1"/>
  <c r="Q36" i="3"/>
  <c r="Q37" i="3"/>
  <c r="Q38" i="3"/>
  <c r="Q39" i="3"/>
  <c r="P39" i="3"/>
  <c r="Q30" i="3"/>
  <c r="Q31" i="3"/>
  <c r="Q32" i="3"/>
  <c r="Q33" i="3"/>
  <c r="R30" i="3"/>
  <c r="R31" i="3"/>
  <c r="R32" i="3"/>
  <c r="O33" i="3"/>
  <c r="P33" i="3"/>
  <c r="Q18" i="3"/>
  <c r="Q19" i="3"/>
  <c r="Q20" i="3"/>
  <c r="Q21" i="3"/>
  <c r="Q25" i="3"/>
  <c r="Q26" i="3"/>
  <c r="Q27" i="3"/>
  <c r="Q41" i="3"/>
  <c r="R33" i="3"/>
  <c r="R27" i="3"/>
  <c r="R26" i="3"/>
  <c r="R25" i="3"/>
  <c r="R24" i="3"/>
  <c r="O27" i="3"/>
  <c r="P27" i="3"/>
  <c r="AK13" i="7"/>
  <c r="AC13" i="7"/>
  <c r="AK12" i="7"/>
  <c r="AC12" i="7"/>
  <c r="H42" i="6"/>
  <c r="G42" i="6"/>
  <c r="F42" i="6"/>
  <c r="I39" i="6"/>
  <c r="I38" i="6"/>
  <c r="I37" i="6"/>
  <c r="I33" i="6"/>
  <c r="I32" i="6"/>
  <c r="I31" i="6"/>
  <c r="I27" i="6"/>
  <c r="I26" i="6"/>
  <c r="I25" i="6"/>
  <c r="I21" i="6"/>
  <c r="I20" i="6"/>
  <c r="I19" i="6"/>
  <c r="F16" i="6"/>
  <c r="F14" i="6"/>
  <c r="F13" i="6"/>
  <c r="Z43" i="5"/>
  <c r="Z41" i="5"/>
  <c r="AA40" i="5"/>
  <c r="AA39" i="5"/>
  <c r="AA38" i="5"/>
  <c r="AA37" i="5"/>
  <c r="Z35" i="5"/>
  <c r="AA34" i="5"/>
  <c r="AA33" i="5"/>
  <c r="AA32" i="5"/>
  <c r="AA31" i="5"/>
  <c r="Z29" i="5"/>
  <c r="AA28" i="5"/>
  <c r="AA27" i="5"/>
  <c r="AA26" i="5"/>
  <c r="AA25" i="5"/>
  <c r="Z22" i="5"/>
  <c r="Z23" i="5"/>
  <c r="Z21" i="5"/>
  <c r="AA21" i="5"/>
  <c r="Z20" i="5"/>
  <c r="AA20" i="5"/>
  <c r="Z19" i="5"/>
  <c r="AA19" i="5"/>
  <c r="X16" i="5"/>
  <c r="Y22" i="5"/>
  <c r="X14" i="5"/>
  <c r="X13" i="5"/>
  <c r="X34" i="4"/>
  <c r="X42" i="4"/>
  <c r="Z33" i="4"/>
  <c r="Z32" i="4"/>
  <c r="Z31" i="4"/>
  <c r="X28" i="4"/>
  <c r="Z27" i="4"/>
  <c r="Z26" i="4"/>
  <c r="Z25" i="4"/>
  <c r="X22" i="4"/>
  <c r="Z21" i="4"/>
  <c r="Z20" i="4"/>
  <c r="Z19" i="4"/>
  <c r="X16" i="4"/>
  <c r="X14" i="4"/>
  <c r="AA13" i="4"/>
  <c r="X13" i="4"/>
  <c r="O21" i="3"/>
  <c r="O41" i="3"/>
  <c r="O15" i="3"/>
  <c r="R12" i="3"/>
  <c r="R18" i="3"/>
  <c r="R19" i="3"/>
  <c r="R20" i="3"/>
  <c r="Z28" i="4"/>
  <c r="Z22" i="4"/>
  <c r="AA22" i="5"/>
  <c r="I22" i="6"/>
  <c r="I28" i="6"/>
  <c r="I34" i="6"/>
  <c r="I40" i="6"/>
  <c r="Z34" i="4"/>
  <c r="X19" i="5"/>
  <c r="X20" i="5"/>
  <c r="X21" i="5"/>
  <c r="X22" i="5"/>
  <c r="Y19" i="5"/>
  <c r="Y20" i="5"/>
  <c r="Y21" i="5"/>
  <c r="AA34" i="4"/>
  <c r="Y34" i="4"/>
  <c r="Y28" i="4"/>
  <c r="AA28" i="4"/>
  <c r="R21" i="3"/>
  <c r="P21" i="3"/>
  <c r="AA33" i="4"/>
  <c r="AA32" i="4"/>
  <c r="AA31" i="4"/>
  <c r="AA27" i="4"/>
  <c r="AA26" i="4"/>
  <c r="AA25" i="4"/>
  <c r="Z23" i="4"/>
  <c r="Z42" i="4"/>
  <c r="AA22" i="4"/>
  <c r="Y22" i="4"/>
  <c r="AA20" i="4"/>
  <c r="AA21" i="4"/>
  <c r="AA19" i="4"/>
  <c r="AA14" i="4"/>
  <c r="AA15" i="4"/>
  <c r="Y42" i="4"/>
  <c r="R13" i="3"/>
  <c r="R14" i="3"/>
  <c r="P41" i="3"/>
  <c r="R37" i="3"/>
  <c r="R38" i="3"/>
  <c r="R39" i="3"/>
  <c r="R36" i="3"/>
</calcChain>
</file>

<file path=xl/sharedStrings.xml><?xml version="1.0" encoding="utf-8"?>
<sst xmlns="http://schemas.openxmlformats.org/spreadsheetml/2006/main" count="1228" uniqueCount="108">
  <si>
    <t>Excel Exercises Overview</t>
  </si>
  <si>
    <t xml:space="preserve">This serise of Excel exercises revolves around the creation of multiple versions of a credit card statement. Starting as a simple estimated statement the exercises evolve in complexity to include budget comparisons, transactional data aggregation and ultimately charts and pivot tables.  </t>
  </si>
  <si>
    <t>Exercise 1: Estimated Credit Card Statement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</si>
  <si>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Formatting, Formulas, and Functions</t>
    </r>
  </si>
  <si>
    <r>
      <t xml:space="preserve">Goal: </t>
    </r>
    <r>
      <rPr>
        <sz val="11"/>
        <color theme="1"/>
        <rFont val="Cambria"/>
        <family val="1"/>
      </rPr>
      <t xml:space="preserve"> Format the statement template and populate with variables and basic formulas &amp; functions</t>
    </r>
  </si>
  <si>
    <t>Exercise 2: Estimated Credit Card Statement vs Budget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</si>
  <si>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IF statements and Conditional Formatting</t>
    </r>
  </si>
  <si>
    <r>
      <t xml:space="preserve">Goal: </t>
    </r>
    <r>
      <rPr>
        <sz val="11"/>
        <color theme="1"/>
        <rFont val="Cambria"/>
        <family val="1"/>
      </rPr>
      <t xml:space="preserve"> Build on Exercise 1 with the addition of category budget warnings that utilize IF statements and conditional formatting</t>
    </r>
  </si>
  <si>
    <t>Exercise 3: Credit Card Statement using a data table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</si>
  <si>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Data Tables and IF functions i.e. COUNTIFS, SUMIFS, AVERAGEIFS</t>
    </r>
  </si>
  <si>
    <r>
      <t xml:space="preserve">Goal: </t>
    </r>
    <r>
      <rPr>
        <sz val="11"/>
        <color theme="1"/>
        <rFont val="Cambria"/>
        <family val="1"/>
      </rPr>
      <t xml:space="preserve"> Replace Exercise 2's hardcoded and locally calculated expense variables with aggregated data from a data table using IF functions</t>
    </r>
  </si>
  <si>
    <t>Exercise 4: Charts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</si>
  <si>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Creating and formatting charts</t>
    </r>
  </si>
  <si>
    <r>
      <t xml:space="preserve">Goal: </t>
    </r>
    <r>
      <rPr>
        <sz val="11"/>
        <color theme="1"/>
        <rFont val="Cambria"/>
        <family val="1"/>
      </rPr>
      <t xml:space="preserve"> Using the results of Exercise 3's final statement to create pie and bar charts of expense categories</t>
    </r>
  </si>
  <si>
    <t>Exercise 5: Pivot Tables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</si>
  <si>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Creating and filtering Pivot Tables</t>
    </r>
  </si>
  <si>
    <r>
      <t xml:space="preserve">Goal: </t>
    </r>
    <r>
      <rPr>
        <sz val="11"/>
        <color theme="1"/>
        <rFont val="Cambria"/>
        <family val="1"/>
      </rPr>
      <t xml:space="preserve"> Recreate Exercise 3's final statement as well as a two month report using Pivot Tables</t>
    </r>
  </si>
  <si>
    <r>
      <t>Exercise 1:</t>
    </r>
    <r>
      <rPr>
        <u/>
        <sz val="16"/>
        <color theme="1"/>
        <rFont val="Cambria"/>
        <family val="1"/>
      </rPr>
      <t xml:space="preserve"> Estimated Credit Card Statement</t>
    </r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</si>
  <si>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Formatting, Formulas, and Functions</t>
    </r>
  </si>
  <si>
    <r>
      <t xml:space="preserve">Goal: </t>
    </r>
    <r>
      <rPr>
        <sz val="12"/>
        <color theme="1"/>
        <rFont val="Cambria"/>
        <family val="1"/>
      </rPr>
      <t xml:space="preserve"> Format the statement template and populate with variables and basic formulas &amp; functions to estimate your monthly expenses</t>
    </r>
  </si>
  <si>
    <t>Edit This Statement</t>
  </si>
  <si>
    <t>Account Summary</t>
  </si>
  <si>
    <t>Previous Balance:</t>
  </si>
  <si>
    <t>Payments/Credits:</t>
  </si>
  <si>
    <t>Customer Name:</t>
  </si>
  <si>
    <t>Interest:</t>
  </si>
  <si>
    <t>Customer ID:</t>
  </si>
  <si>
    <t>Purchases:</t>
  </si>
  <si>
    <t>Billing Period Start:</t>
  </si>
  <si>
    <t>New Balance</t>
  </si>
  <si>
    <t>Billing Period End:</t>
  </si>
  <si>
    <t>Category</t>
  </si>
  <si>
    <t>Swipes</t>
  </si>
  <si>
    <t>Average</t>
  </si>
  <si>
    <t>Total</t>
  </si>
  <si>
    <t>%</t>
  </si>
  <si>
    <t>Fast-food</t>
  </si>
  <si>
    <t>Restaurants</t>
  </si>
  <si>
    <t>Groceries</t>
  </si>
  <si>
    <t>Meals</t>
  </si>
  <si>
    <t>Automobile</t>
  </si>
  <si>
    <t>Flights</t>
  </si>
  <si>
    <t>Subway/Rail</t>
  </si>
  <si>
    <t>Transportation</t>
  </si>
  <si>
    <t>Movies/Live Shows</t>
  </si>
  <si>
    <t>Music/Audio</t>
  </si>
  <si>
    <t>TV/Streaming</t>
  </si>
  <si>
    <t>Entertainment</t>
  </si>
  <si>
    <t>Clothing</t>
  </si>
  <si>
    <t>Electronics</t>
  </si>
  <si>
    <t>Homegoods</t>
  </si>
  <si>
    <t>Shopping</t>
  </si>
  <si>
    <t>Grand Total</t>
  </si>
  <si>
    <r>
      <rPr>
        <b/>
        <sz val="12"/>
        <color theme="1"/>
        <rFont val="Cambria"/>
        <family val="1"/>
      </rPr>
      <t>Topics:</t>
    </r>
    <r>
      <rPr>
        <sz val="12"/>
        <color theme="1"/>
        <rFont val="Cambria"/>
        <family val="1"/>
      </rPr>
      <t xml:space="preserve"> IF statements and Conditional Formatting</t>
    </r>
  </si>
  <si>
    <r>
      <t xml:space="preserve">Goal:  </t>
    </r>
    <r>
      <rPr>
        <sz val="12"/>
        <color theme="1"/>
        <rFont val="Cambria"/>
        <family val="1"/>
      </rPr>
      <t>Build on Exercise 1 with the addition of category budget warnings that utilize IF statements and conditional formatting</t>
    </r>
  </si>
  <si>
    <t>Budget</t>
  </si>
  <si>
    <r>
      <rPr>
        <b/>
        <sz val="12"/>
        <color theme="1"/>
        <rFont val="Cambria"/>
        <family val="1"/>
      </rPr>
      <t>Topics:</t>
    </r>
    <r>
      <rPr>
        <sz val="12"/>
        <color theme="1"/>
        <rFont val="Cambria"/>
        <family val="1"/>
      </rPr>
      <t xml:space="preserve"> Data Tables and IF functions i.e. COUNTIFS, SUMIFS, AVERAGEIFS</t>
    </r>
  </si>
  <si>
    <r>
      <t xml:space="preserve">Goal:  </t>
    </r>
    <r>
      <rPr>
        <sz val="12"/>
        <color theme="1"/>
        <rFont val="Cambria"/>
        <family val="1"/>
      </rPr>
      <t>Replace Exercise 2's hardcoded and locally calculated expense variables with aggregated data from a data table using IF functions</t>
    </r>
  </si>
  <si>
    <t>Date</t>
  </si>
  <si>
    <t>Vendor</t>
  </si>
  <si>
    <t>Sub-category</t>
  </si>
  <si>
    <t>Amount</t>
  </si>
  <si>
    <t>Bed, Bath &amp; Beyond</t>
  </si>
  <si>
    <t>Starbucks</t>
  </si>
  <si>
    <t>MTA - Subway</t>
  </si>
  <si>
    <t>Old Navy</t>
  </si>
  <si>
    <t>American Airlines</t>
  </si>
  <si>
    <t>Pace - Cafeteria</t>
  </si>
  <si>
    <t>Panera Bread</t>
  </si>
  <si>
    <t>Marshall's</t>
  </si>
  <si>
    <t>Westside Market</t>
  </si>
  <si>
    <t>Macy's</t>
  </si>
  <si>
    <t>iTunes - Songs</t>
  </si>
  <si>
    <t>Uber</t>
  </si>
  <si>
    <t>OliveGarden</t>
  </si>
  <si>
    <t>Taxi</t>
  </si>
  <si>
    <t>Fairway</t>
  </si>
  <si>
    <t>iTunes - Movies</t>
  </si>
  <si>
    <t>Wendy's</t>
  </si>
  <si>
    <t>NewEgg.com</t>
  </si>
  <si>
    <t>Amtrak</t>
  </si>
  <si>
    <t>Applebee's</t>
  </si>
  <si>
    <t>Grk</t>
  </si>
  <si>
    <t>BestBuy</t>
  </si>
  <si>
    <t>Chipotle</t>
  </si>
  <si>
    <t>AMC Theaters</t>
  </si>
  <si>
    <t>TJ Maxx</t>
  </si>
  <si>
    <t>McDonalds</t>
  </si>
  <si>
    <t>Spotify</t>
  </si>
  <si>
    <t>Hulu</t>
  </si>
  <si>
    <t>TKTS</t>
  </si>
  <si>
    <t>Netflix</t>
  </si>
  <si>
    <t>Audible.com</t>
  </si>
  <si>
    <t>TGI Friday's</t>
  </si>
  <si>
    <t>Delta Airlines</t>
  </si>
  <si>
    <t>Best Buy</t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</si>
  <si>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Creating and formatting charts</t>
    </r>
  </si>
  <si>
    <r>
      <t xml:space="preserve">Goal: </t>
    </r>
    <r>
      <rPr>
        <sz val="12"/>
        <color theme="1"/>
        <rFont val="Cambria"/>
        <family val="1"/>
      </rPr>
      <t xml:space="preserve"> Using this hardcoded version of CW3's final statement create pie and bar charts of expense categories</t>
    </r>
  </si>
  <si>
    <t>Source Data</t>
  </si>
  <si>
    <t>Place Your Charts Here</t>
  </si>
  <si>
    <t>Chart 1: Meals by Subcategory here</t>
  </si>
  <si>
    <t>Chart 2: Transaction Total Category here</t>
  </si>
  <si>
    <t>Chart 3: Transaction Total Subcategory here</t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</si>
  <si>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Creating and filtering Pivot Tables</t>
    </r>
  </si>
  <si>
    <r>
      <t xml:space="preserve">Goal: </t>
    </r>
    <r>
      <rPr>
        <sz val="12"/>
        <color theme="1"/>
        <rFont val="Cambria"/>
        <family val="1"/>
      </rPr>
      <t xml:space="preserve"> Recreate Exercise 3's final statement as well as a two month report using Pivot Tables</t>
    </r>
  </si>
  <si>
    <t>Place Your PivotTables Here</t>
  </si>
  <si>
    <t>Darryahn Knight</t>
  </si>
  <si>
    <t>dk81340n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</si>
</sst>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&quot;$&quot;#,##0.00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u/>
      <sz val="11"/>
      <color theme="1"/>
      <name val="Cambria"/>
      <family val="1"/>
    </font>
    <font>
      <sz val="16"/>
      <color theme="1"/>
      <name val="Calibri"/>
      <family val="2"/>
      <scheme val="minor"/>
    </font>
    <font>
      <b/>
      <u/>
      <sz val="16"/>
      <color theme="1"/>
      <name val="Cambria"/>
      <family val="1"/>
    </font>
    <font>
      <u/>
      <sz val="16"/>
      <color theme="1"/>
      <name val="Cambria"/>
      <family val="1"/>
    </font>
    <font>
      <sz val="12"/>
      <color theme="1"/>
      <name val="Calibri"/>
      <family val="2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4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 (Body)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198E0"/>
        <bgColor indexed="64"/>
      </patternFill>
    </fill>
  </fills>
  <borders count="4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4506668294322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4506668294322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theme="9"/>
      </left>
      <right style="thick">
        <color theme="9"/>
      </right>
      <top style="thick">
        <color theme="9"/>
      </top>
      <bottom/>
      <diagonal/>
    </border>
    <border>
      <left style="thick">
        <color theme="9"/>
      </left>
      <right style="thick">
        <color theme="9"/>
      </right>
      <top/>
      <bottom/>
      <diagonal/>
    </border>
    <border>
      <left style="thick">
        <color theme="9"/>
      </left>
      <right style="thick">
        <color theme="9"/>
      </right>
      <top/>
      <bottom style="thick">
        <color theme="9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medium">
        <color auto="1"/>
      </right>
      <top style="thin">
        <color theme="4" tint="0.39997558519241921"/>
      </top>
      <bottom/>
      <diagonal/>
    </border>
    <border>
      <left style="medium">
        <color auto="1"/>
      </left>
      <right/>
      <top style="thin">
        <color theme="4" tint="0.39997558519241921"/>
      </top>
      <bottom style="medium">
        <color auto="1"/>
      </bottom>
      <diagonal/>
    </border>
    <border>
      <left/>
      <right/>
      <top style="thin">
        <color theme="4" tint="0.39997558519241921"/>
      </top>
      <bottom style="medium">
        <color auto="1"/>
      </bottom>
      <diagonal/>
    </border>
    <border>
      <left/>
      <right style="medium">
        <color auto="1"/>
      </right>
      <top style="thin">
        <color theme="4" tint="0.39997558519241921"/>
      </top>
      <bottom style="medium">
        <color auto="1"/>
      </bottom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</cellStyleXfs>
  <cellXfs count="368">
    <xf numFmtId="0" fontId="0" fillId="0" borderId="0" xfId="0"/>
    <xf numFmtId="0" fontId="5" fillId="2" borderId="0" xfId="0" applyFont="1" applyFill="1"/>
    <xf numFmtId="0" fontId="6" fillId="2" borderId="0" xfId="0" applyFont="1" applyFill="1"/>
    <xf numFmtId="0" fontId="0" fillId="2" borderId="0" xfId="0" applyFill="1"/>
    <xf numFmtId="0" fontId="6" fillId="2" borderId="0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left" vertical="top" indent="2"/>
    </xf>
    <xf numFmtId="0" fontId="8" fillId="2" borderId="0" xfId="0" applyFont="1" applyFill="1" applyBorder="1" applyAlignment="1">
      <alignment horizontal="left" vertical="top"/>
    </xf>
    <xf numFmtId="0" fontId="6" fillId="2" borderId="0" xfId="0" applyFont="1" applyFill="1" applyBorder="1" applyAlignment="1">
      <alignment vertical="top"/>
    </xf>
    <xf numFmtId="0" fontId="0" fillId="2" borderId="0" xfId="0" applyFill="1" applyBorder="1"/>
    <xf numFmtId="0" fontId="6" fillId="2" borderId="0" xfId="0" applyFont="1" applyFill="1" applyBorder="1" applyAlignment="1">
      <alignment horizontal="left" indent="2"/>
    </xf>
    <xf numFmtId="0" fontId="6" fillId="2" borderId="0" xfId="0" applyFont="1" applyFill="1" applyBorder="1"/>
    <xf numFmtId="0" fontId="7" fillId="2" borderId="0" xfId="0" applyFont="1" applyFill="1" applyBorder="1" applyAlignment="1">
      <alignment horizontal="left" indent="2"/>
    </xf>
    <xf numFmtId="0" fontId="8" fillId="2" borderId="0" xfId="0" applyFont="1" applyFill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6" fillId="2" borderId="0" xfId="0" applyFont="1" applyFill="1" applyAlignment="1">
      <alignment vertical="top"/>
    </xf>
    <xf numFmtId="0" fontId="4" fillId="2" borderId="0" xfId="0" applyFont="1" applyFill="1"/>
    <xf numFmtId="0" fontId="9" fillId="0" borderId="0" xfId="0" applyFont="1" applyProtection="1"/>
    <xf numFmtId="0" fontId="10" fillId="0" borderId="0" xfId="0" applyFont="1" applyBorder="1" applyAlignment="1" applyProtection="1">
      <alignment horizontal="left" vertical="top"/>
    </xf>
    <xf numFmtId="0" fontId="12" fillId="0" borderId="0" xfId="0" applyFont="1" applyProtection="1"/>
    <xf numFmtId="0" fontId="13" fillId="0" borderId="0" xfId="0" applyFont="1" applyBorder="1" applyAlignment="1" applyProtection="1">
      <alignment horizontal="left" indent="2"/>
    </xf>
    <xf numFmtId="0" fontId="14" fillId="0" borderId="0" xfId="0" applyFont="1" applyBorder="1" applyAlignment="1" applyProtection="1">
      <alignment horizontal="left" indent="2"/>
    </xf>
    <xf numFmtId="0" fontId="0" fillId="0" borderId="0" xfId="0" applyProtection="1"/>
    <xf numFmtId="0" fontId="15" fillId="3" borderId="1" xfId="0" applyFont="1" applyFill="1" applyBorder="1" applyAlignment="1" applyProtection="1">
      <alignment horizontal="centerContinuous"/>
    </xf>
    <xf numFmtId="0" fontId="15" fillId="3" borderId="2" xfId="0" applyFont="1" applyFill="1" applyBorder="1" applyAlignment="1" applyProtection="1">
      <alignment horizontal="centerContinuous"/>
    </xf>
    <xf numFmtId="0" fontId="15" fillId="3" borderId="3" xfId="0" applyFont="1" applyFill="1" applyBorder="1" applyAlignment="1" applyProtection="1">
      <alignment horizontal="centerContinuous"/>
    </xf>
    <xf numFmtId="0" fontId="0" fillId="4" borderId="4" xfId="0" applyFill="1" applyBorder="1" applyProtection="1"/>
    <xf numFmtId="0" fontId="16" fillId="4" borderId="5" xfId="0" applyFont="1" applyFill="1" applyBorder="1" applyAlignment="1" applyProtection="1">
      <alignment horizontal="centerContinuous"/>
    </xf>
    <xf numFmtId="0" fontId="0" fillId="4" borderId="5" xfId="0" applyFill="1" applyBorder="1" applyAlignment="1" applyProtection="1">
      <alignment horizontal="centerContinuous"/>
    </xf>
    <xf numFmtId="0" fontId="0" fillId="4" borderId="6" xfId="0" applyFill="1" applyBorder="1" applyAlignment="1" applyProtection="1">
      <alignment horizontal="centerContinuous"/>
    </xf>
    <xf numFmtId="0" fontId="0" fillId="0" borderId="0" xfId="0" applyAlignment="1" applyProtection="1">
      <alignment horizontal="centerContinuous"/>
    </xf>
    <xf numFmtId="0" fontId="0" fillId="4" borderId="7" xfId="0" applyFill="1" applyBorder="1" applyProtection="1"/>
    <xf numFmtId="0" fontId="0" fillId="0" borderId="8" xfId="0" applyBorder="1" applyProtection="1"/>
    <xf numFmtId="0" fontId="0" fillId="0" borderId="9" xfId="0" applyBorder="1" applyProtection="1"/>
    <xf numFmtId="0" fontId="0" fillId="0" borderId="10" xfId="0" applyBorder="1" applyProtection="1"/>
    <xf numFmtId="0" fontId="0" fillId="4" borderId="11" xfId="0" applyFill="1" applyBorder="1" applyProtection="1"/>
    <xf numFmtId="0" fontId="0" fillId="0" borderId="0" xfId="0" applyBorder="1" applyProtection="1"/>
    <xf numFmtId="0" fontId="0" fillId="0" borderId="12" xfId="0" applyBorder="1" applyProtection="1"/>
    <xf numFmtId="0" fontId="17" fillId="0" borderId="0" xfId="0" applyFont="1" applyBorder="1" applyAlignment="1" applyProtection="1">
      <alignment horizontal="centerContinuous"/>
    </xf>
    <xf numFmtId="0" fontId="18" fillId="0" borderId="0" xfId="0" applyFont="1" applyBorder="1" applyAlignment="1" applyProtection="1">
      <alignment horizontal="centerContinuous"/>
    </xf>
    <xf numFmtId="0" fontId="0" fillId="0" borderId="13" xfId="0" applyBorder="1" applyProtection="1"/>
    <xf numFmtId="166" fontId="18" fillId="0" borderId="0" xfId="0" applyNumberFormat="1" applyFont="1" applyBorder="1" applyAlignment="1" applyProtection="1">
      <alignment horizontal="right"/>
    </xf>
    <xf numFmtId="166" fontId="19" fillId="0" borderId="0" xfId="0" applyNumberFormat="1" applyFont="1"/>
    <xf numFmtId="0" fontId="20" fillId="0" borderId="0" xfId="0" applyFont="1" applyBorder="1" applyAlignment="1" applyProtection="1">
      <alignment horizontal="left"/>
    </xf>
    <xf numFmtId="0" fontId="19" fillId="0" borderId="0" xfId="0" applyFont="1"/>
    <xf numFmtId="166" fontId="21" fillId="0" borderId="0" xfId="0" applyNumberFormat="1" applyFont="1"/>
    <xf numFmtId="166" fontId="18" fillId="0" borderId="14" xfId="0" applyNumberFormat="1" applyFont="1" applyBorder="1" applyAlignment="1" applyProtection="1">
      <alignment horizontal="right"/>
    </xf>
    <xf numFmtId="166" fontId="21" fillId="0" borderId="14" xfId="0" applyNumberFormat="1" applyFont="1" applyBorder="1"/>
    <xf numFmtId="14" fontId="19" fillId="0" borderId="0" xfId="0" applyNumberFormat="1" applyFont="1" applyAlignment="1">
      <alignment horizontal="left"/>
    </xf>
    <xf numFmtId="166" fontId="17" fillId="0" borderId="0" xfId="0" applyNumberFormat="1" applyFont="1" applyFill="1" applyBorder="1" applyAlignment="1" applyProtection="1">
      <alignment horizontal="right"/>
    </xf>
    <xf numFmtId="14" fontId="21" fillId="0" borderId="0" xfId="0" applyNumberFormat="1" applyFont="1" applyAlignment="1">
      <alignment horizontal="left"/>
    </xf>
    <xf numFmtId="166" fontId="18" fillId="0" borderId="0" xfId="0" applyNumberFormat="1" applyFont="1" applyBorder="1" applyProtection="1"/>
    <xf numFmtId="166" fontId="0" fillId="0" borderId="0" xfId="0" applyNumberFormat="1" applyBorder="1" applyProtection="1"/>
    <xf numFmtId="0" fontId="3" fillId="0" borderId="0" xfId="0" applyFont="1" applyProtection="1"/>
    <xf numFmtId="0" fontId="3" fillId="4" borderId="7" xfId="0" applyFont="1" applyFill="1" applyBorder="1" applyProtection="1"/>
    <xf numFmtId="0" fontId="3" fillId="0" borderId="12" xfId="0" applyFont="1" applyBorder="1" applyProtection="1"/>
    <xf numFmtId="0" fontId="22" fillId="0" borderId="0" xfId="0" applyFont="1" applyBorder="1" applyProtection="1"/>
    <xf numFmtId="0" fontId="22" fillId="0" borderId="0" xfId="0" applyFont="1" applyBorder="1" applyAlignment="1" applyProtection="1">
      <alignment horizontal="center"/>
    </xf>
    <xf numFmtId="166" fontId="22" fillId="0" borderId="0" xfId="0" applyNumberFormat="1" applyFont="1" applyBorder="1" applyAlignment="1" applyProtection="1">
      <alignment horizontal="center" wrapText="1"/>
    </xf>
    <xf numFmtId="166" fontId="22" fillId="0" borderId="0" xfId="0" applyNumberFormat="1" applyFont="1" applyFill="1" applyBorder="1" applyAlignment="1" applyProtection="1">
      <alignment horizontal="right"/>
    </xf>
    <xf numFmtId="9" fontId="22" fillId="0" borderId="0" xfId="2" applyFont="1" applyFill="1" applyBorder="1" applyAlignment="1" applyProtection="1">
      <alignment horizontal="center"/>
    </xf>
    <xf numFmtId="0" fontId="3" fillId="0" borderId="13" xfId="0" applyFont="1" applyBorder="1" applyProtection="1"/>
    <xf numFmtId="0" fontId="3" fillId="4" borderId="11" xfId="0" applyFont="1" applyFill="1" applyBorder="1" applyProtection="1"/>
    <xf numFmtId="0" fontId="3" fillId="0" borderId="0" xfId="0" applyFont="1" applyBorder="1" applyProtection="1"/>
    <xf numFmtId="0" fontId="18" fillId="0" borderId="0" xfId="0" applyFont="1" applyBorder="1" applyAlignment="1" applyProtection="1">
      <alignment horizontal="left" indent="1"/>
    </xf>
    <xf numFmtId="0" fontId="23" fillId="0" borderId="0" xfId="0" applyFont="1" applyBorder="1" applyAlignment="1" applyProtection="1">
      <alignment horizontal="center"/>
    </xf>
    <xf numFmtId="166" fontId="23" fillId="0" borderId="0" xfId="1" applyNumberFormat="1" applyFont="1" applyBorder="1" applyAlignment="1" applyProtection="1">
      <alignment horizontal="center"/>
    </xf>
    <xf numFmtId="166" fontId="18" fillId="0" borderId="0" xfId="1" applyNumberFormat="1" applyFont="1" applyBorder="1" applyAlignment="1" applyProtection="1">
      <alignment horizontal="right"/>
    </xf>
    <xf numFmtId="9" fontId="18" fillId="0" borderId="0" xfId="2" applyFont="1" applyBorder="1" applyAlignment="1" applyProtection="1">
      <alignment horizontal="center"/>
    </xf>
    <xf numFmtId="0" fontId="18" fillId="0" borderId="15" xfId="0" applyFont="1" applyFill="1" applyBorder="1" applyAlignment="1" applyProtection="1">
      <alignment horizontal="left" indent="1"/>
    </xf>
    <xf numFmtId="0" fontId="23" fillId="0" borderId="15" xfId="0" applyFont="1" applyBorder="1" applyAlignment="1" applyProtection="1">
      <alignment horizontal="center"/>
    </xf>
    <xf numFmtId="166" fontId="23" fillId="0" borderId="15" xfId="1" applyNumberFormat="1" applyFont="1" applyBorder="1" applyAlignment="1" applyProtection="1">
      <alignment horizontal="center"/>
    </xf>
    <xf numFmtId="166" fontId="18" fillId="0" borderId="15" xfId="1" applyNumberFormat="1" applyFont="1" applyBorder="1" applyAlignment="1" applyProtection="1">
      <alignment horizontal="right"/>
    </xf>
    <xf numFmtId="9" fontId="18" fillId="0" borderId="15" xfId="2" applyFont="1" applyBorder="1" applyAlignment="1" applyProtection="1">
      <alignment horizontal="center"/>
    </xf>
    <xf numFmtId="0" fontId="0" fillId="0" borderId="0" xfId="0" applyFont="1" applyProtection="1"/>
    <xf numFmtId="0" fontId="0" fillId="4" borderId="7" xfId="0" applyFont="1" applyFill="1" applyBorder="1" applyProtection="1"/>
    <xf numFmtId="0" fontId="0" fillId="0" borderId="12" xfId="0" applyFont="1" applyBorder="1" applyProtection="1"/>
    <xf numFmtId="0" fontId="0" fillId="0" borderId="0" xfId="0" applyFont="1" applyFill="1" applyBorder="1" applyAlignment="1" applyProtection="1">
      <alignment horizontal="left"/>
    </xf>
    <xf numFmtId="0" fontId="0" fillId="0" borderId="0" xfId="0" applyFont="1" applyBorder="1" applyAlignment="1" applyProtection="1">
      <alignment horizontal="center"/>
    </xf>
    <xf numFmtId="166" fontId="1" fillId="0" borderId="0" xfId="1" applyNumberFormat="1" applyFont="1" applyBorder="1" applyAlignment="1" applyProtection="1">
      <alignment horizontal="center"/>
    </xf>
    <xf numFmtId="166" fontId="1" fillId="0" borderId="0" xfId="1" applyNumberFormat="1" applyFont="1" applyBorder="1" applyAlignment="1" applyProtection="1">
      <alignment horizontal="right"/>
    </xf>
    <xf numFmtId="9" fontId="1" fillId="0" borderId="0" xfId="2" applyFont="1" applyBorder="1" applyAlignment="1" applyProtection="1">
      <alignment horizontal="center"/>
    </xf>
    <xf numFmtId="0" fontId="0" fillId="0" borderId="13" xfId="0" applyFont="1" applyBorder="1" applyProtection="1"/>
    <xf numFmtId="0" fontId="0" fillId="4" borderId="11" xfId="0" applyFont="1" applyFill="1" applyBorder="1" applyProtection="1"/>
    <xf numFmtId="0" fontId="0" fillId="0" borderId="0" xfId="0" applyFont="1" applyBorder="1" applyProtection="1"/>
    <xf numFmtId="0" fontId="4" fillId="0" borderId="0" xfId="0" applyFont="1"/>
    <xf numFmtId="0" fontId="0" fillId="0" borderId="14" xfId="0" applyFont="1" applyFill="1" applyBorder="1" applyAlignment="1" applyProtection="1">
      <alignment horizontal="left"/>
    </xf>
    <xf numFmtId="0" fontId="0" fillId="0" borderId="14" xfId="0" applyFont="1" applyBorder="1" applyAlignment="1" applyProtection="1">
      <alignment horizontal="center"/>
    </xf>
    <xf numFmtId="166" fontId="1" fillId="0" borderId="14" xfId="1" applyNumberFormat="1" applyFont="1" applyBorder="1" applyAlignment="1" applyProtection="1">
      <alignment horizontal="center"/>
    </xf>
    <xf numFmtId="166" fontId="1" fillId="0" borderId="14" xfId="1" applyNumberFormat="1" applyFont="1" applyBorder="1" applyAlignment="1" applyProtection="1">
      <alignment horizontal="right"/>
    </xf>
    <xf numFmtId="9" fontId="1" fillId="0" borderId="14" xfId="2" applyFont="1" applyBorder="1" applyAlignment="1" applyProtection="1">
      <alignment horizontal="center"/>
    </xf>
    <xf numFmtId="0" fontId="24" fillId="0" borderId="0" xfId="0" applyFont="1" applyProtection="1"/>
    <xf numFmtId="0" fontId="24" fillId="4" borderId="7" xfId="0" applyFont="1" applyFill="1" applyBorder="1" applyProtection="1"/>
    <xf numFmtId="0" fontId="3" fillId="0" borderId="0" xfId="0" applyFont="1" applyFill="1" applyBorder="1" applyAlignment="1" applyProtection="1">
      <alignment horizontal="left"/>
    </xf>
    <xf numFmtId="0" fontId="3" fillId="0" borderId="0" xfId="0" applyFont="1" applyBorder="1" applyAlignment="1" applyProtection="1">
      <alignment horizontal="center"/>
    </xf>
    <xf numFmtId="166" fontId="3" fillId="0" borderId="0" xfId="1" applyNumberFormat="1" applyFont="1" applyBorder="1" applyAlignment="1" applyProtection="1">
      <alignment horizontal="center"/>
    </xf>
    <xf numFmtId="166" fontId="3" fillId="0" borderId="0" xfId="1" applyNumberFormat="1" applyFont="1" applyBorder="1" applyAlignment="1" applyProtection="1">
      <alignment horizontal="right"/>
    </xf>
    <xf numFmtId="9" fontId="3" fillId="0" borderId="0" xfId="2" applyFont="1" applyBorder="1" applyAlignment="1" applyProtection="1">
      <alignment horizontal="center"/>
    </xf>
    <xf numFmtId="0" fontId="24" fillId="0" borderId="13" xfId="0" applyFont="1" applyBorder="1" applyProtection="1"/>
    <xf numFmtId="0" fontId="24" fillId="4" borderId="11" xfId="0" applyFont="1" applyFill="1" applyBorder="1" applyProtection="1"/>
    <xf numFmtId="0" fontId="24" fillId="0" borderId="0" xfId="0" applyFont="1" applyBorder="1" applyProtection="1"/>
    <xf numFmtId="0" fontId="0" fillId="0" borderId="16" xfId="0" applyFont="1" applyBorder="1" applyProtection="1"/>
    <xf numFmtId="0" fontId="3" fillId="0" borderId="14" xfId="0" applyFont="1" applyFill="1" applyBorder="1" applyAlignment="1" applyProtection="1">
      <alignment horizontal="left"/>
    </xf>
    <xf numFmtId="0" fontId="3" fillId="0" borderId="14" xfId="0" applyFont="1" applyBorder="1" applyAlignment="1" applyProtection="1">
      <alignment horizontal="center"/>
    </xf>
    <xf numFmtId="166" fontId="3" fillId="0" borderId="14" xfId="1" applyNumberFormat="1" applyFont="1" applyBorder="1" applyAlignment="1" applyProtection="1">
      <alignment horizontal="center"/>
    </xf>
    <xf numFmtId="166" fontId="3" fillId="0" borderId="14" xfId="1" applyNumberFormat="1" applyFont="1" applyBorder="1" applyAlignment="1" applyProtection="1">
      <alignment horizontal="right"/>
    </xf>
    <xf numFmtId="9" fontId="3" fillId="0" borderId="14" xfId="2" applyFont="1" applyBorder="1" applyAlignment="1" applyProtection="1">
      <alignment horizontal="center"/>
    </xf>
    <xf numFmtId="0" fontId="24" fillId="0" borderId="17" xfId="0" applyFont="1" applyBorder="1" applyProtection="1"/>
    <xf numFmtId="0" fontId="0" fillId="4" borderId="18" xfId="0" applyFill="1" applyBorder="1" applyProtection="1"/>
    <xf numFmtId="0" fontId="0" fillId="4" borderId="19" xfId="0" applyFill="1" applyBorder="1" applyProtection="1"/>
    <xf numFmtId="0" fontId="0" fillId="4" borderId="20" xfId="0" applyFill="1" applyBorder="1" applyProtection="1"/>
    <xf numFmtId="0" fontId="10" fillId="0" borderId="0" xfId="0" applyFont="1" applyAlignment="1">
      <alignment horizontal="left" vertical="top"/>
    </xf>
    <xf numFmtId="0" fontId="9" fillId="0" borderId="0" xfId="0" applyFont="1"/>
    <xf numFmtId="0" fontId="13" fillId="0" borderId="0" xfId="0" applyFont="1" applyBorder="1" applyAlignment="1">
      <alignment horizontal="left" indent="2"/>
    </xf>
    <xf numFmtId="0" fontId="12" fillId="0" borderId="0" xfId="0" applyFont="1"/>
    <xf numFmtId="0" fontId="14" fillId="0" borderId="0" xfId="0" applyFont="1" applyBorder="1" applyAlignment="1">
      <alignment horizontal="left" indent="2"/>
    </xf>
    <xf numFmtId="0" fontId="7" fillId="0" borderId="0" xfId="0" applyFont="1" applyBorder="1" applyAlignment="1">
      <alignment horizontal="left" indent="2"/>
    </xf>
    <xf numFmtId="0" fontId="0" fillId="4" borderId="4" xfId="0" applyFill="1" applyBorder="1"/>
    <xf numFmtId="0" fontId="0" fillId="4" borderId="5" xfId="0" applyFill="1" applyBorder="1"/>
    <xf numFmtId="0" fontId="25" fillId="4" borderId="5" xfId="0" applyFont="1" applyFill="1" applyBorder="1" applyAlignment="1">
      <alignment horizontal="centerContinuous"/>
    </xf>
    <xf numFmtId="0" fontId="0" fillId="4" borderId="5" xfId="0" applyFill="1" applyBorder="1" applyAlignment="1">
      <alignment horizontal="centerContinuous"/>
    </xf>
    <xf numFmtId="0" fontId="0" fillId="4" borderId="6" xfId="0" applyFill="1" applyBorder="1" applyAlignment="1">
      <alignment horizontal="centerContinuous"/>
    </xf>
    <xf numFmtId="0" fontId="0" fillId="4" borderId="7" xfId="0" applyFill="1" applyBorder="1"/>
    <xf numFmtId="0" fontId="0" fillId="0" borderId="8" xfId="0" applyBorder="1"/>
    <xf numFmtId="0" fontId="0" fillId="0" borderId="9" xfId="0" applyBorder="1"/>
    <xf numFmtId="0" fontId="25" fillId="0" borderId="9" xfId="0" applyFont="1" applyBorder="1" applyAlignment="1">
      <alignment horizontal="centerContinuous"/>
    </xf>
    <xf numFmtId="0" fontId="0" fillId="0" borderId="9" xfId="0" applyBorder="1" applyAlignment="1">
      <alignment horizontal="centerContinuous"/>
    </xf>
    <xf numFmtId="0" fontId="0" fillId="0" borderId="21" xfId="0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0" fillId="4" borderId="11" xfId="0" applyFill="1" applyBorder="1" applyAlignment="1">
      <alignment horizontal="centerContinuous"/>
    </xf>
    <xf numFmtId="0" fontId="0" fillId="0" borderId="12" xfId="0" applyBorder="1"/>
    <xf numFmtId="0" fontId="26" fillId="5" borderId="22" xfId="0" applyFont="1" applyFill="1" applyBorder="1"/>
    <xf numFmtId="0" fontId="26" fillId="5" borderId="23" xfId="0" applyFont="1" applyFill="1" applyBorder="1"/>
    <xf numFmtId="0" fontId="0" fillId="0" borderId="0" xfId="0" applyBorder="1"/>
    <xf numFmtId="0" fontId="0" fillId="0" borderId="10" xfId="0" applyBorder="1"/>
    <xf numFmtId="0" fontId="0" fillId="0" borderId="13" xfId="0" applyBorder="1"/>
    <xf numFmtId="0" fontId="0" fillId="4" borderId="11" xfId="0" applyFill="1" applyBorder="1"/>
    <xf numFmtId="0" fontId="21" fillId="6" borderId="22" xfId="0" applyFont="1" applyFill="1" applyBorder="1"/>
    <xf numFmtId="165" fontId="19" fillId="6" borderId="23" xfId="0" applyNumberFormat="1" applyFont="1" applyFill="1" applyBorder="1"/>
    <xf numFmtId="0" fontId="17" fillId="0" borderId="0" xfId="0" applyFont="1" applyBorder="1" applyAlignment="1">
      <alignment horizontal="centerContinuous"/>
    </xf>
    <xf numFmtId="0" fontId="18" fillId="0" borderId="0" xfId="0" applyFont="1" applyBorder="1" applyAlignment="1">
      <alignment horizontal="centerContinuous"/>
    </xf>
    <xf numFmtId="0" fontId="21" fillId="2" borderId="22" xfId="0" applyFont="1" applyFill="1" applyBorder="1"/>
    <xf numFmtId="165" fontId="19" fillId="2" borderId="23" xfId="0" applyNumberFormat="1" applyFont="1" applyFill="1" applyBorder="1"/>
    <xf numFmtId="166" fontId="18" fillId="0" borderId="0" xfId="0" applyNumberFormat="1" applyFont="1" applyBorder="1" applyAlignment="1">
      <alignment horizontal="right"/>
    </xf>
    <xf numFmtId="166" fontId="23" fillId="0" borderId="0" xfId="0" applyNumberFormat="1" applyFont="1" applyBorder="1"/>
    <xf numFmtId="0" fontId="21" fillId="2" borderId="24" xfId="0" applyFont="1" applyFill="1" applyBorder="1"/>
    <xf numFmtId="165" fontId="19" fillId="2" borderId="25" xfId="0" applyNumberFormat="1" applyFont="1" applyFill="1" applyBorder="1"/>
    <xf numFmtId="0" fontId="20" fillId="0" borderId="0" xfId="0" applyFont="1" applyBorder="1" applyAlignment="1">
      <alignment horizontal="left"/>
    </xf>
    <xf numFmtId="0" fontId="21" fillId="0" borderId="0" xfId="0" applyFont="1" applyFill="1" applyBorder="1" applyAlignment="1">
      <alignment horizontal="left"/>
    </xf>
    <xf numFmtId="166" fontId="18" fillId="0" borderId="0" xfId="0" applyNumberFormat="1" applyFont="1" applyBorder="1"/>
    <xf numFmtId="0" fontId="3" fillId="0" borderId="0" xfId="0" applyFont="1" applyBorder="1"/>
    <xf numFmtId="166" fontId="18" fillId="0" borderId="14" xfId="0" applyNumberFormat="1" applyFont="1" applyBorder="1" applyAlignment="1">
      <alignment horizontal="right"/>
    </xf>
    <xf numFmtId="166" fontId="18" fillId="0" borderId="14" xfId="0" applyNumberFormat="1" applyFont="1" applyBorder="1"/>
    <xf numFmtId="14" fontId="19" fillId="0" borderId="0" xfId="0" applyNumberFormat="1" applyFont="1" applyBorder="1" applyAlignment="1">
      <alignment horizontal="left"/>
    </xf>
    <xf numFmtId="166" fontId="17" fillId="0" borderId="0" xfId="0" applyNumberFormat="1" applyFont="1" applyFill="1" applyBorder="1" applyAlignment="1">
      <alignment horizontal="right"/>
    </xf>
    <xf numFmtId="166" fontId="27" fillId="0" borderId="0" xfId="0" applyNumberFormat="1" applyFont="1" applyBorder="1"/>
    <xf numFmtId="14" fontId="21" fillId="0" borderId="0" xfId="0" applyNumberFormat="1" applyFont="1" applyFill="1" applyBorder="1" applyAlignment="1" applyProtection="1">
      <alignment horizontal="left"/>
    </xf>
    <xf numFmtId="166" fontId="0" fillId="0" borderId="0" xfId="0" applyNumberFormat="1" applyBorder="1"/>
    <xf numFmtId="0" fontId="3" fillId="0" borderId="0" xfId="0" applyFont="1"/>
    <xf numFmtId="0" fontId="3" fillId="4" borderId="7" xfId="0" applyFont="1" applyFill="1" applyBorder="1"/>
    <xf numFmtId="0" fontId="3" fillId="0" borderId="12" xfId="0" applyFont="1" applyBorder="1"/>
    <xf numFmtId="0" fontId="22" fillId="0" borderId="0" xfId="0" applyFont="1" applyBorder="1"/>
    <xf numFmtId="0" fontId="22" fillId="0" borderId="0" xfId="0" applyFont="1" applyBorder="1" applyAlignment="1">
      <alignment horizontal="center"/>
    </xf>
    <xf numFmtId="166" fontId="22" fillId="0" borderId="0" xfId="0" applyNumberFormat="1" applyFont="1" applyBorder="1" applyAlignment="1">
      <alignment horizontal="center" wrapText="1"/>
    </xf>
    <xf numFmtId="166" fontId="22" fillId="0" borderId="0" xfId="0" applyNumberFormat="1" applyFont="1" applyFill="1" applyBorder="1" applyAlignment="1">
      <alignment horizontal="right"/>
    </xf>
    <xf numFmtId="9" fontId="22" fillId="0" borderId="0" xfId="2" applyFont="1" applyFill="1" applyBorder="1" applyAlignment="1">
      <alignment horizontal="center"/>
    </xf>
    <xf numFmtId="0" fontId="3" fillId="0" borderId="13" xfId="0" applyFont="1" applyBorder="1"/>
    <xf numFmtId="0" fontId="3" fillId="4" borderId="11" xfId="0" applyFont="1" applyFill="1" applyBorder="1"/>
    <xf numFmtId="0" fontId="0" fillId="0" borderId="0" xfId="0" applyFont="1" applyBorder="1"/>
    <xf numFmtId="0" fontId="18" fillId="0" borderId="0" xfId="0" applyFont="1" applyBorder="1" applyAlignment="1">
      <alignment horizontal="left" indent="1"/>
    </xf>
    <xf numFmtId="0" fontId="23" fillId="0" borderId="0" xfId="0" applyFont="1" applyBorder="1" applyAlignment="1">
      <alignment horizontal="center"/>
    </xf>
    <xf numFmtId="166" fontId="23" fillId="0" borderId="0" xfId="1" applyNumberFormat="1" applyFont="1" applyBorder="1" applyAlignment="1">
      <alignment horizontal="center"/>
    </xf>
    <xf numFmtId="166" fontId="18" fillId="0" borderId="0" xfId="1" applyNumberFormat="1" applyFont="1" applyBorder="1" applyAlignment="1">
      <alignment horizontal="right"/>
    </xf>
    <xf numFmtId="9" fontId="18" fillId="0" borderId="0" xfId="2" applyFont="1" applyBorder="1" applyAlignment="1">
      <alignment horizontal="center"/>
    </xf>
    <xf numFmtId="0" fontId="18" fillId="0" borderId="15" xfId="0" applyFont="1" applyFill="1" applyBorder="1" applyAlignment="1">
      <alignment horizontal="left" indent="1"/>
    </xf>
    <xf numFmtId="0" fontId="23" fillId="0" borderId="15" xfId="0" applyFont="1" applyBorder="1" applyAlignment="1">
      <alignment horizontal="center"/>
    </xf>
    <xf numFmtId="166" fontId="23" fillId="0" borderId="15" xfId="1" applyNumberFormat="1" applyFont="1" applyBorder="1" applyAlignment="1">
      <alignment horizontal="center"/>
    </xf>
    <xf numFmtId="166" fontId="18" fillId="0" borderId="15" xfId="1" applyNumberFormat="1" applyFont="1" applyBorder="1" applyAlignment="1">
      <alignment horizontal="right"/>
    </xf>
    <xf numFmtId="9" fontId="18" fillId="0" borderId="15" xfId="2" applyFont="1" applyBorder="1" applyAlignment="1">
      <alignment horizontal="center"/>
    </xf>
    <xf numFmtId="0" fontId="0" fillId="0" borderId="0" xfId="0" applyFont="1"/>
    <xf numFmtId="0" fontId="0" fillId="4" borderId="7" xfId="0" applyFont="1" applyFill="1" applyBorder="1"/>
    <xf numFmtId="0" fontId="0" fillId="0" borderId="12" xfId="0" applyFont="1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166" fontId="1" fillId="0" borderId="0" xfId="1" applyNumberFormat="1" applyFont="1" applyBorder="1" applyAlignment="1">
      <alignment horizontal="center"/>
    </xf>
    <xf numFmtId="166" fontId="1" fillId="0" borderId="0" xfId="1" applyNumberFormat="1" applyFont="1" applyBorder="1" applyAlignment="1">
      <alignment horizontal="right"/>
    </xf>
    <xf numFmtId="9" fontId="1" fillId="0" borderId="0" xfId="2" applyFont="1" applyBorder="1" applyAlignment="1">
      <alignment horizontal="center"/>
    </xf>
    <xf numFmtId="0" fontId="0" fillId="0" borderId="13" xfId="0" applyFont="1" applyBorder="1"/>
    <xf numFmtId="0" fontId="0" fillId="4" borderId="11" xfId="0" applyFont="1" applyFill="1" applyBorder="1"/>
    <xf numFmtId="166" fontId="28" fillId="0" borderId="0" xfId="1" applyNumberFormat="1" applyFont="1" applyBorder="1" applyAlignment="1">
      <alignment horizontal="right" vertical="top"/>
    </xf>
    <xf numFmtId="0" fontId="24" fillId="0" borderId="0" xfId="0" applyFont="1" applyBorder="1"/>
    <xf numFmtId="0" fontId="0" fillId="0" borderId="14" xfId="0" applyFont="1" applyFill="1" applyBorder="1" applyAlignment="1">
      <alignment horizontal="left"/>
    </xf>
    <xf numFmtId="0" fontId="0" fillId="0" borderId="14" xfId="0" applyFont="1" applyBorder="1" applyAlignment="1">
      <alignment horizontal="center"/>
    </xf>
    <xf numFmtId="166" fontId="1" fillId="0" borderId="14" xfId="1" applyNumberFormat="1" applyFont="1" applyBorder="1" applyAlignment="1">
      <alignment horizontal="center"/>
    </xf>
    <xf numFmtId="166" fontId="28" fillId="0" borderId="14" xfId="1" applyNumberFormat="1" applyFont="1" applyBorder="1" applyAlignment="1">
      <alignment horizontal="right" vertical="top"/>
    </xf>
    <xf numFmtId="9" fontId="1" fillId="0" borderId="14" xfId="2" applyFont="1" applyBorder="1" applyAlignment="1">
      <alignment horizontal="center"/>
    </xf>
    <xf numFmtId="0" fontId="16" fillId="0" borderId="0" xfId="0" applyFont="1"/>
    <xf numFmtId="0" fontId="16" fillId="4" borderId="7" xfId="0" applyFont="1" applyFill="1" applyBorder="1"/>
    <xf numFmtId="0" fontId="16" fillId="0" borderId="12" xfId="0" applyFont="1" applyBorder="1"/>
    <xf numFmtId="0" fontId="3" fillId="0" borderId="0" xfId="0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 applyAlignment="1">
      <alignment horizontal="center"/>
    </xf>
    <xf numFmtId="166" fontId="3" fillId="0" borderId="0" xfId="1" applyNumberFormat="1" applyFont="1" applyBorder="1" applyAlignment="1">
      <alignment horizontal="right"/>
    </xf>
    <xf numFmtId="9" fontId="3" fillId="0" borderId="0" xfId="2" applyFont="1" applyBorder="1" applyAlignment="1">
      <alignment horizontal="center"/>
    </xf>
    <xf numFmtId="0" fontId="16" fillId="0" borderId="13" xfId="0" applyFont="1" applyBorder="1"/>
    <xf numFmtId="0" fontId="16" fillId="4" borderId="11" xfId="0" applyFont="1" applyFill="1" applyBorder="1"/>
    <xf numFmtId="0" fontId="24" fillId="0" borderId="0" xfId="0" applyFont="1"/>
    <xf numFmtId="0" fontId="24" fillId="4" borderId="7" xfId="0" applyFont="1" applyFill="1" applyBorder="1"/>
    <xf numFmtId="0" fontId="24" fillId="0" borderId="12" xfId="0" applyFont="1" applyBorder="1"/>
    <xf numFmtId="0" fontId="0" fillId="0" borderId="16" xfId="0" applyFont="1" applyBorder="1"/>
    <xf numFmtId="0" fontId="3" fillId="0" borderId="14" xfId="0" applyFont="1" applyFill="1" applyBorder="1" applyAlignment="1">
      <alignment horizontal="left"/>
    </xf>
    <xf numFmtId="0" fontId="3" fillId="0" borderId="14" xfId="0" applyFont="1" applyBorder="1" applyAlignment="1">
      <alignment horizontal="center"/>
    </xf>
    <xf numFmtId="166" fontId="3" fillId="0" borderId="14" xfId="1" applyNumberFormat="1" applyFont="1" applyBorder="1" applyAlignment="1">
      <alignment horizontal="center"/>
    </xf>
    <xf numFmtId="9" fontId="3" fillId="0" borderId="14" xfId="2" applyFont="1" applyBorder="1" applyAlignment="1">
      <alignment horizontal="center"/>
    </xf>
    <xf numFmtId="0" fontId="24" fillId="0" borderId="17" xfId="0" applyFont="1" applyBorder="1"/>
    <xf numFmtId="0" fontId="24" fillId="0" borderId="13" xfId="0" applyFont="1" applyBorder="1"/>
    <xf numFmtId="0" fontId="24" fillId="4" borderId="11" xfId="0" applyFont="1" applyFill="1" applyBorder="1"/>
    <xf numFmtId="0" fontId="24" fillId="0" borderId="16" xfId="0" applyFont="1" applyBorder="1"/>
    <xf numFmtId="0" fontId="0" fillId="0" borderId="14" xfId="0" applyBorder="1"/>
    <xf numFmtId="0" fontId="0" fillId="0" borderId="14" xfId="0" applyFont="1" applyBorder="1"/>
    <xf numFmtId="0" fontId="24" fillId="0" borderId="21" xfId="0" applyFont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0" borderId="0" xfId="0" applyAlignment="1">
      <alignment horizontal="centerContinuous"/>
    </xf>
    <xf numFmtId="14" fontId="0" fillId="0" borderId="0" xfId="0" applyNumberFormat="1"/>
    <xf numFmtId="0" fontId="0" fillId="0" borderId="0" xfId="0" applyFill="1" applyBorder="1"/>
    <xf numFmtId="14" fontId="19" fillId="0" borderId="0" xfId="0" applyNumberFormat="1" applyFont="1" applyFill="1" applyBorder="1" applyAlignment="1">
      <alignment horizontal="left"/>
    </xf>
    <xf numFmtId="14" fontId="29" fillId="0" borderId="0" xfId="0" applyNumberFormat="1" applyFont="1" applyFill="1" applyBorder="1" applyAlignment="1">
      <alignment horizontal="left"/>
    </xf>
    <xf numFmtId="0" fontId="30" fillId="0" borderId="0" xfId="0" applyFont="1" applyFill="1" applyBorder="1" applyAlignment="1">
      <alignment horizontal="center"/>
    </xf>
    <xf numFmtId="166" fontId="30" fillId="0" borderId="0" xfId="1" applyNumberFormat="1" applyFont="1" applyFill="1" applyBorder="1" applyAlignment="1">
      <alignment horizontal="center"/>
    </xf>
    <xf numFmtId="166" fontId="18" fillId="0" borderId="0" xfId="1" applyNumberFormat="1" applyFont="1" applyFill="1" applyBorder="1" applyAlignment="1">
      <alignment horizontal="right"/>
    </xf>
    <xf numFmtId="9" fontId="18" fillId="0" borderId="0" xfId="2" applyFont="1" applyFill="1" applyBorder="1" applyAlignment="1">
      <alignment horizontal="center"/>
    </xf>
    <xf numFmtId="0" fontId="30" fillId="0" borderId="15" xfId="0" applyFont="1" applyFill="1" applyBorder="1" applyAlignment="1">
      <alignment horizontal="center"/>
    </xf>
    <xf numFmtId="166" fontId="30" fillId="0" borderId="15" xfId="1" applyNumberFormat="1" applyFont="1" applyFill="1" applyBorder="1" applyAlignment="1">
      <alignment horizontal="center"/>
    </xf>
    <xf numFmtId="166" fontId="18" fillId="0" borderId="15" xfId="1" applyNumberFormat="1" applyFont="1" applyFill="1" applyBorder="1" applyAlignment="1">
      <alignment horizontal="right"/>
    </xf>
    <xf numFmtId="9" fontId="18" fillId="0" borderId="15" xfId="2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6" fontId="1" fillId="0" borderId="0" xfId="1" applyNumberFormat="1" applyFont="1" applyFill="1" applyBorder="1" applyAlignment="1">
      <alignment horizontal="center"/>
    </xf>
    <xf numFmtId="166" fontId="1" fillId="0" borderId="0" xfId="1" applyNumberFormat="1" applyFont="1" applyFill="1" applyBorder="1" applyAlignment="1">
      <alignment horizontal="right"/>
    </xf>
    <xf numFmtId="9" fontId="1" fillId="0" borderId="0" xfId="2" applyFont="1" applyFill="1" applyBorder="1" applyAlignment="1">
      <alignment horizontal="center"/>
    </xf>
    <xf numFmtId="166" fontId="28" fillId="0" borderId="0" xfId="1" applyNumberFormat="1" applyFont="1" applyFill="1" applyBorder="1" applyAlignment="1">
      <alignment horizontal="right" vertical="top"/>
    </xf>
    <xf numFmtId="0" fontId="30" fillId="0" borderId="0" xfId="0" applyFont="1" applyBorder="1" applyAlignment="1">
      <alignment horizontal="center"/>
    </xf>
    <xf numFmtId="166" fontId="30" fillId="0" borderId="0" xfId="1" applyNumberFormat="1" applyFont="1" applyBorder="1" applyAlignment="1">
      <alignment horizontal="center"/>
    </xf>
    <xf numFmtId="166" fontId="30" fillId="0" borderId="0" xfId="1" applyNumberFormat="1" applyFont="1" applyBorder="1" applyAlignment="1">
      <alignment horizontal="right"/>
    </xf>
    <xf numFmtId="0" fontId="30" fillId="0" borderId="15" xfId="0" applyFont="1" applyBorder="1" applyAlignment="1">
      <alignment horizontal="center"/>
    </xf>
    <xf numFmtId="166" fontId="30" fillId="0" borderId="15" xfId="1" applyNumberFormat="1" applyFont="1" applyBorder="1" applyAlignment="1">
      <alignment horizontal="center"/>
    </xf>
    <xf numFmtId="166" fontId="30" fillId="0" borderId="15" xfId="1" applyNumberFormat="1" applyFont="1" applyBorder="1" applyAlignment="1">
      <alignment horizontal="right"/>
    </xf>
    <xf numFmtId="0" fontId="16" fillId="0" borderId="0" xfId="0" applyFont="1" applyBorder="1"/>
    <xf numFmtId="0" fontId="24" fillId="0" borderId="14" xfId="0" applyFont="1" applyBorder="1"/>
    <xf numFmtId="0" fontId="10" fillId="2" borderId="0" xfId="0" applyFont="1" applyFill="1" applyAlignment="1">
      <alignment horizontal="left" vertical="top"/>
    </xf>
    <xf numFmtId="0" fontId="13" fillId="0" borderId="0" xfId="0" applyFont="1" applyFill="1" applyBorder="1" applyAlignment="1">
      <alignment horizontal="left" indent="2"/>
    </xf>
    <xf numFmtId="0" fontId="14" fillId="0" borderId="0" xfId="0" applyFont="1" applyFill="1" applyBorder="1" applyAlignment="1">
      <alignment horizontal="left" indent="2"/>
    </xf>
    <xf numFmtId="0" fontId="15" fillId="4" borderId="1" xfId="0" applyFont="1" applyFill="1" applyBorder="1" applyAlignment="1">
      <alignment horizontal="centerContinuous"/>
    </xf>
    <xf numFmtId="0" fontId="15" fillId="4" borderId="2" xfId="0" applyFont="1" applyFill="1" applyBorder="1" applyAlignment="1">
      <alignment horizontal="centerContinuous"/>
    </xf>
    <xf numFmtId="0" fontId="15" fillId="4" borderId="3" xfId="0" applyFont="1" applyFill="1" applyBorder="1" applyAlignment="1">
      <alignment horizontal="centerContinuous"/>
    </xf>
    <xf numFmtId="0" fontId="25" fillId="0" borderId="0" xfId="0" applyFont="1" applyAlignment="1"/>
    <xf numFmtId="0" fontId="15" fillId="4" borderId="26" xfId="0" applyNumberFormat="1" applyFont="1" applyFill="1" applyBorder="1" applyAlignment="1">
      <alignment horizontal="centerContinuous"/>
    </xf>
    <xf numFmtId="0" fontId="4" fillId="4" borderId="27" xfId="0" applyNumberFormat="1" applyFont="1" applyFill="1" applyBorder="1" applyAlignment="1">
      <alignment horizontal="centerContinuous"/>
    </xf>
    <xf numFmtId="0" fontId="4" fillId="4" borderId="28" xfId="0" applyNumberFormat="1" applyFont="1" applyFill="1" applyBorder="1" applyAlignment="1">
      <alignment horizontal="centerContinuous"/>
    </xf>
    <xf numFmtId="0" fontId="0" fillId="0" borderId="4" xfId="0" applyBorder="1"/>
    <xf numFmtId="0" fontId="25" fillId="0" borderId="5" xfId="0" applyFont="1" applyBorder="1" applyAlignment="1">
      <alignment horizontal="centerContinuous"/>
    </xf>
    <xf numFmtId="0" fontId="25" fillId="0" borderId="6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0" fillId="2" borderId="29" xfId="0" applyFill="1" applyBorder="1"/>
    <xf numFmtId="0" fontId="0" fillId="2" borderId="30" xfId="0" applyFill="1" applyBorder="1"/>
    <xf numFmtId="0" fontId="0" fillId="2" borderId="31" xfId="0" applyFill="1" applyBorder="1"/>
    <xf numFmtId="0" fontId="0" fillId="0" borderId="7" xfId="0" applyBorder="1"/>
    <xf numFmtId="0" fontId="25" fillId="0" borderId="0" xfId="0" applyFont="1" applyBorder="1" applyAlignment="1">
      <alignment horizontal="centerContinuous"/>
    </xf>
    <xf numFmtId="0" fontId="25" fillId="0" borderId="11" xfId="0" applyFont="1" applyBorder="1" applyAlignment="1">
      <alignment horizontal="centerContinuous"/>
    </xf>
    <xf numFmtId="0" fontId="0" fillId="2" borderId="32" xfId="0" applyFill="1" applyBorder="1"/>
    <xf numFmtId="0" fontId="0" fillId="2" borderId="33" xfId="0" applyFill="1" applyBorder="1"/>
    <xf numFmtId="0" fontId="0" fillId="0" borderId="11" xfId="0" applyBorder="1"/>
    <xf numFmtId="0" fontId="0" fillId="2" borderId="34" xfId="0" applyFill="1" applyBorder="1"/>
    <xf numFmtId="0" fontId="0" fillId="2" borderId="35" xfId="0" applyFill="1" applyBorder="1"/>
    <xf numFmtId="0" fontId="31" fillId="2" borderId="35" xfId="0" applyFont="1" applyFill="1" applyBorder="1" applyAlignment="1">
      <alignment horizontal="left" indent="3"/>
    </xf>
    <xf numFmtId="14" fontId="21" fillId="0" borderId="0" xfId="0" applyNumberFormat="1" applyFont="1" applyBorder="1" applyAlignment="1">
      <alignment horizontal="left"/>
    </xf>
    <xf numFmtId="0" fontId="3" fillId="0" borderId="7" xfId="0" applyFont="1" applyBorder="1"/>
    <xf numFmtId="0" fontId="3" fillId="0" borderId="11" xfId="0" applyFont="1" applyBorder="1"/>
    <xf numFmtId="0" fontId="3" fillId="2" borderId="32" xfId="0" applyFont="1" applyFill="1" applyBorder="1"/>
    <xf numFmtId="0" fontId="3" fillId="2" borderId="35" xfId="0" applyFont="1" applyFill="1" applyBorder="1"/>
    <xf numFmtId="0" fontId="3" fillId="2" borderId="33" xfId="0" applyFont="1" applyFill="1" applyBorder="1"/>
    <xf numFmtId="0" fontId="18" fillId="7" borderId="0" xfId="0" applyFont="1" applyFill="1" applyBorder="1" applyAlignment="1">
      <alignment horizontal="left" indent="1"/>
    </xf>
    <xf numFmtId="166" fontId="18" fillId="7" borderId="0" xfId="1" applyNumberFormat="1" applyFont="1" applyFill="1" applyBorder="1" applyAlignment="1">
      <alignment horizontal="right"/>
    </xf>
    <xf numFmtId="0" fontId="0" fillId="2" borderId="36" xfId="0" applyFill="1" applyBorder="1"/>
    <xf numFmtId="0" fontId="18" fillId="7" borderId="15" xfId="0" applyFont="1" applyFill="1" applyBorder="1" applyAlignment="1">
      <alignment horizontal="left" indent="1"/>
    </xf>
    <xf numFmtId="166" fontId="18" fillId="7" borderId="15" xfId="1" applyNumberFormat="1" applyFont="1" applyFill="1" applyBorder="1" applyAlignment="1">
      <alignment horizontal="right"/>
    </xf>
    <xf numFmtId="0" fontId="0" fillId="0" borderId="7" xfId="0" applyFont="1" applyBorder="1"/>
    <xf numFmtId="0" fontId="0" fillId="8" borderId="0" xfId="0" applyFont="1" applyFill="1" applyBorder="1" applyAlignment="1">
      <alignment horizontal="left"/>
    </xf>
    <xf numFmtId="166" fontId="1" fillId="8" borderId="0" xfId="1" applyNumberFormat="1" applyFont="1" applyFill="1" applyBorder="1" applyAlignment="1">
      <alignment horizontal="right"/>
    </xf>
    <xf numFmtId="0" fontId="0" fillId="0" borderId="11" xfId="0" applyFont="1" applyBorder="1"/>
    <xf numFmtId="0" fontId="0" fillId="2" borderId="32" xfId="0" applyFont="1" applyFill="1" applyBorder="1"/>
    <xf numFmtId="0" fontId="0" fillId="2" borderId="33" xfId="0" applyFont="1" applyFill="1" applyBorder="1"/>
    <xf numFmtId="0" fontId="18" fillId="9" borderId="0" xfId="0" applyFont="1" applyFill="1" applyBorder="1" applyAlignment="1">
      <alignment horizontal="left" indent="1"/>
    </xf>
    <xf numFmtId="166" fontId="18" fillId="9" borderId="0" xfId="1" applyNumberFormat="1" applyFont="1" applyFill="1" applyBorder="1" applyAlignment="1">
      <alignment horizontal="right"/>
    </xf>
    <xf numFmtId="0" fontId="18" fillId="9" borderId="15" xfId="0" applyFont="1" applyFill="1" applyBorder="1" applyAlignment="1">
      <alignment horizontal="left" indent="1"/>
    </xf>
    <xf numFmtId="166" fontId="18" fillId="9" borderId="15" xfId="1" applyNumberFormat="1" applyFont="1" applyFill="1" applyBorder="1" applyAlignment="1">
      <alignment horizontal="right"/>
    </xf>
    <xf numFmtId="0" fontId="4" fillId="2" borderId="35" xfId="0" applyFont="1" applyFill="1" applyBorder="1"/>
    <xf numFmtId="0" fontId="0" fillId="2" borderId="0" xfId="0" applyFont="1" applyFill="1" applyBorder="1"/>
    <xf numFmtId="166" fontId="3" fillId="0" borderId="0" xfId="1" applyNumberFormat="1" applyFont="1" applyFill="1" applyBorder="1" applyAlignment="1">
      <alignment horizontal="right"/>
    </xf>
    <xf numFmtId="0" fontId="16" fillId="0" borderId="11" xfId="0" applyFont="1" applyBorder="1"/>
    <xf numFmtId="0" fontId="24" fillId="0" borderId="11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4" fillId="2" borderId="32" xfId="0" applyFont="1" applyFill="1" applyBorder="1"/>
    <xf numFmtId="0" fontId="24" fillId="2" borderId="33" xfId="0" applyFont="1" applyFill="1" applyBorder="1"/>
    <xf numFmtId="0" fontId="0" fillId="2" borderId="37" xfId="0" applyFill="1" applyBorder="1"/>
    <xf numFmtId="0" fontId="0" fillId="2" borderId="38" xfId="0" applyFill="1" applyBorder="1"/>
    <xf numFmtId="0" fontId="0" fillId="2" borderId="39" xfId="0" applyFill="1" applyBorder="1"/>
    <xf numFmtId="0" fontId="0" fillId="0" borderId="0" xfId="0" applyFill="1"/>
    <xf numFmtId="14" fontId="9" fillId="0" borderId="0" xfId="0" applyNumberFormat="1" applyFont="1"/>
    <xf numFmtId="0" fontId="13" fillId="2" borderId="0" xfId="0" applyFont="1" applyFill="1" applyBorder="1" applyAlignment="1">
      <alignment horizontal="left" indent="2"/>
    </xf>
    <xf numFmtId="14" fontId="12" fillId="0" borderId="0" xfId="0" applyNumberFormat="1" applyFont="1"/>
    <xf numFmtId="0" fontId="14" fillId="2" borderId="0" xfId="0" applyFont="1" applyFill="1" applyBorder="1" applyAlignment="1">
      <alignment horizontal="left" indent="2"/>
    </xf>
    <xf numFmtId="0" fontId="32" fillId="4" borderId="40" xfId="0" applyNumberFormat="1" applyFont="1" applyFill="1" applyBorder="1" applyAlignment="1">
      <alignment horizontal="centerContinuous"/>
    </xf>
    <xf numFmtId="0" fontId="33" fillId="4" borderId="41" xfId="0" applyNumberFormat="1" applyFont="1" applyFill="1" applyBorder="1" applyAlignment="1">
      <alignment horizontal="centerContinuous"/>
    </xf>
    <xf numFmtId="0" fontId="32" fillId="4" borderId="41" xfId="0" applyNumberFormat="1" applyFont="1" applyFill="1" applyBorder="1" applyAlignment="1">
      <alignment horizontal="centerContinuous"/>
    </xf>
    <xf numFmtId="0" fontId="33" fillId="4" borderId="42" xfId="0" applyNumberFormat="1" applyFont="1" applyFill="1" applyBorder="1" applyAlignment="1">
      <alignment horizontal="centerContinuous"/>
    </xf>
    <xf numFmtId="14" fontId="34" fillId="0" borderId="4" xfId="0" applyNumberFormat="1" applyFont="1" applyFill="1" applyBorder="1"/>
    <xf numFmtId="0" fontId="34" fillId="0" borderId="5" xfId="0" applyFont="1" applyFill="1" applyBorder="1"/>
    <xf numFmtId="0" fontId="34" fillId="0" borderId="6" xfId="0" applyFont="1" applyFill="1" applyBorder="1"/>
    <xf numFmtId="166" fontId="17" fillId="0" borderId="0" xfId="0" applyNumberFormat="1" applyFont="1" applyBorder="1"/>
    <xf numFmtId="14" fontId="35" fillId="0" borderId="4" xfId="0" applyNumberFormat="1" applyFont="1" applyFill="1" applyBorder="1"/>
    <xf numFmtId="0" fontId="35" fillId="0" borderId="5" xfId="0" applyFont="1" applyFill="1" applyBorder="1"/>
    <xf numFmtId="0" fontId="35" fillId="0" borderId="6" xfId="0" applyFont="1" applyFill="1" applyBorder="1"/>
    <xf numFmtId="14" fontId="35" fillId="0" borderId="43" xfId="0" applyNumberFormat="1" applyFont="1" applyFill="1" applyBorder="1"/>
    <xf numFmtId="0" fontId="35" fillId="0" borderId="44" xfId="0" applyFont="1" applyFill="1" applyBorder="1"/>
    <xf numFmtId="0" fontId="35" fillId="0" borderId="45" xfId="0" applyFont="1" applyFill="1" applyBorder="1"/>
    <xf numFmtId="14" fontId="21" fillId="0" borderId="0" xfId="0" applyNumberFormat="1" applyFont="1" applyBorder="1"/>
    <xf numFmtId="0" fontId="0" fillId="0" borderId="0" xfId="0" applyAlignment="1">
      <alignment horizontal="left"/>
    </xf>
    <xf numFmtId="0" fontId="0" fillId="0" borderId="0" xfId="0" applyNumberFormat="1"/>
    <xf numFmtId="166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14" fontId="35" fillId="0" borderId="46" xfId="0" applyNumberFormat="1" applyFont="1" applyFill="1" applyBorder="1"/>
    <xf numFmtId="0" fontId="35" fillId="0" borderId="47" xfId="0" applyFont="1" applyFill="1" applyBorder="1"/>
    <xf numFmtId="0" fontId="35" fillId="0" borderId="48" xfId="0" applyFont="1" applyFill="1" applyBorder="1"/>
    <xf numFmtId="0" fontId="4" fillId="0" borderId="0" xfId="0" applyFont="1" applyProtection="1"/>
    <xf numFmtId="0" fontId="4" fillId="0" borderId="0" xfId="0" applyFont="1" applyFill="1" applyBorder="1" applyAlignment="1">
      <alignment horizontal="left"/>
    </xf>
    <xf numFmtId="0" fontId="2" fillId="2" borderId="35" xfId="0" applyFont="1" applyFill="1" applyBorder="1"/>
    <xf numFmtId="166" fontId="36" fillId="0" borderId="0" xfId="0" applyNumberFormat="1" applyFont="1" applyBorder="1" applyAlignment="1">
      <alignment horizontal="right"/>
    </xf>
    <xf numFmtId="0" fontId="0" fillId="0" borderId="0" xfId="0" applyAlignment="1">
      <alignment horizontal="center"/>
    </xf>
    <xf numFmtId="0" fontId="18" fillId="0" borderId="0" xfId="0" applyFont="1" applyAlignment="1">
      <alignment horizontal="left" indent="1"/>
    </xf>
    <xf numFmtId="0" fontId="36" fillId="0" borderId="0" xfId="0" applyFont="1"/>
    <xf numFmtId="0" fontId="0" fillId="0" borderId="0" xfId="0" applyFont="1" applyAlignment="1">
      <alignment horizontal="left" indent="1"/>
    </xf>
    <xf numFmtId="0" fontId="18" fillId="0" borderId="15" xfId="0" applyFont="1" applyBorder="1" applyAlignment="1">
      <alignment horizontal="left" indent="1"/>
    </xf>
    <xf numFmtId="0" fontId="22" fillId="0" borderId="0" xfId="0" applyFont="1"/>
    <xf numFmtId="0" fontId="22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9" fontId="0" fillId="0" borderId="15" xfId="2" applyFon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5" xfId="0" applyFont="1" applyBorder="1" applyAlignment="1">
      <alignment horizontal="center"/>
    </xf>
    <xf numFmtId="166" fontId="37" fillId="0" borderId="0" xfId="1" applyNumberFormat="1" applyFont="1" applyAlignment="1">
      <alignment horizontal="center"/>
    </xf>
    <xf numFmtId="166" fontId="37" fillId="0" borderId="15" xfId="1" applyNumberFormat="1" applyFont="1" applyBorder="1" applyAlignment="1">
      <alignment horizontal="center"/>
    </xf>
    <xf numFmtId="0" fontId="22" fillId="0" borderId="13" xfId="0" applyFont="1" applyBorder="1" applyAlignment="1" applyProtection="1">
      <alignment horizontal="center"/>
    </xf>
    <xf numFmtId="0" fontId="22" fillId="4" borderId="11" xfId="0" applyFont="1" applyFill="1" applyBorder="1" applyProtection="1"/>
    <xf numFmtId="0" fontId="18" fillId="0" borderId="0" xfId="0" applyFont="1"/>
    <xf numFmtId="0" fontId="18" fillId="0" borderId="15" xfId="0" applyFont="1" applyBorder="1"/>
    <xf numFmtId="0" fontId="22" fillId="0" borderId="0" xfId="0" applyFont="1" applyAlignment="1"/>
    <xf numFmtId="10" fontId="0" fillId="0" borderId="0" xfId="0" applyNumberFormat="1" applyAlignment="1">
      <alignment horizontal="center"/>
    </xf>
    <xf numFmtId="10" fontId="0" fillId="0" borderId="15" xfId="0" applyNumberFormat="1" applyBorder="1" applyAlignment="1">
      <alignment horizontal="center"/>
    </xf>
    <xf numFmtId="166" fontId="37" fillId="0" borderId="0" xfId="0" applyNumberFormat="1" applyFont="1" applyAlignment="1">
      <alignment horizontal="center"/>
    </xf>
    <xf numFmtId="166" fontId="37" fillId="0" borderId="15" xfId="0" applyNumberFormat="1" applyFont="1" applyBorder="1" applyAlignment="1">
      <alignment horizontal="center"/>
    </xf>
    <xf numFmtId="164" fontId="22" fillId="0" borderId="0" xfId="0" applyNumberFormat="1" applyFont="1" applyAlignment="1">
      <alignment horizontal="center"/>
    </xf>
    <xf numFmtId="9" fontId="22" fillId="0" borderId="0" xfId="0" applyNumberFormat="1" applyFont="1" applyAlignment="1">
      <alignment horizontal="center"/>
    </xf>
    <xf numFmtId="0" fontId="40" fillId="0" borderId="0" xfId="0" applyFont="1" applyAlignment="1"/>
  </cellXfs>
  <cellStyles count="7">
    <cellStyle name="Currency" xfId="1" builtinId="4"/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  <cellStyle name="Percent" xfId="2" builtinId="5"/>
  </cellStyles>
  <dxfs count="20">
    <dxf>
      <font>
        <color rgb="FFFF0000"/>
      </font>
    </dxf>
    <dxf>
      <numFmt numFmtId="19" formatCode="m/d/yy"/>
    </dxf>
    <dxf>
      <font>
        <b/>
        <i val="0"/>
        <color rgb="FFFF0000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color rgb="FFFF0000"/>
      </font>
    </dxf>
    <dxf>
      <font>
        <color theme="5" tint="-0.24994659260841701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5"/>
      </font>
    </dxf>
    <dxf>
      <font>
        <b val="0"/>
        <i val="0"/>
        <color rgb="FFFF0000"/>
      </font>
    </dxf>
    <dxf>
      <font>
        <color theme="5"/>
      </font>
    </dxf>
    <dxf>
      <font>
        <b val="0"/>
        <i val="0"/>
        <color rgb="FFFF0000"/>
      </font>
    </dxf>
    <dxf>
      <font>
        <color rgb="FFFF0000"/>
      </font>
    </dxf>
    <dxf>
      <font>
        <b/>
        <i val="0"/>
        <color theme="5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4506382" cy="6725708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91675" y="190500"/>
          <a:ext cx="4506382" cy="6725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37606" cy="365125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37606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2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70944" cy="365125"/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2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70944" cy="3651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5095875" cy="7172325"/>
    <xdr:pic>
      <xdr:nvPicPr>
        <xdr:cNvPr id="7" name="Picture 6">
          <a:extLst>
            <a:ext uri="{FF2B5EF4-FFF2-40B4-BE49-F238E27FC236}">
              <a16:creationId xmlns:a16="http://schemas.microsoft.com/office/drawing/2014/main" xmlns="" id="{00000000-0008-0000-2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28700"/>
          <a:ext cx="5095875" cy="7172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19050</xdr:colOff>
      <xdr:row>9</xdr:row>
      <xdr:rowOff>9525</xdr:rowOff>
    </xdr:from>
    <xdr:ext cx="2170944" cy="36512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01175" y="1666875"/>
          <a:ext cx="2170944" cy="3651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6638925" cy="7324725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28700"/>
          <a:ext cx="6638925" cy="732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79375</xdr:colOff>
      <xdr:row>9</xdr:row>
      <xdr:rowOff>25400</xdr:rowOff>
    </xdr:from>
    <xdr:ext cx="2133785" cy="35969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85300" y="1663700"/>
          <a:ext cx="2133785" cy="35969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6878108" cy="7823412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057275"/>
          <a:ext cx="6878108" cy="78234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41275</xdr:colOff>
      <xdr:row>9</xdr:row>
      <xdr:rowOff>6350</xdr:rowOff>
    </xdr:from>
    <xdr:ext cx="2136960" cy="35969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1730375"/>
          <a:ext cx="2136960" cy="359695"/>
        </a:xfrm>
        <a:prstGeom prst="rect">
          <a:avLst/>
        </a:prstGeom>
      </xdr:spPr>
    </xdr:pic>
    <xdr:clientData/>
  </xdr:oneCellAnchor>
  <xdr:oneCellAnchor>
    <xdr:from>
      <xdr:col>4</xdr:col>
      <xdr:colOff>41275</xdr:colOff>
      <xdr:row>9</xdr:row>
      <xdr:rowOff>6350</xdr:rowOff>
    </xdr:from>
    <xdr:ext cx="2136960" cy="359695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1730375"/>
          <a:ext cx="2136960" cy="359695"/>
        </a:xfrm>
        <a:prstGeom prst="rect">
          <a:avLst/>
        </a:prstGeom>
      </xdr:spPr>
    </xdr:pic>
    <xdr:clientData/>
  </xdr:oneCellAnchor>
  <xdr:oneCellAnchor>
    <xdr:from>
      <xdr:col>15</xdr:col>
      <xdr:colOff>600075</xdr:colOff>
      <xdr:row>5</xdr:row>
      <xdr:rowOff>9525</xdr:rowOff>
    </xdr:from>
    <xdr:ext cx="4172451" cy="9968164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82350" y="1066800"/>
          <a:ext cx="4172451" cy="99681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31750</xdr:colOff>
      <xdr:row>8</xdr:row>
      <xdr:rowOff>15875</xdr:rowOff>
    </xdr:from>
    <xdr:ext cx="2148072" cy="35969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95600" y="1577975"/>
          <a:ext cx="2148072" cy="359695"/>
        </a:xfrm>
        <a:prstGeom prst="rect">
          <a:avLst/>
        </a:prstGeom>
      </xdr:spPr>
    </xdr:pic>
    <xdr:clientData/>
  </xdr:oneCellAnchor>
  <xdr:oneCellAnchor>
    <xdr:from>
      <xdr:col>35</xdr:col>
      <xdr:colOff>50800</xdr:colOff>
      <xdr:row>8</xdr:row>
      <xdr:rowOff>44450</xdr:rowOff>
    </xdr:from>
    <xdr:ext cx="2148072" cy="359695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67575" y="1606550"/>
          <a:ext cx="2148072" cy="359695"/>
        </a:xfrm>
        <a:prstGeom prst="rect">
          <a:avLst/>
        </a:prstGeom>
      </xdr:spPr>
    </xdr:pic>
    <xdr:clientData/>
  </xdr:oneCellAnchor>
  <xdr:oneCellAnchor>
    <xdr:from>
      <xdr:col>35</xdr:col>
      <xdr:colOff>50800</xdr:colOff>
      <xdr:row>8</xdr:row>
      <xdr:rowOff>44450</xdr:rowOff>
    </xdr:from>
    <xdr:ext cx="2148072" cy="359695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67575" y="1606550"/>
          <a:ext cx="2148072" cy="35969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8782050" cy="7303294"/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2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57275"/>
          <a:ext cx="8782050" cy="73032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hankulkarni/Desktop/E:\Pace\Teaching\CIS101\SP2018\CIS101_GradingTool_V1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Robert/Google%20Drive/CIS101/2015-2016%20Spring%20-%20CIS101/CIS101-124_20132/GradeCenter/CIS101-124_20132_CW5-Grad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ue"/>
      <sheetName val="Projects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Types"/>
      <sheetName val="Grader"/>
      <sheetName val="Frequency"/>
      <sheetName val="Rubric_Template"/>
      <sheetName val="CW5-Charts_KEY"/>
      <sheetName val="CW5-Charts"/>
      <sheetName val="CW5-PivotTables_KEY"/>
      <sheetName val="CW5-PivotTables"/>
    </sheetNames>
    <sheetDataSet>
      <sheetData sheetId="0"/>
      <sheetData sheetId="1">
        <row r="2">
          <cell r="C2" t="str">
            <v>CIS101-124_20132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id="1" name="data" displayName="data" ref="AF10:AJ172" totalsRowShown="0">
  <autoFilter ref="AF10:AJ172"/>
  <sortState ref="AF11:AJ172">
    <sortCondition descending="1" ref="AF10:AF172"/>
  </sortState>
  <tableColumns count="5">
    <tableColumn id="1" name="Date" dataDxfId="1"/>
    <tableColumn id="2" name="Vendor"/>
    <tableColumn id="3" name="Category"/>
    <tableColumn id="4" name="Sub-category"/>
    <tableColumn id="5" name="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rgb="FF92D050"/>
  </sheetPr>
  <dimension ref="B1:N28"/>
  <sheetViews>
    <sheetView zoomScale="90" zoomScaleNormal="90" zoomScalePageLayoutView="90" workbookViewId="0">
      <selection activeCell="B1" sqref="B1"/>
    </sheetView>
  </sheetViews>
  <sheetFormatPr baseColWidth="10" defaultColWidth="9.1640625" defaultRowHeight="15" x14ac:dyDescent="0.2"/>
  <cols>
    <col min="1" max="1" width="1.1640625" style="3" customWidth="1"/>
    <col min="2" max="2" width="8.1640625" style="3" customWidth="1"/>
    <col min="3" max="3" width="125.5" style="2" customWidth="1"/>
    <col min="4" max="4" width="9.1640625" style="2" customWidth="1"/>
    <col min="5" max="16384" width="9.1640625" style="3"/>
  </cols>
  <sheetData>
    <row r="1" spans="2:14" x14ac:dyDescent="0.2">
      <c r="B1" s="3" t="s">
        <v>107</v>
      </c>
    </row>
    <row r="2" spans="2:14" ht="18" x14ac:dyDescent="0.2">
      <c r="C2" s="1" t="s">
        <v>0</v>
      </c>
    </row>
    <row r="3" spans="2:14" ht="28" x14ac:dyDescent="0.2">
      <c r="C3" s="4" t="s">
        <v>1</v>
      </c>
    </row>
    <row r="4" spans="2:14" x14ac:dyDescent="0.2">
      <c r="C4" s="5"/>
    </row>
    <row r="5" spans="2:14" x14ac:dyDescent="0.2">
      <c r="C5" s="6" t="s">
        <v>2</v>
      </c>
      <c r="D5" s="7"/>
      <c r="E5" s="8"/>
      <c r="F5" s="8"/>
      <c r="G5" s="8"/>
      <c r="H5" s="8"/>
      <c r="I5" s="8"/>
      <c r="J5" s="8"/>
      <c r="K5" s="8"/>
      <c r="L5" s="8"/>
      <c r="M5" s="8"/>
      <c r="N5" s="8"/>
    </row>
    <row r="6" spans="2:14" x14ac:dyDescent="0.2">
      <c r="C6" s="9" t="s">
        <v>3</v>
      </c>
      <c r="D6" s="10"/>
      <c r="E6" s="8"/>
      <c r="F6" s="8"/>
      <c r="G6" s="8"/>
      <c r="H6" s="8"/>
      <c r="I6" s="8"/>
      <c r="J6" s="8"/>
      <c r="K6" s="8"/>
      <c r="L6" s="8"/>
      <c r="M6" s="8"/>
      <c r="N6" s="8"/>
    </row>
    <row r="7" spans="2:14" x14ac:dyDescent="0.2">
      <c r="C7" s="11" t="s">
        <v>4</v>
      </c>
      <c r="D7" s="10"/>
      <c r="E7" s="8"/>
      <c r="F7" s="8"/>
      <c r="G7" s="8"/>
      <c r="H7" s="8"/>
      <c r="I7" s="8"/>
      <c r="J7" s="8"/>
      <c r="K7" s="8"/>
      <c r="L7" s="8"/>
      <c r="M7" s="8"/>
      <c r="N7" s="8"/>
    </row>
    <row r="8" spans="2:14" x14ac:dyDescent="0.2">
      <c r="C8" s="11"/>
      <c r="D8" s="10"/>
      <c r="E8" s="8"/>
      <c r="F8" s="8"/>
      <c r="G8" s="8"/>
      <c r="H8" s="8"/>
      <c r="I8" s="8"/>
      <c r="J8" s="8"/>
      <c r="K8" s="8"/>
      <c r="L8" s="8"/>
      <c r="M8" s="8"/>
      <c r="N8" s="8"/>
    </row>
    <row r="9" spans="2:14" x14ac:dyDescent="0.2">
      <c r="C9" s="12" t="s">
        <v>5</v>
      </c>
      <c r="D9" s="10"/>
      <c r="E9" s="8"/>
      <c r="F9" s="8"/>
      <c r="G9" s="8"/>
      <c r="H9" s="8"/>
      <c r="I9" s="8"/>
      <c r="J9" s="8"/>
      <c r="K9" s="8"/>
      <c r="L9" s="8"/>
      <c r="M9" s="8"/>
      <c r="N9" s="8"/>
    </row>
    <row r="10" spans="2:14" x14ac:dyDescent="0.2">
      <c r="C10" s="9" t="s">
        <v>6</v>
      </c>
      <c r="D10" s="10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2:14" x14ac:dyDescent="0.2">
      <c r="C11" s="11" t="s">
        <v>7</v>
      </c>
      <c r="D11" s="10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2:14" x14ac:dyDescent="0.2">
      <c r="C12" s="11"/>
      <c r="D12" s="10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2:14" x14ac:dyDescent="0.2">
      <c r="C13" s="12" t="s">
        <v>8</v>
      </c>
      <c r="D13" s="10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2:14" x14ac:dyDescent="0.2">
      <c r="C14" s="9" t="s">
        <v>9</v>
      </c>
      <c r="D14" s="10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2:14" x14ac:dyDescent="0.2">
      <c r="C15" s="11" t="s">
        <v>10</v>
      </c>
      <c r="D15" s="10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2:14" x14ac:dyDescent="0.2">
      <c r="C16" s="10"/>
      <c r="D16" s="10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3:14" x14ac:dyDescent="0.2">
      <c r="C17" s="12" t="s">
        <v>11</v>
      </c>
      <c r="D17" s="10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3:14" x14ac:dyDescent="0.2">
      <c r="C18" s="9" t="s">
        <v>12</v>
      </c>
      <c r="D18" s="10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3:14" x14ac:dyDescent="0.2">
      <c r="C19" s="11" t="s">
        <v>13</v>
      </c>
    </row>
    <row r="20" spans="3:14" x14ac:dyDescent="0.2">
      <c r="C20" s="13"/>
    </row>
    <row r="21" spans="3:14" x14ac:dyDescent="0.2">
      <c r="C21" s="12" t="s">
        <v>14</v>
      </c>
    </row>
    <row r="22" spans="3:14" x14ac:dyDescent="0.2">
      <c r="C22" s="9" t="s">
        <v>15</v>
      </c>
    </row>
    <row r="23" spans="3:14" x14ac:dyDescent="0.2">
      <c r="C23" s="11" t="s">
        <v>16</v>
      </c>
    </row>
    <row r="25" spans="3:14" x14ac:dyDescent="0.2">
      <c r="C25" s="14"/>
    </row>
    <row r="26" spans="3:14" x14ac:dyDescent="0.2">
      <c r="C26" s="14"/>
    </row>
    <row r="27" spans="3:14" x14ac:dyDescent="0.2">
      <c r="C27"/>
    </row>
    <row r="28" spans="3:14" x14ac:dyDescent="0.2">
      <c r="N28" s="15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 enableFormatConditionsCalculation="0">
    <tabColor rgb="FF92D050"/>
  </sheetPr>
  <dimension ref="A2:X196"/>
  <sheetViews>
    <sheetView showGridLines="0" tabSelected="1" topLeftCell="F1" zoomScale="94" workbookViewId="0">
      <selection activeCell="U24" sqref="U24"/>
    </sheetView>
  </sheetViews>
  <sheetFormatPr baseColWidth="10" defaultColWidth="9.1640625" defaultRowHeight="15" customHeight="1" x14ac:dyDescent="0.2"/>
  <cols>
    <col min="1" max="1" width="4" style="21" customWidth="1"/>
    <col min="2" max="2" width="1.5" style="21" customWidth="1"/>
    <col min="3" max="3" width="2.1640625" style="21" customWidth="1"/>
    <col min="4" max="4" width="21" style="21" customWidth="1"/>
    <col min="5" max="6" width="13.33203125" style="21" customWidth="1"/>
    <col min="7" max="7" width="11.5" style="21" customWidth="1"/>
    <col min="8" max="8" width="10.1640625" style="21" customWidth="1"/>
    <col min="9" max="9" width="2.1640625" style="21" customWidth="1"/>
    <col min="10" max="10" width="1.5" style="21" customWidth="1"/>
    <col min="11" max="11" width="8.33203125" style="21" customWidth="1"/>
    <col min="12" max="12" width="1.5" style="21" customWidth="1"/>
    <col min="13" max="13" width="2.1640625" style="21" customWidth="1"/>
    <col min="14" max="14" width="21" style="21" customWidth="1"/>
    <col min="15" max="16" width="13.33203125" style="21" customWidth="1"/>
    <col min="17" max="17" width="9.83203125" style="21" customWidth="1"/>
    <col min="18" max="18" width="10.1640625" style="21" customWidth="1"/>
    <col min="19" max="19" width="2.1640625" style="21" customWidth="1"/>
    <col min="20" max="20" width="1.5" style="21" customWidth="1"/>
    <col min="21" max="16384" width="9.1640625" style="21"/>
  </cols>
  <sheetData>
    <row r="2" spans="2:24" s="16" customFormat="1" ht="21" x14ac:dyDescent="0.25">
      <c r="C2" s="17" t="s">
        <v>17</v>
      </c>
    </row>
    <row r="3" spans="2:24" s="18" customFormat="1" ht="15" customHeight="1" x14ac:dyDescent="0.2">
      <c r="C3" s="19" t="s">
        <v>18</v>
      </c>
    </row>
    <row r="4" spans="2:24" s="18" customFormat="1" ht="15" customHeight="1" x14ac:dyDescent="0.2">
      <c r="C4" s="20" t="s">
        <v>19</v>
      </c>
    </row>
    <row r="5" spans="2:24" ht="15" customHeight="1" thickBot="1" x14ac:dyDescent="0.25"/>
    <row r="6" spans="2:24" ht="22" thickBot="1" x14ac:dyDescent="0.3">
      <c r="B6"/>
      <c r="C6"/>
      <c r="D6"/>
      <c r="E6"/>
      <c r="F6"/>
      <c r="G6"/>
      <c r="H6"/>
      <c r="I6"/>
      <c r="J6"/>
      <c r="L6" s="22" t="s">
        <v>20</v>
      </c>
      <c r="M6" s="23"/>
      <c r="N6" s="23"/>
      <c r="O6" s="23"/>
      <c r="P6" s="23"/>
      <c r="Q6" s="23"/>
      <c r="R6" s="23"/>
      <c r="S6" s="23"/>
      <c r="T6" s="24"/>
      <c r="W6" s="16"/>
    </row>
    <row r="7" spans="2:24" ht="7.5" customHeight="1" x14ac:dyDescent="0.25">
      <c r="B7"/>
      <c r="C7"/>
      <c r="D7"/>
      <c r="E7"/>
      <c r="F7"/>
      <c r="G7"/>
      <c r="H7"/>
      <c r="I7"/>
      <c r="J7"/>
      <c r="L7" s="25"/>
      <c r="M7" s="26"/>
      <c r="N7" s="27"/>
      <c r="O7" s="27"/>
      <c r="P7" s="27"/>
      <c r="Q7" s="27"/>
      <c r="R7" s="27"/>
      <c r="S7" s="27"/>
      <c r="T7" s="28"/>
      <c r="U7" s="29"/>
    </row>
    <row r="8" spans="2:24" ht="15" customHeight="1" x14ac:dyDescent="0.2">
      <c r="B8"/>
      <c r="C8"/>
      <c r="D8"/>
      <c r="E8"/>
      <c r="F8"/>
      <c r="G8"/>
      <c r="H8"/>
      <c r="I8"/>
      <c r="J8"/>
      <c r="L8" s="30"/>
      <c r="M8" s="31"/>
      <c r="N8" s="32"/>
      <c r="O8" s="32"/>
      <c r="P8" s="32"/>
      <c r="Q8" s="32"/>
      <c r="R8" s="32"/>
      <c r="S8" s="33"/>
      <c r="T8" s="34"/>
      <c r="U8" s="35"/>
    </row>
    <row r="9" spans="2:24" ht="15" customHeight="1" x14ac:dyDescent="0.2">
      <c r="B9"/>
      <c r="C9"/>
      <c r="D9"/>
      <c r="E9"/>
      <c r="F9"/>
      <c r="G9"/>
      <c r="H9"/>
      <c r="I9"/>
      <c r="J9"/>
      <c r="L9" s="30"/>
      <c r="M9" s="36"/>
      <c r="N9" s="35"/>
      <c r="O9" s="35"/>
      <c r="P9" s="35"/>
      <c r="Q9" s="37" t="s">
        <v>21</v>
      </c>
      <c r="R9" s="38"/>
      <c r="S9" s="39"/>
      <c r="T9" s="34"/>
      <c r="U9" s="35"/>
    </row>
    <row r="10" spans="2:24" ht="15" customHeight="1" x14ac:dyDescent="0.2">
      <c r="B10"/>
      <c r="C10"/>
      <c r="D10"/>
      <c r="E10"/>
      <c r="F10"/>
      <c r="G10"/>
      <c r="H10"/>
      <c r="I10"/>
      <c r="J10"/>
      <c r="L10" s="30"/>
      <c r="M10" s="36"/>
      <c r="N10" s="35"/>
      <c r="O10" s="35"/>
      <c r="P10" s="35"/>
      <c r="Q10" s="40" t="s">
        <v>22</v>
      </c>
      <c r="R10" s="41">
        <v>1200</v>
      </c>
      <c r="S10" s="39"/>
      <c r="T10" s="34"/>
      <c r="U10" s="35"/>
    </row>
    <row r="11" spans="2:24" ht="15" customHeight="1" x14ac:dyDescent="0.25">
      <c r="B11"/>
      <c r="C11"/>
      <c r="D11"/>
      <c r="E11"/>
      <c r="F11"/>
      <c r="G11"/>
      <c r="H11"/>
      <c r="I11"/>
      <c r="J11"/>
      <c r="L11" s="30"/>
      <c r="M11" s="36"/>
      <c r="N11" s="35"/>
      <c r="O11" s="35"/>
      <c r="P11" s="35"/>
      <c r="Q11" s="40" t="s">
        <v>23</v>
      </c>
      <c r="R11" s="41">
        <v>-500</v>
      </c>
      <c r="S11" s="39"/>
      <c r="T11" s="34"/>
      <c r="U11" s="35"/>
      <c r="X11" s="16"/>
    </row>
    <row r="12" spans="2:24" ht="15" customHeight="1" x14ac:dyDescent="0.2">
      <c r="B12"/>
      <c r="C12"/>
      <c r="D12"/>
      <c r="E12"/>
      <c r="F12"/>
      <c r="G12"/>
      <c r="H12"/>
      <c r="I12"/>
      <c r="J12"/>
      <c r="L12" s="30"/>
      <c r="M12" s="36"/>
      <c r="N12" s="42" t="s">
        <v>24</v>
      </c>
      <c r="O12" s="43" t="s">
        <v>106</v>
      </c>
      <c r="P12" s="35"/>
      <c r="Q12" s="40" t="s">
        <v>25</v>
      </c>
      <c r="R12" s="44">
        <f>(R10+R11)*(22%/12)</f>
        <v>12.833333333333334</v>
      </c>
      <c r="S12" s="39"/>
      <c r="T12" s="34"/>
      <c r="U12" s="35"/>
    </row>
    <row r="13" spans="2:24" ht="15" customHeight="1" x14ac:dyDescent="0.2">
      <c r="B13"/>
      <c r="C13"/>
      <c r="D13"/>
      <c r="E13"/>
      <c r="F13"/>
      <c r="G13"/>
      <c r="H13"/>
      <c r="I13"/>
      <c r="J13"/>
      <c r="L13" s="30"/>
      <c r="M13" s="36"/>
      <c r="N13" s="42" t="s">
        <v>26</v>
      </c>
      <c r="O13" s="43" t="s">
        <v>107</v>
      </c>
      <c r="P13" s="35"/>
      <c r="Q13" s="45" t="s">
        <v>27</v>
      </c>
      <c r="R13" s="46">
        <f>$Q$41</f>
        <v>1477.5</v>
      </c>
      <c r="S13" s="39"/>
      <c r="T13" s="34"/>
      <c r="U13" s="35"/>
    </row>
    <row r="14" spans="2:24" ht="15" customHeight="1" x14ac:dyDescent="0.2">
      <c r="B14"/>
      <c r="C14"/>
      <c r="D14"/>
      <c r="E14"/>
      <c r="F14"/>
      <c r="G14"/>
      <c r="H14"/>
      <c r="I14"/>
      <c r="J14"/>
      <c r="L14" s="30"/>
      <c r="M14" s="36"/>
      <c r="N14" s="42" t="s">
        <v>28</v>
      </c>
      <c r="O14" s="47">
        <v>42309</v>
      </c>
      <c r="P14" s="35"/>
      <c r="Q14" s="48" t="s">
        <v>29</v>
      </c>
      <c r="R14" s="44">
        <f>SUM(R10:R13)</f>
        <v>2190.3333333333335</v>
      </c>
      <c r="S14" s="39"/>
      <c r="T14" s="34"/>
      <c r="U14" s="35"/>
    </row>
    <row r="15" spans="2:24" ht="15" customHeight="1" x14ac:dyDescent="0.2">
      <c r="B15"/>
      <c r="C15"/>
      <c r="D15"/>
      <c r="E15"/>
      <c r="F15"/>
      <c r="G15"/>
      <c r="H15"/>
      <c r="I15"/>
      <c r="J15"/>
      <c r="L15" s="30"/>
      <c r="M15" s="36"/>
      <c r="N15" s="42" t="s">
        <v>30</v>
      </c>
      <c r="O15" s="49">
        <f>EOMONTH(O14,0)</f>
        <v>42338</v>
      </c>
      <c r="P15" s="35"/>
      <c r="Q15" s="48"/>
      <c r="R15" s="50"/>
      <c r="S15" s="39"/>
      <c r="T15" s="34"/>
      <c r="U15" s="35"/>
    </row>
    <row r="16" spans="2:24" ht="15" customHeight="1" x14ac:dyDescent="0.25">
      <c r="B16"/>
      <c r="C16"/>
      <c r="D16"/>
      <c r="E16"/>
      <c r="F16"/>
      <c r="G16"/>
      <c r="H16"/>
      <c r="I16"/>
      <c r="J16"/>
      <c r="L16" s="30"/>
      <c r="M16" s="36"/>
      <c r="N16" s="35"/>
      <c r="O16"/>
      <c r="P16" s="51"/>
      <c r="Q16" s="51"/>
      <c r="R16" s="51"/>
      <c r="S16" s="39"/>
      <c r="T16" s="34"/>
      <c r="U16" s="35"/>
      <c r="W16" s="16"/>
    </row>
    <row r="17" spans="1:24" s="52" customFormat="1" ht="15" customHeight="1" x14ac:dyDescent="0.2">
      <c r="B17"/>
      <c r="C17"/>
      <c r="D17"/>
      <c r="E17"/>
      <c r="F17"/>
      <c r="G17"/>
      <c r="H17"/>
      <c r="I17"/>
      <c r="J17"/>
      <c r="L17" s="53"/>
      <c r="M17" s="54"/>
      <c r="N17" s="55" t="s">
        <v>31</v>
      </c>
      <c r="O17" s="56" t="s">
        <v>32</v>
      </c>
      <c r="P17" s="57" t="s">
        <v>33</v>
      </c>
      <c r="Q17" s="58" t="s">
        <v>34</v>
      </c>
      <c r="R17" s="59" t="s">
        <v>35</v>
      </c>
      <c r="S17" s="60"/>
      <c r="T17" s="61"/>
      <c r="U17" s="62"/>
    </row>
    <row r="18" spans="1:24" ht="15" customHeight="1" x14ac:dyDescent="0.25">
      <c r="B18"/>
      <c r="C18"/>
      <c r="D18"/>
      <c r="E18"/>
      <c r="F18"/>
      <c r="G18"/>
      <c r="H18"/>
      <c r="I18"/>
      <c r="J18"/>
      <c r="L18" s="30"/>
      <c r="M18" s="36"/>
      <c r="N18" s="63" t="s">
        <v>36</v>
      </c>
      <c r="O18" s="64">
        <v>20</v>
      </c>
      <c r="P18" s="65">
        <v>5</v>
      </c>
      <c r="Q18" s="66">
        <f>O18*P18</f>
        <v>100</v>
      </c>
      <c r="R18" s="67">
        <f>Q18/$Q$21</f>
        <v>0.27397260273972601</v>
      </c>
      <c r="S18" s="39"/>
      <c r="T18" s="34"/>
      <c r="U18" s="35"/>
      <c r="X18" s="16"/>
    </row>
    <row r="19" spans="1:24" ht="15" customHeight="1" x14ac:dyDescent="0.2">
      <c r="B19"/>
      <c r="C19"/>
      <c r="D19"/>
      <c r="E19"/>
      <c r="F19"/>
      <c r="G19"/>
      <c r="H19"/>
      <c r="I19"/>
      <c r="J19"/>
      <c r="L19" s="30"/>
      <c r="M19" s="36"/>
      <c r="N19" s="63" t="s">
        <v>37</v>
      </c>
      <c r="O19" s="64">
        <v>1</v>
      </c>
      <c r="P19" s="65">
        <v>25</v>
      </c>
      <c r="Q19" s="66">
        <f>O19*P19</f>
        <v>25</v>
      </c>
      <c r="R19" s="67">
        <f>Q19/$Q$21</f>
        <v>6.8493150684931503E-2</v>
      </c>
      <c r="S19" s="39"/>
      <c r="T19" s="34"/>
      <c r="U19" s="35"/>
    </row>
    <row r="20" spans="1:24" ht="15" customHeight="1" x14ac:dyDescent="0.2">
      <c r="B20"/>
      <c r="C20"/>
      <c r="D20"/>
      <c r="E20"/>
      <c r="F20"/>
      <c r="G20"/>
      <c r="H20"/>
      <c r="I20"/>
      <c r="J20"/>
      <c r="L20" s="30"/>
      <c r="M20" s="36"/>
      <c r="N20" s="68" t="s">
        <v>38</v>
      </c>
      <c r="O20" s="69">
        <v>8</v>
      </c>
      <c r="P20" s="70">
        <v>30</v>
      </c>
      <c r="Q20" s="71">
        <f>O20*P20</f>
        <v>240</v>
      </c>
      <c r="R20" s="72">
        <f>Q20/$Q$21</f>
        <v>0.65753424657534243</v>
      </c>
      <c r="S20" s="39"/>
      <c r="T20" s="34"/>
      <c r="U20" s="35"/>
    </row>
    <row r="21" spans="1:24" s="73" customFormat="1" ht="15" customHeight="1" x14ac:dyDescent="0.2">
      <c r="B21"/>
      <c r="C21"/>
      <c r="D21"/>
      <c r="E21"/>
      <c r="F21"/>
      <c r="G21"/>
      <c r="H21"/>
      <c r="I21"/>
      <c r="J21"/>
      <c r="L21" s="74"/>
      <c r="M21" s="75"/>
      <c r="N21" s="76" t="s">
        <v>39</v>
      </c>
      <c r="O21" s="77">
        <f>SUM(O18:O20)</f>
        <v>29</v>
      </c>
      <c r="P21" s="78">
        <f>Q21/O21</f>
        <v>12.586206896551724</v>
      </c>
      <c r="Q21" s="79">
        <f>SUM(Q18:Q20)</f>
        <v>365</v>
      </c>
      <c r="R21" s="80">
        <f>Q21/$Q$41</f>
        <v>0.24703891708967851</v>
      </c>
      <c r="S21" s="81"/>
      <c r="T21" s="82"/>
      <c r="U21" s="83"/>
    </row>
    <row r="22" spans="1:24" s="73" customFormat="1" ht="15" customHeight="1" x14ac:dyDescent="0.2">
      <c r="B22"/>
      <c r="C22"/>
      <c r="D22"/>
      <c r="E22"/>
      <c r="F22"/>
      <c r="G22"/>
      <c r="H22"/>
      <c r="I22"/>
      <c r="J22"/>
      <c r="L22" s="74"/>
      <c r="M22" s="75"/>
      <c r="N22" s="35"/>
      <c r="O22" s="35"/>
      <c r="P22" s="35"/>
      <c r="Q22" s="35"/>
      <c r="R22" s="35"/>
      <c r="S22" s="81"/>
      <c r="T22" s="82"/>
      <c r="U22" s="83"/>
    </row>
    <row r="23" spans="1:24" s="52" customFormat="1" ht="15" customHeight="1" x14ac:dyDescent="0.25">
      <c r="A23" s="21"/>
      <c r="B23"/>
      <c r="C23"/>
      <c r="D23"/>
      <c r="E23"/>
      <c r="F23"/>
      <c r="G23"/>
      <c r="H23"/>
      <c r="I23"/>
      <c r="J23"/>
      <c r="L23" s="30"/>
      <c r="M23" s="54"/>
      <c r="N23" s="346" t="s">
        <v>31</v>
      </c>
      <c r="O23" s="347" t="s">
        <v>32</v>
      </c>
      <c r="P23" s="347" t="s">
        <v>33</v>
      </c>
      <c r="Q23" s="347" t="s">
        <v>34</v>
      </c>
      <c r="R23" s="347" t="s">
        <v>35</v>
      </c>
      <c r="S23" s="60"/>
      <c r="T23" s="61"/>
      <c r="U23" s="62"/>
      <c r="X23" s="16"/>
    </row>
    <row r="24" spans="1:24" ht="15" customHeight="1" x14ac:dyDescent="0.2">
      <c r="B24"/>
      <c r="C24"/>
      <c r="D24"/>
      <c r="E24"/>
      <c r="F24"/>
      <c r="G24"/>
      <c r="H24"/>
      <c r="I24"/>
      <c r="J24"/>
      <c r="L24" s="30"/>
      <c r="M24" s="36"/>
      <c r="N24" s="342" t="s">
        <v>40</v>
      </c>
      <c r="O24" s="352">
        <v>2</v>
      </c>
      <c r="P24" s="354">
        <v>20</v>
      </c>
      <c r="Q24" s="348">
        <f>O24*P24</f>
        <v>40</v>
      </c>
      <c r="R24" s="349">
        <f>Q24/Q27</f>
        <v>0.13008130081300814</v>
      </c>
      <c r="S24" s="39"/>
      <c r="T24" s="34"/>
      <c r="U24" s="35"/>
    </row>
    <row r="25" spans="1:24" ht="15" customHeight="1" x14ac:dyDescent="0.2">
      <c r="B25"/>
      <c r="C25"/>
      <c r="D25"/>
      <c r="E25"/>
      <c r="F25"/>
      <c r="G25"/>
      <c r="H25"/>
      <c r="I25"/>
      <c r="J25"/>
      <c r="L25" s="30"/>
      <c r="M25" s="36"/>
      <c r="N25" s="342" t="s">
        <v>41</v>
      </c>
      <c r="O25" s="352">
        <v>1</v>
      </c>
      <c r="P25" s="354">
        <v>185</v>
      </c>
      <c r="Q25" s="348">
        <f>O25*P25</f>
        <v>185</v>
      </c>
      <c r="R25" s="349">
        <f>Q25/Q27</f>
        <v>0.60162601626016265</v>
      </c>
      <c r="S25" s="39"/>
      <c r="T25" s="34"/>
      <c r="U25" s="35"/>
    </row>
    <row r="26" spans="1:24" ht="15" customHeight="1" x14ac:dyDescent="0.25">
      <c r="A26" s="73"/>
      <c r="B26"/>
      <c r="C26"/>
      <c r="D26"/>
      <c r="E26"/>
      <c r="F26"/>
      <c r="G26"/>
      <c r="H26"/>
      <c r="I26"/>
      <c r="J26"/>
      <c r="L26" s="74"/>
      <c r="M26" s="36"/>
      <c r="N26" s="345" t="s">
        <v>42</v>
      </c>
      <c r="O26" s="353">
        <v>30</v>
      </c>
      <c r="P26" s="355">
        <v>2.75</v>
      </c>
      <c r="Q26" s="351">
        <f>O26*P26</f>
        <v>82.5</v>
      </c>
      <c r="R26" s="350">
        <f>Q26/Q27</f>
        <v>0.26829268292682928</v>
      </c>
      <c r="S26" s="39"/>
      <c r="T26" s="34"/>
      <c r="U26" s="35"/>
      <c r="W26" s="16"/>
    </row>
    <row r="27" spans="1:24" s="73" customFormat="1" ht="15" customHeight="1" x14ac:dyDescent="0.2">
      <c r="B27"/>
      <c r="C27"/>
      <c r="D27"/>
      <c r="E27"/>
      <c r="F27"/>
      <c r="G27"/>
      <c r="H27"/>
      <c r="I27"/>
      <c r="J27"/>
      <c r="L27" s="74"/>
      <c r="M27" s="75"/>
      <c r="N27" s="344" t="s">
        <v>43</v>
      </c>
      <c r="O27" s="341">
        <f>SUM(O24:O26)</f>
        <v>33</v>
      </c>
      <c r="P27" s="348">
        <f>Q27/O27</f>
        <v>9.3181818181818183</v>
      </c>
      <c r="Q27" s="348">
        <f>SUM(Q24:Q26)</f>
        <v>307.5</v>
      </c>
      <c r="R27" s="349">
        <f>Q27/$Q41</f>
        <v>0.20812182741116753</v>
      </c>
      <c r="S27" s="81"/>
      <c r="T27" s="82"/>
      <c r="U27" s="83"/>
    </row>
    <row r="28" spans="1:24" ht="15" customHeight="1" x14ac:dyDescent="0.2">
      <c r="B28"/>
      <c r="C28"/>
      <c r="D28"/>
      <c r="E28"/>
      <c r="F28"/>
      <c r="G28"/>
      <c r="H28"/>
      <c r="I28"/>
      <c r="J28"/>
      <c r="L28" s="30"/>
      <c r="M28" s="36"/>
      <c r="N28" s="343" t="s">
        <v>107</v>
      </c>
      <c r="O28" s="341"/>
      <c r="P28" s="341"/>
      <c r="Q28" s="341"/>
      <c r="R28" s="341"/>
      <c r="S28" s="39"/>
      <c r="T28" s="34"/>
      <c r="U28" s="35"/>
    </row>
    <row r="29" spans="1:24" s="52" customFormat="1" ht="15" customHeight="1" x14ac:dyDescent="0.2">
      <c r="B29"/>
      <c r="C29"/>
      <c r="D29"/>
      <c r="E29"/>
      <c r="F29"/>
      <c r="G29"/>
      <c r="H29"/>
      <c r="I29"/>
      <c r="J29"/>
      <c r="L29" s="53"/>
      <c r="M29" s="54"/>
      <c r="N29" s="360" t="s">
        <v>31</v>
      </c>
      <c r="O29" s="347" t="s">
        <v>32</v>
      </c>
      <c r="P29" s="347" t="s">
        <v>33</v>
      </c>
      <c r="Q29" s="347" t="s">
        <v>34</v>
      </c>
      <c r="R29" s="347" t="s">
        <v>35</v>
      </c>
      <c r="S29" s="356"/>
      <c r="T29" s="357"/>
      <c r="U29" s="62"/>
    </row>
    <row r="30" spans="1:24" ht="15" customHeight="1" x14ac:dyDescent="0.2">
      <c r="B30"/>
      <c r="C30"/>
      <c r="D30"/>
      <c r="E30"/>
      <c r="F30"/>
      <c r="G30"/>
      <c r="H30"/>
      <c r="I30"/>
      <c r="J30"/>
      <c r="L30" s="30"/>
      <c r="M30" s="36"/>
      <c r="N30" s="358" t="s">
        <v>44</v>
      </c>
      <c r="O30" s="352">
        <v>2</v>
      </c>
      <c r="P30" s="363">
        <v>30</v>
      </c>
      <c r="Q30" s="348">
        <f>SUM(O30*P30)</f>
        <v>60</v>
      </c>
      <c r="R30" s="361">
        <f>Q30/Q33</f>
        <v>0.46153846153846156</v>
      </c>
      <c r="S30" s="39"/>
      <c r="T30" s="34"/>
      <c r="U30" s="35"/>
    </row>
    <row r="31" spans="1:24" ht="15" customHeight="1" x14ac:dyDescent="0.2">
      <c r="B31"/>
      <c r="C31"/>
      <c r="D31"/>
      <c r="E31"/>
      <c r="F31"/>
      <c r="G31"/>
      <c r="H31"/>
      <c r="I31"/>
      <c r="J31"/>
      <c r="L31" s="30"/>
      <c r="M31" s="36"/>
      <c r="N31" s="358" t="s">
        <v>45</v>
      </c>
      <c r="O31" s="352">
        <v>10</v>
      </c>
      <c r="P31" s="363">
        <v>2</v>
      </c>
      <c r="Q31" s="348">
        <f>SUM(O31*P31)</f>
        <v>20</v>
      </c>
      <c r="R31" s="361">
        <f>Q31/Q33</f>
        <v>0.15384615384615385</v>
      </c>
      <c r="S31" s="39"/>
      <c r="T31" s="34"/>
      <c r="U31" s="35"/>
    </row>
    <row r="32" spans="1:24" ht="15" customHeight="1" x14ac:dyDescent="0.2">
      <c r="B32"/>
      <c r="C32"/>
      <c r="D32"/>
      <c r="E32"/>
      <c r="F32"/>
      <c r="G32"/>
      <c r="H32"/>
      <c r="I32"/>
      <c r="J32"/>
      <c r="L32" s="30"/>
      <c r="M32" s="36"/>
      <c r="N32" s="359" t="s">
        <v>46</v>
      </c>
      <c r="O32" s="353">
        <v>5</v>
      </c>
      <c r="P32" s="364">
        <v>10</v>
      </c>
      <c r="Q32" s="351">
        <f>SUM(O32*P32)</f>
        <v>50</v>
      </c>
      <c r="R32" s="362">
        <f>Q32/Q33</f>
        <v>0.38461538461538464</v>
      </c>
      <c r="S32" s="39"/>
      <c r="T32" s="34"/>
      <c r="U32" s="35"/>
    </row>
    <row r="33" spans="2:21" s="73" customFormat="1" ht="15" customHeight="1" x14ac:dyDescent="0.2">
      <c r="B33"/>
      <c r="C33"/>
      <c r="D33"/>
      <c r="E33"/>
      <c r="F33"/>
      <c r="G33"/>
      <c r="H33"/>
      <c r="I33"/>
      <c r="J33"/>
      <c r="L33" s="74"/>
      <c r="M33" s="75"/>
      <c r="N33" t="s">
        <v>47</v>
      </c>
      <c r="O33" s="341">
        <f>SUM(O30:O32)</f>
        <v>17</v>
      </c>
      <c r="P33" s="348">
        <f>SUM(P30:P32)</f>
        <v>42</v>
      </c>
      <c r="Q33" s="348">
        <f>SUM(Q30:Q32)</f>
        <v>130</v>
      </c>
      <c r="R33" s="349">
        <f>Q33/Q$41</f>
        <v>8.7986463620981392E-2</v>
      </c>
      <c r="S33" s="81"/>
      <c r="T33" s="82"/>
      <c r="U33" s="83"/>
    </row>
    <row r="34" spans="2:21" s="73" customFormat="1" ht="15" customHeight="1" x14ac:dyDescent="0.2">
      <c r="B34"/>
      <c r="C34"/>
      <c r="D34"/>
      <c r="E34"/>
      <c r="F34"/>
      <c r="G34"/>
      <c r="H34"/>
      <c r="I34"/>
      <c r="J34"/>
      <c r="L34" s="74"/>
      <c r="M34" s="75"/>
      <c r="N34"/>
      <c r="O34"/>
      <c r="P34"/>
      <c r="Q34"/>
      <c r="R34"/>
      <c r="S34" s="81"/>
      <c r="T34" s="82"/>
      <c r="U34" s="83"/>
    </row>
    <row r="35" spans="2:21" s="52" customFormat="1" ht="15" customHeight="1" x14ac:dyDescent="0.2">
      <c r="B35"/>
      <c r="C35"/>
      <c r="D35"/>
      <c r="E35"/>
      <c r="F35"/>
      <c r="G35"/>
      <c r="H35"/>
      <c r="I35"/>
      <c r="J35"/>
      <c r="L35" s="53"/>
      <c r="M35" s="54"/>
      <c r="N35" s="360" t="s">
        <v>31</v>
      </c>
      <c r="O35" s="347" t="s">
        <v>32</v>
      </c>
      <c r="P35" s="347" t="s">
        <v>33</v>
      </c>
      <c r="Q35" s="347" t="s">
        <v>34</v>
      </c>
      <c r="R35" s="347" t="s">
        <v>35</v>
      </c>
      <c r="S35" s="60"/>
      <c r="T35" s="61"/>
      <c r="U35" s="62"/>
    </row>
    <row r="36" spans="2:21" ht="15" customHeight="1" x14ac:dyDescent="0.2">
      <c r="B36"/>
      <c r="C36"/>
      <c r="D36"/>
      <c r="E36"/>
      <c r="F36"/>
      <c r="G36"/>
      <c r="H36"/>
      <c r="I36"/>
      <c r="J36"/>
      <c r="L36" s="30"/>
      <c r="M36" s="36"/>
      <c r="N36" s="358" t="s">
        <v>48</v>
      </c>
      <c r="O36" s="352">
        <v>5</v>
      </c>
      <c r="P36" s="363">
        <v>75</v>
      </c>
      <c r="Q36" s="348">
        <f>SUM(O36*P36)</f>
        <v>375</v>
      </c>
      <c r="R36" s="361">
        <f ca="1">R36/R39</f>
        <v>0</v>
      </c>
      <c r="S36" s="39"/>
      <c r="T36" s="34"/>
      <c r="U36" s="35"/>
    </row>
    <row r="37" spans="2:21" ht="15" customHeight="1" x14ac:dyDescent="0.2">
      <c r="B37"/>
      <c r="C37"/>
      <c r="D37"/>
      <c r="E37"/>
      <c r="F37"/>
      <c r="G37"/>
      <c r="H37"/>
      <c r="I37"/>
      <c r="J37"/>
      <c r="L37" s="30"/>
      <c r="M37" s="36"/>
      <c r="N37" s="358" t="s">
        <v>49</v>
      </c>
      <c r="O37" s="352">
        <v>2</v>
      </c>
      <c r="P37" s="363">
        <v>100</v>
      </c>
      <c r="Q37" s="348">
        <f>SUM(O37*P37)</f>
        <v>200</v>
      </c>
      <c r="R37" s="361">
        <f t="shared" ref="R37:R38" ca="1" si="0">R37/R40</f>
        <v>0</v>
      </c>
      <c r="S37" s="39"/>
      <c r="T37" s="34"/>
      <c r="U37" s="35"/>
    </row>
    <row r="38" spans="2:21" ht="15" customHeight="1" x14ac:dyDescent="0.2">
      <c r="B38"/>
      <c r="C38"/>
      <c r="D38"/>
      <c r="E38"/>
      <c r="F38"/>
      <c r="G38"/>
      <c r="H38"/>
      <c r="I38"/>
      <c r="J38"/>
      <c r="L38" s="30"/>
      <c r="M38" s="36"/>
      <c r="N38" s="359" t="s">
        <v>50</v>
      </c>
      <c r="O38" s="353">
        <v>4</v>
      </c>
      <c r="P38" s="364">
        <v>25</v>
      </c>
      <c r="Q38" s="351">
        <f>SUM(O38*P38)</f>
        <v>100</v>
      </c>
      <c r="R38" s="361">
        <f t="shared" ca="1" si="0"/>
        <v>0</v>
      </c>
      <c r="S38" s="39"/>
      <c r="T38" s="34"/>
      <c r="U38" s="35"/>
    </row>
    <row r="39" spans="2:21" s="73" customFormat="1" ht="15" customHeight="1" x14ac:dyDescent="0.2">
      <c r="B39"/>
      <c r="C39"/>
      <c r="D39"/>
      <c r="E39"/>
      <c r="F39"/>
      <c r="G39"/>
      <c r="H39"/>
      <c r="I39"/>
      <c r="J39"/>
      <c r="L39" s="74"/>
      <c r="M39" s="75"/>
      <c r="N39" s="367" t="s">
        <v>51</v>
      </c>
      <c r="O39" s="347">
        <v>11</v>
      </c>
      <c r="P39" s="365">
        <f>SUM(P36:P38)</f>
        <v>200</v>
      </c>
      <c r="Q39" s="365">
        <f>SUM(Q36:Q38)</f>
        <v>675</v>
      </c>
      <c r="R39" s="366">
        <f ca="1">R39/Q41</f>
        <v>0</v>
      </c>
      <c r="S39" s="81"/>
      <c r="T39" s="82"/>
      <c r="U39" s="83"/>
    </row>
    <row r="40" spans="2:21" s="73" customFormat="1" ht="18.75" customHeight="1" x14ac:dyDescent="0.2">
      <c r="B40"/>
      <c r="C40"/>
      <c r="D40"/>
      <c r="E40"/>
      <c r="F40"/>
      <c r="G40"/>
      <c r="H40"/>
      <c r="I40"/>
      <c r="J40"/>
      <c r="L40" s="74"/>
      <c r="M40" s="75"/>
      <c r="N40" s="85"/>
      <c r="O40" s="86"/>
      <c r="P40" s="87"/>
      <c r="Q40" s="88"/>
      <c r="R40" s="89"/>
      <c r="S40" s="81"/>
      <c r="T40" s="82"/>
      <c r="U40" s="83"/>
    </row>
    <row r="41" spans="2:21" s="90" customFormat="1" ht="15" customHeight="1" x14ac:dyDescent="0.25">
      <c r="B41"/>
      <c r="C41"/>
      <c r="D41"/>
      <c r="E41"/>
      <c r="F41"/>
      <c r="G41"/>
      <c r="H41"/>
      <c r="I41"/>
      <c r="J41"/>
      <c r="L41" s="91"/>
      <c r="M41" s="75"/>
      <c r="N41" s="92" t="s">
        <v>52</v>
      </c>
      <c r="O41" s="93">
        <f>O21+O33+O39+O27</f>
        <v>90</v>
      </c>
      <c r="P41" s="94">
        <f>IFERROR(Q41/O41,0)</f>
        <v>16.416666666666668</v>
      </c>
      <c r="Q41" s="95">
        <f>Q21+Q33+Q39+Q27</f>
        <v>1477.5</v>
      </c>
      <c r="R41" s="96"/>
      <c r="S41" s="97"/>
      <c r="T41" s="98"/>
      <c r="U41" s="99"/>
    </row>
    <row r="42" spans="2:21" s="90" customFormat="1" ht="15" customHeight="1" x14ac:dyDescent="0.25">
      <c r="B42"/>
      <c r="C42"/>
      <c r="D42"/>
      <c r="E42"/>
      <c r="F42"/>
      <c r="G42"/>
      <c r="H42"/>
      <c r="I42"/>
      <c r="J42"/>
      <c r="L42" s="91"/>
      <c r="M42" s="100"/>
      <c r="N42" s="101"/>
      <c r="O42" s="102"/>
      <c r="P42" s="103"/>
      <c r="Q42" s="104"/>
      <c r="R42" s="105"/>
      <c r="S42" s="106"/>
      <c r="T42" s="98"/>
      <c r="U42" s="99"/>
    </row>
    <row r="43" spans="2:21" ht="7.5" customHeight="1" thickBot="1" x14ac:dyDescent="0.25">
      <c r="B43"/>
      <c r="C43"/>
      <c r="D43"/>
      <c r="E43"/>
      <c r="F43"/>
      <c r="G43"/>
      <c r="H43"/>
      <c r="I43"/>
      <c r="J43"/>
      <c r="L43" s="107"/>
      <c r="M43" s="108"/>
      <c r="N43" s="108"/>
      <c r="O43" s="108"/>
      <c r="P43" s="108"/>
      <c r="Q43" s="108"/>
      <c r="R43" s="108"/>
      <c r="S43" s="108"/>
      <c r="T43" s="109"/>
    </row>
    <row r="196" spans="24:24" ht="15" customHeight="1" x14ac:dyDescent="0.2">
      <c r="X196" s="337" t="s">
        <v>107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 enableFormatConditionsCalculation="0">
    <tabColor rgb="FF92D050"/>
  </sheetPr>
  <dimension ref="A2:AE215"/>
  <sheetViews>
    <sheetView showGridLines="0" topLeftCell="E8" workbookViewId="0"/>
  </sheetViews>
  <sheetFormatPr baseColWidth="10" defaultColWidth="8.83203125" defaultRowHeight="15" customHeight="1" x14ac:dyDescent="0.2"/>
  <cols>
    <col min="1" max="1" width="4" customWidth="1"/>
    <col min="2" max="3" width="1.5" customWidth="1"/>
    <col min="4" max="4" width="12.1640625" customWidth="1"/>
    <col min="6" max="6" width="4.6640625" customWidth="1"/>
    <col min="7" max="7" width="2.1640625" customWidth="1"/>
    <col min="8" max="8" width="17.5" customWidth="1"/>
    <col min="9" max="9" width="12.6640625" customWidth="1"/>
    <col min="10" max="10" width="8.33203125" customWidth="1"/>
    <col min="11" max="11" width="15.5" customWidth="1"/>
    <col min="12" max="12" width="8.83203125" customWidth="1"/>
    <col min="13" max="14" width="2.1640625" customWidth="1"/>
    <col min="15" max="15" width="1.5" customWidth="1"/>
    <col min="16" max="16" width="6.33203125" customWidth="1"/>
    <col min="17" max="18" width="1.5" customWidth="1"/>
    <col min="19" max="19" width="12.1640625" customWidth="1"/>
    <col min="21" max="21" width="4.6640625" customWidth="1"/>
    <col min="22" max="22" width="2.1640625" customWidth="1"/>
    <col min="23" max="23" width="17.5" customWidth="1"/>
    <col min="24" max="24" width="12.6640625" customWidth="1"/>
    <col min="25" max="25" width="8.33203125" customWidth="1"/>
    <col min="26" max="26" width="15.5" customWidth="1"/>
    <col min="27" max="27" width="9.83203125" customWidth="1"/>
    <col min="28" max="29" width="2.1640625" customWidth="1"/>
    <col min="30" max="30" width="1.5" customWidth="1"/>
  </cols>
  <sheetData>
    <row r="2" spans="2:30" s="111" customFormat="1" ht="21" x14ac:dyDescent="0.25">
      <c r="B2" s="110" t="s">
        <v>5</v>
      </c>
      <c r="C2" s="110"/>
    </row>
    <row r="3" spans="2:30" s="113" customFormat="1" ht="15" customHeight="1" x14ac:dyDescent="0.2">
      <c r="B3" s="112" t="s">
        <v>53</v>
      </c>
      <c r="C3" s="112"/>
    </row>
    <row r="4" spans="2:30" s="113" customFormat="1" ht="15" customHeight="1" x14ac:dyDescent="0.2">
      <c r="B4" s="114" t="s">
        <v>54</v>
      </c>
      <c r="C4" s="114"/>
    </row>
    <row r="5" spans="2:30" ht="15" customHeight="1" thickBot="1" x14ac:dyDescent="0.25">
      <c r="B5" s="115"/>
      <c r="C5" s="115"/>
    </row>
    <row r="6" spans="2:30" ht="20" thickBot="1" x14ac:dyDescent="0.3">
      <c r="Q6" s="22" t="s">
        <v>20</v>
      </c>
      <c r="R6" s="23"/>
      <c r="S6" s="23"/>
      <c r="T6" s="23"/>
      <c r="U6" s="23"/>
      <c r="V6" s="23"/>
      <c r="W6" s="23"/>
      <c r="X6" s="23"/>
      <c r="Y6" s="24"/>
      <c r="Z6" s="23"/>
      <c r="AA6" s="23"/>
      <c r="AB6" s="23"/>
      <c r="AC6" s="23"/>
      <c r="AD6" s="24"/>
    </row>
    <row r="7" spans="2:30" ht="7.5" customHeight="1" x14ac:dyDescent="0.25">
      <c r="Q7" s="116"/>
      <c r="R7" s="117"/>
      <c r="S7" s="117"/>
      <c r="T7" s="117"/>
      <c r="U7" s="117"/>
      <c r="V7" s="118"/>
      <c r="W7" s="119"/>
      <c r="X7" s="119"/>
      <c r="Y7" s="119"/>
      <c r="Z7" s="119"/>
      <c r="AA7" s="119"/>
      <c r="AB7" s="119"/>
      <c r="AC7" s="119"/>
      <c r="AD7" s="120"/>
    </row>
    <row r="8" spans="2:30" ht="7.5" customHeight="1" x14ac:dyDescent="0.25">
      <c r="Q8" s="121"/>
      <c r="R8" s="122"/>
      <c r="S8" s="123"/>
      <c r="T8" s="123"/>
      <c r="U8" s="123"/>
      <c r="V8" s="124"/>
      <c r="W8" s="125"/>
      <c r="X8" s="125"/>
      <c r="Y8" s="125"/>
      <c r="Z8" s="125"/>
      <c r="AA8" s="125"/>
      <c r="AB8" s="126"/>
      <c r="AC8" s="127"/>
      <c r="AD8" s="128"/>
    </row>
    <row r="9" spans="2:30" ht="15" customHeight="1" x14ac:dyDescent="0.2">
      <c r="Q9" s="121"/>
      <c r="R9" s="129"/>
      <c r="S9" s="130" t="s">
        <v>31</v>
      </c>
      <c r="T9" s="131" t="s">
        <v>55</v>
      </c>
      <c r="U9" s="132"/>
      <c r="V9" s="122"/>
      <c r="W9" s="123"/>
      <c r="X9" s="123"/>
      <c r="Y9" s="123"/>
      <c r="Z9" s="123"/>
      <c r="AA9" s="123"/>
      <c r="AB9" s="133"/>
      <c r="AC9" s="134"/>
      <c r="AD9" s="135"/>
    </row>
    <row r="10" spans="2:30" ht="15" customHeight="1" x14ac:dyDescent="0.2">
      <c r="Q10" s="121"/>
      <c r="R10" s="129"/>
      <c r="S10" s="136" t="s">
        <v>39</v>
      </c>
      <c r="T10" s="137">
        <v>450</v>
      </c>
      <c r="U10" s="132"/>
      <c r="V10" s="129"/>
      <c r="W10" s="132"/>
      <c r="X10" s="132"/>
      <c r="Y10" s="132"/>
      <c r="Z10" s="138" t="s">
        <v>21</v>
      </c>
      <c r="AA10" s="139"/>
      <c r="AB10" s="134"/>
      <c r="AC10" s="134"/>
      <c r="AD10" s="135"/>
    </row>
    <row r="11" spans="2:30" ht="15" customHeight="1" x14ac:dyDescent="0.2">
      <c r="Q11" s="121"/>
      <c r="R11" s="129"/>
      <c r="S11" s="140" t="s">
        <v>43</v>
      </c>
      <c r="T11" s="141">
        <v>150</v>
      </c>
      <c r="U11" s="132"/>
      <c r="V11" s="129"/>
      <c r="W11" s="132"/>
      <c r="X11" s="132"/>
      <c r="Y11" s="132"/>
      <c r="Z11" s="142" t="s">
        <v>22</v>
      </c>
      <c r="AA11" s="143">
        <v>1200</v>
      </c>
      <c r="AB11" s="134"/>
      <c r="AC11" s="134"/>
      <c r="AD11" s="135"/>
    </row>
    <row r="12" spans="2:30" ht="15" customHeight="1" x14ac:dyDescent="0.2">
      <c r="Q12" s="121"/>
      <c r="R12" s="129"/>
      <c r="S12" s="136" t="s">
        <v>47</v>
      </c>
      <c r="T12" s="137">
        <v>250</v>
      </c>
      <c r="U12" s="132"/>
      <c r="V12" s="129"/>
      <c r="W12" s="132"/>
      <c r="X12" s="132"/>
      <c r="Y12" s="132"/>
      <c r="Z12" s="142" t="s">
        <v>23</v>
      </c>
      <c r="AA12" s="143">
        <v>-500</v>
      </c>
      <c r="AB12" s="134"/>
      <c r="AC12" s="134"/>
      <c r="AD12" s="135"/>
    </row>
    <row r="13" spans="2:30" ht="15" customHeight="1" x14ac:dyDescent="0.2">
      <c r="Q13" s="121"/>
      <c r="R13" s="129"/>
      <c r="S13" s="144" t="s">
        <v>51</v>
      </c>
      <c r="T13" s="145">
        <v>300</v>
      </c>
      <c r="U13" s="132"/>
      <c r="V13" s="129"/>
      <c r="W13" s="146" t="s">
        <v>24</v>
      </c>
      <c r="X13" s="147" t="str">
        <f>'Ex1'!$O$12</f>
        <v>Darryahn Knight</v>
      </c>
      <c r="Y13" s="132"/>
      <c r="Z13" s="142" t="s">
        <v>25</v>
      </c>
      <c r="AA13" s="148">
        <f>(AA11+AA12)*(22%/12)</f>
        <v>12.833333333333334</v>
      </c>
      <c r="AB13" s="134"/>
      <c r="AC13" s="134"/>
      <c r="AD13" s="135"/>
    </row>
    <row r="14" spans="2:30" ht="15" customHeight="1" x14ac:dyDescent="0.2">
      <c r="Q14" s="121"/>
      <c r="R14" s="129"/>
      <c r="S14" s="149"/>
      <c r="T14" s="132"/>
      <c r="U14" s="132"/>
      <c r="V14" s="129"/>
      <c r="W14" s="146" t="s">
        <v>26</v>
      </c>
      <c r="X14" s="147" t="str">
        <f>'Ex1'!$O$13</f>
        <v>dk81340n</v>
      </c>
      <c r="Y14" s="132"/>
      <c r="Z14" s="150" t="s">
        <v>27</v>
      </c>
      <c r="AA14" s="151">
        <f>$Z$42</f>
        <v>802.5</v>
      </c>
      <c r="AB14" s="134"/>
      <c r="AC14" s="134"/>
      <c r="AD14" s="135"/>
    </row>
    <row r="15" spans="2:30" ht="15" customHeight="1" x14ac:dyDescent="0.2">
      <c r="Q15" s="121"/>
      <c r="R15" s="129"/>
      <c r="S15" s="149"/>
      <c r="T15" s="132"/>
      <c r="U15" s="132"/>
      <c r="V15" s="129"/>
      <c r="W15" s="146" t="s">
        <v>28</v>
      </c>
      <c r="X15" s="152">
        <v>42309</v>
      </c>
      <c r="Y15" s="132"/>
      <c r="Z15" s="153" t="s">
        <v>29</v>
      </c>
      <c r="AA15" s="154">
        <f>SUM(AA11:AA14)</f>
        <v>1515.3333333333335</v>
      </c>
      <c r="AB15" s="134"/>
      <c r="AC15" s="134"/>
      <c r="AD15" s="135"/>
    </row>
    <row r="16" spans="2:30" ht="15" customHeight="1" x14ac:dyDescent="0.2">
      <c r="Q16" s="121"/>
      <c r="R16" s="129"/>
      <c r="S16" s="149"/>
      <c r="T16" s="132"/>
      <c r="U16" s="132"/>
      <c r="V16" s="129"/>
      <c r="W16" s="146" t="s">
        <v>30</v>
      </c>
      <c r="X16" s="155">
        <f>EOMONTH(X15,0)</f>
        <v>42338</v>
      </c>
      <c r="Y16" s="132"/>
      <c r="Z16" s="153"/>
      <c r="AA16" s="148"/>
      <c r="AB16" s="134"/>
      <c r="AC16" s="134"/>
      <c r="AD16" s="135"/>
    </row>
    <row r="17" spans="1:30" ht="15" customHeight="1" x14ac:dyDescent="0.2">
      <c r="Q17" s="121"/>
      <c r="R17" s="129"/>
      <c r="S17" s="132"/>
      <c r="T17" s="132"/>
      <c r="U17" s="132"/>
      <c r="V17" s="129"/>
      <c r="W17" s="132"/>
      <c r="X17" s="132"/>
      <c r="Y17" s="156"/>
      <c r="Z17" s="156"/>
      <c r="AA17" s="156"/>
      <c r="AB17" s="134"/>
      <c r="AC17" s="134"/>
      <c r="AD17" s="135"/>
    </row>
    <row r="18" spans="1:30" s="157" customFormat="1" ht="15" customHeigh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Q18" s="158"/>
      <c r="R18" s="159"/>
      <c r="S18" s="132"/>
      <c r="T18" s="149"/>
      <c r="U18" s="149"/>
      <c r="V18" s="159"/>
      <c r="W18" s="160" t="s">
        <v>31</v>
      </c>
      <c r="X18" s="161" t="s">
        <v>32</v>
      </c>
      <c r="Y18" s="162" t="s">
        <v>33</v>
      </c>
      <c r="Z18" s="163" t="s">
        <v>34</v>
      </c>
      <c r="AA18" s="164" t="s">
        <v>35</v>
      </c>
      <c r="AB18" s="165"/>
      <c r="AC18" s="165"/>
      <c r="AD18" s="166"/>
    </row>
    <row r="19" spans="1:30" ht="15" customHeight="1" x14ac:dyDescent="0.2">
      <c r="Q19" s="121"/>
      <c r="R19" s="129"/>
      <c r="S19" s="167"/>
      <c r="T19" s="132"/>
      <c r="U19" s="132"/>
      <c r="V19" s="129"/>
      <c r="W19" s="168" t="s">
        <v>36</v>
      </c>
      <c r="X19" s="169">
        <v>20</v>
      </c>
      <c r="Y19" s="170">
        <v>5</v>
      </c>
      <c r="Z19" s="171">
        <f>X19*Y19</f>
        <v>100</v>
      </c>
      <c r="AA19" s="172">
        <f>Z19/Z22</f>
        <v>0.27397260273972601</v>
      </c>
      <c r="AB19" s="134"/>
      <c r="AC19" s="134"/>
      <c r="AD19" s="135"/>
    </row>
    <row r="20" spans="1:30" ht="15" customHeight="1" x14ac:dyDescent="0.2">
      <c r="Q20" s="121"/>
      <c r="R20" s="129"/>
      <c r="S20" s="132"/>
      <c r="T20" s="132"/>
      <c r="U20" s="132"/>
      <c r="V20" s="129"/>
      <c r="W20" s="168" t="s">
        <v>37</v>
      </c>
      <c r="X20" s="169">
        <v>1</v>
      </c>
      <c r="Y20" s="170">
        <v>25</v>
      </c>
      <c r="Z20" s="171">
        <f>X20*Y20</f>
        <v>25</v>
      </c>
      <c r="AA20" s="172">
        <f>Z20/Z22</f>
        <v>6.8493150684931503E-2</v>
      </c>
      <c r="AB20" s="134"/>
      <c r="AC20" s="134"/>
      <c r="AD20" s="135"/>
    </row>
    <row r="21" spans="1:30" ht="15" customHeight="1" x14ac:dyDescent="0.2">
      <c r="Q21" s="121"/>
      <c r="R21" s="129"/>
      <c r="S21" s="149"/>
      <c r="T21" s="132"/>
      <c r="U21" s="132"/>
      <c r="V21" s="129"/>
      <c r="W21" s="173" t="s">
        <v>38</v>
      </c>
      <c r="X21" s="174">
        <v>8</v>
      </c>
      <c r="Y21" s="175">
        <v>30</v>
      </c>
      <c r="Z21" s="176">
        <f>X21*Y21</f>
        <v>240</v>
      </c>
      <c r="AA21" s="177">
        <f>Z21/Z22</f>
        <v>0.65753424657534243</v>
      </c>
      <c r="AB21" s="134"/>
      <c r="AC21" s="134"/>
      <c r="AD21" s="135"/>
    </row>
    <row r="22" spans="1:30" s="178" customFormat="1" ht="15" customHeigh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Q22" s="179"/>
      <c r="R22" s="180"/>
      <c r="S22" s="132"/>
      <c r="T22" s="167"/>
      <c r="U22" s="167"/>
      <c r="V22" s="180"/>
      <c r="W22" s="181" t="s">
        <v>39</v>
      </c>
      <c r="X22" s="182">
        <f>SUM(X19:X21)</f>
        <v>29</v>
      </c>
      <c r="Y22" s="183">
        <f>Z22/X22</f>
        <v>12.586206896551724</v>
      </c>
      <c r="Z22" s="184">
        <f>SUM(Z19:Z21)</f>
        <v>365</v>
      </c>
      <c r="AA22" s="185">
        <f>Z22/$Z$42</f>
        <v>0.45482866043613707</v>
      </c>
      <c r="AB22" s="186"/>
      <c r="AC22" s="186"/>
      <c r="AD22" s="187"/>
    </row>
    <row r="23" spans="1:30" s="178" customFormat="1" ht="15" customHeigh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Q23" s="179"/>
      <c r="R23" s="180"/>
      <c r="S23" s="132"/>
      <c r="T23" s="167"/>
      <c r="U23" s="167"/>
      <c r="V23" s="180"/>
      <c r="W23" s="181"/>
      <c r="X23" s="182"/>
      <c r="Y23" s="183"/>
      <c r="Z23" s="188" t="str">
        <f>IF(Z22&gt;T10,"Over Budget","")</f>
        <v/>
      </c>
      <c r="AA23" s="185"/>
      <c r="AB23" s="186"/>
      <c r="AC23" s="186"/>
      <c r="AD23" s="187"/>
    </row>
    <row r="24" spans="1:30" s="157" customFormat="1" ht="15" customHeight="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Q24" s="158"/>
      <c r="R24" s="159"/>
      <c r="S24" s="132"/>
      <c r="T24" s="189"/>
      <c r="U24" s="149"/>
      <c r="V24" s="159"/>
      <c r="W24" s="160" t="s">
        <v>31</v>
      </c>
      <c r="X24" s="161" t="s">
        <v>32</v>
      </c>
      <c r="Y24" s="162" t="s">
        <v>33</v>
      </c>
      <c r="Z24" s="163" t="s">
        <v>34</v>
      </c>
      <c r="AA24" s="164" t="s">
        <v>35</v>
      </c>
      <c r="AB24" s="165"/>
      <c r="AC24" s="165"/>
      <c r="AD24" s="166"/>
    </row>
    <row r="25" spans="1:30" ht="15" customHeight="1" x14ac:dyDescent="0.2">
      <c r="Q25" s="121"/>
      <c r="R25" s="129"/>
      <c r="S25" s="132"/>
      <c r="T25" s="132"/>
      <c r="U25" s="132"/>
      <c r="V25" s="129"/>
      <c r="W25" s="168" t="s">
        <v>40</v>
      </c>
      <c r="X25" s="169">
        <v>2</v>
      </c>
      <c r="Y25" s="170">
        <v>20</v>
      </c>
      <c r="Z25" s="171">
        <f>X25*Y25</f>
        <v>40</v>
      </c>
      <c r="AA25" s="172">
        <f>Z25/Z28</f>
        <v>0.13008130081300814</v>
      </c>
      <c r="AB25" s="134"/>
      <c r="AC25" s="134"/>
      <c r="AD25" s="135"/>
    </row>
    <row r="26" spans="1:30" ht="15" customHeight="1" x14ac:dyDescent="0.2">
      <c r="Q26" s="121"/>
      <c r="R26" s="129"/>
      <c r="S26" s="132"/>
      <c r="T26" s="132"/>
      <c r="U26" s="132"/>
      <c r="V26" s="129"/>
      <c r="W26" s="168" t="s">
        <v>41</v>
      </c>
      <c r="X26" s="169">
        <v>1</v>
      </c>
      <c r="Y26" s="170">
        <v>185</v>
      </c>
      <c r="Z26" s="171">
        <f>X26*Y26</f>
        <v>185</v>
      </c>
      <c r="AA26" s="172">
        <f>Z26/Z28</f>
        <v>0.60162601626016265</v>
      </c>
      <c r="AB26" s="134"/>
      <c r="AC26" s="134"/>
      <c r="AD26" s="135"/>
    </row>
    <row r="27" spans="1:30" ht="15" customHeight="1" x14ac:dyDescent="0.2">
      <c r="Q27" s="121"/>
      <c r="R27" s="129"/>
      <c r="S27" s="132"/>
      <c r="T27" s="132"/>
      <c r="U27" s="132"/>
      <c r="V27" s="129"/>
      <c r="W27" s="173" t="s">
        <v>42</v>
      </c>
      <c r="X27" s="174">
        <v>30</v>
      </c>
      <c r="Y27" s="175">
        <v>2.75</v>
      </c>
      <c r="Z27" s="176">
        <f>X27*Y27</f>
        <v>82.5</v>
      </c>
      <c r="AA27" s="177">
        <f>Z27/Z28</f>
        <v>0.26829268292682928</v>
      </c>
      <c r="AB27" s="134"/>
      <c r="AC27" s="134"/>
      <c r="AD27" s="135"/>
    </row>
    <row r="28" spans="1:30" s="178" customFormat="1" ht="15" customHeigh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84"/>
      <c r="O28"/>
      <c r="Q28" s="179"/>
      <c r="R28" s="180"/>
      <c r="S28" s="132"/>
      <c r="T28" s="132"/>
      <c r="U28" s="167"/>
      <c r="V28" s="180"/>
      <c r="W28" s="181" t="s">
        <v>43</v>
      </c>
      <c r="X28" s="182">
        <f>SUM(X25:X27)</f>
        <v>33</v>
      </c>
      <c r="Y28" s="183">
        <f>Z28/X28</f>
        <v>9.3181818181818183</v>
      </c>
      <c r="Z28" s="184">
        <f>SUM(Z25:Z27)</f>
        <v>307.5</v>
      </c>
      <c r="AA28" s="185">
        <f>Z28/$Z$42</f>
        <v>0.38317757009345793</v>
      </c>
      <c r="AB28" s="186"/>
      <c r="AC28" s="186"/>
      <c r="AD28" s="187"/>
    </row>
    <row r="29" spans="1:30" s="178" customFormat="1" ht="15" customHeigh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Q29" s="179"/>
      <c r="R29" s="180"/>
      <c r="S29" s="132"/>
      <c r="T29" s="132"/>
      <c r="U29" s="167"/>
      <c r="V29" s="180"/>
      <c r="W29" s="181"/>
      <c r="X29" s="182"/>
      <c r="Y29" s="183"/>
      <c r="Z29" s="188"/>
      <c r="AA29" s="185"/>
      <c r="AB29" s="186"/>
      <c r="AC29" s="186"/>
      <c r="AD29" s="187"/>
    </row>
    <row r="30" spans="1:30" s="157" customFormat="1" ht="15" customHeigh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Q30" s="158"/>
      <c r="R30" s="159"/>
      <c r="S30" s="132"/>
      <c r="T30" s="149"/>
      <c r="U30" s="149"/>
      <c r="V30" s="159"/>
      <c r="W30" s="160" t="s">
        <v>31</v>
      </c>
      <c r="X30" s="161" t="s">
        <v>32</v>
      </c>
      <c r="Y30" s="162" t="s">
        <v>33</v>
      </c>
      <c r="Z30" s="163" t="s">
        <v>34</v>
      </c>
      <c r="AA30" s="164" t="s">
        <v>35</v>
      </c>
      <c r="AB30" s="165"/>
      <c r="AC30" s="165"/>
      <c r="AD30" s="166"/>
    </row>
    <row r="31" spans="1:30" ht="15" customHeight="1" x14ac:dyDescent="0.2">
      <c r="Q31" s="121"/>
      <c r="R31" s="129"/>
      <c r="S31" s="167"/>
      <c r="T31" s="132"/>
      <c r="U31" s="132"/>
      <c r="V31" s="129"/>
      <c r="W31" s="168" t="s">
        <v>44</v>
      </c>
      <c r="X31" s="169">
        <v>2</v>
      </c>
      <c r="Y31" s="170">
        <v>30</v>
      </c>
      <c r="Z31" s="171">
        <f>X31*Y31</f>
        <v>60</v>
      </c>
      <c r="AA31" s="172">
        <f>Z31/Z34</f>
        <v>0.46153846153846156</v>
      </c>
      <c r="AB31" s="134"/>
      <c r="AC31" s="134"/>
      <c r="AD31" s="135"/>
    </row>
    <row r="32" spans="1:30" ht="15" customHeight="1" x14ac:dyDescent="0.2">
      <c r="Q32" s="121"/>
      <c r="R32" s="129"/>
      <c r="S32" s="132"/>
      <c r="T32" s="132"/>
      <c r="U32" s="132"/>
      <c r="V32" s="129"/>
      <c r="W32" s="168" t="s">
        <v>45</v>
      </c>
      <c r="X32" s="169">
        <v>10</v>
      </c>
      <c r="Y32" s="170">
        <v>2</v>
      </c>
      <c r="Z32" s="171">
        <f>X32*Y32</f>
        <v>20</v>
      </c>
      <c r="AA32" s="172">
        <f>Z32/Z34</f>
        <v>0.15384615384615385</v>
      </c>
      <c r="AB32" s="134"/>
      <c r="AC32" s="134"/>
      <c r="AD32" s="135"/>
    </row>
    <row r="33" spans="1:30" ht="15" customHeight="1" x14ac:dyDescent="0.25">
      <c r="Q33" s="121"/>
      <c r="R33" s="129"/>
      <c r="S33" s="189"/>
      <c r="T33" s="132"/>
      <c r="U33" s="132"/>
      <c r="V33" s="129"/>
      <c r="W33" s="173" t="s">
        <v>46</v>
      </c>
      <c r="X33" s="174">
        <v>5</v>
      </c>
      <c r="Y33" s="175">
        <v>10</v>
      </c>
      <c r="Z33" s="176">
        <f>X33*Y33</f>
        <v>50</v>
      </c>
      <c r="AA33" s="177">
        <f>Z33/Z34</f>
        <v>0.38461538461538464</v>
      </c>
      <c r="AB33" s="134"/>
      <c r="AC33" s="134"/>
      <c r="AD33" s="135"/>
    </row>
    <row r="34" spans="1:30" s="178" customFormat="1" ht="15" customHeigh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Q34" s="179"/>
      <c r="R34" s="180"/>
      <c r="S34" s="132"/>
      <c r="T34" s="167"/>
      <c r="U34" s="167"/>
      <c r="V34" s="180"/>
      <c r="W34" s="181" t="s">
        <v>47</v>
      </c>
      <c r="X34" s="182">
        <f>SUM(X31:X33)</f>
        <v>17</v>
      </c>
      <c r="Y34" s="183">
        <f>Z34/X34</f>
        <v>7.6470588235294121</v>
      </c>
      <c r="Z34" s="184">
        <f>SUM(Z31:Z33)</f>
        <v>130</v>
      </c>
      <c r="AA34" s="185">
        <f>Z34/$Z$42</f>
        <v>0.16199376947040497</v>
      </c>
      <c r="AB34" s="186"/>
      <c r="AC34" s="186"/>
      <c r="AD34" s="187"/>
    </row>
    <row r="35" spans="1:30" s="178" customFormat="1" ht="15" customHeigh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Q35" s="179"/>
      <c r="R35" s="180"/>
      <c r="S35" s="132"/>
      <c r="T35" s="167"/>
      <c r="U35" s="167"/>
      <c r="V35" s="180"/>
      <c r="W35" s="338" t="s">
        <v>107</v>
      </c>
      <c r="X35" s="182"/>
      <c r="Y35" s="183"/>
      <c r="Z35" s="188"/>
      <c r="AA35" s="185"/>
      <c r="AB35" s="186"/>
      <c r="AC35" s="186"/>
      <c r="AD35" s="187"/>
    </row>
    <row r="36" spans="1:30" s="157" customFormat="1" ht="15" customHeigh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Q36" s="158"/>
      <c r="R36" s="159"/>
      <c r="S36" s="132"/>
      <c r="T36" s="189"/>
      <c r="U36" s="149"/>
      <c r="V36" s="159"/>
      <c r="W36" s="160" t="s">
        <v>31</v>
      </c>
      <c r="X36" s="161" t="s">
        <v>32</v>
      </c>
      <c r="Y36" s="162" t="s">
        <v>33</v>
      </c>
      <c r="Z36" s="163" t="s">
        <v>34</v>
      </c>
      <c r="AA36" s="164" t="s">
        <v>35</v>
      </c>
      <c r="AB36" s="165"/>
      <c r="AC36" s="165"/>
      <c r="AD36" s="166"/>
    </row>
    <row r="37" spans="1:30" ht="15" customHeight="1" x14ac:dyDescent="0.2">
      <c r="Q37" s="121"/>
      <c r="R37" s="129"/>
      <c r="S37" s="132"/>
      <c r="T37" s="132"/>
      <c r="U37" s="132"/>
      <c r="V37" s="129"/>
      <c r="W37" s="168" t="s">
        <v>48</v>
      </c>
      <c r="X37" s="169">
        <v>5</v>
      </c>
      <c r="Y37" s="170">
        <v>75</v>
      </c>
      <c r="Z37" s="171"/>
      <c r="AA37" s="172"/>
      <c r="AB37" s="134"/>
      <c r="AC37" s="134"/>
      <c r="AD37" s="135"/>
    </row>
    <row r="38" spans="1:30" ht="15" customHeight="1" x14ac:dyDescent="0.2">
      <c r="Q38" s="121"/>
      <c r="R38" s="129"/>
      <c r="S38" s="132"/>
      <c r="T38" s="132"/>
      <c r="U38" s="132"/>
      <c r="V38" s="129"/>
      <c r="W38" s="168" t="s">
        <v>49</v>
      </c>
      <c r="X38" s="169">
        <v>2</v>
      </c>
      <c r="Y38" s="170">
        <v>100</v>
      </c>
      <c r="Z38" s="171"/>
      <c r="AA38" s="172"/>
      <c r="AB38" s="134"/>
      <c r="AC38" s="134"/>
      <c r="AD38" s="135"/>
    </row>
    <row r="39" spans="1:30" ht="15" customHeight="1" x14ac:dyDescent="0.2">
      <c r="Q39" s="121"/>
      <c r="R39" s="129"/>
      <c r="S39" s="132"/>
      <c r="T39" s="132"/>
      <c r="U39" s="132"/>
      <c r="V39" s="129"/>
      <c r="W39" s="173" t="s">
        <v>50</v>
      </c>
      <c r="X39" s="174">
        <v>4</v>
      </c>
      <c r="Y39" s="175">
        <v>25</v>
      </c>
      <c r="Z39" s="176"/>
      <c r="AA39" s="177"/>
      <c r="AB39" s="134"/>
      <c r="AC39" s="134"/>
      <c r="AD39" s="135"/>
    </row>
    <row r="40" spans="1:30" s="178" customFormat="1" ht="15" customHeigh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Q40" s="179"/>
      <c r="R40" s="180"/>
      <c r="S40" s="132"/>
      <c r="T40" s="132"/>
      <c r="U40" s="167"/>
      <c r="V40" s="180"/>
      <c r="W40" s="181" t="s">
        <v>51</v>
      </c>
      <c r="X40" s="182"/>
      <c r="Y40" s="183"/>
      <c r="Z40" s="184"/>
      <c r="AA40" s="185"/>
      <c r="AB40" s="186"/>
      <c r="AC40" s="186"/>
      <c r="AD40" s="187"/>
    </row>
    <row r="41" spans="1:30" s="178" customFormat="1" ht="18.75" customHeigh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Q41" s="179"/>
      <c r="R41" s="180"/>
      <c r="S41" s="132"/>
      <c r="T41" s="132"/>
      <c r="U41" s="167"/>
      <c r="V41" s="180"/>
      <c r="W41" s="190"/>
      <c r="X41" s="191"/>
      <c r="Y41" s="192"/>
      <c r="Z41" s="193"/>
      <c r="AA41" s="194"/>
      <c r="AB41" s="186"/>
      <c r="AC41" s="186"/>
      <c r="AD41" s="187"/>
    </row>
    <row r="42" spans="1:30" s="195" customFormat="1" ht="15" customHeigh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Q42" s="196"/>
      <c r="R42" s="197"/>
      <c r="S42" s="149"/>
      <c r="T42" s="149"/>
      <c r="U42" s="149"/>
      <c r="V42" s="159"/>
      <c r="W42" s="198" t="s">
        <v>52</v>
      </c>
      <c r="X42" s="199">
        <f>SUM(X22,X28,X34,X40)</f>
        <v>79</v>
      </c>
      <c r="Y42" s="200">
        <f>Z42/X42</f>
        <v>10.158227848101266</v>
      </c>
      <c r="Z42" s="201">
        <f>SUM(Z22,Z28,Z34,Z40)</f>
        <v>802.5</v>
      </c>
      <c r="AA42" s="202"/>
      <c r="AB42" s="203"/>
      <c r="AC42" s="203"/>
      <c r="AD42" s="204"/>
    </row>
    <row r="43" spans="1:30" s="205" customFormat="1" ht="15" customHeigh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Q43" s="206"/>
      <c r="R43" s="207"/>
      <c r="S43" s="132"/>
      <c r="T43" s="132"/>
      <c r="U43" s="167"/>
      <c r="V43" s="208"/>
      <c r="W43" s="209"/>
      <c r="X43" s="210"/>
      <c r="Y43" s="211"/>
      <c r="Z43" s="193"/>
      <c r="AA43" s="212"/>
      <c r="AB43" s="213"/>
      <c r="AC43" s="214"/>
      <c r="AD43" s="215"/>
    </row>
    <row r="44" spans="1:30" s="205" customFormat="1" ht="5.25" customHeigh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Q44" s="206"/>
      <c r="R44" s="216"/>
      <c r="S44" s="217"/>
      <c r="T44" s="217"/>
      <c r="U44" s="218"/>
      <c r="V44" s="218"/>
      <c r="W44" s="209"/>
      <c r="X44" s="210"/>
      <c r="Y44" s="211"/>
      <c r="Z44" s="193"/>
      <c r="AA44" s="212"/>
      <c r="AB44" s="219"/>
      <c r="AC44" s="213"/>
      <c r="AD44" s="215"/>
    </row>
    <row r="45" spans="1:30" ht="7.5" customHeight="1" thickBot="1" x14ac:dyDescent="0.25">
      <c r="Q45" s="220"/>
      <c r="R45" s="221"/>
      <c r="S45" s="221"/>
      <c r="T45" s="221"/>
      <c r="U45" s="221"/>
      <c r="V45" s="221"/>
      <c r="W45" s="221"/>
      <c r="X45" s="221"/>
      <c r="Y45" s="221"/>
      <c r="Z45" s="221"/>
      <c r="AA45" s="221"/>
      <c r="AB45" s="221"/>
      <c r="AC45" s="221"/>
      <c r="AD45" s="222"/>
    </row>
    <row r="215" spans="31:31" ht="15" customHeight="1" x14ac:dyDescent="0.2">
      <c r="AE215" s="84" t="s">
        <v>107</v>
      </c>
    </row>
  </sheetData>
  <conditionalFormatting sqref="Z22">
    <cfRule type="cellIs" dxfId="19" priority="2" operator="greaterThan">
      <formula>$T$10</formula>
    </cfRule>
    <cfRule type="cellIs" dxfId="18" priority="3" operator="greaterThan">
      <formula>$T$10*0.8</formula>
    </cfRule>
  </conditionalFormatting>
  <conditionalFormatting sqref="Z23">
    <cfRule type="containsText" dxfId="17" priority="1" operator="containsText" text="Over Budget">
      <formula>NOT(ISERROR(SEARCH("Over Budget",Z23)))</formula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 enableFormatConditionsCalculation="0">
    <tabColor rgb="FF92D050"/>
  </sheetPr>
  <dimension ref="A2:AL302"/>
  <sheetViews>
    <sheetView showGridLines="0" zoomScale="90" zoomScaleNormal="90" zoomScalePageLayoutView="90" workbookViewId="0"/>
  </sheetViews>
  <sheetFormatPr baseColWidth="10" defaultColWidth="8.83203125" defaultRowHeight="15" x14ac:dyDescent="0.2"/>
  <cols>
    <col min="1" max="1" width="3.5" customWidth="1"/>
    <col min="2" max="3" width="1.5" customWidth="1"/>
    <col min="4" max="4" width="12.1640625" customWidth="1"/>
    <col min="6" max="6" width="4.6640625" customWidth="1"/>
    <col min="7" max="7" width="2.1640625" customWidth="1"/>
    <col min="8" max="8" width="17.5" customWidth="1"/>
    <col min="9" max="9" width="15.6640625" customWidth="1"/>
    <col min="10" max="10" width="8.5" customWidth="1"/>
    <col min="11" max="11" width="15.5" customWidth="1"/>
    <col min="12" max="12" width="8.83203125" customWidth="1"/>
    <col min="13" max="14" width="2.1640625" customWidth="1"/>
    <col min="15" max="15" width="1.5" customWidth="1"/>
    <col min="16" max="16" width="2.5" customWidth="1"/>
    <col min="17" max="18" width="1.5" customWidth="1"/>
    <col min="19" max="19" width="12.1640625" customWidth="1"/>
    <col min="21" max="21" width="4.6640625" customWidth="1"/>
    <col min="22" max="22" width="2.1640625" customWidth="1"/>
    <col min="23" max="23" width="21" customWidth="1"/>
    <col min="24" max="24" width="15.6640625" customWidth="1"/>
    <col min="25" max="25" width="8.5" customWidth="1"/>
    <col min="26" max="26" width="11.6640625" customWidth="1"/>
    <col min="27" max="27" width="8.83203125" customWidth="1"/>
    <col min="28" max="29" width="2.1640625" customWidth="1"/>
    <col min="30" max="30" width="1.5" customWidth="1"/>
    <col min="31" max="31" width="5.6640625" customWidth="1"/>
    <col min="32" max="32" width="11.5" customWidth="1"/>
    <col min="33" max="33" width="18.6640625" customWidth="1"/>
    <col min="34" max="34" width="14.33203125" customWidth="1"/>
    <col min="35" max="35" width="18.33203125" customWidth="1"/>
    <col min="36" max="36" width="10.6640625" customWidth="1"/>
  </cols>
  <sheetData>
    <row r="2" spans="1:36" s="111" customFormat="1" ht="21" x14ac:dyDescent="0.25">
      <c r="B2" s="110" t="s">
        <v>8</v>
      </c>
      <c r="C2" s="110"/>
    </row>
    <row r="3" spans="1:36" s="113" customFormat="1" ht="16" x14ac:dyDescent="0.2">
      <c r="B3" s="112" t="s">
        <v>56</v>
      </c>
      <c r="C3" s="112"/>
    </row>
    <row r="4" spans="1:36" s="113" customFormat="1" ht="16" x14ac:dyDescent="0.2">
      <c r="B4" s="114" t="s">
        <v>57</v>
      </c>
      <c r="C4" s="114"/>
    </row>
    <row r="5" spans="1:36" ht="16" thickBot="1" x14ac:dyDescent="0.25"/>
    <row r="6" spans="1:36" ht="20" thickBot="1" x14ac:dyDescent="0.3">
      <c r="A6" s="223"/>
      <c r="Q6" s="22" t="s">
        <v>20</v>
      </c>
      <c r="R6" s="23"/>
      <c r="S6" s="23"/>
      <c r="T6" s="23"/>
      <c r="U6" s="23"/>
      <c r="V6" s="23"/>
      <c r="W6" s="23"/>
      <c r="X6" s="23"/>
      <c r="Y6" s="24"/>
      <c r="Z6" s="23"/>
      <c r="AA6" s="23"/>
      <c r="AB6" s="23"/>
      <c r="AC6" s="23"/>
      <c r="AD6" s="24"/>
    </row>
    <row r="7" spans="1:36" ht="7.5" customHeight="1" x14ac:dyDescent="0.25">
      <c r="A7" s="223"/>
      <c r="Q7" s="116"/>
      <c r="R7" s="117"/>
      <c r="S7" s="117"/>
      <c r="T7" s="117"/>
      <c r="U7" s="117"/>
      <c r="V7" s="118"/>
      <c r="W7" s="119"/>
      <c r="X7" s="119"/>
      <c r="Y7" s="119"/>
      <c r="Z7" s="119"/>
      <c r="AA7" s="119"/>
      <c r="AB7" s="119"/>
      <c r="AC7" s="119"/>
      <c r="AD7" s="120"/>
    </row>
    <row r="8" spans="1:36" ht="7.5" customHeight="1" x14ac:dyDescent="0.25">
      <c r="A8" s="223"/>
      <c r="Q8" s="121"/>
      <c r="R8" s="122"/>
      <c r="S8" s="123"/>
      <c r="T8" s="123"/>
      <c r="U8" s="123"/>
      <c r="V8" s="124"/>
      <c r="W8" s="125"/>
      <c r="X8" s="125"/>
      <c r="Y8" s="125"/>
      <c r="Z8" s="125"/>
      <c r="AA8" s="125"/>
      <c r="AB8" s="125"/>
      <c r="AC8" s="127"/>
      <c r="AD8" s="128"/>
    </row>
    <row r="9" spans="1:36" ht="11.25" customHeight="1" x14ac:dyDescent="0.2">
      <c r="A9" s="132"/>
      <c r="Q9" s="121"/>
      <c r="R9" s="129"/>
      <c r="S9" s="130" t="s">
        <v>31</v>
      </c>
      <c r="T9" s="131" t="s">
        <v>55</v>
      </c>
      <c r="U9" s="132"/>
      <c r="V9" s="122"/>
      <c r="W9" s="123"/>
      <c r="X9" s="123"/>
      <c r="Y9" s="123"/>
      <c r="Z9" s="123"/>
      <c r="AA9" s="123"/>
      <c r="AB9" s="133"/>
      <c r="AC9" s="134"/>
      <c r="AD9" s="135"/>
    </row>
    <row r="10" spans="1:36" x14ac:dyDescent="0.2">
      <c r="A10" s="132"/>
      <c r="Q10" s="121"/>
      <c r="R10" s="129"/>
      <c r="S10" s="136" t="s">
        <v>39</v>
      </c>
      <c r="T10" s="137">
        <v>450</v>
      </c>
      <c r="U10" s="132"/>
      <c r="V10" s="129"/>
      <c r="W10" s="132"/>
      <c r="X10" s="132"/>
      <c r="Y10" s="132"/>
      <c r="Z10" s="138"/>
      <c r="AA10" s="139"/>
      <c r="AB10" s="134"/>
      <c r="AC10" s="134"/>
      <c r="AD10" s="135"/>
      <c r="AF10" t="s">
        <v>58</v>
      </c>
      <c r="AG10" t="s">
        <v>59</v>
      </c>
      <c r="AH10" t="s">
        <v>31</v>
      </c>
      <c r="AI10" t="s">
        <v>60</v>
      </c>
      <c r="AJ10" t="s">
        <v>61</v>
      </c>
    </row>
    <row r="11" spans="1:36" x14ac:dyDescent="0.2">
      <c r="A11" s="132"/>
      <c r="Q11" s="121"/>
      <c r="R11" s="129"/>
      <c r="S11" s="140" t="s">
        <v>43</v>
      </c>
      <c r="T11" s="141">
        <v>150</v>
      </c>
      <c r="U11" s="132"/>
      <c r="V11" s="129"/>
      <c r="W11" s="132"/>
      <c r="X11" s="132"/>
      <c r="Y11" s="132"/>
      <c r="Z11" s="142"/>
      <c r="AA11" s="148"/>
      <c r="AB11" s="134"/>
      <c r="AC11" s="134"/>
      <c r="AD11" s="135"/>
      <c r="AF11" s="224">
        <v>42369</v>
      </c>
      <c r="AG11" t="s">
        <v>62</v>
      </c>
      <c r="AH11" t="s">
        <v>51</v>
      </c>
      <c r="AI11" t="s">
        <v>50</v>
      </c>
      <c r="AJ11">
        <v>47.53</v>
      </c>
    </row>
    <row r="12" spans="1:36" x14ac:dyDescent="0.2">
      <c r="A12" s="132"/>
      <c r="Q12" s="121"/>
      <c r="R12" s="129"/>
      <c r="S12" s="136" t="s">
        <v>47</v>
      </c>
      <c r="T12" s="137">
        <v>250</v>
      </c>
      <c r="U12" s="132"/>
      <c r="V12" s="129"/>
      <c r="W12" s="132"/>
      <c r="X12" s="225"/>
      <c r="Y12" s="132"/>
      <c r="Z12" s="142"/>
      <c r="AA12" s="148"/>
      <c r="AB12" s="134"/>
      <c r="AC12" s="134"/>
      <c r="AD12" s="135"/>
      <c r="AF12" s="224">
        <v>42369</v>
      </c>
      <c r="AG12" t="s">
        <v>63</v>
      </c>
      <c r="AH12" t="s">
        <v>39</v>
      </c>
      <c r="AI12" t="s">
        <v>36</v>
      </c>
      <c r="AJ12">
        <v>5.69</v>
      </c>
    </row>
    <row r="13" spans="1:36" x14ac:dyDescent="0.2">
      <c r="A13" s="132"/>
      <c r="Q13" s="121"/>
      <c r="R13" s="129"/>
      <c r="S13" s="144" t="s">
        <v>51</v>
      </c>
      <c r="T13" s="145">
        <v>300</v>
      </c>
      <c r="U13" s="132"/>
      <c r="V13" s="129"/>
      <c r="W13" s="146" t="s">
        <v>24</v>
      </c>
      <c r="X13" s="147" t="str">
        <f>'Ex1'!$O$12</f>
        <v>Darryahn Knight</v>
      </c>
      <c r="Y13" s="132"/>
      <c r="Z13" s="142"/>
      <c r="AA13" s="148"/>
      <c r="AB13" s="134"/>
      <c r="AC13" s="134"/>
      <c r="AD13" s="135"/>
      <c r="AF13" s="224">
        <v>42369</v>
      </c>
      <c r="AG13" t="s">
        <v>64</v>
      </c>
      <c r="AH13" t="s">
        <v>43</v>
      </c>
      <c r="AI13" t="s">
        <v>42</v>
      </c>
      <c r="AJ13">
        <v>2.75</v>
      </c>
    </row>
    <row r="14" spans="1:36" x14ac:dyDescent="0.2">
      <c r="A14" s="132"/>
      <c r="Q14" s="121"/>
      <c r="R14" s="129"/>
      <c r="S14" s="149"/>
      <c r="T14" s="132"/>
      <c r="U14" s="132"/>
      <c r="V14" s="129"/>
      <c r="W14" s="146" t="s">
        <v>26</v>
      </c>
      <c r="X14" s="147" t="str">
        <f>'Ex1'!$O$13</f>
        <v>dk81340n</v>
      </c>
      <c r="Y14" s="132"/>
      <c r="Z14" s="142"/>
      <c r="AA14" s="148"/>
      <c r="AB14" s="134"/>
      <c r="AC14" s="134"/>
      <c r="AD14" s="135"/>
      <c r="AF14" s="224">
        <v>42368</v>
      </c>
      <c r="AG14" t="s">
        <v>65</v>
      </c>
      <c r="AH14" t="s">
        <v>51</v>
      </c>
      <c r="AI14" t="s">
        <v>48</v>
      </c>
      <c r="AJ14">
        <v>26.24</v>
      </c>
    </row>
    <row r="15" spans="1:36" x14ac:dyDescent="0.2">
      <c r="A15" s="132"/>
      <c r="Q15" s="121"/>
      <c r="R15" s="129"/>
      <c r="S15" s="149"/>
      <c r="T15" s="132"/>
      <c r="U15" s="132"/>
      <c r="V15" s="129"/>
      <c r="W15" s="146" t="s">
        <v>28</v>
      </c>
      <c r="X15" s="226">
        <v>42309</v>
      </c>
      <c r="Y15" s="132"/>
      <c r="Z15" s="153"/>
      <c r="AA15" s="154"/>
      <c r="AB15" s="134"/>
      <c r="AC15" s="134"/>
      <c r="AD15" s="135"/>
      <c r="AF15" s="224">
        <v>42368</v>
      </c>
      <c r="AG15" t="s">
        <v>66</v>
      </c>
      <c r="AH15" t="s">
        <v>43</v>
      </c>
      <c r="AI15" t="s">
        <v>41</v>
      </c>
      <c r="AJ15">
        <v>135.96</v>
      </c>
    </row>
    <row r="16" spans="1:36" x14ac:dyDescent="0.2">
      <c r="A16" s="132"/>
      <c r="Q16" s="121"/>
      <c r="R16" s="129"/>
      <c r="S16" s="149"/>
      <c r="T16" s="132"/>
      <c r="U16" s="132"/>
      <c r="V16" s="129"/>
      <c r="W16" s="146" t="s">
        <v>30</v>
      </c>
      <c r="X16" s="227">
        <f>EOMONTH(X15,0)</f>
        <v>42338</v>
      </c>
      <c r="Y16" s="132"/>
      <c r="Z16" s="153"/>
      <c r="AA16" s="148"/>
      <c r="AB16" s="134"/>
      <c r="AC16" s="134"/>
      <c r="AD16" s="135"/>
      <c r="AF16" s="224">
        <v>42367</v>
      </c>
      <c r="AG16" t="s">
        <v>67</v>
      </c>
      <c r="AH16" t="s">
        <v>39</v>
      </c>
      <c r="AI16" t="s">
        <v>36</v>
      </c>
      <c r="AJ16">
        <v>5.93</v>
      </c>
    </row>
    <row r="17" spans="1:36" x14ac:dyDescent="0.2">
      <c r="A17" s="132"/>
      <c r="Q17" s="121"/>
      <c r="R17" s="129"/>
      <c r="S17" s="132"/>
      <c r="T17" s="132"/>
      <c r="U17" s="132"/>
      <c r="V17" s="129"/>
      <c r="W17" s="132"/>
      <c r="X17" s="132"/>
      <c r="Y17" s="156"/>
      <c r="Z17" s="156"/>
      <c r="AA17" s="156"/>
      <c r="AB17" s="134"/>
      <c r="AC17" s="134"/>
      <c r="AD17" s="135"/>
      <c r="AF17" s="224">
        <v>42367</v>
      </c>
      <c r="AG17" t="s">
        <v>64</v>
      </c>
      <c r="AH17" t="s">
        <v>43</v>
      </c>
      <c r="AI17" t="s">
        <v>42</v>
      </c>
      <c r="AJ17">
        <v>2.75</v>
      </c>
    </row>
    <row r="18" spans="1:36" s="157" customFormat="1" x14ac:dyDescent="0.2">
      <c r="A18" s="149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Q18" s="158"/>
      <c r="R18" s="159"/>
      <c r="S18" s="132"/>
      <c r="T18" s="149"/>
      <c r="U18" s="149"/>
      <c r="V18" s="159"/>
      <c r="W18" s="160" t="s">
        <v>31</v>
      </c>
      <c r="X18" s="161" t="s">
        <v>32</v>
      </c>
      <c r="Y18" s="162" t="s">
        <v>33</v>
      </c>
      <c r="Z18" s="163" t="s">
        <v>34</v>
      </c>
      <c r="AA18" s="164" t="s">
        <v>35</v>
      </c>
      <c r="AB18" s="165"/>
      <c r="AC18" s="165"/>
      <c r="AD18" s="166"/>
      <c r="AF18" s="224">
        <v>42366</v>
      </c>
      <c r="AG18" t="s">
        <v>68</v>
      </c>
      <c r="AH18" t="s">
        <v>39</v>
      </c>
      <c r="AI18" t="s">
        <v>36</v>
      </c>
      <c r="AJ18">
        <v>11.37</v>
      </c>
    </row>
    <row r="19" spans="1:36" x14ac:dyDescent="0.2">
      <c r="A19" s="132"/>
      <c r="Q19" s="121"/>
      <c r="R19" s="129"/>
      <c r="S19" s="167"/>
      <c r="T19" s="132"/>
      <c r="U19" s="132"/>
      <c r="V19" s="129"/>
      <c r="W19" s="168" t="s">
        <v>36</v>
      </c>
      <c r="X19" s="228">
        <f>COUNTIFS(data[Sub-category],$W19,data[Date],"&gt;="&amp;$X$15,data[Date],"&lt;="&amp;$X$16)</f>
        <v>19</v>
      </c>
      <c r="Y19" s="229">
        <f>IFERROR(AVERAGEIFS(data[Amount],data[Sub-category],$W19,data[Date],"&gt;="&amp;$X$15,data[Date],"&lt;="&amp;$X$16),0)</f>
        <v>8.4847368421052654</v>
      </c>
      <c r="Z19" s="230">
        <f>SUMIFS(data[Amount],data[Sub-category],$W19,data[Date],"&gt;="&amp;$X$15,data[Date],"&lt;="&amp;$X$16)</f>
        <v>161.21000000000004</v>
      </c>
      <c r="AA19" s="231">
        <f>IFERROR(Z19/Z22,0)</f>
        <v>0.37070848759399361</v>
      </c>
      <c r="AB19" s="134"/>
      <c r="AC19" s="134"/>
      <c r="AD19" s="135"/>
      <c r="AF19" s="224">
        <v>42366</v>
      </c>
      <c r="AG19" t="s">
        <v>64</v>
      </c>
      <c r="AH19" t="s">
        <v>43</v>
      </c>
      <c r="AI19" t="s">
        <v>42</v>
      </c>
      <c r="AJ19">
        <v>2.75</v>
      </c>
    </row>
    <row r="20" spans="1:36" x14ac:dyDescent="0.2">
      <c r="A20" s="132"/>
      <c r="Q20" s="121"/>
      <c r="R20" s="129"/>
      <c r="S20" s="132"/>
      <c r="T20" s="132"/>
      <c r="U20" s="132"/>
      <c r="V20" s="129"/>
      <c r="W20" s="168" t="s">
        <v>37</v>
      </c>
      <c r="X20" s="228">
        <f>COUNTIFS(data[Sub-category],$W20,data[Date],"&gt;="&amp;$X$15,data[Date],"&lt;="&amp;$X$16)</f>
        <v>2</v>
      </c>
      <c r="Y20" s="229">
        <f>IFERROR(AVERAGEIFS(data[Amount],data[Sub-category],$W20,data[Date],"&gt;="&amp;$X$15,data[Date],"&lt;="&amp;$X$16),0)</f>
        <v>27.495000000000001</v>
      </c>
      <c r="Z20" s="230">
        <f>SUMIFS(data[Amount],data[Sub-category],$W20,data[Date],"&gt;="&amp;$X$15,data[Date],"&lt;="&amp;$X$16)</f>
        <v>54.99</v>
      </c>
      <c r="AA20" s="231">
        <f>IFERROR(Z20/Z22,0)</f>
        <v>0.12645158323177039</v>
      </c>
      <c r="AB20" s="134"/>
      <c r="AC20" s="134"/>
      <c r="AD20" s="135"/>
      <c r="AF20" s="224">
        <v>42365</v>
      </c>
      <c r="AG20" t="s">
        <v>69</v>
      </c>
      <c r="AH20" t="s">
        <v>51</v>
      </c>
      <c r="AI20" t="s">
        <v>48</v>
      </c>
      <c r="AJ20">
        <v>47.28</v>
      </c>
    </row>
    <row r="21" spans="1:36" x14ac:dyDescent="0.2">
      <c r="A21" s="132"/>
      <c r="Q21" s="121"/>
      <c r="R21" s="129"/>
      <c r="S21" s="149"/>
      <c r="T21" s="132"/>
      <c r="U21" s="132"/>
      <c r="V21" s="129"/>
      <c r="W21" s="173" t="s">
        <v>38</v>
      </c>
      <c r="X21" s="232">
        <f>COUNTIFS(data[Sub-category],$W21,data[Date],"&gt;="&amp;$X$15,data[Date],"&lt;="&amp;$X$16)</f>
        <v>6</v>
      </c>
      <c r="Y21" s="233">
        <f>IFERROR(AVERAGEIFS(data[Amount],data[Sub-category],$W21,data[Date],"&gt;="&amp;$X$15,data[Date],"&lt;="&amp;$X$16),0)</f>
        <v>36.445</v>
      </c>
      <c r="Z21" s="234">
        <f>SUMIFS(data[Amount],data[Sub-category],$W21,data[Date],"&gt;="&amp;$X$15,data[Date],"&lt;="&amp;$X$16)</f>
        <v>218.67000000000002</v>
      </c>
      <c r="AA21" s="235">
        <f>IFERROR(Z21/Z22,0)</f>
        <v>0.50283992917423592</v>
      </c>
      <c r="AB21" s="134"/>
      <c r="AC21" s="134"/>
      <c r="AD21" s="135"/>
      <c r="AF21" s="224">
        <v>42364</v>
      </c>
      <c r="AG21" t="s">
        <v>70</v>
      </c>
      <c r="AH21" t="s">
        <v>39</v>
      </c>
      <c r="AI21" t="s">
        <v>38</v>
      </c>
      <c r="AJ21">
        <v>21.58</v>
      </c>
    </row>
    <row r="22" spans="1:36" s="178" customFormat="1" x14ac:dyDescent="0.2">
      <c r="A22" s="167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Q22" s="179"/>
      <c r="R22" s="180"/>
      <c r="S22" s="132"/>
      <c r="T22" s="167"/>
      <c r="U22" s="167"/>
      <c r="V22" s="180"/>
      <c r="W22" s="181" t="s">
        <v>39</v>
      </c>
      <c r="X22" s="236">
        <f>COUNTIFS(data[Category],$W22,data[Date],"&gt;="&amp;$X$15,data[Date],"&lt;="&amp;$X$16)</f>
        <v>27</v>
      </c>
      <c r="Y22" s="237">
        <f>IFERROR(AVERAGEIFS(data[Amount],data[Category],$W22,data[Date],"&gt;="&amp;$X$15,data[Date],"&lt;="&amp;$X$16),0)</f>
        <v>16.1062962962963</v>
      </c>
      <c r="Z22" s="238">
        <f>SUMIFS(data[Amount],data[Category],$W22,data[Date],"&gt;="&amp;$X$15,data[Date],"&lt;="&amp;$X$16)</f>
        <v>434.87000000000012</v>
      </c>
      <c r="AA22" s="239">
        <f>IFERROR(Z22/$Z$42,0)</f>
        <v>0</v>
      </c>
      <c r="AB22" s="186"/>
      <c r="AC22" s="186"/>
      <c r="AD22" s="187"/>
      <c r="AF22" s="224">
        <v>42364</v>
      </c>
      <c r="AG22" t="s">
        <v>64</v>
      </c>
      <c r="AH22" t="s">
        <v>43</v>
      </c>
      <c r="AI22" t="s">
        <v>42</v>
      </c>
      <c r="AJ22">
        <v>2.75</v>
      </c>
    </row>
    <row r="23" spans="1:36" s="178" customFormat="1" x14ac:dyDescent="0.2">
      <c r="A23" s="167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Q23" s="179"/>
      <c r="R23" s="180"/>
      <c r="S23" s="132"/>
      <c r="T23" s="167"/>
      <c r="U23" s="167"/>
      <c r="V23" s="180"/>
      <c r="W23" s="181"/>
      <c r="X23" s="236"/>
      <c r="Y23" s="237"/>
      <c r="Z23" s="240" t="str">
        <f>IF(Z22&gt;$T$10,"Over Budget","")</f>
        <v/>
      </c>
      <c r="AA23" s="239"/>
      <c r="AB23" s="186"/>
      <c r="AC23" s="186"/>
      <c r="AD23" s="187"/>
      <c r="AF23" s="224">
        <v>42363</v>
      </c>
      <c r="AG23" t="s">
        <v>71</v>
      </c>
      <c r="AH23" t="s">
        <v>51</v>
      </c>
      <c r="AI23" t="s">
        <v>48</v>
      </c>
      <c r="AJ23">
        <v>27.36</v>
      </c>
    </row>
    <row r="24" spans="1:36" s="157" customFormat="1" ht="19" x14ac:dyDescent="0.25">
      <c r="A24" s="149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Q24" s="158"/>
      <c r="R24" s="159"/>
      <c r="S24" s="132"/>
      <c r="T24" s="189"/>
      <c r="U24" s="149"/>
      <c r="V24" s="159"/>
      <c r="W24" s="160" t="s">
        <v>31</v>
      </c>
      <c r="X24" s="161" t="s">
        <v>32</v>
      </c>
      <c r="Y24" s="162" t="s">
        <v>33</v>
      </c>
      <c r="Z24" s="163" t="s">
        <v>34</v>
      </c>
      <c r="AA24" s="164" t="s">
        <v>35</v>
      </c>
      <c r="AB24" s="165"/>
      <c r="AC24" s="165"/>
      <c r="AD24" s="166"/>
      <c r="AF24" s="224">
        <v>42363</v>
      </c>
      <c r="AG24" t="s">
        <v>70</v>
      </c>
      <c r="AH24" t="s">
        <v>39</v>
      </c>
      <c r="AI24" t="s">
        <v>38</v>
      </c>
      <c r="AJ24">
        <v>17.940000000000001</v>
      </c>
    </row>
    <row r="25" spans="1:36" x14ac:dyDescent="0.2">
      <c r="A25" s="132"/>
      <c r="Q25" s="121"/>
      <c r="R25" s="129"/>
      <c r="S25" s="132"/>
      <c r="T25" s="132"/>
      <c r="U25" s="132"/>
      <c r="V25" s="129"/>
      <c r="W25" s="168" t="s">
        <v>40</v>
      </c>
      <c r="X25" s="228"/>
      <c r="Y25" s="229"/>
      <c r="Z25" s="230"/>
      <c r="AA25" s="231">
        <f>IFERROR(Z25/Z28,0)</f>
        <v>0</v>
      </c>
      <c r="AB25" s="134"/>
      <c r="AC25" s="134"/>
      <c r="AD25" s="135"/>
      <c r="AF25" s="224">
        <v>42363</v>
      </c>
      <c r="AG25" t="s">
        <v>64</v>
      </c>
      <c r="AH25" t="s">
        <v>43</v>
      </c>
      <c r="AI25" t="s">
        <v>42</v>
      </c>
      <c r="AJ25">
        <v>2.75</v>
      </c>
    </row>
    <row r="26" spans="1:36" x14ac:dyDescent="0.2">
      <c r="A26" s="132"/>
      <c r="Q26" s="121"/>
      <c r="R26" s="129"/>
      <c r="S26" s="132"/>
      <c r="T26" s="132"/>
      <c r="U26" s="132"/>
      <c r="V26" s="129"/>
      <c r="W26" s="168" t="s">
        <v>41</v>
      </c>
      <c r="X26" s="241"/>
      <c r="Y26" s="242"/>
      <c r="Z26" s="243"/>
      <c r="AA26" s="231">
        <f>IFERROR(Z26/Z28,0)</f>
        <v>0</v>
      </c>
      <c r="AB26" s="134"/>
      <c r="AC26" s="134"/>
      <c r="AD26" s="135"/>
      <c r="AF26" s="224">
        <v>42363</v>
      </c>
      <c r="AG26" t="s">
        <v>72</v>
      </c>
      <c r="AH26" t="s">
        <v>47</v>
      </c>
      <c r="AI26" t="s">
        <v>45</v>
      </c>
      <c r="AJ26">
        <v>1.99</v>
      </c>
    </row>
    <row r="27" spans="1:36" x14ac:dyDescent="0.2">
      <c r="A27" s="132"/>
      <c r="Q27" s="121"/>
      <c r="R27" s="129"/>
      <c r="S27" s="132"/>
      <c r="T27" s="132"/>
      <c r="U27" s="132"/>
      <c r="V27" s="129"/>
      <c r="W27" s="173" t="s">
        <v>42</v>
      </c>
      <c r="X27" s="244"/>
      <c r="Y27" s="245"/>
      <c r="Z27" s="246"/>
      <c r="AA27" s="235">
        <f>IFERROR(Z27/Z28,0)</f>
        <v>0</v>
      </c>
      <c r="AB27" s="134"/>
      <c r="AC27" s="134"/>
      <c r="AD27" s="135"/>
      <c r="AF27" s="224">
        <v>42361</v>
      </c>
      <c r="AG27" t="s">
        <v>73</v>
      </c>
      <c r="AH27" t="s">
        <v>43</v>
      </c>
      <c r="AI27" t="s">
        <v>40</v>
      </c>
      <c r="AJ27">
        <v>45.12</v>
      </c>
    </row>
    <row r="28" spans="1:36" s="178" customFormat="1" x14ac:dyDescent="0.2">
      <c r="A28" s="167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Q28" s="179"/>
      <c r="R28" s="180"/>
      <c r="S28" s="132"/>
      <c r="T28" s="132"/>
      <c r="U28" s="167"/>
      <c r="V28" s="180"/>
      <c r="W28" s="181" t="s">
        <v>43</v>
      </c>
      <c r="X28" s="182"/>
      <c r="Y28" s="183"/>
      <c r="Z28" s="184"/>
      <c r="AA28" s="239">
        <f>IFERROR(Z28/$Z$42,0)</f>
        <v>0</v>
      </c>
      <c r="AB28" s="186"/>
      <c r="AC28" s="186"/>
      <c r="AD28" s="187"/>
      <c r="AF28" s="224">
        <v>42361</v>
      </c>
      <c r="AG28" t="s">
        <v>70</v>
      </c>
      <c r="AH28" t="s">
        <v>39</v>
      </c>
      <c r="AI28" t="s">
        <v>38</v>
      </c>
      <c r="AJ28">
        <v>33.94</v>
      </c>
    </row>
    <row r="29" spans="1:36" s="178" customFormat="1" x14ac:dyDescent="0.2">
      <c r="A29" s="167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Q29" s="179"/>
      <c r="R29" s="180"/>
      <c r="S29" s="132"/>
      <c r="T29" s="132"/>
      <c r="U29" s="167"/>
      <c r="V29" s="180"/>
      <c r="W29" s="338" t="s">
        <v>107</v>
      </c>
      <c r="X29" s="182"/>
      <c r="Y29" s="183"/>
      <c r="Z29" s="188" t="str">
        <f>IF(Z28&gt;$T$11,"Over Budget","")</f>
        <v/>
      </c>
      <c r="AA29" s="185"/>
      <c r="AB29" s="186"/>
      <c r="AC29" s="186"/>
      <c r="AD29" s="187"/>
      <c r="AF29" s="224">
        <v>42361</v>
      </c>
      <c r="AG29" t="s">
        <v>74</v>
      </c>
      <c r="AH29" t="s">
        <v>39</v>
      </c>
      <c r="AI29" t="s">
        <v>37</v>
      </c>
      <c r="AJ29">
        <v>19.75</v>
      </c>
    </row>
    <row r="30" spans="1:36" s="157" customFormat="1" x14ac:dyDescent="0.2">
      <c r="A30" s="149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Q30" s="158"/>
      <c r="R30" s="159"/>
      <c r="S30" s="132"/>
      <c r="T30" s="149"/>
      <c r="U30" s="149"/>
      <c r="V30" s="159"/>
      <c r="W30" s="160" t="s">
        <v>31</v>
      </c>
      <c r="X30" s="161" t="s">
        <v>32</v>
      </c>
      <c r="Y30" s="162" t="s">
        <v>33</v>
      </c>
      <c r="Z30" s="163" t="s">
        <v>34</v>
      </c>
      <c r="AA30" s="164" t="s">
        <v>35</v>
      </c>
      <c r="AB30" s="165"/>
      <c r="AC30" s="165"/>
      <c r="AD30" s="166"/>
      <c r="AF30" s="224">
        <v>42361</v>
      </c>
      <c r="AG30" t="s">
        <v>75</v>
      </c>
      <c r="AH30" t="s">
        <v>43</v>
      </c>
      <c r="AI30" t="s">
        <v>40</v>
      </c>
      <c r="AJ30">
        <v>17.63</v>
      </c>
    </row>
    <row r="31" spans="1:36" x14ac:dyDescent="0.2">
      <c r="A31" s="132"/>
      <c r="Q31" s="121"/>
      <c r="R31" s="129"/>
      <c r="S31" s="167"/>
      <c r="T31" s="132"/>
      <c r="U31" s="132"/>
      <c r="V31" s="129"/>
      <c r="W31" s="168" t="s">
        <v>44</v>
      </c>
      <c r="X31" s="241"/>
      <c r="Y31" s="242"/>
      <c r="Z31" s="171"/>
      <c r="AA31" s="231">
        <f>IFERROR(Z31/Z34,0)</f>
        <v>0</v>
      </c>
      <c r="AB31" s="134"/>
      <c r="AC31" s="134"/>
      <c r="AD31" s="135"/>
      <c r="AF31" s="224">
        <v>42361</v>
      </c>
      <c r="AG31" t="s">
        <v>67</v>
      </c>
      <c r="AH31" t="s">
        <v>39</v>
      </c>
      <c r="AI31" t="s">
        <v>36</v>
      </c>
      <c r="AJ31">
        <v>9.84</v>
      </c>
    </row>
    <row r="32" spans="1:36" x14ac:dyDescent="0.2">
      <c r="A32" s="132"/>
      <c r="Q32" s="121"/>
      <c r="R32" s="129"/>
      <c r="S32" s="132"/>
      <c r="T32" s="132"/>
      <c r="U32" s="132"/>
      <c r="V32" s="129"/>
      <c r="W32" s="168" t="s">
        <v>45</v>
      </c>
      <c r="X32" s="241"/>
      <c r="Y32" s="242"/>
      <c r="Z32" s="243"/>
      <c r="AA32" s="231">
        <f>IFERROR(Z32/Z34,0)</f>
        <v>0</v>
      </c>
      <c r="AB32" s="134"/>
      <c r="AC32" s="134"/>
      <c r="AD32" s="135"/>
      <c r="AF32" s="224">
        <v>42361</v>
      </c>
      <c r="AG32" t="s">
        <v>63</v>
      </c>
      <c r="AH32" t="s">
        <v>39</v>
      </c>
      <c r="AI32" t="s">
        <v>36</v>
      </c>
      <c r="AJ32">
        <v>5.25</v>
      </c>
    </row>
    <row r="33" spans="1:36" ht="19" x14ac:dyDescent="0.25">
      <c r="A33" s="132"/>
      <c r="Q33" s="121"/>
      <c r="R33" s="129"/>
      <c r="S33" s="189"/>
      <c r="T33" s="132"/>
      <c r="U33" s="132"/>
      <c r="V33" s="129"/>
      <c r="W33" s="173" t="s">
        <v>46</v>
      </c>
      <c r="X33" s="244"/>
      <c r="Y33" s="245"/>
      <c r="Z33" s="246"/>
      <c r="AA33" s="235">
        <f>IFERROR(Z33/Z34,0)</f>
        <v>0</v>
      </c>
      <c r="AB33" s="134"/>
      <c r="AC33" s="134"/>
      <c r="AD33" s="135"/>
      <c r="AF33" s="224">
        <v>42361</v>
      </c>
      <c r="AG33" t="s">
        <v>72</v>
      </c>
      <c r="AH33" t="s">
        <v>47</v>
      </c>
      <c r="AI33" t="s">
        <v>45</v>
      </c>
      <c r="AJ33">
        <v>0.99</v>
      </c>
    </row>
    <row r="34" spans="1:36" s="178" customFormat="1" x14ac:dyDescent="0.2">
      <c r="A34" s="167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Q34" s="179"/>
      <c r="R34" s="180"/>
      <c r="S34" s="132"/>
      <c r="T34" s="167"/>
      <c r="U34" s="167"/>
      <c r="V34" s="180"/>
      <c r="W34" s="181" t="s">
        <v>47</v>
      </c>
      <c r="X34" s="182"/>
      <c r="Y34" s="183"/>
      <c r="Z34" s="184"/>
      <c r="AA34" s="239">
        <f>IFERROR(Z34/$Z$42,0)</f>
        <v>0</v>
      </c>
      <c r="AB34" s="186"/>
      <c r="AC34" s="186"/>
      <c r="AD34" s="187"/>
      <c r="AF34" s="224">
        <v>42361</v>
      </c>
      <c r="AG34" t="s">
        <v>72</v>
      </c>
      <c r="AH34" t="s">
        <v>47</v>
      </c>
      <c r="AI34" t="s">
        <v>45</v>
      </c>
      <c r="AJ34">
        <v>0.99</v>
      </c>
    </row>
    <row r="35" spans="1:36" s="178" customFormat="1" x14ac:dyDescent="0.2">
      <c r="A35" s="167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Q35" s="179"/>
      <c r="R35" s="180"/>
      <c r="S35" s="132"/>
      <c r="T35" s="167"/>
      <c r="U35" s="167"/>
      <c r="V35" s="180"/>
      <c r="W35" s="181"/>
      <c r="X35" s="182"/>
      <c r="Y35" s="183"/>
      <c r="Z35" s="188" t="str">
        <f>IF(Z34&gt;$T$12,"Over Budget","")</f>
        <v/>
      </c>
      <c r="AA35" s="185"/>
      <c r="AB35" s="186"/>
      <c r="AC35" s="186"/>
      <c r="AD35" s="187"/>
      <c r="AF35" s="224">
        <v>42360</v>
      </c>
      <c r="AG35" t="s">
        <v>76</v>
      </c>
      <c r="AH35" t="s">
        <v>39</v>
      </c>
      <c r="AI35" t="s">
        <v>38</v>
      </c>
      <c r="AJ35">
        <v>28.62</v>
      </c>
    </row>
    <row r="36" spans="1:36" s="157" customFormat="1" ht="19" x14ac:dyDescent="0.25">
      <c r="A36" s="149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Q36" s="158"/>
      <c r="R36" s="159"/>
      <c r="S36" s="132"/>
      <c r="T36" s="189"/>
      <c r="U36" s="149"/>
      <c r="V36" s="159"/>
      <c r="W36" s="160" t="s">
        <v>31</v>
      </c>
      <c r="X36" s="161" t="s">
        <v>32</v>
      </c>
      <c r="Y36" s="162" t="s">
        <v>33</v>
      </c>
      <c r="Z36" s="163" t="s">
        <v>34</v>
      </c>
      <c r="AA36" s="164" t="s">
        <v>35</v>
      </c>
      <c r="AB36" s="165"/>
      <c r="AC36" s="165"/>
      <c r="AD36" s="166"/>
      <c r="AF36" s="224">
        <v>42360</v>
      </c>
      <c r="AG36" t="s">
        <v>77</v>
      </c>
      <c r="AH36" t="s">
        <v>47</v>
      </c>
      <c r="AI36" t="s">
        <v>46</v>
      </c>
      <c r="AJ36">
        <v>5.99</v>
      </c>
    </row>
    <row r="37" spans="1:36" x14ac:dyDescent="0.2">
      <c r="A37" s="132"/>
      <c r="Q37" s="121"/>
      <c r="R37" s="129"/>
      <c r="S37" s="132"/>
      <c r="T37" s="132"/>
      <c r="U37" s="132"/>
      <c r="V37" s="129"/>
      <c r="W37" s="168" t="s">
        <v>48</v>
      </c>
      <c r="X37" s="241"/>
      <c r="Y37" s="242"/>
      <c r="Z37" s="171"/>
      <c r="AA37" s="231">
        <f>IFERROR(Z37/Z40,0)</f>
        <v>0</v>
      </c>
      <c r="AB37" s="134"/>
      <c r="AC37" s="134"/>
      <c r="AD37" s="135"/>
      <c r="AF37" s="224">
        <v>42360</v>
      </c>
      <c r="AG37" t="s">
        <v>64</v>
      </c>
      <c r="AH37" t="s">
        <v>43</v>
      </c>
      <c r="AI37" t="s">
        <v>42</v>
      </c>
      <c r="AJ37">
        <v>2.75</v>
      </c>
    </row>
    <row r="38" spans="1:36" x14ac:dyDescent="0.2">
      <c r="A38" s="132"/>
      <c r="Q38" s="121"/>
      <c r="R38" s="129"/>
      <c r="S38" s="132"/>
      <c r="T38" s="132"/>
      <c r="U38" s="132"/>
      <c r="V38" s="129"/>
      <c r="W38" s="168" t="s">
        <v>49</v>
      </c>
      <c r="X38" s="241"/>
      <c r="Y38" s="242"/>
      <c r="Z38" s="243"/>
      <c r="AA38" s="231">
        <f>IFERROR(Z38/Z40,0)</f>
        <v>0</v>
      </c>
      <c r="AB38" s="134"/>
      <c r="AC38" s="134"/>
      <c r="AD38" s="135"/>
      <c r="AF38" s="224">
        <v>42359</v>
      </c>
      <c r="AG38" t="s">
        <v>78</v>
      </c>
      <c r="AH38" t="s">
        <v>39</v>
      </c>
      <c r="AI38" t="s">
        <v>36</v>
      </c>
      <c r="AJ38">
        <v>5.95</v>
      </c>
    </row>
    <row r="39" spans="1:36" x14ac:dyDescent="0.2">
      <c r="A39" s="132"/>
      <c r="Q39" s="121"/>
      <c r="R39" s="129"/>
      <c r="S39" s="132"/>
      <c r="T39" s="132"/>
      <c r="U39" s="132"/>
      <c r="V39" s="129"/>
      <c r="W39" s="173" t="s">
        <v>50</v>
      </c>
      <c r="X39" s="244"/>
      <c r="Y39" s="245"/>
      <c r="Z39" s="246"/>
      <c r="AA39" s="235">
        <f>IFERROR(Z39/Z40,0)</f>
        <v>0</v>
      </c>
      <c r="AB39" s="134"/>
      <c r="AC39" s="134"/>
      <c r="AD39" s="135"/>
      <c r="AF39" s="224">
        <v>42359</v>
      </c>
      <c r="AG39" t="s">
        <v>64</v>
      </c>
      <c r="AH39" t="s">
        <v>43</v>
      </c>
      <c r="AI39" t="s">
        <v>42</v>
      </c>
      <c r="AJ39">
        <v>2.75</v>
      </c>
    </row>
    <row r="40" spans="1:36" s="178" customFormat="1" x14ac:dyDescent="0.2">
      <c r="A40" s="167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Q40" s="179"/>
      <c r="R40" s="180"/>
      <c r="S40" s="132"/>
      <c r="T40" s="132"/>
      <c r="U40" s="167"/>
      <c r="V40" s="180"/>
      <c r="W40" s="181" t="s">
        <v>51</v>
      </c>
      <c r="X40" s="182"/>
      <c r="Y40" s="183"/>
      <c r="Z40" s="184"/>
      <c r="AA40" s="239">
        <f>IFERROR(Z40/$Z$42,0)</f>
        <v>0</v>
      </c>
      <c r="AB40" s="186"/>
      <c r="AC40" s="186"/>
      <c r="AD40" s="187"/>
      <c r="AF40" s="224">
        <v>42359</v>
      </c>
      <c r="AG40" t="s">
        <v>64</v>
      </c>
      <c r="AH40" t="s">
        <v>43</v>
      </c>
      <c r="AI40" t="s">
        <v>42</v>
      </c>
      <c r="AJ40">
        <v>2.75</v>
      </c>
    </row>
    <row r="41" spans="1:36" s="178" customFormat="1" x14ac:dyDescent="0.2">
      <c r="A41" s="167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Q41" s="179"/>
      <c r="R41" s="180"/>
      <c r="S41" s="132"/>
      <c r="T41" s="132"/>
      <c r="U41" s="167"/>
      <c r="V41" s="180"/>
      <c r="W41" s="190"/>
      <c r="X41" s="191"/>
      <c r="Y41" s="192"/>
      <c r="Z41" s="193" t="str">
        <f>IF(Z40&gt;$T$13,"Over Budget","")</f>
        <v/>
      </c>
      <c r="AA41" s="194"/>
      <c r="AB41" s="186"/>
      <c r="AC41" s="186"/>
      <c r="AD41" s="187"/>
      <c r="AF41" s="224">
        <v>42359</v>
      </c>
      <c r="AG41" t="s">
        <v>64</v>
      </c>
      <c r="AH41" t="s">
        <v>43</v>
      </c>
      <c r="AI41" t="s">
        <v>42</v>
      </c>
      <c r="AJ41">
        <v>2.75</v>
      </c>
    </row>
    <row r="42" spans="1:36" s="195" customFormat="1" ht="19" x14ac:dyDescent="0.25">
      <c r="A42" s="247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Q42" s="196"/>
      <c r="R42" s="197"/>
      <c r="S42" s="149"/>
      <c r="T42" s="149"/>
      <c r="U42" s="149"/>
      <c r="V42" s="159"/>
      <c r="W42" s="198" t="s">
        <v>52</v>
      </c>
      <c r="X42" s="199"/>
      <c r="Y42" s="200"/>
      <c r="Z42" s="201"/>
      <c r="AA42" s="202"/>
      <c r="AB42" s="203"/>
      <c r="AC42" s="203"/>
      <c r="AD42" s="204"/>
      <c r="AF42" s="224">
        <v>42359</v>
      </c>
      <c r="AG42" t="s">
        <v>64</v>
      </c>
      <c r="AH42" t="s">
        <v>43</v>
      </c>
      <c r="AI42" t="s">
        <v>42</v>
      </c>
      <c r="AJ42">
        <v>2.75</v>
      </c>
    </row>
    <row r="43" spans="1:36" s="205" customFormat="1" ht="19" x14ac:dyDescent="0.25">
      <c r="A43" s="189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Q43" s="206"/>
      <c r="R43" s="207"/>
      <c r="S43" s="132"/>
      <c r="T43" s="132"/>
      <c r="U43" s="167"/>
      <c r="V43" s="208"/>
      <c r="W43" s="209"/>
      <c r="X43" s="210"/>
      <c r="Y43" s="211"/>
      <c r="Z43" s="193" t="str">
        <f>IF(Z42&gt;SUM('Ex3'!$T$10:$T$13),"Over Budget","")</f>
        <v/>
      </c>
      <c r="AA43" s="212"/>
      <c r="AB43" s="213"/>
      <c r="AC43" s="214"/>
      <c r="AD43" s="215"/>
      <c r="AF43" s="224">
        <v>42359</v>
      </c>
      <c r="AG43" t="s">
        <v>66</v>
      </c>
      <c r="AH43" t="s">
        <v>43</v>
      </c>
      <c r="AI43" t="s">
        <v>41</v>
      </c>
      <c r="AJ43">
        <v>183.21</v>
      </c>
    </row>
    <row r="44" spans="1:36" ht="19" x14ac:dyDescent="0.25">
      <c r="A44" s="189"/>
      <c r="P44" s="205"/>
      <c r="Q44" s="206"/>
      <c r="R44" s="216"/>
      <c r="S44" s="217"/>
      <c r="T44" s="217"/>
      <c r="U44" s="218"/>
      <c r="V44" s="218"/>
      <c r="W44" s="209"/>
      <c r="X44" s="210"/>
      <c r="Y44" s="211"/>
      <c r="Z44" s="193"/>
      <c r="AA44" s="212"/>
      <c r="AB44" s="248"/>
      <c r="AC44" s="213"/>
      <c r="AD44" s="215"/>
      <c r="AE44" s="205"/>
      <c r="AF44" s="224">
        <v>42358</v>
      </c>
      <c r="AG44" t="s">
        <v>76</v>
      </c>
      <c r="AH44" t="s">
        <v>39</v>
      </c>
      <c r="AI44" t="s">
        <v>38</v>
      </c>
      <c r="AJ44">
        <v>20.45</v>
      </c>
    </row>
    <row r="45" spans="1:36" ht="16" thickBot="1" x14ac:dyDescent="0.25">
      <c r="Q45" s="220"/>
      <c r="R45" s="221"/>
      <c r="S45" s="221"/>
      <c r="T45" s="221"/>
      <c r="U45" s="221"/>
      <c r="V45" s="221"/>
      <c r="W45" s="221"/>
      <c r="X45" s="221"/>
      <c r="Y45" s="221"/>
      <c r="Z45" s="221"/>
      <c r="AA45" s="221"/>
      <c r="AB45" s="221"/>
      <c r="AC45" s="221"/>
      <c r="AD45" s="222"/>
      <c r="AF45" s="224">
        <v>42358</v>
      </c>
      <c r="AG45" t="s">
        <v>64</v>
      </c>
      <c r="AH45" t="s">
        <v>43</v>
      </c>
      <c r="AI45" t="s">
        <v>42</v>
      </c>
      <c r="AJ45">
        <v>2.75</v>
      </c>
    </row>
    <row r="46" spans="1:36" x14ac:dyDescent="0.2">
      <c r="AF46" s="224">
        <v>42358</v>
      </c>
      <c r="AG46" t="s">
        <v>72</v>
      </c>
      <c r="AH46" t="s">
        <v>47</v>
      </c>
      <c r="AI46" t="s">
        <v>45</v>
      </c>
      <c r="AJ46">
        <v>1.99</v>
      </c>
    </row>
    <row r="47" spans="1:36" x14ac:dyDescent="0.2">
      <c r="AF47" s="224">
        <v>42358</v>
      </c>
      <c r="AG47" t="s">
        <v>72</v>
      </c>
      <c r="AH47" t="s">
        <v>47</v>
      </c>
      <c r="AI47" t="s">
        <v>45</v>
      </c>
      <c r="AJ47">
        <v>0.99</v>
      </c>
    </row>
    <row r="48" spans="1:36" x14ac:dyDescent="0.2">
      <c r="AF48" s="224">
        <v>42357</v>
      </c>
      <c r="AG48" t="s">
        <v>79</v>
      </c>
      <c r="AH48" t="s">
        <v>51</v>
      </c>
      <c r="AI48" t="s">
        <v>49</v>
      </c>
      <c r="AJ48">
        <v>80.02</v>
      </c>
    </row>
    <row r="49" spans="32:36" x14ac:dyDescent="0.2">
      <c r="AF49" s="224">
        <v>42357</v>
      </c>
      <c r="AG49" t="s">
        <v>78</v>
      </c>
      <c r="AH49" t="s">
        <v>39</v>
      </c>
      <c r="AI49" t="s">
        <v>36</v>
      </c>
      <c r="AJ49">
        <v>5.33</v>
      </c>
    </row>
    <row r="50" spans="32:36" x14ac:dyDescent="0.2">
      <c r="AF50" s="224">
        <v>42356</v>
      </c>
      <c r="AG50" t="s">
        <v>80</v>
      </c>
      <c r="AH50" t="s">
        <v>43</v>
      </c>
      <c r="AI50" t="s">
        <v>42</v>
      </c>
      <c r="AJ50">
        <v>170</v>
      </c>
    </row>
    <row r="51" spans="32:36" x14ac:dyDescent="0.2">
      <c r="AF51" s="224">
        <v>42356</v>
      </c>
      <c r="AG51" t="s">
        <v>69</v>
      </c>
      <c r="AH51" t="s">
        <v>51</v>
      </c>
      <c r="AI51" t="s">
        <v>48</v>
      </c>
      <c r="AJ51">
        <v>68.900000000000006</v>
      </c>
    </row>
    <row r="52" spans="32:36" x14ac:dyDescent="0.2">
      <c r="AF52" s="224">
        <v>42356</v>
      </c>
      <c r="AG52" t="s">
        <v>81</v>
      </c>
      <c r="AH52" t="s">
        <v>39</v>
      </c>
      <c r="AI52" t="s">
        <v>37</v>
      </c>
      <c r="AJ52">
        <v>21.7</v>
      </c>
    </row>
    <row r="53" spans="32:36" x14ac:dyDescent="0.2">
      <c r="AF53" s="224">
        <v>42356</v>
      </c>
      <c r="AG53" t="s">
        <v>67</v>
      </c>
      <c r="AH53" t="s">
        <v>39</v>
      </c>
      <c r="AI53" t="s">
        <v>36</v>
      </c>
      <c r="AJ53">
        <v>10.93</v>
      </c>
    </row>
    <row r="54" spans="32:36" x14ac:dyDescent="0.2">
      <c r="AF54" s="224">
        <v>42355</v>
      </c>
      <c r="AG54" t="s">
        <v>70</v>
      </c>
      <c r="AH54" t="s">
        <v>39</v>
      </c>
      <c r="AI54" t="s">
        <v>38</v>
      </c>
      <c r="AJ54">
        <v>23.72</v>
      </c>
    </row>
    <row r="55" spans="32:36" x14ac:dyDescent="0.2">
      <c r="AF55" s="224">
        <v>42355</v>
      </c>
      <c r="AG55" t="s">
        <v>82</v>
      </c>
      <c r="AH55" t="s">
        <v>39</v>
      </c>
      <c r="AI55" t="s">
        <v>36</v>
      </c>
      <c r="AJ55">
        <v>10.39</v>
      </c>
    </row>
    <row r="56" spans="32:36" x14ac:dyDescent="0.2">
      <c r="AF56" s="224">
        <v>42355</v>
      </c>
      <c r="AG56" t="s">
        <v>64</v>
      </c>
      <c r="AH56" t="s">
        <v>43</v>
      </c>
      <c r="AI56" t="s">
        <v>42</v>
      </c>
      <c r="AJ56">
        <v>2.75</v>
      </c>
    </row>
    <row r="57" spans="32:36" x14ac:dyDescent="0.2">
      <c r="AF57" s="224">
        <v>42355</v>
      </c>
      <c r="AG57" t="s">
        <v>72</v>
      </c>
      <c r="AH57" t="s">
        <v>47</v>
      </c>
      <c r="AI57" t="s">
        <v>45</v>
      </c>
      <c r="AJ57">
        <v>1.99</v>
      </c>
    </row>
    <row r="58" spans="32:36" x14ac:dyDescent="0.2">
      <c r="AF58" s="224">
        <v>42354</v>
      </c>
      <c r="AG58" t="s">
        <v>78</v>
      </c>
      <c r="AH58" t="s">
        <v>39</v>
      </c>
      <c r="AI58" t="s">
        <v>36</v>
      </c>
      <c r="AJ58">
        <v>7.38</v>
      </c>
    </row>
    <row r="59" spans="32:36" x14ac:dyDescent="0.2">
      <c r="AF59" s="224">
        <v>42353</v>
      </c>
      <c r="AG59" t="s">
        <v>63</v>
      </c>
      <c r="AH59" t="s">
        <v>39</v>
      </c>
      <c r="AI59" t="s">
        <v>36</v>
      </c>
      <c r="AJ59">
        <v>3.9</v>
      </c>
    </row>
    <row r="60" spans="32:36" x14ac:dyDescent="0.2">
      <c r="AF60" s="224">
        <v>42353</v>
      </c>
      <c r="AG60" t="s">
        <v>64</v>
      </c>
      <c r="AH60" t="s">
        <v>43</v>
      </c>
      <c r="AI60" t="s">
        <v>42</v>
      </c>
      <c r="AJ60">
        <v>2.75</v>
      </c>
    </row>
    <row r="61" spans="32:36" x14ac:dyDescent="0.2">
      <c r="AF61" s="224">
        <v>42352</v>
      </c>
      <c r="AG61" t="s">
        <v>67</v>
      </c>
      <c r="AH61" t="s">
        <v>39</v>
      </c>
      <c r="AI61" t="s">
        <v>36</v>
      </c>
      <c r="AJ61">
        <v>8.66</v>
      </c>
    </row>
    <row r="62" spans="32:36" x14ac:dyDescent="0.2">
      <c r="AF62" s="224">
        <v>42352</v>
      </c>
      <c r="AG62" t="s">
        <v>82</v>
      </c>
      <c r="AH62" t="s">
        <v>39</v>
      </c>
      <c r="AI62" t="s">
        <v>36</v>
      </c>
      <c r="AJ62">
        <v>8.59</v>
      </c>
    </row>
    <row r="63" spans="32:36" x14ac:dyDescent="0.2">
      <c r="AF63" s="224">
        <v>42351</v>
      </c>
      <c r="AG63" t="s">
        <v>83</v>
      </c>
      <c r="AH63" t="s">
        <v>51</v>
      </c>
      <c r="AI63" t="s">
        <v>49</v>
      </c>
      <c r="AJ63">
        <v>29.27</v>
      </c>
    </row>
    <row r="64" spans="32:36" x14ac:dyDescent="0.2">
      <c r="AF64" s="224">
        <v>42351</v>
      </c>
      <c r="AG64" t="s">
        <v>74</v>
      </c>
      <c r="AH64" t="s">
        <v>39</v>
      </c>
      <c r="AI64" t="s">
        <v>37</v>
      </c>
      <c r="AJ64">
        <v>15.22</v>
      </c>
    </row>
    <row r="65" spans="32:36" x14ac:dyDescent="0.2">
      <c r="AF65" s="224">
        <v>42351</v>
      </c>
      <c r="AG65" t="s">
        <v>72</v>
      </c>
      <c r="AH65" t="s">
        <v>47</v>
      </c>
      <c r="AI65" t="s">
        <v>45</v>
      </c>
      <c r="AJ65">
        <v>0.99</v>
      </c>
    </row>
    <row r="66" spans="32:36" x14ac:dyDescent="0.2">
      <c r="AF66" s="224">
        <v>42350</v>
      </c>
      <c r="AG66" t="s">
        <v>65</v>
      </c>
      <c r="AH66" t="s">
        <v>51</v>
      </c>
      <c r="AI66" t="s">
        <v>48</v>
      </c>
      <c r="AJ66">
        <v>33.18</v>
      </c>
    </row>
    <row r="67" spans="32:36" x14ac:dyDescent="0.2">
      <c r="AF67" s="224">
        <v>42350</v>
      </c>
      <c r="AG67" t="s">
        <v>75</v>
      </c>
      <c r="AH67" t="s">
        <v>43</v>
      </c>
      <c r="AI67" t="s">
        <v>40</v>
      </c>
      <c r="AJ67">
        <v>16.05</v>
      </c>
    </row>
    <row r="68" spans="32:36" x14ac:dyDescent="0.2">
      <c r="AF68" s="224">
        <v>42350</v>
      </c>
      <c r="AG68" t="s">
        <v>84</v>
      </c>
      <c r="AH68" t="s">
        <v>39</v>
      </c>
      <c r="AI68" t="s">
        <v>36</v>
      </c>
      <c r="AJ68">
        <v>12.91</v>
      </c>
    </row>
    <row r="69" spans="32:36" x14ac:dyDescent="0.2">
      <c r="AF69" s="224">
        <v>42350</v>
      </c>
      <c r="AG69" t="s">
        <v>67</v>
      </c>
      <c r="AH69" t="s">
        <v>39</v>
      </c>
      <c r="AI69" t="s">
        <v>36</v>
      </c>
      <c r="AJ69">
        <v>8.86</v>
      </c>
    </row>
    <row r="70" spans="32:36" x14ac:dyDescent="0.2">
      <c r="AF70" s="224">
        <v>42349</v>
      </c>
      <c r="AG70" t="s">
        <v>85</v>
      </c>
      <c r="AH70" t="s">
        <v>47</v>
      </c>
      <c r="AI70" t="s">
        <v>44</v>
      </c>
      <c r="AJ70">
        <v>27.74</v>
      </c>
    </row>
    <row r="71" spans="32:36" x14ac:dyDescent="0.2">
      <c r="AF71" s="224">
        <v>42349</v>
      </c>
      <c r="AG71" t="s">
        <v>86</v>
      </c>
      <c r="AH71" t="s">
        <v>51</v>
      </c>
      <c r="AI71" t="s">
        <v>48</v>
      </c>
      <c r="AJ71">
        <v>27.47</v>
      </c>
    </row>
    <row r="72" spans="32:36" x14ac:dyDescent="0.2">
      <c r="AF72" s="224">
        <v>42349</v>
      </c>
      <c r="AG72" t="s">
        <v>87</v>
      </c>
      <c r="AH72" t="s">
        <v>39</v>
      </c>
      <c r="AI72" t="s">
        <v>36</v>
      </c>
      <c r="AJ72">
        <v>6.24</v>
      </c>
    </row>
    <row r="73" spans="32:36" x14ac:dyDescent="0.2">
      <c r="AF73" s="224">
        <v>42349</v>
      </c>
      <c r="AG73" t="s">
        <v>63</v>
      </c>
      <c r="AH73" t="s">
        <v>39</v>
      </c>
      <c r="AI73" t="s">
        <v>36</v>
      </c>
      <c r="AJ73">
        <v>4.88</v>
      </c>
    </row>
    <row r="74" spans="32:36" x14ac:dyDescent="0.2">
      <c r="AF74" s="224">
        <v>42349</v>
      </c>
      <c r="AG74" t="s">
        <v>77</v>
      </c>
      <c r="AH74" t="s">
        <v>47</v>
      </c>
      <c r="AI74" t="s">
        <v>46</v>
      </c>
      <c r="AJ74">
        <v>3.99</v>
      </c>
    </row>
    <row r="75" spans="32:36" x14ac:dyDescent="0.2">
      <c r="AF75" s="224">
        <v>42348</v>
      </c>
      <c r="AG75" t="s">
        <v>88</v>
      </c>
      <c r="AH75" t="s">
        <v>47</v>
      </c>
      <c r="AI75" t="s">
        <v>45</v>
      </c>
      <c r="AJ75">
        <v>9.99</v>
      </c>
    </row>
    <row r="76" spans="32:36" x14ac:dyDescent="0.2">
      <c r="AF76" s="224">
        <v>42348</v>
      </c>
      <c r="AG76" t="s">
        <v>77</v>
      </c>
      <c r="AH76" t="s">
        <v>47</v>
      </c>
      <c r="AI76" t="s">
        <v>46</v>
      </c>
      <c r="AJ76">
        <v>5.99</v>
      </c>
    </row>
    <row r="77" spans="32:36" x14ac:dyDescent="0.2">
      <c r="AF77" s="224">
        <v>42347</v>
      </c>
      <c r="AG77" t="s">
        <v>68</v>
      </c>
      <c r="AH77" t="s">
        <v>39</v>
      </c>
      <c r="AI77" t="s">
        <v>36</v>
      </c>
      <c r="AJ77">
        <v>11.78</v>
      </c>
    </row>
    <row r="78" spans="32:36" x14ac:dyDescent="0.2">
      <c r="AF78" s="224">
        <v>42347</v>
      </c>
      <c r="AG78" t="s">
        <v>64</v>
      </c>
      <c r="AH78" t="s">
        <v>43</v>
      </c>
      <c r="AI78" t="s">
        <v>42</v>
      </c>
      <c r="AJ78">
        <v>2.75</v>
      </c>
    </row>
    <row r="79" spans="32:36" x14ac:dyDescent="0.2">
      <c r="AF79" s="224">
        <v>42346</v>
      </c>
      <c r="AG79" t="s">
        <v>89</v>
      </c>
      <c r="AH79" t="s">
        <v>47</v>
      </c>
      <c r="AI79" t="s">
        <v>46</v>
      </c>
      <c r="AJ79">
        <v>11.99</v>
      </c>
    </row>
    <row r="80" spans="32:36" x14ac:dyDescent="0.2">
      <c r="AF80" s="224">
        <v>42346</v>
      </c>
      <c r="AG80" t="s">
        <v>67</v>
      </c>
      <c r="AH80" t="s">
        <v>39</v>
      </c>
      <c r="AI80" t="s">
        <v>36</v>
      </c>
      <c r="AJ80">
        <v>9.94</v>
      </c>
    </row>
    <row r="81" spans="32:36" x14ac:dyDescent="0.2">
      <c r="AF81" s="224">
        <v>42346</v>
      </c>
      <c r="AG81" t="s">
        <v>72</v>
      </c>
      <c r="AH81" t="s">
        <v>47</v>
      </c>
      <c r="AI81" t="s">
        <v>45</v>
      </c>
      <c r="AJ81">
        <v>0.99</v>
      </c>
    </row>
    <row r="82" spans="32:36" x14ac:dyDescent="0.2">
      <c r="AF82" s="224">
        <v>42345</v>
      </c>
      <c r="AG82" t="s">
        <v>90</v>
      </c>
      <c r="AH82" t="s">
        <v>47</v>
      </c>
      <c r="AI82" t="s">
        <v>44</v>
      </c>
      <c r="AJ82">
        <v>78.849999999999994</v>
      </c>
    </row>
    <row r="83" spans="32:36" x14ac:dyDescent="0.2">
      <c r="AF83" s="224">
        <v>42345</v>
      </c>
      <c r="AG83" t="s">
        <v>84</v>
      </c>
      <c r="AH83" t="s">
        <v>39</v>
      </c>
      <c r="AI83" t="s">
        <v>36</v>
      </c>
      <c r="AJ83">
        <v>13.18</v>
      </c>
    </row>
    <row r="84" spans="32:36" x14ac:dyDescent="0.2">
      <c r="AF84" s="224">
        <v>42345</v>
      </c>
      <c r="AG84" t="s">
        <v>64</v>
      </c>
      <c r="AH84" t="s">
        <v>43</v>
      </c>
      <c r="AI84" t="s">
        <v>42</v>
      </c>
      <c r="AJ84">
        <v>2.75</v>
      </c>
    </row>
    <row r="85" spans="32:36" x14ac:dyDescent="0.2">
      <c r="AF85" s="224">
        <v>42345</v>
      </c>
      <c r="AG85" t="s">
        <v>72</v>
      </c>
      <c r="AH85" t="s">
        <v>47</v>
      </c>
      <c r="AI85" t="s">
        <v>45</v>
      </c>
      <c r="AJ85">
        <v>1.99</v>
      </c>
    </row>
    <row r="86" spans="32:36" x14ac:dyDescent="0.2">
      <c r="AF86" s="224">
        <v>42344</v>
      </c>
      <c r="AG86" t="s">
        <v>64</v>
      </c>
      <c r="AH86" t="s">
        <v>43</v>
      </c>
      <c r="AI86" t="s">
        <v>42</v>
      </c>
      <c r="AJ86">
        <v>2.75</v>
      </c>
    </row>
    <row r="87" spans="32:36" x14ac:dyDescent="0.2">
      <c r="AF87" s="224">
        <v>42343</v>
      </c>
      <c r="AG87" t="s">
        <v>65</v>
      </c>
      <c r="AH87" t="s">
        <v>51</v>
      </c>
      <c r="AI87" t="s">
        <v>48</v>
      </c>
      <c r="AJ87">
        <v>22.09</v>
      </c>
    </row>
    <row r="88" spans="32:36" x14ac:dyDescent="0.2">
      <c r="AF88" s="224">
        <v>42343</v>
      </c>
      <c r="AG88" t="s">
        <v>91</v>
      </c>
      <c r="AH88" t="s">
        <v>47</v>
      </c>
      <c r="AI88" t="s">
        <v>46</v>
      </c>
      <c r="AJ88">
        <v>7.99</v>
      </c>
    </row>
    <row r="89" spans="32:36" x14ac:dyDescent="0.2">
      <c r="AF89" s="224">
        <v>42343</v>
      </c>
      <c r="AG89" t="s">
        <v>87</v>
      </c>
      <c r="AH89" t="s">
        <v>39</v>
      </c>
      <c r="AI89" t="s">
        <v>36</v>
      </c>
      <c r="AJ89">
        <v>7.78</v>
      </c>
    </row>
    <row r="90" spans="32:36" x14ac:dyDescent="0.2">
      <c r="AF90" s="224">
        <v>42343</v>
      </c>
      <c r="AG90" t="s">
        <v>67</v>
      </c>
      <c r="AH90" t="s">
        <v>39</v>
      </c>
      <c r="AI90" t="s">
        <v>36</v>
      </c>
      <c r="AJ90">
        <v>5.6</v>
      </c>
    </row>
    <row r="91" spans="32:36" x14ac:dyDescent="0.2">
      <c r="AF91" s="224">
        <v>42342</v>
      </c>
      <c r="AG91" t="s">
        <v>75</v>
      </c>
      <c r="AH91" t="s">
        <v>43</v>
      </c>
      <c r="AI91" t="s">
        <v>40</v>
      </c>
      <c r="AJ91">
        <v>23.62</v>
      </c>
    </row>
    <row r="92" spans="32:36" x14ac:dyDescent="0.2">
      <c r="AF92" s="224">
        <v>42342</v>
      </c>
      <c r="AG92" t="s">
        <v>63</v>
      </c>
      <c r="AH92" t="s">
        <v>39</v>
      </c>
      <c r="AI92" t="s">
        <v>36</v>
      </c>
      <c r="AJ92">
        <v>5.12</v>
      </c>
    </row>
    <row r="93" spans="32:36" x14ac:dyDescent="0.2">
      <c r="AF93" s="224">
        <v>42342</v>
      </c>
      <c r="AG93" t="s">
        <v>64</v>
      </c>
      <c r="AH93" t="s">
        <v>43</v>
      </c>
      <c r="AI93" t="s">
        <v>42</v>
      </c>
      <c r="AJ93">
        <v>2.75</v>
      </c>
    </row>
    <row r="94" spans="32:36" x14ac:dyDescent="0.2">
      <c r="AF94" s="224">
        <v>42341</v>
      </c>
      <c r="AG94" t="s">
        <v>73</v>
      </c>
      <c r="AH94" t="s">
        <v>43</v>
      </c>
      <c r="AI94" t="s">
        <v>40</v>
      </c>
      <c r="AJ94">
        <v>43.9</v>
      </c>
    </row>
    <row r="95" spans="32:36" x14ac:dyDescent="0.2">
      <c r="AF95" s="224">
        <v>42341</v>
      </c>
      <c r="AG95" t="s">
        <v>76</v>
      </c>
      <c r="AH95" t="s">
        <v>39</v>
      </c>
      <c r="AI95" t="s">
        <v>38</v>
      </c>
      <c r="AJ95">
        <v>34.74</v>
      </c>
    </row>
    <row r="96" spans="32:36" x14ac:dyDescent="0.2">
      <c r="AF96" s="224">
        <v>42341</v>
      </c>
      <c r="AG96" t="s">
        <v>81</v>
      </c>
      <c r="AH96" t="s">
        <v>39</v>
      </c>
      <c r="AI96" t="s">
        <v>37</v>
      </c>
      <c r="AJ96">
        <v>29.93</v>
      </c>
    </row>
    <row r="97" spans="32:36" x14ac:dyDescent="0.2">
      <c r="AF97" s="224">
        <v>42341</v>
      </c>
      <c r="AG97" t="s">
        <v>92</v>
      </c>
      <c r="AH97" t="s">
        <v>47</v>
      </c>
      <c r="AI97" t="s">
        <v>45</v>
      </c>
      <c r="AJ97">
        <v>14.99</v>
      </c>
    </row>
    <row r="98" spans="32:36" x14ac:dyDescent="0.2">
      <c r="AF98" s="224">
        <v>42341</v>
      </c>
      <c r="AG98" t="s">
        <v>67</v>
      </c>
      <c r="AH98" t="s">
        <v>39</v>
      </c>
      <c r="AI98" t="s">
        <v>36</v>
      </c>
      <c r="AJ98">
        <v>7.9</v>
      </c>
    </row>
    <row r="99" spans="32:36" x14ac:dyDescent="0.2">
      <c r="AF99" s="224">
        <v>42341</v>
      </c>
      <c r="AG99" t="s">
        <v>63</v>
      </c>
      <c r="AH99" t="s">
        <v>39</v>
      </c>
      <c r="AI99" t="s">
        <v>36</v>
      </c>
      <c r="AJ99">
        <v>5.96</v>
      </c>
    </row>
    <row r="100" spans="32:36" x14ac:dyDescent="0.2">
      <c r="AF100" s="224">
        <v>42341</v>
      </c>
      <c r="AG100" t="s">
        <v>72</v>
      </c>
      <c r="AH100" t="s">
        <v>47</v>
      </c>
      <c r="AI100" t="s">
        <v>45</v>
      </c>
      <c r="AJ100">
        <v>0.99</v>
      </c>
    </row>
    <row r="101" spans="32:36" x14ac:dyDescent="0.2">
      <c r="AF101" s="224">
        <v>42340</v>
      </c>
      <c r="AG101" t="s">
        <v>93</v>
      </c>
      <c r="AH101" t="s">
        <v>39</v>
      </c>
      <c r="AI101" t="s">
        <v>37</v>
      </c>
      <c r="AJ101">
        <v>26.83</v>
      </c>
    </row>
    <row r="102" spans="32:36" x14ac:dyDescent="0.2">
      <c r="AF102" s="224">
        <v>42340</v>
      </c>
      <c r="AG102" t="s">
        <v>85</v>
      </c>
      <c r="AH102" t="s">
        <v>47</v>
      </c>
      <c r="AI102" t="s">
        <v>44</v>
      </c>
      <c r="AJ102">
        <v>16.16</v>
      </c>
    </row>
    <row r="103" spans="32:36" x14ac:dyDescent="0.2">
      <c r="AF103" s="224">
        <v>42340</v>
      </c>
      <c r="AG103" t="s">
        <v>64</v>
      </c>
      <c r="AH103" t="s">
        <v>43</v>
      </c>
      <c r="AI103" t="s">
        <v>42</v>
      </c>
      <c r="AJ103">
        <v>2.75</v>
      </c>
    </row>
    <row r="104" spans="32:36" x14ac:dyDescent="0.2">
      <c r="AF104" s="224">
        <v>42339</v>
      </c>
      <c r="AG104" t="s">
        <v>85</v>
      </c>
      <c r="AH104" t="s">
        <v>47</v>
      </c>
      <c r="AI104" t="s">
        <v>44</v>
      </c>
      <c r="AJ104">
        <v>21.31</v>
      </c>
    </row>
    <row r="105" spans="32:36" x14ac:dyDescent="0.2">
      <c r="AF105" s="224">
        <v>42339</v>
      </c>
      <c r="AG105" t="s">
        <v>62</v>
      </c>
      <c r="AH105" t="s">
        <v>51</v>
      </c>
      <c r="AI105" t="s">
        <v>50</v>
      </c>
      <c r="AJ105">
        <v>17.66</v>
      </c>
    </row>
    <row r="106" spans="32:36" x14ac:dyDescent="0.2">
      <c r="AF106" s="224">
        <v>42339</v>
      </c>
      <c r="AG106" t="s">
        <v>84</v>
      </c>
      <c r="AH106" t="s">
        <v>39</v>
      </c>
      <c r="AI106" t="s">
        <v>36</v>
      </c>
      <c r="AJ106">
        <v>12.3</v>
      </c>
    </row>
    <row r="107" spans="32:36" x14ac:dyDescent="0.2">
      <c r="AF107" s="224">
        <v>42338</v>
      </c>
      <c r="AG107" t="s">
        <v>84</v>
      </c>
      <c r="AH107" t="s">
        <v>39</v>
      </c>
      <c r="AI107" t="s">
        <v>36</v>
      </c>
      <c r="AJ107">
        <v>11.51</v>
      </c>
    </row>
    <row r="108" spans="32:36" x14ac:dyDescent="0.2">
      <c r="AF108" s="224">
        <v>42338</v>
      </c>
      <c r="AG108" t="s">
        <v>77</v>
      </c>
      <c r="AH108" t="s">
        <v>47</v>
      </c>
      <c r="AI108" t="s">
        <v>46</v>
      </c>
      <c r="AJ108">
        <v>4.99</v>
      </c>
    </row>
    <row r="109" spans="32:36" x14ac:dyDescent="0.2">
      <c r="AF109" s="224">
        <v>42338</v>
      </c>
      <c r="AG109" t="s">
        <v>64</v>
      </c>
      <c r="AH109" t="s">
        <v>43</v>
      </c>
      <c r="AI109" t="s">
        <v>42</v>
      </c>
      <c r="AJ109">
        <v>2.75</v>
      </c>
    </row>
    <row r="110" spans="32:36" x14ac:dyDescent="0.2">
      <c r="AF110" s="224">
        <v>42338</v>
      </c>
      <c r="AG110" t="s">
        <v>64</v>
      </c>
      <c r="AH110" t="s">
        <v>43</v>
      </c>
      <c r="AI110" t="s">
        <v>42</v>
      </c>
      <c r="AJ110">
        <v>2.75</v>
      </c>
    </row>
    <row r="111" spans="32:36" x14ac:dyDescent="0.2">
      <c r="AF111" s="224">
        <v>42338</v>
      </c>
      <c r="AG111" t="s">
        <v>64</v>
      </c>
      <c r="AH111" t="s">
        <v>43</v>
      </c>
      <c r="AI111" t="s">
        <v>42</v>
      </c>
      <c r="AJ111">
        <v>2.75</v>
      </c>
    </row>
    <row r="112" spans="32:36" x14ac:dyDescent="0.2">
      <c r="AF112" s="224">
        <v>42337</v>
      </c>
      <c r="AG112" t="s">
        <v>68</v>
      </c>
      <c r="AH112" t="s">
        <v>39</v>
      </c>
      <c r="AI112" t="s">
        <v>36</v>
      </c>
      <c r="AJ112">
        <v>12.7</v>
      </c>
    </row>
    <row r="113" spans="32:36" x14ac:dyDescent="0.2">
      <c r="AF113" s="224">
        <v>42337</v>
      </c>
      <c r="AG113" t="s">
        <v>72</v>
      </c>
      <c r="AH113" t="s">
        <v>47</v>
      </c>
      <c r="AI113" t="s">
        <v>45</v>
      </c>
      <c r="AJ113">
        <v>0.99</v>
      </c>
    </row>
    <row r="114" spans="32:36" x14ac:dyDescent="0.2">
      <c r="AF114" s="224">
        <v>42336</v>
      </c>
      <c r="AG114" t="s">
        <v>67</v>
      </c>
      <c r="AH114" t="s">
        <v>39</v>
      </c>
      <c r="AI114" t="s">
        <v>36</v>
      </c>
      <c r="AJ114">
        <v>10.3</v>
      </c>
    </row>
    <row r="115" spans="32:36" x14ac:dyDescent="0.2">
      <c r="AF115" s="224">
        <v>42336</v>
      </c>
      <c r="AG115" t="s">
        <v>64</v>
      </c>
      <c r="AH115" t="s">
        <v>43</v>
      </c>
      <c r="AI115" t="s">
        <v>42</v>
      </c>
      <c r="AJ115">
        <v>2.75</v>
      </c>
    </row>
    <row r="116" spans="32:36" x14ac:dyDescent="0.2">
      <c r="AF116" s="224">
        <v>42334</v>
      </c>
      <c r="AG116" t="s">
        <v>62</v>
      </c>
      <c r="AH116" t="s">
        <v>51</v>
      </c>
      <c r="AI116" t="s">
        <v>50</v>
      </c>
      <c r="AJ116">
        <v>49.52</v>
      </c>
    </row>
    <row r="117" spans="32:36" x14ac:dyDescent="0.2">
      <c r="AF117" s="224">
        <v>42334</v>
      </c>
      <c r="AG117" t="s">
        <v>76</v>
      </c>
      <c r="AH117" t="s">
        <v>39</v>
      </c>
      <c r="AI117" t="s">
        <v>38</v>
      </c>
      <c r="AJ117">
        <v>25.87</v>
      </c>
    </row>
    <row r="118" spans="32:36" x14ac:dyDescent="0.2">
      <c r="AF118" s="224">
        <v>42333</v>
      </c>
      <c r="AG118" t="s">
        <v>82</v>
      </c>
      <c r="AH118" t="s">
        <v>39</v>
      </c>
      <c r="AI118" t="s">
        <v>36</v>
      </c>
      <c r="AJ118">
        <v>10.88</v>
      </c>
    </row>
    <row r="119" spans="32:36" x14ac:dyDescent="0.2">
      <c r="AF119" s="224">
        <v>42332</v>
      </c>
      <c r="AG119" t="s">
        <v>72</v>
      </c>
      <c r="AH119" t="s">
        <v>47</v>
      </c>
      <c r="AI119" t="s">
        <v>45</v>
      </c>
      <c r="AJ119">
        <v>0.99</v>
      </c>
    </row>
    <row r="120" spans="32:36" x14ac:dyDescent="0.2">
      <c r="AF120" s="224">
        <v>42330</v>
      </c>
      <c r="AG120" t="s">
        <v>64</v>
      </c>
      <c r="AH120" t="s">
        <v>43</v>
      </c>
      <c r="AI120" t="s">
        <v>42</v>
      </c>
      <c r="AJ120">
        <v>2.75</v>
      </c>
    </row>
    <row r="121" spans="32:36" x14ac:dyDescent="0.2">
      <c r="AF121" s="224">
        <v>42330</v>
      </c>
      <c r="AG121" t="s">
        <v>94</v>
      </c>
      <c r="AH121" t="s">
        <v>43</v>
      </c>
      <c r="AI121" t="s">
        <v>41</v>
      </c>
      <c r="AJ121">
        <v>129.62</v>
      </c>
    </row>
    <row r="122" spans="32:36" x14ac:dyDescent="0.2">
      <c r="AF122" s="224">
        <v>42329</v>
      </c>
      <c r="AG122" t="s">
        <v>76</v>
      </c>
      <c r="AH122" t="s">
        <v>39</v>
      </c>
      <c r="AI122" t="s">
        <v>38</v>
      </c>
      <c r="AJ122">
        <v>24.99</v>
      </c>
    </row>
    <row r="123" spans="32:36" x14ac:dyDescent="0.2">
      <c r="AF123" s="224">
        <v>42329</v>
      </c>
      <c r="AG123" t="s">
        <v>78</v>
      </c>
      <c r="AH123" t="s">
        <v>39</v>
      </c>
      <c r="AI123" t="s">
        <v>36</v>
      </c>
      <c r="AJ123">
        <v>10.43</v>
      </c>
    </row>
    <row r="124" spans="32:36" x14ac:dyDescent="0.2">
      <c r="AF124" s="224">
        <v>42328</v>
      </c>
      <c r="AG124" t="s">
        <v>67</v>
      </c>
      <c r="AH124" t="s">
        <v>39</v>
      </c>
      <c r="AI124" t="s">
        <v>36</v>
      </c>
      <c r="AJ124">
        <v>8.9</v>
      </c>
    </row>
    <row r="125" spans="32:36" x14ac:dyDescent="0.2">
      <c r="AF125" s="224">
        <v>42328</v>
      </c>
      <c r="AG125" t="s">
        <v>63</v>
      </c>
      <c r="AH125" t="s">
        <v>39</v>
      </c>
      <c r="AI125" t="s">
        <v>36</v>
      </c>
      <c r="AJ125">
        <v>5.45</v>
      </c>
    </row>
    <row r="126" spans="32:36" x14ac:dyDescent="0.2">
      <c r="AF126" s="224">
        <v>42327</v>
      </c>
      <c r="AG126" t="s">
        <v>69</v>
      </c>
      <c r="AH126" t="s">
        <v>51</v>
      </c>
      <c r="AI126" t="s">
        <v>48</v>
      </c>
      <c r="AJ126">
        <v>38.299999999999997</v>
      </c>
    </row>
    <row r="127" spans="32:36" x14ac:dyDescent="0.2">
      <c r="AF127" s="224">
        <v>42327</v>
      </c>
      <c r="AG127" t="s">
        <v>63</v>
      </c>
      <c r="AH127" t="s">
        <v>39</v>
      </c>
      <c r="AI127" t="s">
        <v>36</v>
      </c>
      <c r="AJ127">
        <v>3.15</v>
      </c>
    </row>
    <row r="128" spans="32:36" x14ac:dyDescent="0.2">
      <c r="AF128" s="224">
        <v>42326</v>
      </c>
      <c r="AG128" t="s">
        <v>70</v>
      </c>
      <c r="AH128" t="s">
        <v>39</v>
      </c>
      <c r="AI128" t="s">
        <v>38</v>
      </c>
      <c r="AJ128">
        <v>51.57</v>
      </c>
    </row>
    <row r="129" spans="32:36" x14ac:dyDescent="0.2">
      <c r="AF129" s="224">
        <v>42326</v>
      </c>
      <c r="AG129" t="s">
        <v>75</v>
      </c>
      <c r="AH129" t="s">
        <v>43</v>
      </c>
      <c r="AI129" t="s">
        <v>40</v>
      </c>
      <c r="AJ129">
        <v>25.98</v>
      </c>
    </row>
    <row r="130" spans="32:36" x14ac:dyDescent="0.2">
      <c r="AF130" s="224">
        <v>42326</v>
      </c>
      <c r="AG130" t="s">
        <v>87</v>
      </c>
      <c r="AH130" t="s">
        <v>39</v>
      </c>
      <c r="AI130" t="s">
        <v>36</v>
      </c>
      <c r="AJ130">
        <v>7.31</v>
      </c>
    </row>
    <row r="131" spans="32:36" x14ac:dyDescent="0.2">
      <c r="AF131" s="224">
        <v>42325</v>
      </c>
      <c r="AG131" t="s">
        <v>70</v>
      </c>
      <c r="AH131" t="s">
        <v>39</v>
      </c>
      <c r="AI131" t="s">
        <v>38</v>
      </c>
      <c r="AJ131">
        <v>31.66</v>
      </c>
    </row>
    <row r="132" spans="32:36" x14ac:dyDescent="0.2">
      <c r="AF132" s="224">
        <v>42325</v>
      </c>
      <c r="AG132" t="s">
        <v>67</v>
      </c>
      <c r="AH132" t="s">
        <v>39</v>
      </c>
      <c r="AI132" t="s">
        <v>36</v>
      </c>
      <c r="AJ132">
        <v>8.31</v>
      </c>
    </row>
    <row r="133" spans="32:36" x14ac:dyDescent="0.2">
      <c r="AF133" s="224">
        <v>42325</v>
      </c>
      <c r="AG133" t="s">
        <v>87</v>
      </c>
      <c r="AH133" t="s">
        <v>39</v>
      </c>
      <c r="AI133" t="s">
        <v>36</v>
      </c>
      <c r="AJ133">
        <v>5.93</v>
      </c>
    </row>
    <row r="134" spans="32:36" x14ac:dyDescent="0.2">
      <c r="AF134" s="224">
        <v>42325</v>
      </c>
      <c r="AG134" t="s">
        <v>64</v>
      </c>
      <c r="AH134" t="s">
        <v>43</v>
      </c>
      <c r="AI134" t="s">
        <v>42</v>
      </c>
      <c r="AJ134">
        <v>2.75</v>
      </c>
    </row>
    <row r="135" spans="32:36" x14ac:dyDescent="0.2">
      <c r="AF135" s="224">
        <v>42324</v>
      </c>
      <c r="AG135" t="s">
        <v>72</v>
      </c>
      <c r="AH135" t="s">
        <v>47</v>
      </c>
      <c r="AI135" t="s">
        <v>45</v>
      </c>
      <c r="AJ135">
        <v>1.99</v>
      </c>
    </row>
    <row r="136" spans="32:36" x14ac:dyDescent="0.2">
      <c r="AF136" s="224">
        <v>42323</v>
      </c>
      <c r="AG136" t="s">
        <v>76</v>
      </c>
      <c r="AH136" t="s">
        <v>39</v>
      </c>
      <c r="AI136" t="s">
        <v>38</v>
      </c>
      <c r="AJ136">
        <v>49.22</v>
      </c>
    </row>
    <row r="137" spans="32:36" x14ac:dyDescent="0.2">
      <c r="AF137" s="224">
        <v>42323</v>
      </c>
      <c r="AG137" t="s">
        <v>63</v>
      </c>
      <c r="AH137" t="s">
        <v>39</v>
      </c>
      <c r="AI137" t="s">
        <v>36</v>
      </c>
      <c r="AJ137">
        <v>3.69</v>
      </c>
    </row>
    <row r="138" spans="32:36" x14ac:dyDescent="0.2">
      <c r="AF138" s="224">
        <v>42322</v>
      </c>
      <c r="AG138" t="s">
        <v>67</v>
      </c>
      <c r="AH138" t="s">
        <v>39</v>
      </c>
      <c r="AI138" t="s">
        <v>36</v>
      </c>
      <c r="AJ138">
        <v>7.95</v>
      </c>
    </row>
    <row r="139" spans="32:36" x14ac:dyDescent="0.2">
      <c r="AF139" s="224">
        <v>42322</v>
      </c>
      <c r="AG139" t="s">
        <v>77</v>
      </c>
      <c r="AH139" t="s">
        <v>47</v>
      </c>
      <c r="AI139" t="s">
        <v>46</v>
      </c>
      <c r="AJ139">
        <v>3.99</v>
      </c>
    </row>
    <row r="140" spans="32:36" x14ac:dyDescent="0.2">
      <c r="AF140" s="224">
        <v>42322</v>
      </c>
      <c r="AG140" t="s">
        <v>72</v>
      </c>
      <c r="AH140" t="s">
        <v>47</v>
      </c>
      <c r="AI140" t="s">
        <v>45</v>
      </c>
      <c r="AJ140">
        <v>0.99</v>
      </c>
    </row>
    <row r="141" spans="32:36" x14ac:dyDescent="0.2">
      <c r="AF141" s="224">
        <v>42320</v>
      </c>
      <c r="AG141" t="s">
        <v>85</v>
      </c>
      <c r="AH141" t="s">
        <v>47</v>
      </c>
      <c r="AI141" t="s">
        <v>44</v>
      </c>
      <c r="AJ141">
        <v>24.3</v>
      </c>
    </row>
    <row r="142" spans="32:36" x14ac:dyDescent="0.2">
      <c r="AF142" s="224">
        <v>42320</v>
      </c>
      <c r="AG142" t="s">
        <v>84</v>
      </c>
      <c r="AH142" t="s">
        <v>39</v>
      </c>
      <c r="AI142" t="s">
        <v>36</v>
      </c>
      <c r="AJ142">
        <v>13.26</v>
      </c>
    </row>
    <row r="143" spans="32:36" x14ac:dyDescent="0.2">
      <c r="AF143" s="224">
        <v>42318</v>
      </c>
      <c r="AG143" t="s">
        <v>73</v>
      </c>
      <c r="AH143" t="s">
        <v>43</v>
      </c>
      <c r="AI143" t="s">
        <v>40</v>
      </c>
      <c r="AJ143">
        <v>53.17</v>
      </c>
    </row>
    <row r="144" spans="32:36" x14ac:dyDescent="0.2">
      <c r="AF144" s="224">
        <v>42318</v>
      </c>
      <c r="AG144" t="s">
        <v>64</v>
      </c>
      <c r="AH144" t="s">
        <v>43</v>
      </c>
      <c r="AI144" t="s">
        <v>42</v>
      </c>
      <c r="AJ144">
        <v>2.75</v>
      </c>
    </row>
    <row r="145" spans="32:36" x14ac:dyDescent="0.2">
      <c r="AF145" s="224">
        <v>42318</v>
      </c>
      <c r="AG145" t="s">
        <v>88</v>
      </c>
      <c r="AH145" t="s">
        <v>47</v>
      </c>
      <c r="AI145" t="s">
        <v>45</v>
      </c>
      <c r="AJ145">
        <v>9.99</v>
      </c>
    </row>
    <row r="146" spans="32:36" x14ac:dyDescent="0.2">
      <c r="AF146" s="224">
        <v>42317</v>
      </c>
      <c r="AG146" t="s">
        <v>81</v>
      </c>
      <c r="AH146" t="s">
        <v>39</v>
      </c>
      <c r="AI146" t="s">
        <v>37</v>
      </c>
      <c r="AJ146">
        <v>39.520000000000003</v>
      </c>
    </row>
    <row r="147" spans="32:36" x14ac:dyDescent="0.2">
      <c r="AF147" s="224">
        <v>42317</v>
      </c>
      <c r="AG147" t="s">
        <v>67</v>
      </c>
      <c r="AH147" t="s">
        <v>39</v>
      </c>
      <c r="AI147" t="s">
        <v>36</v>
      </c>
      <c r="AJ147">
        <v>6.7</v>
      </c>
    </row>
    <row r="148" spans="32:36" x14ac:dyDescent="0.2">
      <c r="AF148" s="224">
        <v>42317</v>
      </c>
      <c r="AG148" t="s">
        <v>67</v>
      </c>
      <c r="AH148" t="s">
        <v>39</v>
      </c>
      <c r="AI148" t="s">
        <v>36</v>
      </c>
      <c r="AJ148">
        <v>5.6</v>
      </c>
    </row>
    <row r="149" spans="32:36" x14ac:dyDescent="0.2">
      <c r="AF149" s="224">
        <v>42316</v>
      </c>
      <c r="AG149" t="s">
        <v>65</v>
      </c>
      <c r="AH149" t="s">
        <v>51</v>
      </c>
      <c r="AI149" t="s">
        <v>48</v>
      </c>
      <c r="AJ149">
        <v>21.16</v>
      </c>
    </row>
    <row r="150" spans="32:36" x14ac:dyDescent="0.2">
      <c r="AF150" s="224">
        <v>42316</v>
      </c>
      <c r="AG150" t="s">
        <v>75</v>
      </c>
      <c r="AH150" t="s">
        <v>43</v>
      </c>
      <c r="AI150" t="s">
        <v>40</v>
      </c>
      <c r="AJ150">
        <v>20.59</v>
      </c>
    </row>
    <row r="151" spans="32:36" x14ac:dyDescent="0.2">
      <c r="AF151" s="224">
        <v>42316</v>
      </c>
      <c r="AG151" t="s">
        <v>72</v>
      </c>
      <c r="AH151" t="s">
        <v>47</v>
      </c>
      <c r="AI151" t="s">
        <v>45</v>
      </c>
      <c r="AJ151">
        <v>0.99</v>
      </c>
    </row>
    <row r="152" spans="32:36" x14ac:dyDescent="0.2">
      <c r="AF152" s="224">
        <v>42316</v>
      </c>
      <c r="AG152" t="s">
        <v>89</v>
      </c>
      <c r="AH152" t="s">
        <v>47</v>
      </c>
      <c r="AI152" t="s">
        <v>46</v>
      </c>
      <c r="AJ152">
        <v>11.99</v>
      </c>
    </row>
    <row r="153" spans="32:36" x14ac:dyDescent="0.2">
      <c r="AF153" s="224">
        <v>42315</v>
      </c>
      <c r="AG153" t="s">
        <v>70</v>
      </c>
      <c r="AH153" t="s">
        <v>39</v>
      </c>
      <c r="AI153" t="s">
        <v>38</v>
      </c>
      <c r="AJ153">
        <v>35.36</v>
      </c>
    </row>
    <row r="154" spans="32:36" x14ac:dyDescent="0.2">
      <c r="AF154" s="224">
        <v>42315</v>
      </c>
      <c r="AG154" t="s">
        <v>85</v>
      </c>
      <c r="AH154" t="s">
        <v>47</v>
      </c>
      <c r="AI154" t="s">
        <v>44</v>
      </c>
      <c r="AJ154">
        <v>14.16</v>
      </c>
    </row>
    <row r="155" spans="32:36" x14ac:dyDescent="0.2">
      <c r="AF155" s="224">
        <v>42315</v>
      </c>
      <c r="AG155" t="s">
        <v>64</v>
      </c>
      <c r="AH155" t="s">
        <v>43</v>
      </c>
      <c r="AI155" t="s">
        <v>42</v>
      </c>
      <c r="AJ155">
        <v>2.75</v>
      </c>
    </row>
    <row r="156" spans="32:36" x14ac:dyDescent="0.2">
      <c r="AF156" s="224">
        <v>42314</v>
      </c>
      <c r="AG156" t="s">
        <v>78</v>
      </c>
      <c r="AH156" t="s">
        <v>39</v>
      </c>
      <c r="AI156" t="s">
        <v>36</v>
      </c>
      <c r="AJ156">
        <v>9.98</v>
      </c>
    </row>
    <row r="157" spans="32:36" x14ac:dyDescent="0.2">
      <c r="AF157" s="224">
        <v>42314</v>
      </c>
      <c r="AG157" t="s">
        <v>64</v>
      </c>
      <c r="AH157" t="s">
        <v>43</v>
      </c>
      <c r="AI157" t="s">
        <v>42</v>
      </c>
      <c r="AJ157">
        <v>2.75</v>
      </c>
    </row>
    <row r="158" spans="32:36" x14ac:dyDescent="0.2">
      <c r="AF158" s="224">
        <v>42314</v>
      </c>
      <c r="AG158" t="s">
        <v>64</v>
      </c>
      <c r="AH158" t="s">
        <v>43</v>
      </c>
      <c r="AI158" t="s">
        <v>42</v>
      </c>
      <c r="AJ158">
        <v>2.75</v>
      </c>
    </row>
    <row r="159" spans="32:36" x14ac:dyDescent="0.2">
      <c r="AF159" s="224">
        <v>42314</v>
      </c>
      <c r="AG159" t="s">
        <v>72</v>
      </c>
      <c r="AH159" t="s">
        <v>47</v>
      </c>
      <c r="AI159" t="s">
        <v>45</v>
      </c>
      <c r="AJ159">
        <v>1.99</v>
      </c>
    </row>
    <row r="160" spans="32:36" x14ac:dyDescent="0.2">
      <c r="AF160" s="224">
        <v>42313</v>
      </c>
      <c r="AG160" t="s">
        <v>64</v>
      </c>
      <c r="AH160" t="s">
        <v>43</v>
      </c>
      <c r="AI160" t="s">
        <v>42</v>
      </c>
      <c r="AJ160">
        <v>2.75</v>
      </c>
    </row>
    <row r="161" spans="32:36" x14ac:dyDescent="0.2">
      <c r="AF161" s="224">
        <v>42313</v>
      </c>
      <c r="AG161" t="s">
        <v>91</v>
      </c>
      <c r="AH161" t="s">
        <v>47</v>
      </c>
      <c r="AI161" t="s">
        <v>46</v>
      </c>
      <c r="AJ161">
        <v>7.99</v>
      </c>
    </row>
    <row r="162" spans="32:36" x14ac:dyDescent="0.2">
      <c r="AF162" s="224">
        <v>42312</v>
      </c>
      <c r="AG162" t="s">
        <v>65</v>
      </c>
      <c r="AH162" t="s">
        <v>51</v>
      </c>
      <c r="AI162" t="s">
        <v>48</v>
      </c>
      <c r="AJ162">
        <v>53.43</v>
      </c>
    </row>
    <row r="163" spans="32:36" x14ac:dyDescent="0.2">
      <c r="AF163" s="224">
        <v>42312</v>
      </c>
      <c r="AG163" t="s">
        <v>74</v>
      </c>
      <c r="AH163" t="s">
        <v>39</v>
      </c>
      <c r="AI163" t="s">
        <v>37</v>
      </c>
      <c r="AJ163">
        <v>15.47</v>
      </c>
    </row>
    <row r="164" spans="32:36" x14ac:dyDescent="0.2">
      <c r="AF164" s="224">
        <v>42312</v>
      </c>
      <c r="AG164" t="s">
        <v>64</v>
      </c>
      <c r="AH164" t="s">
        <v>43</v>
      </c>
      <c r="AI164" t="s">
        <v>42</v>
      </c>
      <c r="AJ164">
        <v>2.75</v>
      </c>
    </row>
    <row r="165" spans="32:36" x14ac:dyDescent="0.2">
      <c r="AF165" s="224">
        <v>42312</v>
      </c>
      <c r="AG165" t="s">
        <v>64</v>
      </c>
      <c r="AH165" t="s">
        <v>43</v>
      </c>
      <c r="AI165" t="s">
        <v>42</v>
      </c>
      <c r="AJ165">
        <v>2.75</v>
      </c>
    </row>
    <row r="166" spans="32:36" x14ac:dyDescent="0.2">
      <c r="AF166" s="224">
        <v>42311</v>
      </c>
      <c r="AG166" t="s">
        <v>84</v>
      </c>
      <c r="AH166" t="s">
        <v>39</v>
      </c>
      <c r="AI166" t="s">
        <v>36</v>
      </c>
      <c r="AJ166">
        <v>13.18</v>
      </c>
    </row>
    <row r="167" spans="32:36" x14ac:dyDescent="0.2">
      <c r="AF167" s="224">
        <v>42311</v>
      </c>
      <c r="AG167" t="s">
        <v>63</v>
      </c>
      <c r="AH167" t="s">
        <v>39</v>
      </c>
      <c r="AI167" t="s">
        <v>36</v>
      </c>
      <c r="AJ167">
        <v>5.98</v>
      </c>
    </row>
    <row r="168" spans="32:36" x14ac:dyDescent="0.2">
      <c r="AF168" s="224">
        <v>42311</v>
      </c>
      <c r="AG168" t="s">
        <v>72</v>
      </c>
      <c r="AH168" t="s">
        <v>47</v>
      </c>
      <c r="AI168" t="s">
        <v>45</v>
      </c>
      <c r="AJ168">
        <v>1.99</v>
      </c>
    </row>
    <row r="169" spans="32:36" x14ac:dyDescent="0.2">
      <c r="AF169" s="224">
        <v>42311</v>
      </c>
      <c r="AG169" t="s">
        <v>72</v>
      </c>
      <c r="AH169" t="s">
        <v>47</v>
      </c>
      <c r="AI169" t="s">
        <v>45</v>
      </c>
      <c r="AJ169">
        <v>0.99</v>
      </c>
    </row>
    <row r="170" spans="32:36" x14ac:dyDescent="0.2">
      <c r="AF170" s="224">
        <v>42311</v>
      </c>
      <c r="AG170" t="s">
        <v>72</v>
      </c>
      <c r="AH170" t="s">
        <v>47</v>
      </c>
      <c r="AI170" t="s">
        <v>45</v>
      </c>
      <c r="AJ170">
        <v>0.99</v>
      </c>
    </row>
    <row r="171" spans="32:36" x14ac:dyDescent="0.2">
      <c r="AF171" s="224">
        <v>42311</v>
      </c>
      <c r="AG171" t="s">
        <v>92</v>
      </c>
      <c r="AH171" t="s">
        <v>47</v>
      </c>
      <c r="AI171" t="s">
        <v>45</v>
      </c>
      <c r="AJ171">
        <v>14.99</v>
      </c>
    </row>
    <row r="172" spans="32:36" x14ac:dyDescent="0.2">
      <c r="AF172" s="224">
        <v>42310</v>
      </c>
      <c r="AG172" t="s">
        <v>95</v>
      </c>
      <c r="AH172" t="s">
        <v>51</v>
      </c>
      <c r="AI172" t="s">
        <v>49</v>
      </c>
      <c r="AJ172">
        <v>18.21</v>
      </c>
    </row>
    <row r="302" spans="38:38" x14ac:dyDescent="0.2">
      <c r="AL302" s="84" t="s">
        <v>107</v>
      </c>
    </row>
  </sheetData>
  <conditionalFormatting sqref="Z34">
    <cfRule type="expression" dxfId="16" priority="2">
      <formula>Z34&gt;$T$12</formula>
    </cfRule>
    <cfRule type="cellIs" dxfId="15" priority="14" operator="greaterThan">
      <formula>$T$12*0.8</formula>
    </cfRule>
  </conditionalFormatting>
  <conditionalFormatting sqref="Z40">
    <cfRule type="expression" dxfId="14" priority="1">
      <formula>Z40&gt;$T$13</formula>
    </cfRule>
    <cfRule type="cellIs" dxfId="13" priority="13" operator="greaterThan">
      <formula>$T$13*0.8</formula>
    </cfRule>
  </conditionalFormatting>
  <conditionalFormatting sqref="Z24 Z44">
    <cfRule type="containsText" dxfId="12" priority="12" operator="containsText" text="Over Budget">
      <formula>NOT(ISERROR(SEARCH("Over Budget",Z24)))</formula>
    </cfRule>
  </conditionalFormatting>
  <conditionalFormatting sqref="Z41">
    <cfRule type="containsText" dxfId="11" priority="11" operator="containsText" text="Over Budget">
      <formula>NOT(ISERROR(SEARCH("Over Budget",Z41)))</formula>
    </cfRule>
  </conditionalFormatting>
  <conditionalFormatting sqref="Z29">
    <cfRule type="containsText" dxfId="10" priority="10" operator="containsText" text="Over Budget">
      <formula>NOT(ISERROR(SEARCH("Over Budget",Z29)))</formula>
    </cfRule>
  </conditionalFormatting>
  <conditionalFormatting sqref="Z35">
    <cfRule type="containsText" dxfId="9" priority="9" operator="containsText" text="Over Budget">
      <formula>NOT(ISERROR(SEARCH("Over Budget",Z35)))</formula>
    </cfRule>
  </conditionalFormatting>
  <conditionalFormatting sqref="Z28">
    <cfRule type="expression" dxfId="8" priority="15">
      <formula>Z28&gt;$T$11</formula>
    </cfRule>
  </conditionalFormatting>
  <conditionalFormatting sqref="Z22">
    <cfRule type="expression" dxfId="7" priority="7">
      <formula>Z22&gt;$T$10</formula>
    </cfRule>
    <cfRule type="expression" dxfId="6" priority="8">
      <formula>Z22&gt;$T$10*0.8</formula>
    </cfRule>
  </conditionalFormatting>
  <conditionalFormatting sqref="Z23">
    <cfRule type="containsText" dxfId="5" priority="6" operator="containsText" text="Over Budget">
      <formula>NOT(ISERROR(SEARCH("Over Budget",Z23)))</formula>
    </cfRule>
  </conditionalFormatting>
  <conditionalFormatting sqref="Z42">
    <cfRule type="cellIs" dxfId="4" priority="4" operator="greaterThan">
      <formula>SUM($T$10:$T$13)</formula>
    </cfRule>
    <cfRule type="cellIs" dxfId="3" priority="5" operator="greaterThan">
      <formula>SUM($T$10:$T$13)*80%</formula>
    </cfRule>
  </conditionalFormatting>
  <conditionalFormatting sqref="Z43">
    <cfRule type="containsText" dxfId="2" priority="3" operator="containsText" text="Over Budget">
      <formula>NOT(ISERROR(SEARCH("Over Budget",Z43)))</formula>
    </cfRule>
  </conditionalFormatting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 enableFormatConditionsCalculation="0">
    <tabColor rgb="FF92D050"/>
  </sheetPr>
  <dimension ref="C2:V162"/>
  <sheetViews>
    <sheetView showGridLines="0" zoomScale="95" zoomScaleNormal="95" zoomScalePageLayoutView="95" workbookViewId="0"/>
  </sheetViews>
  <sheetFormatPr baseColWidth="10" defaultColWidth="8.83203125" defaultRowHeight="15" x14ac:dyDescent="0.2"/>
  <cols>
    <col min="1" max="1" width="1.5" customWidth="1"/>
    <col min="2" max="2" width="4" customWidth="1"/>
    <col min="3" max="3" width="1.5" customWidth="1"/>
    <col min="4" max="4" width="2.1640625" customWidth="1"/>
    <col min="5" max="5" width="22.1640625" customWidth="1"/>
    <col min="6" max="6" width="16" customWidth="1"/>
    <col min="7" max="7" width="8.5" customWidth="1"/>
    <col min="8" max="8" width="15.5" customWidth="1"/>
    <col min="9" max="9" width="8.83203125" customWidth="1"/>
    <col min="10" max="10" width="2.1640625" customWidth="1"/>
    <col min="11" max="11" width="1.5" customWidth="1"/>
    <col min="12" max="12" width="12.83203125" customWidth="1"/>
    <col min="13" max="13" width="2.1640625" customWidth="1"/>
    <col min="14" max="14" width="58.83203125" customWidth="1"/>
    <col min="15" max="15" width="1.5" customWidth="1"/>
    <col min="17" max="17" width="2.1640625" customWidth="1"/>
    <col min="18" max="18" width="58.83203125" customWidth="1"/>
    <col min="19" max="19" width="1.5" customWidth="1"/>
  </cols>
  <sheetData>
    <row r="2" spans="3:15" s="111" customFormat="1" ht="21" x14ac:dyDescent="0.25">
      <c r="C2" s="249" t="s">
        <v>11</v>
      </c>
    </row>
    <row r="3" spans="3:15" s="113" customFormat="1" ht="16" x14ac:dyDescent="0.2">
      <c r="C3" s="250" t="s">
        <v>96</v>
      </c>
    </row>
    <row r="4" spans="3:15" s="113" customFormat="1" ht="16" x14ac:dyDescent="0.2">
      <c r="C4" s="251" t="s">
        <v>97</v>
      </c>
    </row>
    <row r="5" spans="3:15" ht="16" thickBot="1" x14ac:dyDescent="0.25"/>
    <row r="6" spans="3:15" ht="21" thickTop="1" thickBot="1" x14ac:dyDescent="0.3">
      <c r="C6" s="252" t="s">
        <v>98</v>
      </c>
      <c r="D6" s="253"/>
      <c r="E6" s="253"/>
      <c r="F6" s="253"/>
      <c r="G6" s="253"/>
      <c r="H6" s="253"/>
      <c r="I6" s="253"/>
      <c r="J6" s="253"/>
      <c r="K6" s="254"/>
      <c r="L6" s="255"/>
      <c r="M6" s="256" t="s">
        <v>99</v>
      </c>
      <c r="N6" s="257"/>
      <c r="O6" s="258"/>
    </row>
    <row r="7" spans="3:15" ht="8.25" customHeight="1" thickTop="1" x14ac:dyDescent="0.25">
      <c r="C7" s="259"/>
      <c r="D7" s="260"/>
      <c r="E7" s="260"/>
      <c r="F7" s="260"/>
      <c r="G7" s="260"/>
      <c r="H7" s="260"/>
      <c r="I7" s="260"/>
      <c r="J7" s="260"/>
      <c r="K7" s="261"/>
      <c r="L7" s="262"/>
      <c r="M7" s="263"/>
      <c r="N7" s="264"/>
      <c r="O7" s="265"/>
    </row>
    <row r="8" spans="3:15" ht="8.25" customHeight="1" thickBot="1" x14ac:dyDescent="0.3">
      <c r="C8" s="266"/>
      <c r="D8" s="267"/>
      <c r="E8" s="267"/>
      <c r="F8" s="267"/>
      <c r="G8" s="267"/>
      <c r="H8" s="267"/>
      <c r="I8" s="267"/>
      <c r="J8" s="267"/>
      <c r="K8" s="268"/>
      <c r="L8" s="262"/>
      <c r="M8" s="269"/>
      <c r="N8" s="8"/>
      <c r="O8" s="270"/>
    </row>
    <row r="9" spans="3:15" ht="16" thickTop="1" x14ac:dyDescent="0.2">
      <c r="C9" s="266"/>
      <c r="D9" s="122"/>
      <c r="E9" s="123"/>
      <c r="F9" s="123"/>
      <c r="G9" s="123"/>
      <c r="H9" s="123"/>
      <c r="I9" s="123"/>
      <c r="J9" s="133"/>
      <c r="K9" s="271"/>
      <c r="L9" s="132"/>
      <c r="M9" s="269"/>
      <c r="N9" s="272"/>
      <c r="O9" s="270"/>
    </row>
    <row r="10" spans="3:15" x14ac:dyDescent="0.2">
      <c r="C10" s="266"/>
      <c r="D10" s="129"/>
      <c r="E10" s="132"/>
      <c r="F10" s="132"/>
      <c r="G10" s="132"/>
      <c r="H10" s="138"/>
      <c r="I10" s="139"/>
      <c r="J10" s="134"/>
      <c r="K10" s="271"/>
      <c r="L10" s="132"/>
      <c r="M10" s="269"/>
      <c r="N10" s="273"/>
      <c r="O10" s="270"/>
    </row>
    <row r="11" spans="3:15" x14ac:dyDescent="0.2">
      <c r="C11" s="266"/>
      <c r="D11" s="129"/>
      <c r="E11" s="132"/>
      <c r="F11" s="132"/>
      <c r="G11" s="132"/>
      <c r="H11" s="142"/>
      <c r="I11" s="148"/>
      <c r="J11" s="134"/>
      <c r="K11" s="271"/>
      <c r="L11" s="132"/>
      <c r="M11" s="269"/>
      <c r="N11" s="273"/>
      <c r="O11" s="270"/>
    </row>
    <row r="12" spans="3:15" ht="16" x14ac:dyDescent="0.2">
      <c r="C12" s="266"/>
      <c r="D12" s="129"/>
      <c r="E12" s="132"/>
      <c r="F12" s="132"/>
      <c r="G12" s="132"/>
      <c r="H12" s="142"/>
      <c r="I12" s="148"/>
      <c r="J12" s="134"/>
      <c r="K12" s="271"/>
      <c r="L12" s="132"/>
      <c r="M12" s="269"/>
      <c r="N12" s="274" t="s">
        <v>100</v>
      </c>
      <c r="O12" s="270"/>
    </row>
    <row r="13" spans="3:15" x14ac:dyDescent="0.2">
      <c r="C13" s="266"/>
      <c r="D13" s="129"/>
      <c r="E13" s="146" t="s">
        <v>24</v>
      </c>
      <c r="F13" s="147" t="str">
        <f>'Ex1'!$O$12</f>
        <v>Darryahn Knight</v>
      </c>
      <c r="G13" s="132"/>
      <c r="H13" s="142"/>
      <c r="I13" s="148"/>
      <c r="J13" s="134"/>
      <c r="K13" s="271"/>
      <c r="L13" s="132"/>
      <c r="M13" s="269"/>
      <c r="N13" s="273"/>
      <c r="O13" s="270"/>
    </row>
    <row r="14" spans="3:15" x14ac:dyDescent="0.2">
      <c r="C14" s="266"/>
      <c r="D14" s="129"/>
      <c r="E14" s="146" t="s">
        <v>26</v>
      </c>
      <c r="F14" s="147" t="str">
        <f>'Ex1'!$O$13</f>
        <v>dk81340n</v>
      </c>
      <c r="G14" s="132"/>
      <c r="H14" s="142"/>
      <c r="I14" s="148"/>
      <c r="J14" s="134"/>
      <c r="K14" s="271"/>
      <c r="L14" s="132"/>
      <c r="M14" s="269"/>
      <c r="N14" s="273"/>
      <c r="O14" s="270"/>
    </row>
    <row r="15" spans="3:15" x14ac:dyDescent="0.2">
      <c r="C15" s="266"/>
      <c r="D15" s="129"/>
      <c r="E15" s="146" t="s">
        <v>28</v>
      </c>
      <c r="F15" s="152">
        <v>42309</v>
      </c>
      <c r="G15" s="132"/>
      <c r="H15" s="153"/>
      <c r="I15" s="154"/>
      <c r="J15" s="134"/>
      <c r="K15" s="271"/>
      <c r="L15" s="132"/>
      <c r="M15" s="269"/>
      <c r="N15" s="273"/>
      <c r="O15" s="270"/>
    </row>
    <row r="16" spans="3:15" x14ac:dyDescent="0.2">
      <c r="C16" s="266"/>
      <c r="D16" s="129"/>
      <c r="E16" s="146" t="s">
        <v>30</v>
      </c>
      <c r="F16" s="275">
        <f>EOMONTH(F15,0)</f>
        <v>42338</v>
      </c>
      <c r="G16" s="132"/>
      <c r="H16" s="153"/>
      <c r="I16" s="148"/>
      <c r="J16" s="134"/>
      <c r="K16" s="271"/>
      <c r="L16" s="132"/>
      <c r="M16" s="269"/>
      <c r="N16" s="273"/>
      <c r="O16" s="270"/>
    </row>
    <row r="17" spans="3:19" x14ac:dyDescent="0.2">
      <c r="C17" s="266"/>
      <c r="D17" s="129"/>
      <c r="E17" s="132"/>
      <c r="F17" s="132"/>
      <c r="G17" s="156"/>
      <c r="H17" s="156"/>
      <c r="I17" s="156"/>
      <c r="J17" s="134"/>
      <c r="K17" s="271"/>
      <c r="L17" s="132"/>
      <c r="M17" s="269"/>
      <c r="N17" s="273"/>
      <c r="O17" s="270"/>
    </row>
    <row r="18" spans="3:19" s="157" customFormat="1" x14ac:dyDescent="0.2">
      <c r="C18" s="276"/>
      <c r="D18" s="159"/>
      <c r="E18" s="160" t="s">
        <v>31</v>
      </c>
      <c r="F18" s="161" t="s">
        <v>32</v>
      </c>
      <c r="G18" s="162" t="s">
        <v>33</v>
      </c>
      <c r="H18" s="163" t="s">
        <v>34</v>
      </c>
      <c r="I18" s="164" t="s">
        <v>35</v>
      </c>
      <c r="J18" s="165"/>
      <c r="K18" s="277"/>
      <c r="L18" s="149"/>
      <c r="M18" s="278"/>
      <c r="N18" s="279"/>
      <c r="O18" s="280"/>
      <c r="Q18"/>
      <c r="R18"/>
      <c r="S18"/>
    </row>
    <row r="19" spans="3:19" x14ac:dyDescent="0.2">
      <c r="C19" s="266"/>
      <c r="D19" s="129"/>
      <c r="E19" s="281" t="s">
        <v>36</v>
      </c>
      <c r="F19" s="241">
        <v>19</v>
      </c>
      <c r="G19" s="242">
        <v>8.4847368421052654</v>
      </c>
      <c r="H19" s="282">
        <v>161.21000000000004</v>
      </c>
      <c r="I19" s="172">
        <f>IFERROR(H19/$H$22,0)</f>
        <v>0.37070848759399361</v>
      </c>
      <c r="J19" s="134"/>
      <c r="K19" s="271"/>
      <c r="L19" s="132"/>
      <c r="M19" s="269"/>
      <c r="N19" s="273"/>
      <c r="O19" s="270"/>
    </row>
    <row r="20" spans="3:19" ht="16" thickBot="1" x14ac:dyDescent="0.25">
      <c r="C20" s="266"/>
      <c r="D20" s="129"/>
      <c r="E20" s="281" t="s">
        <v>37</v>
      </c>
      <c r="F20" s="241">
        <v>2</v>
      </c>
      <c r="G20" s="242">
        <v>27.495000000000001</v>
      </c>
      <c r="H20" s="282">
        <v>54.99</v>
      </c>
      <c r="I20" s="172">
        <f>IFERROR(H20/$H$22,0)</f>
        <v>0.12645158323177039</v>
      </c>
      <c r="J20" s="134"/>
      <c r="K20" s="271"/>
      <c r="L20" s="132"/>
      <c r="M20" s="269"/>
      <c r="N20" s="283"/>
      <c r="O20" s="270"/>
    </row>
    <row r="21" spans="3:19" ht="17" thickTop="1" thickBot="1" x14ac:dyDescent="0.25">
      <c r="C21" s="266"/>
      <c r="D21" s="129"/>
      <c r="E21" s="284" t="s">
        <v>38</v>
      </c>
      <c r="F21" s="244">
        <v>6</v>
      </c>
      <c r="G21" s="245">
        <v>36.445</v>
      </c>
      <c r="H21" s="285">
        <v>218.67000000000002</v>
      </c>
      <c r="I21" s="177">
        <f>IFERROR(H21/$H$22,0)</f>
        <v>0.50283992917423592</v>
      </c>
      <c r="J21" s="134"/>
      <c r="K21" s="271"/>
      <c r="L21" s="132"/>
      <c r="M21" s="269"/>
      <c r="N21" s="8"/>
      <c r="O21" s="270"/>
    </row>
    <row r="22" spans="3:19" s="178" customFormat="1" ht="16" thickTop="1" x14ac:dyDescent="0.2">
      <c r="C22" s="286"/>
      <c r="D22" s="180"/>
      <c r="E22" s="287" t="s">
        <v>39</v>
      </c>
      <c r="F22" s="182">
        <v>27</v>
      </c>
      <c r="G22" s="183">
        <v>16.1062962962963</v>
      </c>
      <c r="H22" s="288">
        <v>434.87000000000012</v>
      </c>
      <c r="I22" s="185">
        <f>IFERROR(H22/$H$42,0)</f>
        <v>0.44153272887878087</v>
      </c>
      <c r="J22" s="186"/>
      <c r="K22" s="289"/>
      <c r="L22" s="167"/>
      <c r="M22" s="290"/>
      <c r="N22" s="272"/>
      <c r="O22" s="291"/>
      <c r="Q22"/>
      <c r="R22"/>
      <c r="S22"/>
    </row>
    <row r="23" spans="3:19" s="178" customFormat="1" x14ac:dyDescent="0.2">
      <c r="C23" s="286"/>
      <c r="D23" s="180"/>
      <c r="E23" s="181"/>
      <c r="F23" s="182"/>
      <c r="G23" s="183"/>
      <c r="H23" s="188"/>
      <c r="I23" s="185"/>
      <c r="J23" s="186"/>
      <c r="K23" s="289"/>
      <c r="L23" s="167"/>
      <c r="M23" s="290"/>
      <c r="N23" s="273"/>
      <c r="O23" s="291"/>
      <c r="Q23"/>
      <c r="R23"/>
      <c r="S23"/>
    </row>
    <row r="24" spans="3:19" s="157" customFormat="1" x14ac:dyDescent="0.2">
      <c r="C24" s="276"/>
      <c r="D24" s="159"/>
      <c r="E24" s="160" t="s">
        <v>31</v>
      </c>
      <c r="F24" s="161" t="s">
        <v>32</v>
      </c>
      <c r="G24" s="162" t="s">
        <v>33</v>
      </c>
      <c r="H24" s="163" t="s">
        <v>34</v>
      </c>
      <c r="I24" s="164" t="s">
        <v>35</v>
      </c>
      <c r="J24" s="165"/>
      <c r="K24" s="277"/>
      <c r="L24" s="149"/>
      <c r="M24" s="278"/>
      <c r="N24" s="273"/>
      <c r="O24" s="280"/>
      <c r="Q24"/>
      <c r="R24"/>
      <c r="S24"/>
    </row>
    <row r="25" spans="3:19" ht="16" x14ac:dyDescent="0.2">
      <c r="C25" s="266"/>
      <c r="D25" s="129"/>
      <c r="E25" s="292" t="s">
        <v>40</v>
      </c>
      <c r="F25" s="241">
        <v>3</v>
      </c>
      <c r="G25" s="242">
        <v>33.24666666666667</v>
      </c>
      <c r="H25" s="293">
        <v>99.740000000000009</v>
      </c>
      <c r="I25" s="172">
        <f>IFERROR(H25/$H$28,0)</f>
        <v>0.37622119120365133</v>
      </c>
      <c r="J25" s="134"/>
      <c r="K25" s="271"/>
      <c r="L25" s="132"/>
      <c r="M25" s="269"/>
      <c r="N25" s="274" t="s">
        <v>101</v>
      </c>
      <c r="O25" s="270"/>
    </row>
    <row r="26" spans="3:19" x14ac:dyDescent="0.2">
      <c r="C26" s="266"/>
      <c r="D26" s="129"/>
      <c r="E26" s="292" t="s">
        <v>41</v>
      </c>
      <c r="F26" s="241">
        <v>1</v>
      </c>
      <c r="G26" s="242">
        <v>129.62</v>
      </c>
      <c r="H26" s="293">
        <v>129.62</v>
      </c>
      <c r="I26" s="172">
        <f>IFERROR(H26/$H$28,0)</f>
        <v>0.48892912375994868</v>
      </c>
      <c r="J26" s="134"/>
      <c r="K26" s="271"/>
      <c r="L26" s="132"/>
      <c r="M26" s="269"/>
      <c r="N26" s="273"/>
      <c r="O26" s="270"/>
    </row>
    <row r="27" spans="3:19" x14ac:dyDescent="0.2">
      <c r="C27" s="266"/>
      <c r="D27" s="129"/>
      <c r="E27" s="294" t="s">
        <v>42</v>
      </c>
      <c r="F27" s="244">
        <v>13</v>
      </c>
      <c r="G27" s="245">
        <v>2.75</v>
      </c>
      <c r="H27" s="295">
        <v>35.75</v>
      </c>
      <c r="I27" s="177">
        <f>IFERROR(H27/$H$28,0)</f>
        <v>0.13484968503639999</v>
      </c>
      <c r="J27" s="134"/>
      <c r="K27" s="271"/>
      <c r="L27" s="132"/>
      <c r="M27" s="269"/>
      <c r="N27" s="273"/>
      <c r="O27" s="270"/>
    </row>
    <row r="28" spans="3:19" s="178" customFormat="1" x14ac:dyDescent="0.2">
      <c r="C28" s="286"/>
      <c r="D28" s="180"/>
      <c r="E28" s="287" t="s">
        <v>43</v>
      </c>
      <c r="F28" s="182">
        <v>17</v>
      </c>
      <c r="G28" s="183">
        <v>15.594705882352942</v>
      </c>
      <c r="H28" s="288">
        <v>265.11</v>
      </c>
      <c r="I28" s="185">
        <f>IFERROR(H28/$H$42,0)</f>
        <v>0.26917180249972078</v>
      </c>
      <c r="J28" s="186"/>
      <c r="K28" s="289"/>
      <c r="L28" s="167"/>
      <c r="M28" s="290"/>
      <c r="N28" s="296"/>
      <c r="O28" s="291"/>
      <c r="Q28"/>
      <c r="R28"/>
      <c r="S28"/>
    </row>
    <row r="29" spans="3:19" s="178" customFormat="1" x14ac:dyDescent="0.2">
      <c r="C29" s="286"/>
      <c r="D29" s="180"/>
      <c r="E29" s="181"/>
      <c r="F29" s="182"/>
      <c r="G29" s="183"/>
      <c r="H29" s="188"/>
      <c r="I29" s="185"/>
      <c r="J29" s="186"/>
      <c r="K29" s="289"/>
      <c r="L29" s="167"/>
      <c r="M29" s="290"/>
      <c r="N29" s="273"/>
      <c r="O29" s="291"/>
      <c r="Q29"/>
      <c r="R29"/>
      <c r="S29"/>
    </row>
    <row r="30" spans="3:19" x14ac:dyDescent="0.2">
      <c r="C30" s="266"/>
      <c r="D30" s="159"/>
      <c r="E30" s="160" t="s">
        <v>31</v>
      </c>
      <c r="F30" s="161" t="s">
        <v>32</v>
      </c>
      <c r="G30" s="162" t="s">
        <v>33</v>
      </c>
      <c r="H30" s="163" t="s">
        <v>34</v>
      </c>
      <c r="I30" s="164" t="s">
        <v>35</v>
      </c>
      <c r="J30" s="165"/>
      <c r="K30" s="277"/>
      <c r="L30" s="149"/>
      <c r="M30" s="269"/>
      <c r="N30" s="273"/>
      <c r="O30" s="270"/>
    </row>
    <row r="31" spans="3:19" s="157" customFormat="1" x14ac:dyDescent="0.2">
      <c r="C31" s="276"/>
      <c r="D31" s="129"/>
      <c r="E31" s="292" t="s">
        <v>44</v>
      </c>
      <c r="F31" s="241">
        <v>2</v>
      </c>
      <c r="G31" s="242">
        <v>19.23</v>
      </c>
      <c r="H31" s="293">
        <v>38.46</v>
      </c>
      <c r="I31" s="172">
        <f>IFERROR(H31/$H$34,0)</f>
        <v>0.36870865688812204</v>
      </c>
      <c r="J31" s="134"/>
      <c r="K31" s="271"/>
      <c r="L31" s="132"/>
      <c r="M31" s="278"/>
      <c r="N31" s="279"/>
      <c r="O31" s="280"/>
      <c r="Q31"/>
      <c r="R31"/>
      <c r="S31"/>
    </row>
    <row r="32" spans="3:19" x14ac:dyDescent="0.2">
      <c r="C32" s="266"/>
      <c r="D32" s="129"/>
      <c r="E32" s="292" t="s">
        <v>45</v>
      </c>
      <c r="F32" s="241">
        <v>11</v>
      </c>
      <c r="G32" s="242">
        <v>3.3536363636363631</v>
      </c>
      <c r="H32" s="293">
        <v>36.889999999999993</v>
      </c>
      <c r="I32" s="172">
        <f>IFERROR(H32/$H$34,0)</f>
        <v>0.35365736746237181</v>
      </c>
      <c r="J32" s="134"/>
      <c r="K32" s="271"/>
      <c r="L32" s="132"/>
      <c r="M32" s="269"/>
      <c r="N32" s="279"/>
      <c r="O32" s="270"/>
    </row>
    <row r="33" spans="3:19" x14ac:dyDescent="0.2">
      <c r="C33" s="266"/>
      <c r="D33" s="129"/>
      <c r="E33" s="294" t="s">
        <v>46</v>
      </c>
      <c r="F33" s="244">
        <v>4</v>
      </c>
      <c r="G33" s="245">
        <v>7.24</v>
      </c>
      <c r="H33" s="295">
        <v>28.96</v>
      </c>
      <c r="I33" s="177">
        <f>IFERROR(H33/$H$34,0)</f>
        <v>0.27763397564950637</v>
      </c>
      <c r="J33" s="134"/>
      <c r="K33" s="271"/>
      <c r="L33" s="132"/>
      <c r="M33" s="269"/>
      <c r="N33" s="279"/>
      <c r="O33" s="270"/>
    </row>
    <row r="34" spans="3:19" x14ac:dyDescent="0.2">
      <c r="C34" s="266"/>
      <c r="D34" s="180"/>
      <c r="E34" s="287" t="s">
        <v>47</v>
      </c>
      <c r="F34" s="182">
        <v>17</v>
      </c>
      <c r="G34" s="183">
        <v>6.1358823529411746</v>
      </c>
      <c r="H34" s="288">
        <v>104.30999999999997</v>
      </c>
      <c r="I34" s="185">
        <f>IFERROR(H34/$H$42,0)</f>
        <v>0.10590815404453195</v>
      </c>
      <c r="J34" s="186"/>
      <c r="K34" s="289"/>
      <c r="L34" s="167"/>
      <c r="M34" s="269"/>
      <c r="N34" s="279"/>
      <c r="O34" s="270"/>
    </row>
    <row r="35" spans="3:19" s="178" customFormat="1" ht="16" thickBot="1" x14ac:dyDescent="0.25">
      <c r="C35" s="286"/>
      <c r="D35" s="180"/>
      <c r="E35" s="181"/>
      <c r="F35" s="182"/>
      <c r="G35" s="183"/>
      <c r="H35" s="188"/>
      <c r="I35" s="185"/>
      <c r="J35" s="186"/>
      <c r="K35" s="289"/>
      <c r="L35" s="167"/>
      <c r="M35" s="290"/>
      <c r="N35" s="283"/>
      <c r="O35" s="291"/>
      <c r="Q35"/>
      <c r="R35"/>
      <c r="S35"/>
    </row>
    <row r="36" spans="3:19" s="178" customFormat="1" ht="17" thickTop="1" thickBot="1" x14ac:dyDescent="0.25">
      <c r="C36" s="286"/>
      <c r="D36" s="159"/>
      <c r="E36" s="160" t="s">
        <v>31</v>
      </c>
      <c r="F36" s="161" t="s">
        <v>32</v>
      </c>
      <c r="G36" s="162" t="s">
        <v>33</v>
      </c>
      <c r="H36" s="163" t="s">
        <v>34</v>
      </c>
      <c r="I36" s="164" t="s">
        <v>35</v>
      </c>
      <c r="J36" s="165"/>
      <c r="K36" s="277"/>
      <c r="L36" s="149"/>
      <c r="M36" s="290"/>
      <c r="N36" s="297"/>
      <c r="O36" s="291"/>
      <c r="Q36"/>
      <c r="R36"/>
      <c r="S36"/>
    </row>
    <row r="37" spans="3:19" ht="16" thickTop="1" x14ac:dyDescent="0.2">
      <c r="C37" s="266"/>
      <c r="D37" s="129"/>
      <c r="E37" s="292" t="s">
        <v>48</v>
      </c>
      <c r="F37" s="241">
        <v>3</v>
      </c>
      <c r="G37" s="242">
        <v>37.629999999999995</v>
      </c>
      <c r="H37" s="293">
        <v>112.88999999999999</v>
      </c>
      <c r="I37" s="172">
        <f>IFERROR(H37/$H$40,0)</f>
        <v>0.62501384121359749</v>
      </c>
      <c r="J37" s="134"/>
      <c r="K37" s="271"/>
      <c r="L37" s="132"/>
      <c r="M37" s="269"/>
      <c r="N37" s="272"/>
      <c r="O37" s="270"/>
    </row>
    <row r="38" spans="3:19" s="157" customFormat="1" x14ac:dyDescent="0.2">
      <c r="C38" s="276"/>
      <c r="D38" s="129"/>
      <c r="E38" s="292" t="s">
        <v>49</v>
      </c>
      <c r="F38" s="241">
        <v>1</v>
      </c>
      <c r="G38" s="242">
        <v>18.21</v>
      </c>
      <c r="H38" s="293">
        <v>18.21</v>
      </c>
      <c r="I38" s="172">
        <f>IFERROR(H38/$H$40,0)</f>
        <v>0.10081939984497841</v>
      </c>
      <c r="J38" s="134"/>
      <c r="K38" s="271"/>
      <c r="L38" s="132"/>
      <c r="M38" s="278"/>
      <c r="N38" s="273"/>
      <c r="O38" s="280"/>
      <c r="Q38"/>
      <c r="R38"/>
      <c r="S38"/>
    </row>
    <row r="39" spans="3:19" x14ac:dyDescent="0.2">
      <c r="C39" s="266"/>
      <c r="D39" s="129"/>
      <c r="E39" s="294" t="s">
        <v>50</v>
      </c>
      <c r="F39" s="244">
        <v>1</v>
      </c>
      <c r="G39" s="245">
        <v>49.52</v>
      </c>
      <c r="H39" s="295">
        <v>49.52</v>
      </c>
      <c r="I39" s="177">
        <f>IFERROR(H39/$H$40,0)</f>
        <v>0.274166758941424</v>
      </c>
      <c r="J39" s="134"/>
      <c r="K39" s="271"/>
      <c r="L39" s="132"/>
      <c r="M39" s="269"/>
      <c r="N39" s="273"/>
      <c r="O39" s="270"/>
    </row>
    <row r="40" spans="3:19" ht="16" x14ac:dyDescent="0.2">
      <c r="C40" s="266"/>
      <c r="D40" s="180"/>
      <c r="E40" s="287" t="s">
        <v>51</v>
      </c>
      <c r="F40" s="182">
        <v>5</v>
      </c>
      <c r="G40" s="183">
        <v>36.124000000000002</v>
      </c>
      <c r="H40" s="288">
        <v>180.62</v>
      </c>
      <c r="I40" s="185">
        <f>IFERROR(H40/$H$42,0)</f>
        <v>0.18338731457696641</v>
      </c>
      <c r="J40" s="186"/>
      <c r="K40" s="289"/>
      <c r="L40" s="167"/>
      <c r="M40" s="269"/>
      <c r="N40" s="274" t="s">
        <v>102</v>
      </c>
      <c r="O40" s="270"/>
    </row>
    <row r="41" spans="3:19" x14ac:dyDescent="0.2">
      <c r="C41" s="266"/>
      <c r="D41" s="180"/>
      <c r="E41" s="190"/>
      <c r="F41" s="191"/>
      <c r="G41" s="192"/>
      <c r="H41" s="193"/>
      <c r="I41" s="194"/>
      <c r="J41" s="186"/>
      <c r="K41" s="289"/>
      <c r="L41" s="167"/>
      <c r="M41" s="269"/>
      <c r="N41" s="273"/>
      <c r="O41" s="270"/>
    </row>
    <row r="42" spans="3:19" s="178" customFormat="1" ht="19" x14ac:dyDescent="0.25">
      <c r="C42" s="286"/>
      <c r="D42" s="159"/>
      <c r="E42" s="198" t="s">
        <v>52</v>
      </c>
      <c r="F42" s="199">
        <f>F22+F34+F40+F28</f>
        <v>66</v>
      </c>
      <c r="G42" s="200">
        <f>IFERROR(H42/F42,0)</f>
        <v>14.922878787878789</v>
      </c>
      <c r="H42" s="298">
        <f>H22+H34+H40+H28</f>
        <v>984.91000000000008</v>
      </c>
      <c r="I42" s="202"/>
      <c r="J42" s="203"/>
      <c r="K42" s="299"/>
      <c r="L42" s="247"/>
      <c r="M42" s="290"/>
      <c r="N42" s="273"/>
      <c r="O42" s="291"/>
      <c r="Q42"/>
      <c r="R42"/>
      <c r="S42"/>
    </row>
    <row r="43" spans="3:19" s="178" customFormat="1" ht="19" x14ac:dyDescent="0.25">
      <c r="C43" s="286"/>
      <c r="D43" s="208"/>
      <c r="E43" s="209"/>
      <c r="F43" s="210"/>
      <c r="G43" s="211"/>
      <c r="H43" s="193"/>
      <c r="I43" s="212"/>
      <c r="J43" s="213"/>
      <c r="K43" s="300"/>
      <c r="L43" s="189"/>
      <c r="M43" s="290"/>
      <c r="N43" s="273"/>
      <c r="O43" s="291"/>
      <c r="Q43"/>
      <c r="R43"/>
      <c r="S43"/>
    </row>
    <row r="44" spans="3:19" ht="8.25" customHeight="1" thickBot="1" x14ac:dyDescent="0.25">
      <c r="C44" s="301"/>
      <c r="D44" s="302"/>
      <c r="E44" s="302"/>
      <c r="F44" s="302"/>
      <c r="G44" s="302"/>
      <c r="H44" s="302"/>
      <c r="I44" s="302"/>
      <c r="J44" s="302"/>
      <c r="K44" s="303"/>
      <c r="M44" s="269"/>
      <c r="N44" s="273"/>
      <c r="O44" s="270"/>
    </row>
    <row r="45" spans="3:19" s="205" customFormat="1" ht="19" x14ac:dyDescent="0.25">
      <c r="D45"/>
      <c r="E45"/>
      <c r="F45"/>
      <c r="G45"/>
      <c r="H45"/>
      <c r="I45"/>
      <c r="J45"/>
      <c r="K45"/>
      <c r="L45"/>
      <c r="M45" s="304"/>
      <c r="N45" s="273"/>
      <c r="O45" s="305"/>
      <c r="Q45"/>
      <c r="R45"/>
      <c r="S45"/>
    </row>
    <row r="46" spans="3:19" s="205" customFormat="1" ht="19" x14ac:dyDescent="0.25">
      <c r="D46"/>
      <c r="E46"/>
      <c r="F46"/>
      <c r="G46"/>
      <c r="H46"/>
      <c r="I46"/>
      <c r="J46"/>
      <c r="K46"/>
      <c r="L46"/>
      <c r="M46" s="304"/>
      <c r="N46" s="339" t="s">
        <v>107</v>
      </c>
      <c r="O46" s="305"/>
      <c r="Q46"/>
      <c r="R46"/>
      <c r="S46"/>
    </row>
    <row r="47" spans="3:19" ht="11.25" customHeight="1" x14ac:dyDescent="0.2">
      <c r="M47" s="269"/>
      <c r="N47" s="279"/>
      <c r="O47" s="270"/>
    </row>
    <row r="48" spans="3:19" x14ac:dyDescent="0.2">
      <c r="M48" s="269"/>
      <c r="N48" s="279"/>
      <c r="O48" s="270"/>
    </row>
    <row r="49" spans="13:19" x14ac:dyDescent="0.2">
      <c r="M49" s="269"/>
      <c r="N49" s="279"/>
      <c r="O49" s="270"/>
    </row>
    <row r="50" spans="13:19" x14ac:dyDescent="0.2">
      <c r="M50" s="269"/>
      <c r="N50" s="279"/>
      <c r="O50" s="270"/>
    </row>
    <row r="51" spans="13:19" x14ac:dyDescent="0.2">
      <c r="M51" s="269"/>
      <c r="N51" s="279"/>
      <c r="O51" s="270"/>
    </row>
    <row r="52" spans="13:19" x14ac:dyDescent="0.2">
      <c r="M52" s="269"/>
      <c r="N52" s="279"/>
      <c r="O52" s="270"/>
    </row>
    <row r="53" spans="13:19" x14ac:dyDescent="0.2">
      <c r="M53" s="269"/>
      <c r="N53" s="279"/>
      <c r="O53" s="270"/>
    </row>
    <row r="54" spans="13:19" x14ac:dyDescent="0.2">
      <c r="M54" s="269"/>
      <c r="N54" s="279"/>
      <c r="O54" s="270"/>
    </row>
    <row r="55" spans="13:19" ht="16" thickBot="1" x14ac:dyDescent="0.25">
      <c r="M55" s="269"/>
      <c r="N55" s="283"/>
      <c r="O55" s="270"/>
    </row>
    <row r="56" spans="13:19" ht="17" thickTop="1" thickBot="1" x14ac:dyDescent="0.25">
      <c r="M56" s="306"/>
      <c r="N56" s="307"/>
      <c r="O56" s="308"/>
    </row>
    <row r="57" spans="13:19" ht="16" thickTop="1" x14ac:dyDescent="0.2">
      <c r="M57" s="309"/>
      <c r="N57" s="309"/>
      <c r="O57" s="309"/>
      <c r="Q57" s="309"/>
      <c r="R57" s="309"/>
      <c r="S57" s="309"/>
    </row>
    <row r="162" spans="22:22" x14ac:dyDescent="0.2">
      <c r="V162" s="84" t="s">
        <v>107</v>
      </c>
    </row>
  </sheetData>
  <conditionalFormatting sqref="H43">
    <cfRule type="containsText" dxfId="0" priority="1" operator="containsText" text="Over Budget">
      <formula>NOT(ISERROR(SEARCH("Over Budget",H43)))</formula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 enableFormatConditionsCalculation="0">
    <tabColor rgb="FF92D050"/>
  </sheetPr>
  <dimension ref="B2:AP178"/>
  <sheetViews>
    <sheetView showGridLines="0" topLeftCell="A2" workbookViewId="0"/>
  </sheetViews>
  <sheetFormatPr baseColWidth="10" defaultColWidth="8.83203125" defaultRowHeight="15" x14ac:dyDescent="0.2"/>
  <cols>
    <col min="1" max="1" width="4" customWidth="1"/>
    <col min="2" max="2" width="1.5" customWidth="1"/>
    <col min="3" max="3" width="2.1640625" customWidth="1"/>
    <col min="4" max="4" width="22.5" customWidth="1"/>
    <col min="5" max="5" width="7.83203125" customWidth="1"/>
    <col min="6" max="6" width="8.33203125" customWidth="1"/>
    <col min="7" max="7" width="9.83203125" customWidth="1"/>
    <col min="8" max="8" width="9.33203125" customWidth="1"/>
    <col min="9" max="9" width="2.1640625" customWidth="1"/>
    <col min="10" max="10" width="4.5" customWidth="1"/>
    <col min="11" max="11" width="1.5" customWidth="1"/>
    <col min="12" max="12" width="22.5" customWidth="1"/>
    <col min="13" max="13" width="16.33203125" customWidth="1"/>
    <col min="14" max="15" width="11" customWidth="1"/>
    <col min="16" max="16" width="5" customWidth="1"/>
    <col min="17" max="18" width="1.5" customWidth="1"/>
    <col min="19" max="19" width="4.83203125" customWidth="1"/>
    <col min="20" max="20" width="12.33203125" style="224" customWidth="1"/>
    <col min="21" max="21" width="18.6640625" customWidth="1"/>
    <col min="22" max="22" width="14.1640625" customWidth="1"/>
    <col min="23" max="23" width="18.33203125" customWidth="1"/>
    <col min="24" max="24" width="10.5" customWidth="1"/>
    <col min="26" max="26" width="1.5" customWidth="1"/>
    <col min="27" max="27" width="2.1640625" customWidth="1"/>
    <col min="28" max="28" width="23.33203125" customWidth="1"/>
    <col min="29" max="30" width="8.5" customWidth="1"/>
    <col min="31" max="31" width="8.1640625" customWidth="1"/>
    <col min="32" max="32" width="8.6640625" customWidth="1"/>
    <col min="33" max="33" width="2.1640625" customWidth="1"/>
    <col min="34" max="34" width="4.5" customWidth="1"/>
    <col min="35" max="35" width="1.5" customWidth="1"/>
    <col min="36" max="36" width="23.33203125" customWidth="1"/>
    <col min="37" max="37" width="16.6640625" customWidth="1"/>
    <col min="38" max="38" width="8.6640625" customWidth="1"/>
    <col min="39" max="39" width="9.83203125" customWidth="1"/>
    <col min="40" max="40" width="8.6640625" customWidth="1"/>
    <col min="41" max="41" width="10.6640625" customWidth="1"/>
    <col min="42" max="42" width="8.6640625" customWidth="1"/>
    <col min="43" max="43" width="9.83203125" customWidth="1"/>
  </cols>
  <sheetData>
    <row r="2" spans="2:42" s="111" customFormat="1" ht="21" x14ac:dyDescent="0.25">
      <c r="B2" s="249" t="s">
        <v>14</v>
      </c>
      <c r="T2" s="310"/>
      <c r="Z2" s="110"/>
    </row>
    <row r="3" spans="2:42" s="113" customFormat="1" ht="16" x14ac:dyDescent="0.2">
      <c r="B3" s="311" t="s">
        <v>103</v>
      </c>
      <c r="T3" s="312"/>
      <c r="Z3" s="112"/>
    </row>
    <row r="4" spans="2:42" s="113" customFormat="1" ht="16" x14ac:dyDescent="0.2">
      <c r="B4" s="313" t="s">
        <v>104</v>
      </c>
      <c r="T4" s="312"/>
      <c r="Z4" s="114"/>
    </row>
    <row r="5" spans="2:42" ht="16" thickBot="1" x14ac:dyDescent="0.25"/>
    <row r="6" spans="2:42" s="111" customFormat="1" ht="21" x14ac:dyDescent="0.25">
      <c r="B6" s="205"/>
      <c r="C6"/>
      <c r="D6"/>
      <c r="E6"/>
      <c r="F6"/>
      <c r="G6"/>
      <c r="H6"/>
      <c r="I6"/>
      <c r="J6" s="205"/>
      <c r="K6" s="205"/>
      <c r="L6" s="205"/>
      <c r="M6" s="205"/>
      <c r="N6" s="205"/>
      <c r="O6" s="205"/>
      <c r="P6" s="205"/>
      <c r="Q6" s="205"/>
      <c r="R6" s="205"/>
      <c r="S6" s="205"/>
      <c r="T6" s="310"/>
      <c r="Z6" s="314" t="s">
        <v>105</v>
      </c>
      <c r="AA6" s="315"/>
      <c r="AB6" s="315"/>
      <c r="AC6" s="316"/>
      <c r="AD6" s="315"/>
      <c r="AE6" s="315"/>
      <c r="AF6" s="316"/>
      <c r="AG6" s="315"/>
      <c r="AH6" s="315"/>
      <c r="AI6" s="316"/>
      <c r="AJ6" s="315"/>
      <c r="AK6" s="315"/>
      <c r="AL6" s="316"/>
      <c r="AM6" s="315"/>
      <c r="AN6" s="315"/>
      <c r="AO6" s="316"/>
      <c r="AP6" s="317"/>
    </row>
    <row r="7" spans="2:42" ht="7.5" customHeight="1" x14ac:dyDescent="0.2">
      <c r="Z7" s="266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271"/>
    </row>
    <row r="8" spans="2:42" ht="11.25" customHeight="1" x14ac:dyDescent="0.2">
      <c r="Z8" s="266"/>
      <c r="AA8" s="122"/>
      <c r="AB8" s="123"/>
      <c r="AC8" s="123"/>
      <c r="AD8" s="123"/>
      <c r="AE8" s="123"/>
      <c r="AF8" s="123"/>
      <c r="AG8" s="133"/>
      <c r="AH8" s="132"/>
      <c r="AI8" s="122"/>
      <c r="AJ8" s="123"/>
      <c r="AK8" s="123"/>
      <c r="AL8" s="123"/>
      <c r="AM8" s="123"/>
      <c r="AN8" s="123"/>
      <c r="AO8" s="133"/>
      <c r="AP8" s="271"/>
    </row>
    <row r="9" spans="2:42" ht="16" thickBot="1" x14ac:dyDescent="0.25">
      <c r="Z9" s="266"/>
      <c r="AA9" s="129"/>
      <c r="AB9" s="132"/>
      <c r="AC9" s="132"/>
      <c r="AD9" s="132"/>
      <c r="AE9" s="138"/>
      <c r="AF9" s="139"/>
      <c r="AG9" s="134"/>
      <c r="AH9" s="132"/>
      <c r="AI9" s="129"/>
      <c r="AJ9" s="132"/>
      <c r="AK9" s="132"/>
      <c r="AL9" s="132"/>
      <c r="AM9" s="138"/>
      <c r="AN9" s="139"/>
      <c r="AO9" s="134"/>
      <c r="AP9" s="271"/>
    </row>
    <row r="10" spans="2:42" ht="16" thickBot="1" x14ac:dyDescent="0.25">
      <c r="T10" s="318" t="s">
        <v>58</v>
      </c>
      <c r="U10" s="319" t="s">
        <v>59</v>
      </c>
      <c r="V10" s="319" t="s">
        <v>31</v>
      </c>
      <c r="W10" s="319" t="s">
        <v>60</v>
      </c>
      <c r="X10" s="320" t="s">
        <v>61</v>
      </c>
      <c r="Z10" s="266"/>
      <c r="AA10" s="129"/>
      <c r="AB10" s="132"/>
      <c r="AC10" s="132"/>
      <c r="AD10" s="132"/>
      <c r="AE10" s="142"/>
      <c r="AF10" s="148"/>
      <c r="AG10" s="134"/>
      <c r="AH10" s="132"/>
      <c r="AI10" s="129"/>
      <c r="AJ10" s="132"/>
      <c r="AK10" s="132"/>
      <c r="AL10" s="132"/>
      <c r="AM10" s="142"/>
      <c r="AN10" s="321"/>
      <c r="AO10" s="134"/>
      <c r="AP10" s="271"/>
    </row>
    <row r="11" spans="2:42" x14ac:dyDescent="0.2">
      <c r="T11" s="322">
        <v>42369</v>
      </c>
      <c r="U11" s="323" t="s">
        <v>62</v>
      </c>
      <c r="V11" s="323" t="s">
        <v>51</v>
      </c>
      <c r="W11" s="323" t="s">
        <v>50</v>
      </c>
      <c r="X11" s="324">
        <v>47.53</v>
      </c>
      <c r="Z11" s="266"/>
      <c r="AA11" s="129"/>
      <c r="AB11" s="132"/>
      <c r="AC11" s="132"/>
      <c r="AD11" s="132"/>
      <c r="AE11" s="142"/>
      <c r="AF11" s="148"/>
      <c r="AG11" s="134"/>
      <c r="AH11" s="132"/>
      <c r="AI11" s="129"/>
      <c r="AJ11" s="132"/>
      <c r="AK11" s="132"/>
      <c r="AL11" s="132"/>
      <c r="AM11" s="142"/>
      <c r="AN11" s="321"/>
      <c r="AO11" s="134"/>
      <c r="AP11" s="271"/>
    </row>
    <row r="12" spans="2:42" x14ac:dyDescent="0.2">
      <c r="T12" s="325">
        <v>42369</v>
      </c>
      <c r="U12" s="326" t="s">
        <v>63</v>
      </c>
      <c r="V12" s="326" t="s">
        <v>39</v>
      </c>
      <c r="W12" s="326" t="s">
        <v>36</v>
      </c>
      <c r="X12" s="327">
        <v>5.69</v>
      </c>
      <c r="Z12" s="266"/>
      <c r="AA12" s="129"/>
      <c r="AB12" s="146" t="s">
        <v>24</v>
      </c>
      <c r="AC12" s="147" t="str">
        <f>'Ex1'!$O$12</f>
        <v>Darryahn Knight</v>
      </c>
      <c r="AD12" s="132"/>
      <c r="AE12" s="142"/>
      <c r="AF12" s="148"/>
      <c r="AG12" s="134"/>
      <c r="AH12" s="132"/>
      <c r="AI12" s="129"/>
      <c r="AJ12" s="146" t="s">
        <v>24</v>
      </c>
      <c r="AK12" s="147" t="str">
        <f>'Ex1'!$O$12</f>
        <v>Darryahn Knight</v>
      </c>
      <c r="AL12" s="132"/>
      <c r="AM12" s="153"/>
      <c r="AN12" s="321"/>
      <c r="AO12" s="134"/>
      <c r="AP12" s="271"/>
    </row>
    <row r="13" spans="2:42" x14ac:dyDescent="0.2">
      <c r="T13" s="325">
        <v>42369</v>
      </c>
      <c r="U13" s="326" t="s">
        <v>64</v>
      </c>
      <c r="V13" s="326" t="s">
        <v>43</v>
      </c>
      <c r="W13" s="326" t="s">
        <v>42</v>
      </c>
      <c r="X13" s="327">
        <v>2.75</v>
      </c>
      <c r="Z13" s="266"/>
      <c r="AA13" s="129"/>
      <c r="AB13" s="146" t="s">
        <v>26</v>
      </c>
      <c r="AC13" s="147" t="str">
        <f>'Ex1'!$O$13</f>
        <v>dk81340n</v>
      </c>
      <c r="AD13" s="132"/>
      <c r="AE13" s="340" t="s">
        <v>107</v>
      </c>
      <c r="AF13" s="148"/>
      <c r="AG13" s="134"/>
      <c r="AH13" s="132"/>
      <c r="AI13" s="129"/>
      <c r="AJ13" s="146" t="s">
        <v>26</v>
      </c>
      <c r="AK13" s="147" t="str">
        <f>'Ex1'!$O$13</f>
        <v>dk81340n</v>
      </c>
      <c r="AL13" s="132"/>
      <c r="AM13" s="153"/>
      <c r="AN13" s="321"/>
      <c r="AO13" s="134"/>
      <c r="AP13" s="271"/>
    </row>
    <row r="14" spans="2:42" x14ac:dyDescent="0.2">
      <c r="T14" s="325">
        <v>42368</v>
      </c>
      <c r="U14" s="326" t="s">
        <v>65</v>
      </c>
      <c r="V14" s="326" t="s">
        <v>51</v>
      </c>
      <c r="W14" s="326" t="s">
        <v>48</v>
      </c>
      <c r="X14" s="327">
        <v>26.24</v>
      </c>
      <c r="Z14" s="266"/>
      <c r="AA14" s="129"/>
      <c r="AB14" s="146"/>
      <c r="AC14" s="328"/>
      <c r="AD14" s="132"/>
      <c r="AE14" s="142"/>
      <c r="AF14" s="148"/>
      <c r="AG14" s="134"/>
      <c r="AH14" s="132"/>
      <c r="AI14" s="129"/>
      <c r="AJ14" s="146"/>
      <c r="AK14" s="328"/>
      <c r="AL14" s="132"/>
      <c r="AM14" s="153"/>
      <c r="AN14" s="321"/>
      <c r="AO14" s="134"/>
      <c r="AP14" s="271"/>
    </row>
    <row r="15" spans="2:42" x14ac:dyDescent="0.2">
      <c r="T15" s="325">
        <v>42368</v>
      </c>
      <c r="U15" s="326" t="s">
        <v>66</v>
      </c>
      <c r="V15" s="326" t="s">
        <v>43</v>
      </c>
      <c r="W15" s="326" t="s">
        <v>41</v>
      </c>
      <c r="X15" s="327">
        <v>135.96</v>
      </c>
      <c r="Z15" s="266"/>
      <c r="AA15" s="129"/>
      <c r="AB15" s="146"/>
      <c r="AC15" s="328"/>
      <c r="AD15" s="132"/>
      <c r="AE15" s="153"/>
      <c r="AF15" s="148"/>
      <c r="AG15" s="134"/>
      <c r="AH15" s="132"/>
      <c r="AI15" s="129"/>
      <c r="AJ15" s="146"/>
      <c r="AK15" s="328"/>
      <c r="AL15" s="132"/>
      <c r="AM15" s="153"/>
      <c r="AN15" s="148"/>
      <c r="AO15" s="134"/>
      <c r="AP15" s="271"/>
    </row>
    <row r="16" spans="2:42" x14ac:dyDescent="0.2">
      <c r="T16" s="325">
        <v>42367</v>
      </c>
      <c r="U16" s="326" t="s">
        <v>67</v>
      </c>
      <c r="V16" s="326" t="s">
        <v>39</v>
      </c>
      <c r="W16" s="326" t="s">
        <v>36</v>
      </c>
      <c r="X16" s="327">
        <v>5.93</v>
      </c>
      <c r="Z16" s="266"/>
      <c r="AA16" s="129"/>
      <c r="AD16" s="156"/>
      <c r="AE16" s="156"/>
      <c r="AF16" s="156"/>
      <c r="AG16" s="134"/>
      <c r="AH16" s="132"/>
      <c r="AI16" s="129"/>
      <c r="AJ16" s="132"/>
      <c r="AK16" s="132"/>
      <c r="AL16" s="156"/>
      <c r="AM16" s="156"/>
      <c r="AN16" s="156"/>
      <c r="AO16" s="134"/>
      <c r="AP16" s="271"/>
    </row>
    <row r="17" spans="2:42" s="157" customFormat="1" x14ac:dyDescent="0.2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 s="325">
        <v>42367</v>
      </c>
      <c r="U17" s="326" t="s">
        <v>64</v>
      </c>
      <c r="V17" s="326" t="s">
        <v>43</v>
      </c>
      <c r="W17" s="326" t="s">
        <v>42</v>
      </c>
      <c r="X17" s="327">
        <v>2.75</v>
      </c>
      <c r="Y17"/>
      <c r="Z17" s="276"/>
      <c r="AA17" s="159"/>
      <c r="AB17"/>
      <c r="AC17"/>
      <c r="AD17" s="149"/>
      <c r="AE17" s="149"/>
      <c r="AF17" s="149"/>
      <c r="AG17" s="165"/>
      <c r="AH17" s="149"/>
      <c r="AI17" s="159"/>
      <c r="AJ17"/>
      <c r="AK17"/>
      <c r="AL17" s="149"/>
      <c r="AM17" s="149"/>
      <c r="AN17" s="149"/>
      <c r="AO17" s="165"/>
      <c r="AP17" s="277"/>
    </row>
    <row r="18" spans="2:42" x14ac:dyDescent="0.2">
      <c r="T18" s="325">
        <v>42366</v>
      </c>
      <c r="U18" s="326" t="s">
        <v>68</v>
      </c>
      <c r="V18" s="326" t="s">
        <v>39</v>
      </c>
      <c r="W18" s="326" t="s">
        <v>36</v>
      </c>
      <c r="X18" s="327">
        <v>11.37</v>
      </c>
      <c r="Y18" s="157"/>
      <c r="Z18" s="266"/>
      <c r="AA18" s="129"/>
      <c r="AD18" s="132"/>
      <c r="AE18" s="132"/>
      <c r="AF18" s="132"/>
      <c r="AG18" s="134"/>
      <c r="AH18" s="132"/>
      <c r="AI18" s="129"/>
      <c r="AJ18" s="132"/>
      <c r="AK18" s="132"/>
      <c r="AL18" s="132"/>
      <c r="AM18" s="132"/>
      <c r="AN18" s="132"/>
      <c r="AO18" s="134"/>
      <c r="AP18" s="271"/>
    </row>
    <row r="19" spans="2:42" x14ac:dyDescent="0.2">
      <c r="T19" s="325">
        <v>42366</v>
      </c>
      <c r="U19" s="326" t="s">
        <v>64</v>
      </c>
      <c r="V19" s="326" t="s">
        <v>43</v>
      </c>
      <c r="W19" s="326" t="s">
        <v>42</v>
      </c>
      <c r="X19" s="327">
        <v>2.75</v>
      </c>
      <c r="Z19" s="266"/>
      <c r="AA19" s="129"/>
      <c r="AG19" s="134"/>
      <c r="AH19" s="132"/>
      <c r="AI19" s="129"/>
      <c r="AO19" s="134"/>
      <c r="AP19" s="271"/>
    </row>
    <row r="20" spans="2:42" x14ac:dyDescent="0.2">
      <c r="T20" s="325">
        <v>42365</v>
      </c>
      <c r="U20" s="326" t="s">
        <v>69</v>
      </c>
      <c r="V20" s="326" t="s">
        <v>51</v>
      </c>
      <c r="W20" s="326" t="s">
        <v>48</v>
      </c>
      <c r="X20" s="327">
        <v>47.28</v>
      </c>
      <c r="Z20" s="266"/>
      <c r="AA20" s="129"/>
      <c r="AB20" s="329"/>
      <c r="AC20" s="330"/>
      <c r="AD20" s="331"/>
      <c r="AE20" s="331"/>
      <c r="AF20" s="332"/>
      <c r="AG20" s="134"/>
      <c r="AH20" s="132"/>
      <c r="AI20" s="129"/>
      <c r="AO20" s="134"/>
      <c r="AP20" s="271"/>
    </row>
    <row r="21" spans="2:42" s="178" customFormat="1" x14ac:dyDescent="0.2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 s="325">
        <v>42364</v>
      </c>
      <c r="U21" s="326" t="s">
        <v>70</v>
      </c>
      <c r="V21" s="326" t="s">
        <v>39</v>
      </c>
      <c r="W21" s="326" t="s">
        <v>38</v>
      </c>
      <c r="X21" s="327">
        <v>21.58</v>
      </c>
      <c r="Y21"/>
      <c r="Z21" s="286"/>
      <c r="AA21" s="129"/>
      <c r="AB21" s="333"/>
      <c r="AC21" s="330"/>
      <c r="AD21" s="331"/>
      <c r="AE21" s="331"/>
      <c r="AF21" s="332"/>
      <c r="AG21" s="186"/>
      <c r="AH21" s="167"/>
      <c r="AI21" s="129"/>
      <c r="AJ21"/>
      <c r="AK21"/>
      <c r="AL21"/>
      <c r="AM21"/>
      <c r="AN21"/>
      <c r="AO21" s="134"/>
      <c r="AP21" s="271"/>
    </row>
    <row r="22" spans="2:42" s="178" customFormat="1" x14ac:dyDescent="0.2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 s="325">
        <v>42364</v>
      </c>
      <c r="U22" s="326" t="s">
        <v>64</v>
      </c>
      <c r="V22" s="326" t="s">
        <v>43</v>
      </c>
      <c r="W22" s="326" t="s">
        <v>42</v>
      </c>
      <c r="X22" s="327">
        <v>2.75</v>
      </c>
      <c r="Z22" s="286"/>
      <c r="AA22" s="129"/>
      <c r="AB22" s="333"/>
      <c r="AC22" s="330"/>
      <c r="AD22" s="331"/>
      <c r="AE22" s="331"/>
      <c r="AF22" s="332"/>
      <c r="AG22" s="186"/>
      <c r="AH22" s="167"/>
      <c r="AI22" s="129"/>
      <c r="AJ22" s="329"/>
      <c r="AK22" s="331"/>
      <c r="AL22" s="332"/>
      <c r="AM22" s="331"/>
      <c r="AN22" s="332"/>
      <c r="AO22" s="134"/>
      <c r="AP22" s="271"/>
    </row>
    <row r="23" spans="2:42" s="157" customFormat="1" x14ac:dyDescent="0.2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 s="325">
        <v>42363</v>
      </c>
      <c r="U23" s="326" t="s">
        <v>71</v>
      </c>
      <c r="V23" s="326" t="s">
        <v>51</v>
      </c>
      <c r="W23" s="326" t="s">
        <v>48</v>
      </c>
      <c r="X23" s="327">
        <v>27.36</v>
      </c>
      <c r="Y23" s="178"/>
      <c r="Z23" s="276"/>
      <c r="AA23" s="129"/>
      <c r="AB23" s="333"/>
      <c r="AC23" s="330"/>
      <c r="AD23" s="331"/>
      <c r="AE23" s="331"/>
      <c r="AF23" s="332"/>
      <c r="AG23" s="165"/>
      <c r="AH23" s="149"/>
      <c r="AI23" s="129"/>
      <c r="AJ23" s="333"/>
      <c r="AK23" s="331"/>
      <c r="AL23" s="332"/>
      <c r="AM23" s="331"/>
      <c r="AN23" s="332"/>
      <c r="AO23" s="134"/>
      <c r="AP23" s="271"/>
    </row>
    <row r="24" spans="2:42" x14ac:dyDescent="0.2">
      <c r="T24" s="325">
        <v>42363</v>
      </c>
      <c r="U24" s="326" t="s">
        <v>70</v>
      </c>
      <c r="V24" s="326" t="s">
        <v>39</v>
      </c>
      <c r="W24" s="326" t="s">
        <v>38</v>
      </c>
      <c r="X24" s="327">
        <v>17.940000000000001</v>
      </c>
      <c r="Y24" s="157"/>
      <c r="Z24" s="266"/>
      <c r="AA24" s="129"/>
      <c r="AB24" s="329"/>
      <c r="AC24" s="330"/>
      <c r="AD24" s="331"/>
      <c r="AE24" s="331"/>
      <c r="AF24" s="332"/>
      <c r="AG24" s="134"/>
      <c r="AH24" s="132"/>
      <c r="AI24" s="129"/>
      <c r="AJ24" s="333"/>
      <c r="AK24" s="331"/>
      <c r="AL24" s="332"/>
      <c r="AM24" s="331"/>
      <c r="AN24" s="332"/>
      <c r="AO24" s="134"/>
      <c r="AP24" s="271"/>
    </row>
    <row r="25" spans="2:42" x14ac:dyDescent="0.2">
      <c r="T25" s="325">
        <v>42363</v>
      </c>
      <c r="U25" s="326" t="s">
        <v>64</v>
      </c>
      <c r="V25" s="326" t="s">
        <v>43</v>
      </c>
      <c r="W25" s="326" t="s">
        <v>42</v>
      </c>
      <c r="X25" s="327">
        <v>2.75</v>
      </c>
      <c r="Z25" s="266"/>
      <c r="AA25" s="129"/>
      <c r="AB25" s="329"/>
      <c r="AC25" s="330"/>
      <c r="AD25" s="331"/>
      <c r="AE25" s="331"/>
      <c r="AF25" s="332"/>
      <c r="AG25" s="134"/>
      <c r="AH25" s="132"/>
      <c r="AI25" s="129"/>
      <c r="AJ25" s="333"/>
      <c r="AK25" s="331"/>
      <c r="AL25" s="332"/>
      <c r="AM25" s="331"/>
      <c r="AN25" s="332"/>
      <c r="AO25" s="134"/>
      <c r="AP25" s="271"/>
    </row>
    <row r="26" spans="2:42" x14ac:dyDescent="0.2">
      <c r="T26" s="325">
        <v>42363</v>
      </c>
      <c r="U26" s="326" t="s">
        <v>72</v>
      </c>
      <c r="V26" s="326" t="s">
        <v>47</v>
      </c>
      <c r="W26" s="326" t="s">
        <v>45</v>
      </c>
      <c r="X26" s="327">
        <v>1.99</v>
      </c>
      <c r="Z26" s="266"/>
      <c r="AA26" s="129"/>
      <c r="AB26" s="333"/>
      <c r="AC26" s="330"/>
      <c r="AD26" s="331"/>
      <c r="AE26" s="331"/>
      <c r="AF26" s="332"/>
      <c r="AG26" s="134"/>
      <c r="AH26" s="132"/>
      <c r="AI26" s="129"/>
      <c r="AJ26" s="329"/>
      <c r="AK26" s="331"/>
      <c r="AL26" s="332"/>
      <c r="AM26" s="331"/>
      <c r="AN26" s="332"/>
      <c r="AO26" s="134"/>
      <c r="AP26" s="271"/>
    </row>
    <row r="27" spans="2:42" s="178" customFormat="1" x14ac:dyDescent="0.2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 s="325">
        <v>42361</v>
      </c>
      <c r="U27" s="326" t="s">
        <v>73</v>
      </c>
      <c r="V27" s="326" t="s">
        <v>43</v>
      </c>
      <c r="W27" s="326" t="s">
        <v>40</v>
      </c>
      <c r="X27" s="327">
        <v>45.12</v>
      </c>
      <c r="Y27"/>
      <c r="Z27" s="286"/>
      <c r="AA27" s="180"/>
      <c r="AB27" s="333"/>
      <c r="AC27" s="330"/>
      <c r="AD27" s="331"/>
      <c r="AE27" s="331"/>
      <c r="AF27" s="332"/>
      <c r="AG27" s="186"/>
      <c r="AH27" s="167"/>
      <c r="AI27" s="180"/>
      <c r="AJ27" s="329"/>
      <c r="AK27" s="331"/>
      <c r="AL27" s="332"/>
      <c r="AM27" s="331"/>
      <c r="AN27" s="332"/>
      <c r="AO27" s="134"/>
      <c r="AP27" s="271"/>
    </row>
    <row r="28" spans="2:42" s="178" customFormat="1" x14ac:dyDescent="0.2">
      <c r="B28"/>
      <c r="C28"/>
      <c r="D28"/>
      <c r="E28"/>
      <c r="F28"/>
      <c r="G28"/>
      <c r="H28"/>
      <c r="I28"/>
      <c r="J28"/>
      <c r="K28"/>
      <c r="L28"/>
      <c r="M28"/>
      <c r="N28" s="84"/>
      <c r="O28"/>
      <c r="P28"/>
      <c r="Q28"/>
      <c r="R28"/>
      <c r="S28"/>
      <c r="T28" s="325">
        <v>42361</v>
      </c>
      <c r="U28" s="326" t="s">
        <v>70</v>
      </c>
      <c r="V28" s="326" t="s">
        <v>39</v>
      </c>
      <c r="W28" s="326" t="s">
        <v>38</v>
      </c>
      <c r="X28" s="327">
        <v>33.94</v>
      </c>
      <c r="Z28" s="286"/>
      <c r="AA28" s="180"/>
      <c r="AB28" s="333"/>
      <c r="AC28" s="330"/>
      <c r="AD28" s="331"/>
      <c r="AE28" s="331"/>
      <c r="AF28" s="332"/>
      <c r="AG28" s="186"/>
      <c r="AH28" s="167"/>
      <c r="AI28" s="180"/>
      <c r="AJ28" s="333"/>
      <c r="AK28" s="331"/>
      <c r="AL28" s="332"/>
      <c r="AM28" s="331"/>
      <c r="AN28" s="332"/>
      <c r="AO28" s="134"/>
      <c r="AP28" s="271"/>
    </row>
    <row r="29" spans="2:42" x14ac:dyDescent="0.2">
      <c r="T29" s="325">
        <v>42361</v>
      </c>
      <c r="U29" s="326" t="s">
        <v>74</v>
      </c>
      <c r="V29" s="326" t="s">
        <v>39</v>
      </c>
      <c r="W29" s="326" t="s">
        <v>37</v>
      </c>
      <c r="X29" s="327">
        <v>19.75</v>
      </c>
      <c r="Y29" s="178"/>
      <c r="Z29" s="266"/>
      <c r="AA29" s="129"/>
      <c r="AB29" s="329"/>
      <c r="AC29" s="330"/>
      <c r="AD29" s="331"/>
      <c r="AE29" s="331"/>
      <c r="AF29" s="332"/>
      <c r="AG29" s="134"/>
      <c r="AH29" s="132"/>
      <c r="AI29" s="129"/>
      <c r="AJ29" s="333"/>
      <c r="AK29" s="331"/>
      <c r="AL29" s="332"/>
      <c r="AM29" s="331"/>
      <c r="AN29" s="332"/>
      <c r="AO29" s="134"/>
      <c r="AP29" s="271"/>
    </row>
    <row r="30" spans="2:42" s="157" customFormat="1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 s="325">
        <v>42361</v>
      </c>
      <c r="U30" s="326" t="s">
        <v>75</v>
      </c>
      <c r="V30" s="326" t="s">
        <v>43</v>
      </c>
      <c r="W30" s="326" t="s">
        <v>40</v>
      </c>
      <c r="X30" s="327">
        <v>17.63</v>
      </c>
      <c r="Z30" s="276"/>
      <c r="AA30" s="159"/>
      <c r="AB30" s="329"/>
      <c r="AC30" s="330"/>
      <c r="AD30" s="331"/>
      <c r="AE30" s="331"/>
      <c r="AF30" s="332"/>
      <c r="AG30" s="165"/>
      <c r="AH30" s="149"/>
      <c r="AI30" s="159"/>
      <c r="AJ30" s="333"/>
      <c r="AK30" s="331"/>
      <c r="AL30" s="332"/>
      <c r="AM30" s="331"/>
      <c r="AN30" s="332"/>
      <c r="AO30" s="134"/>
      <c r="AP30" s="271"/>
    </row>
    <row r="31" spans="2:42" x14ac:dyDescent="0.2">
      <c r="T31" s="325">
        <v>42361</v>
      </c>
      <c r="U31" s="326" t="s">
        <v>67</v>
      </c>
      <c r="V31" s="326" t="s">
        <v>39</v>
      </c>
      <c r="W31" s="326" t="s">
        <v>36</v>
      </c>
      <c r="X31" s="327">
        <v>9.84</v>
      </c>
      <c r="Z31" s="266"/>
      <c r="AA31" s="129"/>
      <c r="AB31" s="333"/>
      <c r="AC31" s="330"/>
      <c r="AD31" s="331"/>
      <c r="AE31" s="331"/>
      <c r="AF31" s="332"/>
      <c r="AG31" s="134"/>
      <c r="AH31" s="132"/>
      <c r="AI31" s="129"/>
      <c r="AJ31" s="329"/>
      <c r="AK31" s="331"/>
      <c r="AL31" s="332"/>
      <c r="AM31" s="331"/>
      <c r="AN31" s="332"/>
      <c r="AO31" s="134"/>
      <c r="AP31" s="271"/>
    </row>
    <row r="32" spans="2:42" x14ac:dyDescent="0.2">
      <c r="T32" s="325">
        <v>42361</v>
      </c>
      <c r="U32" s="326" t="s">
        <v>63</v>
      </c>
      <c r="V32" s="326" t="s">
        <v>39</v>
      </c>
      <c r="W32" s="326" t="s">
        <v>36</v>
      </c>
      <c r="X32" s="327">
        <v>5.25</v>
      </c>
      <c r="Z32" s="266"/>
      <c r="AA32" s="129"/>
      <c r="AB32" s="333"/>
      <c r="AC32" s="330"/>
      <c r="AD32" s="331"/>
      <c r="AE32" s="331"/>
      <c r="AF32" s="332"/>
      <c r="AG32" s="134"/>
      <c r="AH32" s="132"/>
      <c r="AI32" s="129"/>
      <c r="AJ32" s="329"/>
      <c r="AK32" s="331"/>
      <c r="AL32" s="332"/>
      <c r="AM32" s="331"/>
      <c r="AN32" s="332"/>
      <c r="AO32" s="134"/>
      <c r="AP32" s="271"/>
    </row>
    <row r="33" spans="2:42" x14ac:dyDescent="0.2">
      <c r="T33" s="325">
        <v>42361</v>
      </c>
      <c r="U33" s="326" t="s">
        <v>72</v>
      </c>
      <c r="V33" s="326" t="s">
        <v>47</v>
      </c>
      <c r="W33" s="326" t="s">
        <v>45</v>
      </c>
      <c r="X33" s="327">
        <v>0.99</v>
      </c>
      <c r="Z33" s="266"/>
      <c r="AA33" s="129"/>
      <c r="AB33" s="333"/>
      <c r="AC33" s="330"/>
      <c r="AD33" s="331"/>
      <c r="AE33" s="331"/>
      <c r="AF33" s="332"/>
      <c r="AG33" s="134"/>
      <c r="AH33" s="132"/>
      <c r="AI33" s="129"/>
      <c r="AJ33" s="333"/>
      <c r="AK33" s="331"/>
      <c r="AL33" s="332"/>
      <c r="AM33" s="331"/>
      <c r="AN33" s="332"/>
      <c r="AO33" s="134"/>
      <c r="AP33" s="271"/>
    </row>
    <row r="34" spans="2:42" s="178" customFormat="1" x14ac:dyDescent="0.2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 s="325">
        <v>42361</v>
      </c>
      <c r="U34" s="326" t="s">
        <v>72</v>
      </c>
      <c r="V34" s="326" t="s">
        <v>47</v>
      </c>
      <c r="W34" s="326" t="s">
        <v>45</v>
      </c>
      <c r="X34" s="327">
        <v>0.99</v>
      </c>
      <c r="Z34" s="286"/>
      <c r="AA34" s="180"/>
      <c r="AB34" s="329"/>
      <c r="AC34" s="330"/>
      <c r="AD34" s="331"/>
      <c r="AE34" s="331"/>
      <c r="AF34" s="332"/>
      <c r="AG34" s="186"/>
      <c r="AH34" s="167"/>
      <c r="AI34" s="180"/>
      <c r="AJ34" s="333"/>
      <c r="AK34" s="331"/>
      <c r="AL34" s="332"/>
      <c r="AM34" s="331"/>
      <c r="AN34" s="332"/>
      <c r="AO34" s="134"/>
      <c r="AP34" s="271"/>
    </row>
    <row r="35" spans="2:42" s="178" customFormat="1" x14ac:dyDescent="0.2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 s="325">
        <v>42360</v>
      </c>
      <c r="U35" s="326" t="s">
        <v>76</v>
      </c>
      <c r="V35" s="326" t="s">
        <v>39</v>
      </c>
      <c r="W35" s="326" t="s">
        <v>38</v>
      </c>
      <c r="X35" s="327">
        <v>28.62</v>
      </c>
      <c r="Z35" s="286"/>
      <c r="AA35" s="180"/>
      <c r="AB35" s="329"/>
      <c r="AC35" s="330"/>
      <c r="AD35" s="331"/>
      <c r="AE35" s="331"/>
      <c r="AF35" s="332"/>
      <c r="AG35" s="186"/>
      <c r="AH35" s="167"/>
      <c r="AI35" s="180"/>
      <c r="AJ35" s="333"/>
      <c r="AK35" s="331"/>
      <c r="AL35" s="332"/>
      <c r="AM35" s="331"/>
      <c r="AN35" s="332"/>
      <c r="AO35" s="134"/>
      <c r="AP35" s="271"/>
    </row>
    <row r="36" spans="2:42" x14ac:dyDescent="0.2">
      <c r="T36" s="325">
        <v>42360</v>
      </c>
      <c r="U36" s="326" t="s">
        <v>77</v>
      </c>
      <c r="V36" s="326" t="s">
        <v>47</v>
      </c>
      <c r="W36" s="326" t="s">
        <v>46</v>
      </c>
      <c r="X36" s="327">
        <v>5.99</v>
      </c>
      <c r="Y36" s="157"/>
      <c r="Z36" s="266"/>
      <c r="AA36" s="129"/>
      <c r="AB36" s="333"/>
      <c r="AC36" s="330"/>
      <c r="AD36" s="331"/>
      <c r="AE36" s="331"/>
      <c r="AF36" s="332"/>
      <c r="AG36" s="134"/>
      <c r="AH36" s="132"/>
      <c r="AI36" s="129"/>
      <c r="AJ36" s="329"/>
      <c r="AK36" s="331"/>
      <c r="AL36" s="332"/>
      <c r="AM36" s="331"/>
      <c r="AN36" s="332"/>
      <c r="AO36" s="134"/>
      <c r="AP36" s="271"/>
    </row>
    <row r="37" spans="2:42" s="157" customFormat="1" x14ac:dyDescent="0.2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 s="325">
        <v>42360</v>
      </c>
      <c r="U37" s="326" t="s">
        <v>64</v>
      </c>
      <c r="V37" s="326" t="s">
        <v>43</v>
      </c>
      <c r="W37" s="326" t="s">
        <v>42</v>
      </c>
      <c r="X37" s="327">
        <v>2.75</v>
      </c>
      <c r="Y37"/>
      <c r="Z37" s="276"/>
      <c r="AA37" s="159"/>
      <c r="AB37" s="333"/>
      <c r="AC37" s="330"/>
      <c r="AD37" s="331"/>
      <c r="AE37" s="331"/>
      <c r="AF37" s="332"/>
      <c r="AG37" s="165"/>
      <c r="AH37" s="149"/>
      <c r="AI37" s="159"/>
      <c r="AJ37" s="329"/>
      <c r="AK37" s="331"/>
      <c r="AL37" s="332"/>
      <c r="AM37" s="331"/>
      <c r="AN37" s="332"/>
      <c r="AO37" s="134"/>
      <c r="AP37" s="271"/>
    </row>
    <row r="38" spans="2:42" x14ac:dyDescent="0.2">
      <c r="T38" s="325">
        <v>42359</v>
      </c>
      <c r="U38" s="326" t="s">
        <v>78</v>
      </c>
      <c r="V38" s="326" t="s">
        <v>39</v>
      </c>
      <c r="W38" s="326" t="s">
        <v>36</v>
      </c>
      <c r="X38" s="327">
        <v>5.95</v>
      </c>
      <c r="Z38" s="266"/>
      <c r="AA38" s="129"/>
      <c r="AB38" s="333"/>
      <c r="AC38" s="330"/>
      <c r="AD38" s="331"/>
      <c r="AE38" s="331"/>
      <c r="AF38" s="332"/>
      <c r="AG38" s="134"/>
      <c r="AH38" s="132"/>
      <c r="AI38" s="129"/>
      <c r="AJ38" s="333"/>
      <c r="AK38" s="331"/>
      <c r="AL38" s="332"/>
      <c r="AM38" s="331"/>
      <c r="AN38" s="332"/>
      <c r="AO38" s="134"/>
      <c r="AP38" s="271"/>
    </row>
    <row r="39" spans="2:42" x14ac:dyDescent="0.2">
      <c r="T39" s="325">
        <v>42359</v>
      </c>
      <c r="U39" s="326" t="s">
        <v>64</v>
      </c>
      <c r="V39" s="326" t="s">
        <v>43</v>
      </c>
      <c r="W39" s="326" t="s">
        <v>42</v>
      </c>
      <c r="X39" s="327">
        <v>2.75</v>
      </c>
      <c r="Z39" s="266"/>
      <c r="AA39" s="129"/>
      <c r="AB39" s="329"/>
      <c r="AC39" s="330"/>
      <c r="AD39" s="331"/>
      <c r="AE39" s="331"/>
      <c r="AF39" s="332"/>
      <c r="AG39" s="134"/>
      <c r="AH39" s="132"/>
      <c r="AI39" s="129"/>
      <c r="AJ39" s="333"/>
      <c r="AK39" s="331"/>
      <c r="AL39" s="332"/>
      <c r="AM39" s="331"/>
      <c r="AN39" s="332"/>
      <c r="AO39" s="134"/>
      <c r="AP39" s="271"/>
    </row>
    <row r="40" spans="2:42" x14ac:dyDescent="0.2">
      <c r="T40" s="325">
        <v>42359</v>
      </c>
      <c r="U40" s="326" t="s">
        <v>64</v>
      </c>
      <c r="V40" s="326" t="s">
        <v>43</v>
      </c>
      <c r="W40" s="326" t="s">
        <v>42</v>
      </c>
      <c r="X40" s="327">
        <v>2.75</v>
      </c>
      <c r="Y40" s="178"/>
      <c r="Z40" s="266"/>
      <c r="AA40" s="129"/>
      <c r="AB40" s="329"/>
      <c r="AC40" s="330"/>
      <c r="AD40" s="331"/>
      <c r="AE40" s="331"/>
      <c r="AF40" s="332"/>
      <c r="AG40" s="134"/>
      <c r="AH40" s="132"/>
      <c r="AI40" s="129"/>
      <c r="AJ40" s="333"/>
      <c r="AK40" s="331"/>
      <c r="AL40" s="332"/>
      <c r="AM40" s="331"/>
      <c r="AN40" s="332"/>
      <c r="AO40" s="134"/>
      <c r="AP40" s="271"/>
    </row>
    <row r="41" spans="2:42" s="178" customFormat="1" x14ac:dyDescent="0.2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 s="325">
        <v>42359</v>
      </c>
      <c r="U41" s="326" t="s">
        <v>64</v>
      </c>
      <c r="V41" s="326" t="s">
        <v>43</v>
      </c>
      <c r="W41" s="326" t="s">
        <v>42</v>
      </c>
      <c r="X41" s="327">
        <v>2.75</v>
      </c>
      <c r="Z41" s="286"/>
      <c r="AA41" s="180"/>
      <c r="AB41"/>
      <c r="AC41" s="330"/>
      <c r="AD41" s="331"/>
      <c r="AE41" s="331"/>
      <c r="AF41" s="332"/>
      <c r="AG41" s="186"/>
      <c r="AH41" s="167"/>
      <c r="AI41" s="180"/>
      <c r="AJ41" s="329"/>
      <c r="AK41" s="331"/>
      <c r="AL41" s="332"/>
      <c r="AM41" s="331"/>
      <c r="AN41" s="332"/>
      <c r="AO41" s="186"/>
      <c r="AP41" s="289"/>
    </row>
    <row r="42" spans="2:42" s="178" customFormat="1" ht="19" x14ac:dyDescent="0.25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 s="325">
        <v>42359</v>
      </c>
      <c r="U42" s="326" t="s">
        <v>64</v>
      </c>
      <c r="V42" s="326" t="s">
        <v>43</v>
      </c>
      <c r="W42" s="326" t="s">
        <v>42</v>
      </c>
      <c r="X42" s="327">
        <v>2.75</v>
      </c>
      <c r="Y42" s="195"/>
      <c r="AB42"/>
      <c r="AJ42" s="329"/>
      <c r="AK42" s="331"/>
      <c r="AL42" s="332"/>
      <c r="AM42" s="331"/>
      <c r="AN42" s="332"/>
    </row>
    <row r="43" spans="2:42" ht="19" x14ac:dyDescent="0.25">
      <c r="T43" s="325">
        <v>42359</v>
      </c>
      <c r="U43" s="326" t="s">
        <v>66</v>
      </c>
      <c r="V43" s="326" t="s">
        <v>43</v>
      </c>
      <c r="W43" s="326" t="s">
        <v>41</v>
      </c>
      <c r="X43" s="327">
        <v>183.21</v>
      </c>
      <c r="Y43" s="205"/>
    </row>
    <row r="44" spans="2:42" s="205" customFormat="1" ht="19" x14ac:dyDescent="0.25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 s="325">
        <v>42358</v>
      </c>
      <c r="U44" s="326" t="s">
        <v>76</v>
      </c>
      <c r="V44" s="326" t="s">
        <v>39</v>
      </c>
      <c r="W44" s="326" t="s">
        <v>38</v>
      </c>
      <c r="X44" s="327">
        <v>20.45</v>
      </c>
      <c r="Y44"/>
      <c r="AA44"/>
      <c r="AB44"/>
      <c r="AC44"/>
      <c r="AD44"/>
      <c r="AE44"/>
      <c r="AF44"/>
      <c r="AG44"/>
    </row>
    <row r="45" spans="2:42" s="205" customFormat="1" ht="19" x14ac:dyDescent="0.25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 s="325">
        <v>42358</v>
      </c>
      <c r="U45" s="326" t="s">
        <v>64</v>
      </c>
      <c r="V45" s="326" t="s">
        <v>43</v>
      </c>
      <c r="W45" s="326" t="s">
        <v>42</v>
      </c>
      <c r="X45" s="327">
        <v>2.75</v>
      </c>
      <c r="Y45"/>
      <c r="AA45"/>
      <c r="AB45"/>
      <c r="AC45"/>
      <c r="AD45"/>
      <c r="AE45"/>
      <c r="AF45"/>
      <c r="AG45"/>
    </row>
    <row r="46" spans="2:42" ht="11.25" customHeight="1" x14ac:dyDescent="0.2">
      <c r="T46" s="325">
        <v>42358</v>
      </c>
      <c r="U46" s="326" t="s">
        <v>72</v>
      </c>
      <c r="V46" s="326" t="s">
        <v>47</v>
      </c>
      <c r="W46" s="326" t="s">
        <v>45</v>
      </c>
      <c r="X46" s="327">
        <v>1.99</v>
      </c>
    </row>
    <row r="47" spans="2:42" x14ac:dyDescent="0.2">
      <c r="T47" s="325">
        <v>42358</v>
      </c>
      <c r="U47" s="326" t="s">
        <v>72</v>
      </c>
      <c r="V47" s="326" t="s">
        <v>47</v>
      </c>
      <c r="W47" s="326" t="s">
        <v>45</v>
      </c>
      <c r="X47" s="327">
        <v>0.99</v>
      </c>
    </row>
    <row r="48" spans="2:42" x14ac:dyDescent="0.2">
      <c r="T48" s="325">
        <v>42357</v>
      </c>
      <c r="U48" s="326" t="s">
        <v>79</v>
      </c>
      <c r="V48" s="326" t="s">
        <v>51</v>
      </c>
      <c r="W48" s="326" t="s">
        <v>49</v>
      </c>
      <c r="X48" s="327">
        <v>80.02</v>
      </c>
    </row>
    <row r="49" spans="20:24" x14ac:dyDescent="0.2">
      <c r="T49" s="325">
        <v>42357</v>
      </c>
      <c r="U49" s="326" t="s">
        <v>78</v>
      </c>
      <c r="V49" s="326" t="s">
        <v>39</v>
      </c>
      <c r="W49" s="326" t="s">
        <v>36</v>
      </c>
      <c r="X49" s="327">
        <v>5.33</v>
      </c>
    </row>
    <row r="50" spans="20:24" x14ac:dyDescent="0.2">
      <c r="T50" s="325">
        <v>42356</v>
      </c>
      <c r="U50" s="326" t="s">
        <v>80</v>
      </c>
      <c r="V50" s="326" t="s">
        <v>43</v>
      </c>
      <c r="W50" s="326" t="s">
        <v>42</v>
      </c>
      <c r="X50" s="327">
        <v>170</v>
      </c>
    </row>
    <row r="51" spans="20:24" x14ac:dyDescent="0.2">
      <c r="T51" s="325">
        <v>42356</v>
      </c>
      <c r="U51" s="326" t="s">
        <v>69</v>
      </c>
      <c r="V51" s="326" t="s">
        <v>51</v>
      </c>
      <c r="W51" s="326" t="s">
        <v>48</v>
      </c>
      <c r="X51" s="327">
        <v>68.900000000000006</v>
      </c>
    </row>
    <row r="52" spans="20:24" x14ac:dyDescent="0.2">
      <c r="T52" s="325">
        <v>42356</v>
      </c>
      <c r="U52" s="326" t="s">
        <v>81</v>
      </c>
      <c r="V52" s="326" t="s">
        <v>39</v>
      </c>
      <c r="W52" s="326" t="s">
        <v>37</v>
      </c>
      <c r="X52" s="327">
        <v>21.7</v>
      </c>
    </row>
    <row r="53" spans="20:24" x14ac:dyDescent="0.2">
      <c r="T53" s="325">
        <v>42356</v>
      </c>
      <c r="U53" s="326" t="s">
        <v>67</v>
      </c>
      <c r="V53" s="326" t="s">
        <v>39</v>
      </c>
      <c r="W53" s="326" t="s">
        <v>36</v>
      </c>
      <c r="X53" s="327">
        <v>10.93</v>
      </c>
    </row>
    <row r="54" spans="20:24" x14ac:dyDescent="0.2">
      <c r="T54" s="325">
        <v>42355</v>
      </c>
      <c r="U54" s="326" t="s">
        <v>70</v>
      </c>
      <c r="V54" s="326" t="s">
        <v>39</v>
      </c>
      <c r="W54" s="326" t="s">
        <v>38</v>
      </c>
      <c r="X54" s="327">
        <v>23.72</v>
      </c>
    </row>
    <row r="55" spans="20:24" x14ac:dyDescent="0.2">
      <c r="T55" s="325">
        <v>42355</v>
      </c>
      <c r="U55" s="326" t="s">
        <v>82</v>
      </c>
      <c r="V55" s="326" t="s">
        <v>39</v>
      </c>
      <c r="W55" s="326" t="s">
        <v>36</v>
      </c>
      <c r="X55" s="327">
        <v>10.39</v>
      </c>
    </row>
    <row r="56" spans="20:24" x14ac:dyDescent="0.2">
      <c r="T56" s="325">
        <v>42355</v>
      </c>
      <c r="U56" s="326" t="s">
        <v>64</v>
      </c>
      <c r="V56" s="326" t="s">
        <v>43</v>
      </c>
      <c r="W56" s="326" t="s">
        <v>42</v>
      </c>
      <c r="X56" s="327">
        <v>2.75</v>
      </c>
    </row>
    <row r="57" spans="20:24" x14ac:dyDescent="0.2">
      <c r="T57" s="325">
        <v>42355</v>
      </c>
      <c r="U57" s="326" t="s">
        <v>72</v>
      </c>
      <c r="V57" s="326" t="s">
        <v>47</v>
      </c>
      <c r="W57" s="326" t="s">
        <v>45</v>
      </c>
      <c r="X57" s="327">
        <v>1.99</v>
      </c>
    </row>
    <row r="58" spans="20:24" x14ac:dyDescent="0.2">
      <c r="T58" s="325">
        <v>42354</v>
      </c>
      <c r="U58" s="326" t="s">
        <v>78</v>
      </c>
      <c r="V58" s="326" t="s">
        <v>39</v>
      </c>
      <c r="W58" s="326" t="s">
        <v>36</v>
      </c>
      <c r="X58" s="327">
        <v>7.38</v>
      </c>
    </row>
    <row r="59" spans="20:24" x14ac:dyDescent="0.2">
      <c r="T59" s="325">
        <v>42353</v>
      </c>
      <c r="U59" s="326" t="s">
        <v>63</v>
      </c>
      <c r="V59" s="326" t="s">
        <v>39</v>
      </c>
      <c r="W59" s="326" t="s">
        <v>36</v>
      </c>
      <c r="X59" s="327">
        <v>3.9</v>
      </c>
    </row>
    <row r="60" spans="20:24" x14ac:dyDescent="0.2">
      <c r="T60" s="325">
        <v>42353</v>
      </c>
      <c r="U60" s="326" t="s">
        <v>64</v>
      </c>
      <c r="V60" s="326" t="s">
        <v>43</v>
      </c>
      <c r="W60" s="326" t="s">
        <v>42</v>
      </c>
      <c r="X60" s="327">
        <v>2.75</v>
      </c>
    </row>
    <row r="61" spans="20:24" x14ac:dyDescent="0.2">
      <c r="T61" s="325">
        <v>42352</v>
      </c>
      <c r="U61" s="326" t="s">
        <v>67</v>
      </c>
      <c r="V61" s="326" t="s">
        <v>39</v>
      </c>
      <c r="W61" s="326" t="s">
        <v>36</v>
      </c>
      <c r="X61" s="327">
        <v>8.66</v>
      </c>
    </row>
    <row r="62" spans="20:24" x14ac:dyDescent="0.2">
      <c r="T62" s="325">
        <v>42352</v>
      </c>
      <c r="U62" s="326" t="s">
        <v>82</v>
      </c>
      <c r="V62" s="326" t="s">
        <v>39</v>
      </c>
      <c r="W62" s="326" t="s">
        <v>36</v>
      </c>
      <c r="X62" s="327">
        <v>8.59</v>
      </c>
    </row>
    <row r="63" spans="20:24" x14ac:dyDescent="0.2">
      <c r="T63" s="325">
        <v>42351</v>
      </c>
      <c r="U63" s="326" t="s">
        <v>83</v>
      </c>
      <c r="V63" s="326" t="s">
        <v>51</v>
      </c>
      <c r="W63" s="326" t="s">
        <v>49</v>
      </c>
      <c r="X63" s="327">
        <v>29.27</v>
      </c>
    </row>
    <row r="64" spans="20:24" x14ac:dyDescent="0.2">
      <c r="T64" s="325">
        <v>42351</v>
      </c>
      <c r="U64" s="326" t="s">
        <v>74</v>
      </c>
      <c r="V64" s="326" t="s">
        <v>39</v>
      </c>
      <c r="W64" s="326" t="s">
        <v>37</v>
      </c>
      <c r="X64" s="327">
        <v>15.22</v>
      </c>
    </row>
    <row r="65" spans="20:24" x14ac:dyDescent="0.2">
      <c r="T65" s="325">
        <v>42351</v>
      </c>
      <c r="U65" s="326" t="s">
        <v>72</v>
      </c>
      <c r="V65" s="326" t="s">
        <v>47</v>
      </c>
      <c r="W65" s="326" t="s">
        <v>45</v>
      </c>
      <c r="X65" s="327">
        <v>0.99</v>
      </c>
    </row>
    <row r="66" spans="20:24" x14ac:dyDescent="0.2">
      <c r="T66" s="325">
        <v>42350</v>
      </c>
      <c r="U66" s="326" t="s">
        <v>65</v>
      </c>
      <c r="V66" s="326" t="s">
        <v>51</v>
      </c>
      <c r="W66" s="326" t="s">
        <v>48</v>
      </c>
      <c r="X66" s="327">
        <v>33.18</v>
      </c>
    </row>
    <row r="67" spans="20:24" x14ac:dyDescent="0.2">
      <c r="T67" s="325">
        <v>42350</v>
      </c>
      <c r="U67" s="326" t="s">
        <v>75</v>
      </c>
      <c r="V67" s="326" t="s">
        <v>43</v>
      </c>
      <c r="W67" s="326" t="s">
        <v>40</v>
      </c>
      <c r="X67" s="327">
        <v>16.05</v>
      </c>
    </row>
    <row r="68" spans="20:24" x14ac:dyDescent="0.2">
      <c r="T68" s="325">
        <v>42350</v>
      </c>
      <c r="U68" s="326" t="s">
        <v>84</v>
      </c>
      <c r="V68" s="326" t="s">
        <v>39</v>
      </c>
      <c r="W68" s="326" t="s">
        <v>36</v>
      </c>
      <c r="X68" s="327">
        <v>12.91</v>
      </c>
    </row>
    <row r="69" spans="20:24" x14ac:dyDescent="0.2">
      <c r="T69" s="325">
        <v>42350</v>
      </c>
      <c r="U69" s="326" t="s">
        <v>67</v>
      </c>
      <c r="V69" s="326" t="s">
        <v>39</v>
      </c>
      <c r="W69" s="326" t="s">
        <v>36</v>
      </c>
      <c r="X69" s="327">
        <v>8.86</v>
      </c>
    </row>
    <row r="70" spans="20:24" x14ac:dyDescent="0.2">
      <c r="T70" s="325">
        <v>42349</v>
      </c>
      <c r="U70" s="326" t="s">
        <v>85</v>
      </c>
      <c r="V70" s="326" t="s">
        <v>47</v>
      </c>
      <c r="W70" s="326" t="s">
        <v>44</v>
      </c>
      <c r="X70" s="327">
        <v>27.74</v>
      </c>
    </row>
    <row r="71" spans="20:24" x14ac:dyDescent="0.2">
      <c r="T71" s="325">
        <v>42349</v>
      </c>
      <c r="U71" s="326" t="s">
        <v>86</v>
      </c>
      <c r="V71" s="326" t="s">
        <v>51</v>
      </c>
      <c r="W71" s="326" t="s">
        <v>48</v>
      </c>
      <c r="X71" s="327">
        <v>27.47</v>
      </c>
    </row>
    <row r="72" spans="20:24" x14ac:dyDescent="0.2">
      <c r="T72" s="325">
        <v>42349</v>
      </c>
      <c r="U72" s="326" t="s">
        <v>87</v>
      </c>
      <c r="V72" s="326" t="s">
        <v>39</v>
      </c>
      <c r="W72" s="326" t="s">
        <v>36</v>
      </c>
      <c r="X72" s="327">
        <v>6.24</v>
      </c>
    </row>
    <row r="73" spans="20:24" x14ac:dyDescent="0.2">
      <c r="T73" s="325">
        <v>42349</v>
      </c>
      <c r="U73" s="326" t="s">
        <v>63</v>
      </c>
      <c r="V73" s="326" t="s">
        <v>39</v>
      </c>
      <c r="W73" s="326" t="s">
        <v>36</v>
      </c>
      <c r="X73" s="327">
        <v>4.88</v>
      </c>
    </row>
    <row r="74" spans="20:24" x14ac:dyDescent="0.2">
      <c r="T74" s="325">
        <v>42349</v>
      </c>
      <c r="U74" s="326" t="s">
        <v>77</v>
      </c>
      <c r="V74" s="326" t="s">
        <v>47</v>
      </c>
      <c r="W74" s="326" t="s">
        <v>46</v>
      </c>
      <c r="X74" s="327">
        <v>3.99</v>
      </c>
    </row>
    <row r="75" spans="20:24" x14ac:dyDescent="0.2">
      <c r="T75" s="325">
        <v>42348</v>
      </c>
      <c r="U75" s="326" t="s">
        <v>88</v>
      </c>
      <c r="V75" s="326" t="s">
        <v>47</v>
      </c>
      <c r="W75" s="326" t="s">
        <v>45</v>
      </c>
      <c r="X75" s="327">
        <v>9.99</v>
      </c>
    </row>
    <row r="76" spans="20:24" x14ac:dyDescent="0.2">
      <c r="T76" s="325">
        <v>42348</v>
      </c>
      <c r="U76" s="326" t="s">
        <v>77</v>
      </c>
      <c r="V76" s="326" t="s">
        <v>47</v>
      </c>
      <c r="W76" s="326" t="s">
        <v>46</v>
      </c>
      <c r="X76" s="327">
        <v>5.99</v>
      </c>
    </row>
    <row r="77" spans="20:24" x14ac:dyDescent="0.2">
      <c r="T77" s="325">
        <v>42347</v>
      </c>
      <c r="U77" s="326" t="s">
        <v>68</v>
      </c>
      <c r="V77" s="326" t="s">
        <v>39</v>
      </c>
      <c r="W77" s="326" t="s">
        <v>36</v>
      </c>
      <c r="X77" s="327">
        <v>11.78</v>
      </c>
    </row>
    <row r="78" spans="20:24" x14ac:dyDescent="0.2">
      <c r="T78" s="325">
        <v>42347</v>
      </c>
      <c r="U78" s="326" t="s">
        <v>64</v>
      </c>
      <c r="V78" s="326" t="s">
        <v>43</v>
      </c>
      <c r="W78" s="326" t="s">
        <v>42</v>
      </c>
      <c r="X78" s="327">
        <v>2.75</v>
      </c>
    </row>
    <row r="79" spans="20:24" x14ac:dyDescent="0.2">
      <c r="T79" s="325">
        <v>42346</v>
      </c>
      <c r="U79" s="326" t="s">
        <v>89</v>
      </c>
      <c r="V79" s="326" t="s">
        <v>47</v>
      </c>
      <c r="W79" s="326" t="s">
        <v>46</v>
      </c>
      <c r="X79" s="327">
        <v>11.99</v>
      </c>
    </row>
    <row r="80" spans="20:24" x14ac:dyDescent="0.2">
      <c r="T80" s="325">
        <v>42346</v>
      </c>
      <c r="U80" s="326" t="s">
        <v>67</v>
      </c>
      <c r="V80" s="326" t="s">
        <v>39</v>
      </c>
      <c r="W80" s="326" t="s">
        <v>36</v>
      </c>
      <c r="X80" s="327">
        <v>9.94</v>
      </c>
    </row>
    <row r="81" spans="20:24" x14ac:dyDescent="0.2">
      <c r="T81" s="325">
        <v>42346</v>
      </c>
      <c r="U81" s="326" t="s">
        <v>72</v>
      </c>
      <c r="V81" s="326" t="s">
        <v>47</v>
      </c>
      <c r="W81" s="326" t="s">
        <v>45</v>
      </c>
      <c r="X81" s="327">
        <v>0.99</v>
      </c>
    </row>
    <row r="82" spans="20:24" x14ac:dyDescent="0.2">
      <c r="T82" s="325">
        <v>42345</v>
      </c>
      <c r="U82" s="326" t="s">
        <v>90</v>
      </c>
      <c r="V82" s="326" t="s">
        <v>47</v>
      </c>
      <c r="W82" s="326" t="s">
        <v>44</v>
      </c>
      <c r="X82" s="327">
        <v>78.849999999999994</v>
      </c>
    </row>
    <row r="83" spans="20:24" x14ac:dyDescent="0.2">
      <c r="T83" s="325">
        <v>42345</v>
      </c>
      <c r="U83" s="326" t="s">
        <v>84</v>
      </c>
      <c r="V83" s="326" t="s">
        <v>39</v>
      </c>
      <c r="W83" s="326" t="s">
        <v>36</v>
      </c>
      <c r="X83" s="327">
        <v>13.18</v>
      </c>
    </row>
    <row r="84" spans="20:24" x14ac:dyDescent="0.2">
      <c r="T84" s="325">
        <v>42345</v>
      </c>
      <c r="U84" s="326" t="s">
        <v>64</v>
      </c>
      <c r="V84" s="326" t="s">
        <v>43</v>
      </c>
      <c r="W84" s="326" t="s">
        <v>42</v>
      </c>
      <c r="X84" s="327">
        <v>2.75</v>
      </c>
    </row>
    <row r="85" spans="20:24" x14ac:dyDescent="0.2">
      <c r="T85" s="325">
        <v>42345</v>
      </c>
      <c r="U85" s="326" t="s">
        <v>72</v>
      </c>
      <c r="V85" s="326" t="s">
        <v>47</v>
      </c>
      <c r="W85" s="326" t="s">
        <v>45</v>
      </c>
      <c r="X85" s="327">
        <v>1.99</v>
      </c>
    </row>
    <row r="86" spans="20:24" x14ac:dyDescent="0.2">
      <c r="T86" s="325">
        <v>42344</v>
      </c>
      <c r="U86" s="326" t="s">
        <v>64</v>
      </c>
      <c r="V86" s="326" t="s">
        <v>43</v>
      </c>
      <c r="W86" s="326" t="s">
        <v>42</v>
      </c>
      <c r="X86" s="327">
        <v>2.75</v>
      </c>
    </row>
    <row r="87" spans="20:24" x14ac:dyDescent="0.2">
      <c r="T87" s="325">
        <v>42343</v>
      </c>
      <c r="U87" s="326" t="s">
        <v>65</v>
      </c>
      <c r="V87" s="326" t="s">
        <v>51</v>
      </c>
      <c r="W87" s="326" t="s">
        <v>48</v>
      </c>
      <c r="X87" s="327">
        <v>22.09</v>
      </c>
    </row>
    <row r="88" spans="20:24" x14ac:dyDescent="0.2">
      <c r="T88" s="325">
        <v>42343</v>
      </c>
      <c r="U88" s="326" t="s">
        <v>91</v>
      </c>
      <c r="V88" s="326" t="s">
        <v>47</v>
      </c>
      <c r="W88" s="326" t="s">
        <v>46</v>
      </c>
      <c r="X88" s="327">
        <v>7.99</v>
      </c>
    </row>
    <row r="89" spans="20:24" x14ac:dyDescent="0.2">
      <c r="T89" s="325">
        <v>42343</v>
      </c>
      <c r="U89" s="326" t="s">
        <v>87</v>
      </c>
      <c r="V89" s="326" t="s">
        <v>39</v>
      </c>
      <c r="W89" s="326" t="s">
        <v>36</v>
      </c>
      <c r="X89" s="327">
        <v>7.78</v>
      </c>
    </row>
    <row r="90" spans="20:24" x14ac:dyDescent="0.2">
      <c r="T90" s="325">
        <v>42343</v>
      </c>
      <c r="U90" s="326" t="s">
        <v>67</v>
      </c>
      <c r="V90" s="326" t="s">
        <v>39</v>
      </c>
      <c r="W90" s="326" t="s">
        <v>36</v>
      </c>
      <c r="X90" s="327">
        <v>5.6</v>
      </c>
    </row>
    <row r="91" spans="20:24" x14ac:dyDescent="0.2">
      <c r="T91" s="325">
        <v>42342</v>
      </c>
      <c r="U91" s="326" t="s">
        <v>75</v>
      </c>
      <c r="V91" s="326" t="s">
        <v>43</v>
      </c>
      <c r="W91" s="326" t="s">
        <v>40</v>
      </c>
      <c r="X91" s="327">
        <v>23.62</v>
      </c>
    </row>
    <row r="92" spans="20:24" x14ac:dyDescent="0.2">
      <c r="T92" s="325">
        <v>42342</v>
      </c>
      <c r="U92" s="326" t="s">
        <v>63</v>
      </c>
      <c r="V92" s="326" t="s">
        <v>39</v>
      </c>
      <c r="W92" s="326" t="s">
        <v>36</v>
      </c>
      <c r="X92" s="327">
        <v>5.12</v>
      </c>
    </row>
    <row r="93" spans="20:24" x14ac:dyDescent="0.2">
      <c r="T93" s="325">
        <v>42342</v>
      </c>
      <c r="U93" s="326" t="s">
        <v>64</v>
      </c>
      <c r="V93" s="326" t="s">
        <v>43</v>
      </c>
      <c r="W93" s="326" t="s">
        <v>42</v>
      </c>
      <c r="X93" s="327">
        <v>2.75</v>
      </c>
    </row>
    <row r="94" spans="20:24" x14ac:dyDescent="0.2">
      <c r="T94" s="325">
        <v>42341</v>
      </c>
      <c r="U94" s="326" t="s">
        <v>73</v>
      </c>
      <c r="V94" s="326" t="s">
        <v>43</v>
      </c>
      <c r="W94" s="326" t="s">
        <v>40</v>
      </c>
      <c r="X94" s="327">
        <v>43.9</v>
      </c>
    </row>
    <row r="95" spans="20:24" x14ac:dyDescent="0.2">
      <c r="T95" s="325">
        <v>42341</v>
      </c>
      <c r="U95" s="326" t="s">
        <v>76</v>
      </c>
      <c r="V95" s="326" t="s">
        <v>39</v>
      </c>
      <c r="W95" s="326" t="s">
        <v>38</v>
      </c>
      <c r="X95" s="327">
        <v>34.74</v>
      </c>
    </row>
    <row r="96" spans="20:24" x14ac:dyDescent="0.2">
      <c r="T96" s="325">
        <v>42341</v>
      </c>
      <c r="U96" s="326" t="s">
        <v>81</v>
      </c>
      <c r="V96" s="326" t="s">
        <v>39</v>
      </c>
      <c r="W96" s="326" t="s">
        <v>37</v>
      </c>
      <c r="X96" s="327">
        <v>29.93</v>
      </c>
    </row>
    <row r="97" spans="20:24" x14ac:dyDescent="0.2">
      <c r="T97" s="325">
        <v>42341</v>
      </c>
      <c r="U97" s="326" t="s">
        <v>92</v>
      </c>
      <c r="V97" s="326" t="s">
        <v>47</v>
      </c>
      <c r="W97" s="326" t="s">
        <v>45</v>
      </c>
      <c r="X97" s="327">
        <v>14.99</v>
      </c>
    </row>
    <row r="98" spans="20:24" x14ac:dyDescent="0.2">
      <c r="T98" s="325">
        <v>42341</v>
      </c>
      <c r="U98" s="326" t="s">
        <v>67</v>
      </c>
      <c r="V98" s="326" t="s">
        <v>39</v>
      </c>
      <c r="W98" s="326" t="s">
        <v>36</v>
      </c>
      <c r="X98" s="327">
        <v>7.9</v>
      </c>
    </row>
    <row r="99" spans="20:24" x14ac:dyDescent="0.2">
      <c r="T99" s="325">
        <v>42341</v>
      </c>
      <c r="U99" s="326" t="s">
        <v>63</v>
      </c>
      <c r="V99" s="326" t="s">
        <v>39</v>
      </c>
      <c r="W99" s="326" t="s">
        <v>36</v>
      </c>
      <c r="X99" s="327">
        <v>5.96</v>
      </c>
    </row>
    <row r="100" spans="20:24" x14ac:dyDescent="0.2">
      <c r="T100" s="325">
        <v>42341</v>
      </c>
      <c r="U100" s="326" t="s">
        <v>72</v>
      </c>
      <c r="V100" s="326" t="s">
        <v>47</v>
      </c>
      <c r="W100" s="326" t="s">
        <v>45</v>
      </c>
      <c r="X100" s="327">
        <v>0.99</v>
      </c>
    </row>
    <row r="101" spans="20:24" x14ac:dyDescent="0.2">
      <c r="T101" s="325">
        <v>42340</v>
      </c>
      <c r="U101" s="326" t="s">
        <v>93</v>
      </c>
      <c r="V101" s="326" t="s">
        <v>39</v>
      </c>
      <c r="W101" s="326" t="s">
        <v>37</v>
      </c>
      <c r="X101" s="327">
        <v>26.83</v>
      </c>
    </row>
    <row r="102" spans="20:24" x14ac:dyDescent="0.2">
      <c r="T102" s="325">
        <v>42340</v>
      </c>
      <c r="U102" s="326" t="s">
        <v>85</v>
      </c>
      <c r="V102" s="326" t="s">
        <v>47</v>
      </c>
      <c r="W102" s="326" t="s">
        <v>44</v>
      </c>
      <c r="X102" s="327">
        <v>16.16</v>
      </c>
    </row>
    <row r="103" spans="20:24" x14ac:dyDescent="0.2">
      <c r="T103" s="325">
        <v>42340</v>
      </c>
      <c r="U103" s="326" t="s">
        <v>64</v>
      </c>
      <c r="V103" s="326" t="s">
        <v>43</v>
      </c>
      <c r="W103" s="326" t="s">
        <v>42</v>
      </c>
      <c r="X103" s="327">
        <v>2.75</v>
      </c>
    </row>
    <row r="104" spans="20:24" x14ac:dyDescent="0.2">
      <c r="T104" s="325">
        <v>42339</v>
      </c>
      <c r="U104" s="326" t="s">
        <v>85</v>
      </c>
      <c r="V104" s="326" t="s">
        <v>47</v>
      </c>
      <c r="W104" s="326" t="s">
        <v>44</v>
      </c>
      <c r="X104" s="327">
        <v>21.31</v>
      </c>
    </row>
    <row r="105" spans="20:24" x14ac:dyDescent="0.2">
      <c r="T105" s="325">
        <v>42339</v>
      </c>
      <c r="U105" s="326" t="s">
        <v>62</v>
      </c>
      <c r="V105" s="326" t="s">
        <v>51</v>
      </c>
      <c r="W105" s="326" t="s">
        <v>50</v>
      </c>
      <c r="X105" s="327">
        <v>17.66</v>
      </c>
    </row>
    <row r="106" spans="20:24" x14ac:dyDescent="0.2">
      <c r="T106" s="325">
        <v>42339</v>
      </c>
      <c r="U106" s="326" t="s">
        <v>84</v>
      </c>
      <c r="V106" s="326" t="s">
        <v>39</v>
      </c>
      <c r="W106" s="326" t="s">
        <v>36</v>
      </c>
      <c r="X106" s="327">
        <v>12.3</v>
      </c>
    </row>
    <row r="107" spans="20:24" x14ac:dyDescent="0.2">
      <c r="T107" s="325">
        <v>42338</v>
      </c>
      <c r="U107" s="326" t="s">
        <v>84</v>
      </c>
      <c r="V107" s="326" t="s">
        <v>39</v>
      </c>
      <c r="W107" s="326" t="s">
        <v>36</v>
      </c>
      <c r="X107" s="327">
        <v>11.51</v>
      </c>
    </row>
    <row r="108" spans="20:24" x14ac:dyDescent="0.2">
      <c r="T108" s="325">
        <v>42338</v>
      </c>
      <c r="U108" s="326" t="s">
        <v>77</v>
      </c>
      <c r="V108" s="326" t="s">
        <v>47</v>
      </c>
      <c r="W108" s="326" t="s">
        <v>46</v>
      </c>
      <c r="X108" s="327">
        <v>4.99</v>
      </c>
    </row>
    <row r="109" spans="20:24" x14ac:dyDescent="0.2">
      <c r="T109" s="325">
        <v>42338</v>
      </c>
      <c r="U109" s="326" t="s">
        <v>64</v>
      </c>
      <c r="V109" s="326" t="s">
        <v>43</v>
      </c>
      <c r="W109" s="326" t="s">
        <v>42</v>
      </c>
      <c r="X109" s="327">
        <v>2.75</v>
      </c>
    </row>
    <row r="110" spans="20:24" x14ac:dyDescent="0.2">
      <c r="T110" s="325">
        <v>42338</v>
      </c>
      <c r="U110" s="326" t="s">
        <v>64</v>
      </c>
      <c r="V110" s="326" t="s">
        <v>43</v>
      </c>
      <c r="W110" s="326" t="s">
        <v>42</v>
      </c>
      <c r="X110" s="327">
        <v>2.75</v>
      </c>
    </row>
    <row r="111" spans="20:24" x14ac:dyDescent="0.2">
      <c r="T111" s="325">
        <v>42338</v>
      </c>
      <c r="U111" s="326" t="s">
        <v>64</v>
      </c>
      <c r="V111" s="326" t="s">
        <v>43</v>
      </c>
      <c r="W111" s="326" t="s">
        <v>42</v>
      </c>
      <c r="X111" s="327">
        <v>2.75</v>
      </c>
    </row>
    <row r="112" spans="20:24" x14ac:dyDescent="0.2">
      <c r="T112" s="325">
        <v>42337</v>
      </c>
      <c r="U112" s="326" t="s">
        <v>68</v>
      </c>
      <c r="V112" s="326" t="s">
        <v>39</v>
      </c>
      <c r="W112" s="326" t="s">
        <v>36</v>
      </c>
      <c r="X112" s="327">
        <v>12.7</v>
      </c>
    </row>
    <row r="113" spans="20:24" x14ac:dyDescent="0.2">
      <c r="T113" s="325">
        <v>42337</v>
      </c>
      <c r="U113" s="326" t="s">
        <v>72</v>
      </c>
      <c r="V113" s="326" t="s">
        <v>47</v>
      </c>
      <c r="W113" s="326" t="s">
        <v>45</v>
      </c>
      <c r="X113" s="327">
        <v>0.99</v>
      </c>
    </row>
    <row r="114" spans="20:24" x14ac:dyDescent="0.2">
      <c r="T114" s="325">
        <v>42336</v>
      </c>
      <c r="U114" s="326" t="s">
        <v>67</v>
      </c>
      <c r="V114" s="326" t="s">
        <v>39</v>
      </c>
      <c r="W114" s="326" t="s">
        <v>36</v>
      </c>
      <c r="X114" s="327">
        <v>10.3</v>
      </c>
    </row>
    <row r="115" spans="20:24" x14ac:dyDescent="0.2">
      <c r="T115" s="325">
        <v>42336</v>
      </c>
      <c r="U115" s="326" t="s">
        <v>64</v>
      </c>
      <c r="V115" s="326" t="s">
        <v>43</v>
      </c>
      <c r="W115" s="326" t="s">
        <v>42</v>
      </c>
      <c r="X115" s="327">
        <v>2.75</v>
      </c>
    </row>
    <row r="116" spans="20:24" x14ac:dyDescent="0.2">
      <c r="T116" s="325">
        <v>42334</v>
      </c>
      <c r="U116" s="326" t="s">
        <v>62</v>
      </c>
      <c r="V116" s="326" t="s">
        <v>51</v>
      </c>
      <c r="W116" s="326" t="s">
        <v>50</v>
      </c>
      <c r="X116" s="327">
        <v>49.52</v>
      </c>
    </row>
    <row r="117" spans="20:24" x14ac:dyDescent="0.2">
      <c r="T117" s="325">
        <v>42334</v>
      </c>
      <c r="U117" s="326" t="s">
        <v>76</v>
      </c>
      <c r="V117" s="326" t="s">
        <v>39</v>
      </c>
      <c r="W117" s="326" t="s">
        <v>38</v>
      </c>
      <c r="X117" s="327">
        <v>25.87</v>
      </c>
    </row>
    <row r="118" spans="20:24" x14ac:dyDescent="0.2">
      <c r="T118" s="325">
        <v>42333</v>
      </c>
      <c r="U118" s="326" t="s">
        <v>82</v>
      </c>
      <c r="V118" s="326" t="s">
        <v>39</v>
      </c>
      <c r="W118" s="326" t="s">
        <v>36</v>
      </c>
      <c r="X118" s="327">
        <v>10.88</v>
      </c>
    </row>
    <row r="119" spans="20:24" x14ac:dyDescent="0.2">
      <c r="T119" s="325">
        <v>42332</v>
      </c>
      <c r="U119" s="326" t="s">
        <v>72</v>
      </c>
      <c r="V119" s="326" t="s">
        <v>47</v>
      </c>
      <c r="W119" s="326" t="s">
        <v>45</v>
      </c>
      <c r="X119" s="327">
        <v>0.99</v>
      </c>
    </row>
    <row r="120" spans="20:24" x14ac:dyDescent="0.2">
      <c r="T120" s="325">
        <v>42330</v>
      </c>
      <c r="U120" s="326" t="s">
        <v>64</v>
      </c>
      <c r="V120" s="326" t="s">
        <v>43</v>
      </c>
      <c r="W120" s="326" t="s">
        <v>42</v>
      </c>
      <c r="X120" s="327">
        <v>2.75</v>
      </c>
    </row>
    <row r="121" spans="20:24" x14ac:dyDescent="0.2">
      <c r="T121" s="325">
        <v>42330</v>
      </c>
      <c r="U121" s="326" t="s">
        <v>94</v>
      </c>
      <c r="V121" s="326" t="s">
        <v>43</v>
      </c>
      <c r="W121" s="326" t="s">
        <v>41</v>
      </c>
      <c r="X121" s="327">
        <v>129.62</v>
      </c>
    </row>
    <row r="122" spans="20:24" x14ac:dyDescent="0.2">
      <c r="T122" s="325">
        <v>42329</v>
      </c>
      <c r="U122" s="326" t="s">
        <v>76</v>
      </c>
      <c r="V122" s="326" t="s">
        <v>39</v>
      </c>
      <c r="W122" s="326" t="s">
        <v>38</v>
      </c>
      <c r="X122" s="327">
        <v>24.99</v>
      </c>
    </row>
    <row r="123" spans="20:24" x14ac:dyDescent="0.2">
      <c r="T123" s="325">
        <v>42329</v>
      </c>
      <c r="U123" s="326" t="s">
        <v>78</v>
      </c>
      <c r="V123" s="326" t="s">
        <v>39</v>
      </c>
      <c r="W123" s="326" t="s">
        <v>36</v>
      </c>
      <c r="X123" s="327">
        <v>10.43</v>
      </c>
    </row>
    <row r="124" spans="20:24" x14ac:dyDescent="0.2">
      <c r="T124" s="325">
        <v>42328</v>
      </c>
      <c r="U124" s="326" t="s">
        <v>67</v>
      </c>
      <c r="V124" s="326" t="s">
        <v>39</v>
      </c>
      <c r="W124" s="326" t="s">
        <v>36</v>
      </c>
      <c r="X124" s="327">
        <v>8.9</v>
      </c>
    </row>
    <row r="125" spans="20:24" x14ac:dyDescent="0.2">
      <c r="T125" s="325">
        <v>42328</v>
      </c>
      <c r="U125" s="326" t="s">
        <v>63</v>
      </c>
      <c r="V125" s="326" t="s">
        <v>39</v>
      </c>
      <c r="W125" s="326" t="s">
        <v>36</v>
      </c>
      <c r="X125" s="327">
        <v>5.45</v>
      </c>
    </row>
    <row r="126" spans="20:24" x14ac:dyDescent="0.2">
      <c r="T126" s="325">
        <v>42327</v>
      </c>
      <c r="U126" s="326" t="s">
        <v>69</v>
      </c>
      <c r="V126" s="326" t="s">
        <v>51</v>
      </c>
      <c r="W126" s="326" t="s">
        <v>48</v>
      </c>
      <c r="X126" s="327">
        <v>38.299999999999997</v>
      </c>
    </row>
    <row r="127" spans="20:24" x14ac:dyDescent="0.2">
      <c r="T127" s="325">
        <v>42327</v>
      </c>
      <c r="U127" s="326" t="s">
        <v>63</v>
      </c>
      <c r="V127" s="326" t="s">
        <v>39</v>
      </c>
      <c r="W127" s="326" t="s">
        <v>36</v>
      </c>
      <c r="X127" s="327">
        <v>3.15</v>
      </c>
    </row>
    <row r="128" spans="20:24" x14ac:dyDescent="0.2">
      <c r="T128" s="325">
        <v>42326</v>
      </c>
      <c r="U128" s="326" t="s">
        <v>70</v>
      </c>
      <c r="V128" s="326" t="s">
        <v>39</v>
      </c>
      <c r="W128" s="326" t="s">
        <v>38</v>
      </c>
      <c r="X128" s="327">
        <v>51.57</v>
      </c>
    </row>
    <row r="129" spans="20:24" x14ac:dyDescent="0.2">
      <c r="T129" s="325">
        <v>42326</v>
      </c>
      <c r="U129" s="326" t="s">
        <v>75</v>
      </c>
      <c r="V129" s="326" t="s">
        <v>43</v>
      </c>
      <c r="W129" s="326" t="s">
        <v>40</v>
      </c>
      <c r="X129" s="327">
        <v>25.98</v>
      </c>
    </row>
    <row r="130" spans="20:24" x14ac:dyDescent="0.2">
      <c r="T130" s="325">
        <v>42326</v>
      </c>
      <c r="U130" s="326" t="s">
        <v>87</v>
      </c>
      <c r="V130" s="326" t="s">
        <v>39</v>
      </c>
      <c r="W130" s="326" t="s">
        <v>36</v>
      </c>
      <c r="X130" s="327">
        <v>7.31</v>
      </c>
    </row>
    <row r="131" spans="20:24" x14ac:dyDescent="0.2">
      <c r="T131" s="325">
        <v>42325</v>
      </c>
      <c r="U131" s="326" t="s">
        <v>70</v>
      </c>
      <c r="V131" s="326" t="s">
        <v>39</v>
      </c>
      <c r="W131" s="326" t="s">
        <v>38</v>
      </c>
      <c r="X131" s="327">
        <v>31.66</v>
      </c>
    </row>
    <row r="132" spans="20:24" x14ac:dyDescent="0.2">
      <c r="T132" s="325">
        <v>42325</v>
      </c>
      <c r="U132" s="326" t="s">
        <v>67</v>
      </c>
      <c r="V132" s="326" t="s">
        <v>39</v>
      </c>
      <c r="W132" s="326" t="s">
        <v>36</v>
      </c>
      <c r="X132" s="327">
        <v>8.31</v>
      </c>
    </row>
    <row r="133" spans="20:24" x14ac:dyDescent="0.2">
      <c r="T133" s="325">
        <v>42325</v>
      </c>
      <c r="U133" s="326" t="s">
        <v>87</v>
      </c>
      <c r="V133" s="326" t="s">
        <v>39</v>
      </c>
      <c r="W133" s="326" t="s">
        <v>36</v>
      </c>
      <c r="X133" s="327">
        <v>5.93</v>
      </c>
    </row>
    <row r="134" spans="20:24" x14ac:dyDescent="0.2">
      <c r="T134" s="325">
        <v>42325</v>
      </c>
      <c r="U134" s="326" t="s">
        <v>64</v>
      </c>
      <c r="V134" s="326" t="s">
        <v>43</v>
      </c>
      <c r="W134" s="326" t="s">
        <v>42</v>
      </c>
      <c r="X134" s="327">
        <v>2.75</v>
      </c>
    </row>
    <row r="135" spans="20:24" x14ac:dyDescent="0.2">
      <c r="T135" s="325">
        <v>42324</v>
      </c>
      <c r="U135" s="326" t="s">
        <v>72</v>
      </c>
      <c r="V135" s="326" t="s">
        <v>47</v>
      </c>
      <c r="W135" s="326" t="s">
        <v>45</v>
      </c>
      <c r="X135" s="327">
        <v>1.99</v>
      </c>
    </row>
    <row r="136" spans="20:24" x14ac:dyDescent="0.2">
      <c r="T136" s="325">
        <v>42323</v>
      </c>
      <c r="U136" s="326" t="s">
        <v>76</v>
      </c>
      <c r="V136" s="326" t="s">
        <v>39</v>
      </c>
      <c r="W136" s="326" t="s">
        <v>38</v>
      </c>
      <c r="X136" s="327">
        <v>49.22</v>
      </c>
    </row>
    <row r="137" spans="20:24" x14ac:dyDescent="0.2">
      <c r="T137" s="325">
        <v>42323</v>
      </c>
      <c r="U137" s="326" t="s">
        <v>63</v>
      </c>
      <c r="V137" s="326" t="s">
        <v>39</v>
      </c>
      <c r="W137" s="326" t="s">
        <v>36</v>
      </c>
      <c r="X137" s="327">
        <v>3.69</v>
      </c>
    </row>
    <row r="138" spans="20:24" x14ac:dyDescent="0.2">
      <c r="T138" s="325">
        <v>42322</v>
      </c>
      <c r="U138" s="326" t="s">
        <v>67</v>
      </c>
      <c r="V138" s="326" t="s">
        <v>39</v>
      </c>
      <c r="W138" s="326" t="s">
        <v>36</v>
      </c>
      <c r="X138" s="327">
        <v>7.95</v>
      </c>
    </row>
    <row r="139" spans="20:24" x14ac:dyDescent="0.2">
      <c r="T139" s="325">
        <v>42322</v>
      </c>
      <c r="U139" s="326" t="s">
        <v>77</v>
      </c>
      <c r="V139" s="326" t="s">
        <v>47</v>
      </c>
      <c r="W139" s="326" t="s">
        <v>46</v>
      </c>
      <c r="X139" s="327">
        <v>3.99</v>
      </c>
    </row>
    <row r="140" spans="20:24" x14ac:dyDescent="0.2">
      <c r="T140" s="325">
        <v>42322</v>
      </c>
      <c r="U140" s="326" t="s">
        <v>72</v>
      </c>
      <c r="V140" s="326" t="s">
        <v>47</v>
      </c>
      <c r="W140" s="326" t="s">
        <v>45</v>
      </c>
      <c r="X140" s="327">
        <v>0.99</v>
      </c>
    </row>
    <row r="141" spans="20:24" x14ac:dyDescent="0.2">
      <c r="T141" s="325">
        <v>42320</v>
      </c>
      <c r="U141" s="326" t="s">
        <v>85</v>
      </c>
      <c r="V141" s="326" t="s">
        <v>47</v>
      </c>
      <c r="W141" s="326" t="s">
        <v>44</v>
      </c>
      <c r="X141" s="327">
        <v>24.3</v>
      </c>
    </row>
    <row r="142" spans="20:24" x14ac:dyDescent="0.2">
      <c r="T142" s="325">
        <v>42320</v>
      </c>
      <c r="U142" s="326" t="s">
        <v>84</v>
      </c>
      <c r="V142" s="326" t="s">
        <v>39</v>
      </c>
      <c r="W142" s="326" t="s">
        <v>36</v>
      </c>
      <c r="X142" s="327">
        <v>13.26</v>
      </c>
    </row>
    <row r="143" spans="20:24" x14ac:dyDescent="0.2">
      <c r="T143" s="325">
        <v>42318</v>
      </c>
      <c r="U143" s="326" t="s">
        <v>73</v>
      </c>
      <c r="V143" s="326" t="s">
        <v>43</v>
      </c>
      <c r="W143" s="326" t="s">
        <v>40</v>
      </c>
      <c r="X143" s="327">
        <v>53.17</v>
      </c>
    </row>
    <row r="144" spans="20:24" x14ac:dyDescent="0.2">
      <c r="T144" s="325">
        <v>42318</v>
      </c>
      <c r="U144" s="326" t="s">
        <v>64</v>
      </c>
      <c r="V144" s="326" t="s">
        <v>43</v>
      </c>
      <c r="W144" s="326" t="s">
        <v>42</v>
      </c>
      <c r="X144" s="327">
        <v>2.75</v>
      </c>
    </row>
    <row r="145" spans="20:24" x14ac:dyDescent="0.2">
      <c r="T145" s="325">
        <v>42318</v>
      </c>
      <c r="U145" s="326" t="s">
        <v>88</v>
      </c>
      <c r="V145" s="326" t="s">
        <v>47</v>
      </c>
      <c r="W145" s="326" t="s">
        <v>45</v>
      </c>
      <c r="X145" s="327">
        <v>9.99</v>
      </c>
    </row>
    <row r="146" spans="20:24" x14ac:dyDescent="0.2">
      <c r="T146" s="325">
        <v>42317</v>
      </c>
      <c r="U146" s="326" t="s">
        <v>81</v>
      </c>
      <c r="V146" s="326" t="s">
        <v>39</v>
      </c>
      <c r="W146" s="326" t="s">
        <v>37</v>
      </c>
      <c r="X146" s="327">
        <v>39.520000000000003</v>
      </c>
    </row>
    <row r="147" spans="20:24" x14ac:dyDescent="0.2">
      <c r="T147" s="325">
        <v>42317</v>
      </c>
      <c r="U147" s="326" t="s">
        <v>67</v>
      </c>
      <c r="V147" s="326" t="s">
        <v>39</v>
      </c>
      <c r="W147" s="326" t="s">
        <v>36</v>
      </c>
      <c r="X147" s="327">
        <v>6.7</v>
      </c>
    </row>
    <row r="148" spans="20:24" x14ac:dyDescent="0.2">
      <c r="T148" s="325">
        <v>42317</v>
      </c>
      <c r="U148" s="326" t="s">
        <v>67</v>
      </c>
      <c r="V148" s="326" t="s">
        <v>39</v>
      </c>
      <c r="W148" s="326" t="s">
        <v>36</v>
      </c>
      <c r="X148" s="327">
        <v>5.6</v>
      </c>
    </row>
    <row r="149" spans="20:24" x14ac:dyDescent="0.2">
      <c r="T149" s="325">
        <v>42316</v>
      </c>
      <c r="U149" s="326" t="s">
        <v>65</v>
      </c>
      <c r="V149" s="326" t="s">
        <v>51</v>
      </c>
      <c r="W149" s="326" t="s">
        <v>48</v>
      </c>
      <c r="X149" s="327">
        <v>21.16</v>
      </c>
    </row>
    <row r="150" spans="20:24" x14ac:dyDescent="0.2">
      <c r="T150" s="325">
        <v>42316</v>
      </c>
      <c r="U150" s="326" t="s">
        <v>75</v>
      </c>
      <c r="V150" s="326" t="s">
        <v>43</v>
      </c>
      <c r="W150" s="326" t="s">
        <v>40</v>
      </c>
      <c r="X150" s="327">
        <v>20.59</v>
      </c>
    </row>
    <row r="151" spans="20:24" x14ac:dyDescent="0.2">
      <c r="T151" s="325">
        <v>42316</v>
      </c>
      <c r="U151" s="326" t="s">
        <v>72</v>
      </c>
      <c r="V151" s="326" t="s">
        <v>47</v>
      </c>
      <c r="W151" s="326" t="s">
        <v>45</v>
      </c>
      <c r="X151" s="327">
        <v>0.99</v>
      </c>
    </row>
    <row r="152" spans="20:24" x14ac:dyDescent="0.2">
      <c r="T152" s="325">
        <v>42316</v>
      </c>
      <c r="U152" s="326" t="s">
        <v>89</v>
      </c>
      <c r="V152" s="326" t="s">
        <v>47</v>
      </c>
      <c r="W152" s="326" t="s">
        <v>46</v>
      </c>
      <c r="X152" s="327">
        <v>11.99</v>
      </c>
    </row>
    <row r="153" spans="20:24" x14ac:dyDescent="0.2">
      <c r="T153" s="325">
        <v>42315</v>
      </c>
      <c r="U153" s="326" t="s">
        <v>70</v>
      </c>
      <c r="V153" s="326" t="s">
        <v>39</v>
      </c>
      <c r="W153" s="326" t="s">
        <v>38</v>
      </c>
      <c r="X153" s="327">
        <v>35.36</v>
      </c>
    </row>
    <row r="154" spans="20:24" x14ac:dyDescent="0.2">
      <c r="T154" s="325">
        <v>42315</v>
      </c>
      <c r="U154" s="326" t="s">
        <v>85</v>
      </c>
      <c r="V154" s="326" t="s">
        <v>47</v>
      </c>
      <c r="W154" s="326" t="s">
        <v>44</v>
      </c>
      <c r="X154" s="327">
        <v>14.16</v>
      </c>
    </row>
    <row r="155" spans="20:24" x14ac:dyDescent="0.2">
      <c r="T155" s="325">
        <v>42315</v>
      </c>
      <c r="U155" s="326" t="s">
        <v>64</v>
      </c>
      <c r="V155" s="326" t="s">
        <v>43</v>
      </c>
      <c r="W155" s="326" t="s">
        <v>42</v>
      </c>
      <c r="X155" s="327">
        <v>2.75</v>
      </c>
    </row>
    <row r="156" spans="20:24" x14ac:dyDescent="0.2">
      <c r="T156" s="325">
        <v>42314</v>
      </c>
      <c r="U156" s="326" t="s">
        <v>78</v>
      </c>
      <c r="V156" s="326" t="s">
        <v>39</v>
      </c>
      <c r="W156" s="326" t="s">
        <v>36</v>
      </c>
      <c r="X156" s="327">
        <v>9.98</v>
      </c>
    </row>
    <row r="157" spans="20:24" x14ac:dyDescent="0.2">
      <c r="T157" s="325">
        <v>42314</v>
      </c>
      <c r="U157" s="326" t="s">
        <v>64</v>
      </c>
      <c r="V157" s="326" t="s">
        <v>43</v>
      </c>
      <c r="W157" s="326" t="s">
        <v>42</v>
      </c>
      <c r="X157" s="327">
        <v>2.75</v>
      </c>
    </row>
    <row r="158" spans="20:24" x14ac:dyDescent="0.2">
      <c r="T158" s="325">
        <v>42314</v>
      </c>
      <c r="U158" s="326" t="s">
        <v>64</v>
      </c>
      <c r="V158" s="326" t="s">
        <v>43</v>
      </c>
      <c r="W158" s="326" t="s">
        <v>42</v>
      </c>
      <c r="X158" s="327">
        <v>2.75</v>
      </c>
    </row>
    <row r="159" spans="20:24" x14ac:dyDescent="0.2">
      <c r="T159" s="325">
        <v>42314</v>
      </c>
      <c r="U159" s="326" t="s">
        <v>72</v>
      </c>
      <c r="V159" s="326" t="s">
        <v>47</v>
      </c>
      <c r="W159" s="326" t="s">
        <v>45</v>
      </c>
      <c r="X159" s="327">
        <v>1.99</v>
      </c>
    </row>
    <row r="160" spans="20:24" x14ac:dyDescent="0.2">
      <c r="T160" s="325">
        <v>42313</v>
      </c>
      <c r="U160" s="326" t="s">
        <v>64</v>
      </c>
      <c r="V160" s="326" t="s">
        <v>43</v>
      </c>
      <c r="W160" s="326" t="s">
        <v>42</v>
      </c>
      <c r="X160" s="327">
        <v>2.75</v>
      </c>
    </row>
    <row r="161" spans="20:24" x14ac:dyDescent="0.2">
      <c r="T161" s="325">
        <v>42313</v>
      </c>
      <c r="U161" s="326" t="s">
        <v>91</v>
      </c>
      <c r="V161" s="326" t="s">
        <v>47</v>
      </c>
      <c r="W161" s="326" t="s">
        <v>46</v>
      </c>
      <c r="X161" s="327">
        <v>7.99</v>
      </c>
    </row>
    <row r="162" spans="20:24" x14ac:dyDescent="0.2">
      <c r="T162" s="325">
        <v>42312</v>
      </c>
      <c r="U162" s="326" t="s">
        <v>65</v>
      </c>
      <c r="V162" s="326" t="s">
        <v>51</v>
      </c>
      <c r="W162" s="326" t="s">
        <v>48</v>
      </c>
      <c r="X162" s="327">
        <v>53.43</v>
      </c>
    </row>
    <row r="163" spans="20:24" x14ac:dyDescent="0.2">
      <c r="T163" s="325">
        <v>42312</v>
      </c>
      <c r="U163" s="326" t="s">
        <v>74</v>
      </c>
      <c r="V163" s="326" t="s">
        <v>39</v>
      </c>
      <c r="W163" s="326" t="s">
        <v>37</v>
      </c>
      <c r="X163" s="327">
        <v>15.47</v>
      </c>
    </row>
    <row r="164" spans="20:24" x14ac:dyDescent="0.2">
      <c r="T164" s="325">
        <v>42312</v>
      </c>
      <c r="U164" s="326" t="s">
        <v>64</v>
      </c>
      <c r="V164" s="326" t="s">
        <v>43</v>
      </c>
      <c r="W164" s="326" t="s">
        <v>42</v>
      </c>
      <c r="X164" s="327">
        <v>2.75</v>
      </c>
    </row>
    <row r="165" spans="20:24" x14ac:dyDescent="0.2">
      <c r="T165" s="325">
        <v>42312</v>
      </c>
      <c r="U165" s="326" t="s">
        <v>64</v>
      </c>
      <c r="V165" s="326" t="s">
        <v>43</v>
      </c>
      <c r="W165" s="326" t="s">
        <v>42</v>
      </c>
      <c r="X165" s="327">
        <v>2.75</v>
      </c>
    </row>
    <row r="166" spans="20:24" x14ac:dyDescent="0.2">
      <c r="T166" s="325">
        <v>42311</v>
      </c>
      <c r="U166" s="326" t="s">
        <v>84</v>
      </c>
      <c r="V166" s="326" t="s">
        <v>39</v>
      </c>
      <c r="W166" s="326" t="s">
        <v>36</v>
      </c>
      <c r="X166" s="327">
        <v>13.18</v>
      </c>
    </row>
    <row r="167" spans="20:24" x14ac:dyDescent="0.2">
      <c r="T167" s="325">
        <v>42311</v>
      </c>
      <c r="U167" s="326" t="s">
        <v>63</v>
      </c>
      <c r="V167" s="326" t="s">
        <v>39</v>
      </c>
      <c r="W167" s="326" t="s">
        <v>36</v>
      </c>
      <c r="X167" s="327">
        <v>5.98</v>
      </c>
    </row>
    <row r="168" spans="20:24" x14ac:dyDescent="0.2">
      <c r="T168" s="325">
        <v>42311</v>
      </c>
      <c r="U168" s="326" t="s">
        <v>72</v>
      </c>
      <c r="V168" s="326" t="s">
        <v>47</v>
      </c>
      <c r="W168" s="326" t="s">
        <v>45</v>
      </c>
      <c r="X168" s="327">
        <v>1.99</v>
      </c>
    </row>
    <row r="169" spans="20:24" x14ac:dyDescent="0.2">
      <c r="T169" s="325">
        <v>42311</v>
      </c>
      <c r="U169" s="326" t="s">
        <v>72</v>
      </c>
      <c r="V169" s="326" t="s">
        <v>47</v>
      </c>
      <c r="W169" s="326" t="s">
        <v>45</v>
      </c>
      <c r="X169" s="327">
        <v>0.99</v>
      </c>
    </row>
    <row r="170" spans="20:24" x14ac:dyDescent="0.2">
      <c r="T170" s="325">
        <v>42311</v>
      </c>
      <c r="U170" s="326" t="s">
        <v>72</v>
      </c>
      <c r="V170" s="326" t="s">
        <v>47</v>
      </c>
      <c r="W170" s="326" t="s">
        <v>45</v>
      </c>
      <c r="X170" s="327">
        <v>0.99</v>
      </c>
    </row>
    <row r="171" spans="20:24" x14ac:dyDescent="0.2">
      <c r="T171" s="325">
        <v>42311</v>
      </c>
      <c r="U171" s="326" t="s">
        <v>92</v>
      </c>
      <c r="V171" s="326" t="s">
        <v>47</v>
      </c>
      <c r="W171" s="326" t="s">
        <v>45</v>
      </c>
      <c r="X171" s="327">
        <v>14.99</v>
      </c>
    </row>
    <row r="172" spans="20:24" ht="16" thickBot="1" x14ac:dyDescent="0.25">
      <c r="T172" s="334">
        <v>42310</v>
      </c>
      <c r="U172" s="335" t="s">
        <v>95</v>
      </c>
      <c r="V172" s="335" t="s">
        <v>51</v>
      </c>
      <c r="W172" s="335" t="s">
        <v>49</v>
      </c>
      <c r="X172" s="336">
        <v>18.21</v>
      </c>
    </row>
    <row r="178" spans="25:25" x14ac:dyDescent="0.2">
      <c r="Y178" s="84" t="s">
        <v>107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Ex1</vt:lpstr>
      <vt:lpstr>Ex2</vt:lpstr>
      <vt:lpstr>Ex3</vt:lpstr>
      <vt:lpstr>Ex4</vt:lpstr>
      <vt:lpstr>Ex5</vt:lpstr>
    </vt:vector>
  </TitlesOfParts>
  <Company>Pace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2018-01-31T20:06:35Z</dcterms:created>
  <dcterms:modified xsi:type="dcterms:W3CDTF">2018-04-14T20:10:04Z</dcterms:modified>
</cp:coreProperties>
</file>