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3/"/>
    </mc:Choice>
  </mc:AlternateContent>
  <bookViews>
    <workbookView xWindow="0" yWindow="0" windowWidth="28800" windowHeight="18000" activeTab="3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date">data[Date]</definedName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2" i="5" l="1"/>
  <c r="X37" i="5"/>
  <c r="X25" i="5"/>
  <c r="Z42" i="5"/>
  <c r="X42" i="5"/>
  <c r="Z40" i="5"/>
  <c r="Y40" i="5"/>
  <c r="X40" i="5"/>
  <c r="Z39" i="5"/>
  <c r="Y39" i="5"/>
  <c r="X39" i="5"/>
  <c r="Z38" i="5"/>
  <c r="Y38" i="5"/>
  <c r="X38" i="5"/>
  <c r="Z37" i="5"/>
  <c r="Y37" i="5"/>
  <c r="Z34" i="5"/>
  <c r="Z33" i="5"/>
  <c r="Z32" i="5"/>
  <c r="Z31" i="5"/>
  <c r="Y34" i="5"/>
  <c r="Y33" i="5"/>
  <c r="Y32" i="5"/>
  <c r="Y31" i="5"/>
  <c r="X34" i="5"/>
  <c r="X33" i="5"/>
  <c r="X32" i="5"/>
  <c r="X31" i="5"/>
  <c r="Z28" i="5"/>
  <c r="Y28" i="5"/>
  <c r="X28" i="5"/>
  <c r="Z27" i="5"/>
  <c r="Y27" i="5"/>
  <c r="X27" i="5"/>
  <c r="Z26" i="5"/>
  <c r="Y26" i="5"/>
  <c r="X26" i="5"/>
  <c r="Z25" i="5"/>
  <c r="Y25" i="5"/>
  <c r="Z43" i="4"/>
  <c r="Z35" i="4"/>
  <c r="Z34" i="4"/>
  <c r="Z41" i="4"/>
  <c r="Z29" i="4"/>
  <c r="Z42" i="4"/>
  <c r="AA40" i="4"/>
  <c r="AA39" i="4"/>
  <c r="AA38" i="4"/>
  <c r="AA37" i="4"/>
  <c r="Y40" i="4"/>
  <c r="X40" i="4"/>
  <c r="Z40" i="4"/>
  <c r="Z39" i="4"/>
  <c r="Z38" i="4"/>
  <c r="Z37" i="4"/>
  <c r="AK13" i="7"/>
  <c r="AC13" i="7"/>
  <c r="AK12" i="7"/>
  <c r="AC12" i="7"/>
  <c r="H42" i="6"/>
  <c r="G42" i="6"/>
  <c r="F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Y22" i="5"/>
  <c r="Y21" i="5"/>
  <c r="Y20" i="5"/>
  <c r="Y19" i="5"/>
  <c r="X16" i="5"/>
  <c r="Z22" i="5"/>
  <c r="X14" i="5"/>
  <c r="X13" i="5"/>
  <c r="X34" i="4"/>
  <c r="Z33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Q21" i="3"/>
  <c r="O15" i="3"/>
  <c r="R12" i="3"/>
  <c r="Z23" i="5"/>
  <c r="AA22" i="5"/>
  <c r="AA20" i="4"/>
  <c r="AA21" i="4"/>
  <c r="Q41" i="3"/>
  <c r="P21" i="3"/>
  <c r="R19" i="3"/>
  <c r="R21" i="3"/>
  <c r="R20" i="3"/>
  <c r="R18" i="3"/>
  <c r="AA19" i="4"/>
  <c r="AA27" i="4"/>
  <c r="AA25" i="4"/>
  <c r="Y28" i="4"/>
  <c r="AA26" i="4"/>
  <c r="Y34" i="4"/>
  <c r="AA32" i="4"/>
  <c r="AA33" i="4"/>
  <c r="AA31" i="4"/>
  <c r="Z22" i="4"/>
  <c r="X19" i="5"/>
  <c r="X20" i="5"/>
  <c r="X21" i="5"/>
  <c r="X22" i="5"/>
  <c r="Z19" i="5"/>
  <c r="AA19" i="5"/>
  <c r="Z20" i="5"/>
  <c r="AA20" i="5"/>
  <c r="Z21" i="5"/>
  <c r="AA21" i="5"/>
  <c r="Y22" i="4"/>
  <c r="Z23" i="4"/>
  <c r="P41" i="3"/>
  <c r="R13" i="3"/>
  <c r="R14" i="3"/>
  <c r="AA14" i="4"/>
  <c r="AA15" i="4"/>
  <c r="Y42" i="4"/>
  <c r="AA34" i="4"/>
  <c r="AA28" i="4"/>
  <c r="AA22" i="4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<sst xmlns="http://schemas.openxmlformats.org/spreadsheetml/2006/main" count="1228" uniqueCount="109">
  <si>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</si>
  <si>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</si>
  <si>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</si>
  <si>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</si>
  <si>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</si>
  <si>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</si>
  <si>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</si>
  <si>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</si>
  <si>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</si>
  <si>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</si>
  <si>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</si>
  <si>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</si>
  <si>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</si>
  <si>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</si>
  <si>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</si>
  <si>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</si>
  <si>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</si>
  <si>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</si>
  <si>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</si>
  <si>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</si>
  <si>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</si>
  <si>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</si>
  <si>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</si>
  <si>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</si>
  <si>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</si>
  <si>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</si>
  <si>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</si>
  <si>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</si>
  <si>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</si>
  <si>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</si>
  <si>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</si>
  <si>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</si>
  <si>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</si>
  <si>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</si>
  <si>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</si>
  <si>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</si>
  <si>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</si>
  <si>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</si>
  <si>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</si>
  <si>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</si>
  <si>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</si>
  <si>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</si>
  <si>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</si>
  <si>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</si>
  <si>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</si>
  <si>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</si>
  <si>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</si>
  <si>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</si>
  <si>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</si>
  <si>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</si>
  <si>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</si>
  <si>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</si>
  <si>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</si>
  <si>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</si>
  <si>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</si>
  <si>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</si>
  <si>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</si>
  <si>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</si>
  <si>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</si>
  <si>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</si>
  <si>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</si>
  <si>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</si>
  <si>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</si>
  <si>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</si>
  <si>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</si>
  <si>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</si>
  <si>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</si>
  <si>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</si>
  <si>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</si>
  <si>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</si>
  <si>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</si>
  <si>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</si>
  <si>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</si>
  <si>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</si>
  <si>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</si>
  <si>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</si>
  <si>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</si>
  <si>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</si>
  <si>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</si>
  <si>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</si>
  <si>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</si>
  <si>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</si>
  <si>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</si>
  <si>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</si>
  <si>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</si>
  <si>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</si>
  <si>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</si>
  <si>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</si>
  <si>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</si>
  <si>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</si>
  <si>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</si>
  <si>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</si>
  <si>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</si>
  <si>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</si>
  <si>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</si>
  <si>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</si>
  <si>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</si>
  <si>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</si>
  <si>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</si>
  <si>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</si>
  <si>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</si>
  <si>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</si>
  <si>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</si>
  <si>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</si>
  <si>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</si>
  <si>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</si>
  <si>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Sydney Rutigliano</t>
  </si>
  <si>
    <t>sr68725n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</si>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</sst>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30">
    <dxf>
      <font>
        <color rgb="FFFF0000"/>
      </font>
    </dxf>
    <dxf>
      <numFmt numFmtId="166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b/>
        <i val="0"/>
        <color theme="5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theme="5"/>
      </font>
    </dxf>
    <dxf>
      <font>
        <color rgb="FF9C0006"/>
      </font>
    </dxf>
    <dxf>
      <font>
        <color rgb="FF9C0006"/>
      </font>
    </dxf>
    <dxf>
      <font>
        <b/>
        <i val="0"/>
        <color theme="5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/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H3" zoomScale="82" zoomScaleNormal="82" zoomScalePageLayoutView="82" workbookViewId="0">
      <selection activeCell="T13" sqref="T13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Sydney Rutigliano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sr68725n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IF(Z28&gt;$T$11, 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IF(Z34&gt;T12, "Over Budget", 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Y38*X38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Y39*4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 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IF(Z42&gt;SUM($T$10:$T$13), 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29" priority="22" operator="greaterThan">
      <formula>$T$10</formula>
    </cfRule>
    <cfRule type="cellIs" dxfId="28" priority="23" operator="greaterThan">
      <formula>$T$10*0.8</formula>
    </cfRule>
  </conditionalFormatting>
  <conditionalFormatting sqref="Z23">
    <cfRule type="containsText" dxfId="27" priority="21" operator="containsText" text="Over Budget">
      <formula>NOT(ISERROR(SEARCH("Over Budget",Z23)))</formula>
    </cfRule>
  </conditionalFormatting>
  <conditionalFormatting sqref="Z29">
    <cfRule type="containsText" dxfId="26" priority="20" operator="containsText" text="Over Budget">
      <formula>NOT(ISERROR(SEARCH("Over Budget",Z29)))</formula>
    </cfRule>
  </conditionalFormatting>
  <conditionalFormatting sqref="Z28">
    <cfRule type="cellIs" dxfId="25" priority="18" operator="greaterThan">
      <formula>$P$9</formula>
    </cfRule>
    <cfRule type="cellIs" dxfId="24" priority="19" operator="greaterThan">
      <formula>$T$11*0.8%</formula>
    </cfRule>
  </conditionalFormatting>
  <conditionalFormatting sqref="Z41">
    <cfRule type="containsText" dxfId="23" priority="17" operator="containsText" text="Over Budget">
      <formula>NOT(ISERROR(SEARCH("Over Budget",Z41)))</formula>
    </cfRule>
  </conditionalFormatting>
  <conditionalFormatting sqref="Z40">
    <cfRule type="cellIs" dxfId="22" priority="15" operator="greaterThan">
      <formula>$T$13</formula>
    </cfRule>
    <cfRule type="cellIs" dxfId="21" priority="16" operator="greaterThan">
      <formula>$T$13*0.8%</formula>
    </cfRule>
  </conditionalFormatting>
  <conditionalFormatting sqref="Z43">
    <cfRule type="containsText" dxfId="20" priority="13" operator="containsText" text="Over Budget">
      <formula>NOT(ISERROR(SEARCH("Over Budget",Z43)))</formula>
    </cfRule>
    <cfRule type="containsText" dxfId="19" priority="14" operator="containsText" text="&quot;Over Budget">
      <formula>NOT(ISERROR(SEARCH("""Over Budget",Z43)))</formula>
    </cfRule>
  </conditionalFormatting>
  <conditionalFormatting sqref="Z42">
    <cfRule type="cellIs" dxfId="18" priority="6" operator="greaterThan">
      <formula>SUM($T$10:$T$13)</formula>
    </cfRule>
    <cfRule type="cellIs" dxfId="17" priority="11" operator="greaterThan">
      <formula>$T$10:$T$13*0.8%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abSelected="1" topLeftCell="H11" zoomScale="118" zoomScaleNormal="90" zoomScalePageLayoutView="90" workbookViewId="0">
      <selection activeCell="Y42" sqref="Y42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Sydney Rutigliano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sr68725n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0.44153272887878081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COUNTIFS(data[Sub-category],W25,data[Date],"&gt;="&amp;$X$15,data[Date],"&lt;"&amp;$X$16 )</f>
        <v>3</v>
      </c>
      <c r="Y25" s="229">
        <f>AVERAGEIFS(data[Amount],data[Sub-category],W25,data[Date],"&gt;="&amp;$X$15,data[Date],"&lt;="&amp;$X$16)</f>
        <v>33.24666666666667</v>
      </c>
      <c r="Z25" s="230">
        <f>SUMIFS(data[Amount],data[Sub-category],W25,data[Date],"&gt;="&amp;$X$15,data[Date],"&lt;="&amp;$X$16)</f>
        <v>99.740000000000009</v>
      </c>
      <c r="AA25" s="231">
        <f>IFERROR(Z25/Z28,0)</f>
        <v>0.37622119120365133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>
        <f>COUNTIFS(data[Sub-category],W26,data[Date],"&gt;="&amp;$X$15,data[Date],"&lt;="&amp;$X$16)</f>
        <v>1</v>
      </c>
      <c r="Y26" s="242">
        <f>AVERAGEIFS(data[Amount],data[Sub-category],W26,data[Date],"&gt;="&amp;$X$15,data[Date],"&lt;="&amp;$X$16)</f>
        <v>129.62</v>
      </c>
      <c r="Z26" s="243">
        <f>SUMIFS(data[Amount],data[Sub-category],W26,data[Date],"&gt;="&amp;$X$15,data[Date],"&lt;="&amp;$X$16)</f>
        <v>129.62</v>
      </c>
      <c r="AA26" s="231">
        <f>IFERROR(Z26/Z28,0)</f>
        <v>0.48892912375994868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>
        <f>COUNTIFS(data[Sub-category],W27,data[Date],"&gt;="&amp;$X$15,data[Date],"&lt;="&amp;$X$16)</f>
        <v>13</v>
      </c>
      <c r="Y27" s="245">
        <f>AVERAGEIFS(data[Amount],data[Sub-category],W27,data[Date],"&gt;="&amp;$X$15,data[Date],"&lt;="&amp;$X$16)</f>
        <v>2.75</v>
      </c>
      <c r="Z27" s="246">
        <f>SUMIFS(data[Amount],data[Sub-category],W27,data[Date],"&gt;="&amp;$X$15,data[Date],"&lt;="&amp;$X$16)</f>
        <v>35.75</v>
      </c>
      <c r="AA27" s="235">
        <f>IFERROR(Z27/Z28,0)</f>
        <v>0.13484968503639999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COUNTIFS(data[Category],W28,data[Date],"&gt;="&amp;$X$15,data[Date],"&lt;="&amp;$X$16)</f>
        <v>17</v>
      </c>
      <c r="Y28" s="183">
        <f>AVERAGEIFS(data[Amount],data[Category],W28,data[Date],"&gt;="&amp;$X$15,data[Date],"&lt;="&amp;$X$16)</f>
        <v>15.594705882352942</v>
      </c>
      <c r="Z28" s="184">
        <f>SUMIFS(data[Amount],data[Category],W28,data[Date],"&gt;="&amp;$X$15,data[Date],"&lt;="&amp;$X$16)</f>
        <v>265.11</v>
      </c>
      <c r="AA28" s="239">
        <f>IFERROR(Z28/$Z$42,0)</f>
        <v>0.26917180249972072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>
        <f>COUNTIFS(data[Sub-category],W31,data[Date],"&gt;="&amp;$X$15,data[Date],"&lt;="&amp;$X$16)</f>
        <v>2</v>
      </c>
      <c r="Y31" s="242">
        <f>AVERAGEIFS(data[Amount],data[Sub-category],W31,data[Date],"&gt;="&amp;$X$15,data[Date],"&lt;="&amp;$X$16)</f>
        <v>19.23</v>
      </c>
      <c r="Z31" s="171">
        <f>SUMIFS(data[Amount],data[Sub-category],W31,data[Date],"&gt;="&amp;$X$15,data[Date],"&lt;="&amp;$X$16)</f>
        <v>38.46</v>
      </c>
      <c r="AA31" s="231">
        <f>IFERROR(Z31/Z34,0)</f>
        <v>0.36870865688812204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>
        <f>COUNTIFS(data[Sub-category],W32,data[Date],"&gt;="&amp;$X$15,data[Date],"&lt;="&amp;$X$16)</f>
        <v>11</v>
      </c>
      <c r="Y32" s="242">
        <f>AVERAGEIFS(data[Amount],data[Sub-category],W32,data[Date],"&gt;="&amp;$X$15,data[Date],"&lt;="&amp;$X$16)</f>
        <v>3.3536363636363631</v>
      </c>
      <c r="Z32" s="246">
        <f>SUMIFS(data[Amount],data[Sub-category],W32,data[Date],"&gt;="&amp;$X$15,data[Date],"&lt;="&amp;$X$16)</f>
        <v>36.889999999999993</v>
      </c>
      <c r="AA32" s="231">
        <f>IFERROR(#REF!/Z34,0)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>
        <f>COUNTIFS(data[Sub-category],W33,data[Date],"&gt;="&amp;$X$15,data[Date],"&lt;="&amp;$X$16)</f>
        <v>4</v>
      </c>
      <c r="Y33" s="245">
        <f>AVERAGEIFS(data[Amount],data[Sub-category],W33,data[Date],"&gt;="&amp;$X$15,data[Date],"&lt;="&amp;$X$16)</f>
        <v>7.24</v>
      </c>
      <c r="Z33">
        <f>SUMIFS(data[Amount],data[Sub-category],W33,data[Date],"&gt;="&amp;$X$15,data[Date],"&lt;="&amp;$X$16)</f>
        <v>28.96</v>
      </c>
      <c r="AA33" s="235">
        <f>IFERROR(Z32/Z34,0)</f>
        <v>0.35365736746237181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COUNTIFS(data[Category],W34,data[Date],"&gt;="&amp;$X$15,data[Date],"&lt;="&amp;$X$16)</f>
        <v>17</v>
      </c>
      <c r="Y34" s="183">
        <f>AVERAGEIFS(data[Amount],data[Category],W34,data[Date],"&gt;="&amp;$X$15,data[Date],"&lt;="&amp;$X$16)</f>
        <v>6.1358823529411746</v>
      </c>
      <c r="Z34" s="184">
        <f>SUMIFS(data[Amount],data[Category],W34,data[Date],"&gt;="&amp;$X$15,data[Date],"&lt;="&amp;$X$16)</f>
        <v>104.30999999999997</v>
      </c>
      <c r="AA34" s="239">
        <f>IFERROR(Z34/$Z$42,0)</f>
        <v>0.10590815404453194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>
        <f>COUNTIFS(data[Sub-category],W37,data[Date],"&gt;="&amp;$X$15,data[Date],"&lt;"&amp;$X$16 )</f>
        <v>3</v>
      </c>
      <c r="Y37" s="242">
        <f>AVERAGEIFS(data[Amount],data[Sub-category],W37,data[Date],"&gt;="&amp;$X$15,data[Date],"&lt;="&amp;$X$16)</f>
        <v>37.629999999999995</v>
      </c>
      <c r="Z37" s="171">
        <f>SUMIFS(data[Amount],data[Sub-category],W37,data[Date],"&gt;="&amp;$X$15,data[Date],"&lt;="&amp;$X$16)</f>
        <v>112.88999999999999</v>
      </c>
      <c r="AA37" s="231">
        <f>IFERROR(Z37/Z40,0)</f>
        <v>0.62501384121359749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>
        <f>COUNTIFS(data[Sub-category],W38,data[Date],"&gt;="&amp;$X$15,data[Date],"&lt;="&amp;$X$16)</f>
        <v>1</v>
      </c>
      <c r="Y38" s="242">
        <f>AVERAGEIFS(data[Amount],data[Sub-category],W38,data[Date],"&gt;="&amp;$X$15,data[Date],"&lt;="&amp;$X$16)</f>
        <v>18.21</v>
      </c>
      <c r="Z38" s="243">
        <f>SUMIFS(data[Amount],data[Sub-category],W38,data[Date],"&gt;="&amp;$X$15,data[Date],"&lt;="&amp;$X$16)</f>
        <v>18.21</v>
      </c>
      <c r="AA38" s="231">
        <f>IFERROR(Z38/Z40,0)</f>
        <v>0.10081939984497841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>
        <f>COUNTIFS(data[Sub-category],W39,data[Date],"&gt;="&amp;$X$15,data[Date],"&lt;="&amp;$X$16)</f>
        <v>1</v>
      </c>
      <c r="Y39" s="245">
        <f>AVERAGEIFS(data[Amount],data[Sub-category],W39,data[Date],"&gt;="&amp;$X$15,data[Date],"&lt;="&amp;$X$16)</f>
        <v>49.52</v>
      </c>
      <c r="Z39" s="246">
        <f>SUMIFS(data[Amount],data[Sub-category],W39,data[Date],"&gt;="&amp;$X$15,data[Date],"&lt;="&amp;$X$16)</f>
        <v>49.52</v>
      </c>
      <c r="AA39" s="235">
        <f>IFERROR(Z39/Z40,0)</f>
        <v>0.274166758941424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COUNTIFS(data[Category],W40,data[Date],"&gt;="&amp;$X$15,data[Date],"&lt;="&amp;$X$16)</f>
        <v>5</v>
      </c>
      <c r="Y40" s="183">
        <f>AVERAGEIFS(data[Amount],data[Category],W40,data[Date],"&gt;="&amp;$X$15,data[Date],"&lt;="&amp;$X$16)</f>
        <v>36.124000000000002</v>
      </c>
      <c r="Z40" s="184">
        <f>SUMIFS(data[Amount],data[Category],W40,data[Date],"&gt;="&amp;$X$15,data[Date],"&lt;="&amp;$X$16)</f>
        <v>180.62</v>
      </c>
      <c r="AA40" s="239">
        <f>IFERROR(Z40/$Z$42,0)</f>
        <v>0.18338731457696639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COUNTIFS(data[Date],"&gt;="&amp;$X$15,data[Date],"&lt;="&amp;$X$16)</f>
        <v>66</v>
      </c>
      <c r="Y42" s="200">
        <f>AVERAGEIFS(data[Amount],data[Date],"&gt;="&amp;X15,data[Date],"&lt;="&amp;$X$16)</f>
        <v>14.922878787878791</v>
      </c>
      <c r="Z42" s="201">
        <f>SUMIFS(data[Amount],data[Date],"&gt;="&amp;$X$15,data[Date],"&lt;="&amp;$X$16)</f>
        <v>984.9100000000002</v>
      </c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Sydney Rutigliano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sr68725n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Sydney Rutigliano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Sydney Rutigliano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sr68725n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sr68725n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2018-01-31T20:07:50Z</dcterms:created>
  <dcterms:modified xsi:type="dcterms:W3CDTF">2018-04-30T22:46:11Z</dcterms:modified>
</cp:coreProperties>
</file>