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3/"/>
    </mc:Choice>
  </mc:AlternateContent>
  <bookViews>
    <workbookView xWindow="0" yWindow="460" windowWidth="24440" windowHeight="14720" activeTab="3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" i="5" l="1"/>
  <c r="X33" i="5"/>
  <c r="Z42" i="5"/>
  <c r="Y42" i="5"/>
  <c r="X42" i="5"/>
  <c r="Z40" i="5"/>
  <c r="Y40" i="5"/>
  <c r="X40" i="5"/>
  <c r="Z39" i="5"/>
  <c r="Y39" i="5"/>
  <c r="X39" i="5"/>
  <c r="Z38" i="5"/>
  <c r="Y38" i="5"/>
  <c r="X38" i="5"/>
  <c r="Z37" i="5"/>
  <c r="Y37" i="5"/>
  <c r="X37" i="5"/>
  <c r="Z34" i="5"/>
  <c r="Y34" i="5"/>
  <c r="X34" i="5"/>
  <c r="Z33" i="5"/>
  <c r="Y33" i="5"/>
  <c r="Z32" i="5"/>
  <c r="Y32" i="5"/>
  <c r="X32" i="5"/>
  <c r="Z31" i="5"/>
  <c r="Y31" i="5"/>
  <c r="X31" i="5"/>
  <c r="Z28" i="5"/>
  <c r="Y28" i="5"/>
  <c r="X28" i="5"/>
  <c r="Z27" i="5"/>
  <c r="Z26" i="5"/>
  <c r="Y27" i="5"/>
  <c r="Y26" i="5"/>
  <c r="Y25" i="5"/>
  <c r="X26" i="5"/>
  <c r="X25" i="5"/>
  <c r="Z25" i="5"/>
  <c r="AK13" i="7"/>
  <c r="AC13" i="7"/>
  <c r="AK12" i="7"/>
  <c r="AC12" i="7"/>
  <c r="H42" i="6"/>
  <c r="I40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Y22" i="5"/>
  <c r="Z21" i="5"/>
  <c r="AA21" i="5"/>
  <c r="Y21" i="5"/>
  <c r="Z20" i="5"/>
  <c r="AA20" i="5"/>
  <c r="Y20" i="5"/>
  <c r="Z19" i="5"/>
  <c r="AA19" i="5"/>
  <c r="Y19" i="5"/>
  <c r="X16" i="5"/>
  <c r="X22" i="5"/>
  <c r="X14" i="5"/>
  <c r="X13" i="5"/>
  <c r="X34" i="4"/>
  <c r="Z33" i="4"/>
  <c r="Z32" i="4"/>
  <c r="AA32" i="4"/>
  <c r="Z31" i="4"/>
  <c r="Z34" i="4"/>
  <c r="X28" i="4"/>
  <c r="Z27" i="4"/>
  <c r="Z26" i="4"/>
  <c r="Z25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R19" i="3"/>
  <c r="Q18" i="3"/>
  <c r="Q21" i="3"/>
  <c r="O15" i="3"/>
  <c r="R12" i="3"/>
  <c r="Q41" i="3"/>
  <c r="P21" i="3"/>
  <c r="R20" i="3"/>
  <c r="R18" i="3"/>
  <c r="Y34" i="4"/>
  <c r="AA33" i="4"/>
  <c r="AA31" i="4"/>
  <c r="Z28" i="4"/>
  <c r="Z22" i="4"/>
  <c r="AA22" i="5"/>
  <c r="I22" i="6"/>
  <c r="I28" i="6"/>
  <c r="I34" i="6"/>
  <c r="X19" i="5"/>
  <c r="X20" i="5"/>
  <c r="X21" i="5"/>
  <c r="Z42" i="4"/>
  <c r="AA22" i="4"/>
  <c r="Y22" i="4"/>
  <c r="Z23" i="4"/>
  <c r="P41" i="3"/>
  <c r="R13" i="3"/>
  <c r="R14" i="3"/>
  <c r="Y28" i="4"/>
  <c r="AA26" i="4"/>
  <c r="AA27" i="4"/>
  <c r="AA25" i="4"/>
  <c r="R21" i="3"/>
  <c r="AA21" i="4"/>
  <c r="AA19" i="4"/>
  <c r="AA20" i="4"/>
  <c r="AA14" i="4"/>
  <c r="AA15" i="4"/>
  <c r="Y42" i="4"/>
  <c r="AA34" i="4"/>
  <c r="AA28" i="4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<sst xmlns="http://schemas.openxmlformats.org/spreadsheetml/2006/main" count="1228" uniqueCount="109">
  <si>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</si>
  <si>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</si>
  <si>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</si>
  <si>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</si>
  <si>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</si>
  <si>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</si>
  <si>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</si>
  <si>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</si>
  <si>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</si>
  <si>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</si>
  <si>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</si>
  <si>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</si>
  <si>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</si>
  <si>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</si>
  <si>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</si>
  <si>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</si>
  <si>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</si>
  <si>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</si>
  <si>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</si>
  <si>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</si>
  <si>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</si>
  <si>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</si>
  <si>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</si>
  <si>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</si>
  <si>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</si>
  <si>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</si>
  <si>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</si>
  <si>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</si>
  <si>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</si>
  <si>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</si>
  <si>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</si>
  <si>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</si>
  <si>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</si>
  <si>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</si>
  <si>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</si>
  <si>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</si>
  <si>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</si>
  <si>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</si>
  <si>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</si>
  <si>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</si>
  <si>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</si>
  <si>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</si>
  <si>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</si>
  <si>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</si>
  <si>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</si>
  <si>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</si>
  <si>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</si>
  <si>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</si>
  <si>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</si>
  <si>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</si>
  <si>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</si>
  <si>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</si>
  <si>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</si>
  <si>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</si>
  <si>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</si>
  <si>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</si>
  <si>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</si>
  <si>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</si>
  <si>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</si>
  <si>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</si>
  <si>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</si>
  <si>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</si>
  <si>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</si>
  <si>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</si>
  <si>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</si>
  <si>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</si>
  <si>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</si>
  <si>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</si>
  <si>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</si>
  <si>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</si>
  <si>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</si>
  <si>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</si>
  <si>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</si>
  <si>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</si>
  <si>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</si>
  <si>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</si>
  <si>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</si>
  <si>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</si>
  <si>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</si>
  <si>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</si>
  <si>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</si>
  <si>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</si>
  <si>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</si>
  <si>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</si>
  <si>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</si>
  <si>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</si>
  <si>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</si>
  <si>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</si>
  <si>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</si>
  <si>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</si>
  <si>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</si>
  <si>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</si>
  <si>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</si>
  <si>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</si>
  <si>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</si>
  <si>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</si>
  <si>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</si>
  <si>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</si>
  <si>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</si>
  <si>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</si>
  <si>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</si>
  <si>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</si>
  <si>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</si>
  <si>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</si>
  <si>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</si>
  <si>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</si>
  <si>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Yun Tang</t>
  </si>
  <si>
    <t>yt31014n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</si>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</sst>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22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D:\Pace\Teaching\CIS101\Summer%202017\Summer%201\SS1-grading%20too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/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Yun Tang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yt31014n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abSelected="1" topLeftCell="D5" zoomScale="84" zoomScaleNormal="90" zoomScalePageLayoutView="90" workbookViewId="0">
      <selection activeCell="X39" sqref="X39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Yun Tang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yt31014n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0.44153272887878081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COUNTIFS(data[Sub-category],W25,data[Date],"&gt;="&amp;$X$15,data[Date],"&lt;="&amp;$X$16)</f>
        <v>3</v>
      </c>
      <c r="Y25" s="229">
        <f>AVERAGEIFS(data[Amount],data[Sub-category],W25,data[Date],"&gt;="&amp;$X$15,data[Date],"&lt;="&amp;$X$16)</f>
        <v>33.24666666666667</v>
      </c>
      <c r="Z25" s="230">
        <f>SUMIFS(data[Amount],data[Sub-category],W25,data[Date],"&gt;="&amp;$X$15,data[Date],"&lt;="&amp;$X$16)</f>
        <v>99.740000000000009</v>
      </c>
      <c r="AA25" s="231">
        <f>IFERROR(Z25/Z28,0)</f>
        <v>0.37622119120365133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>
        <f>COUNTIFS(data[Sub-category],W26,data[Date],"&gt;="&amp;$X$15,data[Date],"&lt;="&amp;$X$16)</f>
        <v>1</v>
      </c>
      <c r="Y26" s="242">
        <f>AVERAGEIFS(data[Amount],data[Sub-category],W26,data[Date],"&gt;="&amp;$X$15,data[Date],"&lt;="&amp;$X$16)</f>
        <v>129.62</v>
      </c>
      <c r="Z26" s="243">
        <f>SUMIFS(data[Amount],data[Sub-category],W26,data[Date],"&gt;="&amp;$X$15,data[Date],"&lt;="&amp;$X$16)</f>
        <v>129.62</v>
      </c>
      <c r="AA26" s="231">
        <f>IFERROR(Z26/Z28,0)</f>
        <v>0.48892912375994868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>
        <f>COUNTIFS(data[Sub-category],W27,data[Date],"&gt;="&amp;$X$15,data[Date],"&lt;="&amp;$X$16)</f>
        <v>13</v>
      </c>
      <c r="Y27" s="245">
        <f>AVERAGEIFS(data[Amount],data[Sub-category],W27,data[Date],"&gt;="&amp;$X$15,data[Date],"&lt;="&amp;$X$16)</f>
        <v>2.75</v>
      </c>
      <c r="Z27" s="246">
        <f>SUMIFS(data[Amount],data[Sub-category],W27,data[Date],"&gt;="&amp;$X$15,data[Date],"&lt;="&amp;$X$16)</f>
        <v>35.75</v>
      </c>
      <c r="AA27" s="235">
        <f>IFERROR(Z27/Z28,0)</f>
        <v>0.13484968503639999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COUNTIFS(data[Category],W28,data[Date],"&gt;="&amp;$X$15,data[Date],"&lt;="&amp;$X$16)</f>
        <v>17</v>
      </c>
      <c r="Y28" s="183">
        <f>AVERAGEIFS(data[Amount],data[Category],W28,data[Date],"&gt;="&amp;$X$15,data[Date],"&lt;="&amp;$X$16)</f>
        <v>15.594705882352942</v>
      </c>
      <c r="Z28" s="184">
        <f>SUMIFS(data[Amount],data[Category],W28,data[Date],"&gt;="&amp;$X$15,data[Date],"&lt;="&amp;$X$16)</f>
        <v>265.11</v>
      </c>
      <c r="AA28" s="239">
        <f>IFERROR(Z28/$Z$42,0)</f>
        <v>0.26917180249972072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>
        <f>COUNTIFS(data[Sub-category],W31,data[Date],"&gt;="&amp;$X$15,data[Date],"&lt;="&amp;$X$16)</f>
        <v>2</v>
      </c>
      <c r="Y31" s="242">
        <f>AVERAGEIFS(data[Amount],data[Sub-category],W31,data[Date],"&gt;="&amp;$X$15,data[Date],"&lt;="&amp;$X$16)</f>
        <v>19.23</v>
      </c>
      <c r="Z31" s="171">
        <f>SUMIFS(data[Amount],data[Sub-category],W31,data[Date],"&gt;="&amp;$X$15,data[Date],"&lt;="&amp;$X$16)</f>
        <v>38.46</v>
      </c>
      <c r="AA31" s="231">
        <f>IFERROR(Z31/Z34,0)</f>
        <v>0.36870865688812204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>
        <f>COUNTIFS(data[Sub-category],W32,data[Date],"&gt;="&amp;$X$15,data[Date],"&lt;="&amp;$X$16)</f>
        <v>11</v>
      </c>
      <c r="Y32" s="242">
        <f>AVERAGEIFS(data[Amount],data[Sub-category],W32,data[Date],"&gt;="&amp;$X$15,data[Date],"&lt;="&amp;$X$16)</f>
        <v>3.3536363636363631</v>
      </c>
      <c r="Z32" s="243">
        <f>SUMIFS(data[Amount],data[Sub-category],W32,data[Date],"&gt;="&amp;$X$15,data[Date],"&lt;="&amp;$X$16)</f>
        <v>36.889999999999993</v>
      </c>
      <c r="AA32" s="231">
        <f>IFERROR(Z32/Z34,0)</f>
        <v>0.35365736746237181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>
        <f>COUNTIFS(data[Sub-category],W33,data[Date],"&gt;="&amp;$X$15,data[Date],"&lt;="&amp;$X$16)</f>
        <v>4</v>
      </c>
      <c r="Y33" s="245">
        <f>AVERAGEIFS(data[Amount],data[Sub-category],W33,data[Date],"&gt;="&amp;$X$15,data[Date],"&lt;="&amp;$X$16)</f>
        <v>7.24</v>
      </c>
      <c r="Z33" s="246">
        <f>SUMIFS(data[Amount],data[Sub-category],W33,data[Date],"&gt;="&amp;$X$15,data[Date],"&lt;="&amp;$X$16)</f>
        <v>28.96</v>
      </c>
      <c r="AA33" s="235">
        <f>IFERROR(Z33/Z34,0)</f>
        <v>0.27763397564950637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COUNTIFS(data[Category],W34,data[Date],"&gt;="&amp;$X$15,data[Date],"&lt;="&amp;$X$16)</f>
        <v>17</v>
      </c>
      <c r="Y34" s="183">
        <f>AVERAGEIFS(data[Amount],data[Category],W34,data[Date],"&gt;="&amp;$X$15,data[Date],"&lt;="&amp;$X$16)</f>
        <v>6.1358823529411746</v>
      </c>
      <c r="Z34" s="184">
        <f>SUMIFS(data[Amount],data[Category],W34,data[Date],"&gt;="&amp;$X$15,data[Date],"&lt;="&amp;$X$16)</f>
        <v>104.30999999999997</v>
      </c>
      <c r="AA34" s="239">
        <f>IFERROR(Z34/$Z$42,0)</f>
        <v>0.10590815404453194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>
        <f>COUNTIFS(data[Sub-category],W37,data[Date],"&gt;="&amp;$X$15,data[Date],"&lt;="&amp;$X$16)</f>
        <v>3</v>
      </c>
      <c r="Y37" s="242">
        <f>AVERAGEIFS(data[Amount],data[Sub-category],W37,data[Date],"&gt;="&amp;$X$15,data[Date],"&lt;="&amp;$X$16)</f>
        <v>37.629999999999995</v>
      </c>
      <c r="Z37" s="171">
        <f>SUMIFS(data[Amount],data[Sub-category],W37,data[Date],"&gt;="&amp;$X$15,data[Date],"&lt;="&amp;$X$16)</f>
        <v>112.88999999999999</v>
      </c>
      <c r="AA37" s="231">
        <f>IFERROR(Z37/Z40,0)</f>
        <v>0.62501384121359749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>
        <f>COUNTIFS(data[Sub-category],W38,data[Date],"&gt;="&amp;$X$15,data[Date],"&lt;="&amp;$X$16)</f>
        <v>1</v>
      </c>
      <c r="Y38" s="242">
        <f>AVERAGEIFS(data[Amount],data[Sub-category],W38,data[Date],"&gt;="&amp;$X$15,data[Date],"&lt;="&amp;$X$16)</f>
        <v>18.21</v>
      </c>
      <c r="Z38" s="243">
        <f>SUMIFS(data[Amount],data[Sub-category],W38,data[Date],"&gt;="&amp;$X$15,data[Date],"&lt;="&amp;$X$16)</f>
        <v>18.21</v>
      </c>
      <c r="AA38" s="231">
        <f>IFERROR(Z38/Z40,0)</f>
        <v>0.10081939984497841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>
        <f>+COUNTIFS(data[Sub-category],W39,data[Date],"&gt;="&amp;$X$15,data[Date],"&lt;="&amp;$X$16)</f>
        <v>1</v>
      </c>
      <c r="Y39" s="245">
        <f>AVERAGEIFS(data[Amount],data[Sub-category],W39,data[Date],"&gt;="&amp;$X$15,data[Date],"&lt;="&amp;$X$16)</f>
        <v>49.52</v>
      </c>
      <c r="Z39" s="246">
        <f>SUMIFS(data[Amount],data[Sub-category],W39,data[Date],"&gt;="&amp;$X$15,data[Date],"&lt;="&amp;$X$16)</f>
        <v>49.52</v>
      </c>
      <c r="AA39" s="235">
        <f>IFERROR(Z39/Z40,0)</f>
        <v>0.274166758941424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COUNTIFS(data[Category],W40,data[Date],"&gt;="&amp;$X$15,data[Date],"&lt;="&amp;$X$16)</f>
        <v>5</v>
      </c>
      <c r="Y40" s="183">
        <f>AVERAGEIFS(data[Amount],data[Category],W40,data[Date],"&gt;="&amp;$X$15,data[Date],"&lt;="&amp;$X$16)</f>
        <v>36.124000000000002</v>
      </c>
      <c r="Z40" s="184">
        <f>SUMIFS(data[Amount],data[Category],W40,data[Date],"&gt;="&amp;$X$15,data[Date],"&lt;="&amp;$X$16)</f>
        <v>180.62</v>
      </c>
      <c r="AA40" s="239">
        <f>IFERROR(Z40/$Z$42,0)</f>
        <v>0.18338731457696639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COUNTIFS(data[Date],"&gt;="&amp;$X$15,data[Date],"&lt;="&amp;$X$16)</f>
        <v>66</v>
      </c>
      <c r="Y42" s="200">
        <f>AVERAGEIFS(data[Amount],data[Date],"&gt;="&amp;$X$15,data[Date],"&lt;="&amp;$X$16)</f>
        <v>14.922878787878791</v>
      </c>
      <c r="Z42" s="201">
        <f>SUMIFS(data[Amount],data[Date],"&gt;="&amp;$X$15,data[Date],"&lt;="&amp;$X$16)</f>
        <v>984.9100000000002</v>
      </c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Yun Tang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yt31014n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topLeftCell="A4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Yun Tang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Yun Tang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yt31014n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yt31014n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Nomee</dc:creator>
  <cp:lastModifiedBy>Microsoft Office User</cp:lastModifiedBy>
  <dcterms:created xsi:type="dcterms:W3CDTF">2017-05-30T16:26:40Z</dcterms:created>
  <dcterms:modified xsi:type="dcterms:W3CDTF">2018-05-01T15:37:51Z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71c54082-3e8a-4cc4-abbb-a6d366416fa1</vt:lpwstr>
  </property>
</Properties>
</file>