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hidePivotFieldList="1"/>
  <mc:AlternateContent xmlns:mc="http://schemas.openxmlformats.org/markup-compatibility/2006">
    <mc:Choice Requires="x15">
      <x15ac:absPath xmlns:x15ac="http://schemas.microsoft.com/office/spreadsheetml/2010/11/ac" url="/Users/rohankulkarni/Desktop/CS101/Assignment_3/"/>
    </mc:Choice>
  </mc:AlternateContent>
  <bookViews>
    <workbookView xWindow="0" yWindow="0" windowWidth="28800" windowHeight="18000" activeTab="3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pivotCaches>
    <pivotCache cacheId="1" r:id="rId9"/>
  </pivotCaches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9" i="5" l="1"/>
  <c r="Y42" i="5"/>
  <c r="X25" i="5"/>
  <c r="X16" i="5"/>
  <c r="Z42" i="5"/>
  <c r="X42" i="5"/>
  <c r="Z40" i="5"/>
  <c r="Y40" i="5"/>
  <c r="X40" i="5"/>
  <c r="Z39" i="5"/>
  <c r="Z38" i="5"/>
  <c r="Y39" i="5"/>
  <c r="Y38" i="5"/>
  <c r="X38" i="5"/>
  <c r="Z37" i="5"/>
  <c r="Y37" i="5"/>
  <c r="X37" i="5"/>
  <c r="Z34" i="5"/>
  <c r="Y34" i="5"/>
  <c r="Z33" i="5"/>
  <c r="Z32" i="5"/>
  <c r="Z31" i="5"/>
  <c r="Y33" i="5"/>
  <c r="Y31" i="5"/>
  <c r="Y32" i="5"/>
  <c r="X34" i="5"/>
  <c r="X33" i="5"/>
  <c r="X32" i="5"/>
  <c r="X31" i="5"/>
  <c r="Z28" i="5"/>
  <c r="Y28" i="5"/>
  <c r="X28" i="5"/>
  <c r="Z27" i="5"/>
  <c r="Z26" i="5"/>
  <c r="Y27" i="5"/>
  <c r="Y26" i="5"/>
  <c r="X27" i="5"/>
  <c r="X26" i="5"/>
  <c r="Z25" i="5"/>
  <c r="Y25" i="5"/>
  <c r="Z43" i="4"/>
  <c r="Z40" i="4"/>
  <c r="Z35" i="4"/>
  <c r="Z41" i="4"/>
  <c r="Z37" i="4"/>
  <c r="Z38" i="4"/>
  <c r="Z39" i="4"/>
  <c r="Z42" i="4"/>
  <c r="Z29" i="4"/>
  <c r="AA40" i="4"/>
  <c r="AA39" i="4"/>
  <c r="AA38" i="4"/>
  <c r="AA37" i="4"/>
  <c r="X40" i="4"/>
  <c r="Y40" i="4"/>
  <c r="Q36" i="3"/>
  <c r="Q37" i="3"/>
  <c r="Q38" i="3"/>
  <c r="Q39" i="3"/>
  <c r="Q41" i="3"/>
  <c r="R39" i="3"/>
  <c r="R38" i="3"/>
  <c r="R37" i="3"/>
  <c r="R36" i="3"/>
  <c r="O39" i="3"/>
  <c r="P39" i="3"/>
  <c r="Q30" i="3"/>
  <c r="Q31" i="3"/>
  <c r="Q32" i="3"/>
  <c r="Q33" i="3"/>
  <c r="R33" i="3"/>
  <c r="R32" i="3"/>
  <c r="R31" i="3"/>
  <c r="R30" i="3"/>
  <c r="O33" i="3"/>
  <c r="P33" i="3"/>
  <c r="Q24" i="3"/>
  <c r="Q25" i="3"/>
  <c r="Q26" i="3"/>
  <c r="Q27" i="3"/>
  <c r="R27" i="3"/>
  <c r="R26" i="3"/>
  <c r="R25" i="3"/>
  <c r="R24" i="3"/>
  <c r="O27" i="3"/>
  <c r="P27" i="3"/>
  <c r="AK13" i="7"/>
  <c r="AK12" i="7"/>
  <c r="AC12" i="7"/>
  <c r="H42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Z22" i="5"/>
  <c r="Z23" i="5"/>
  <c r="Z21" i="5"/>
  <c r="AA21" i="5"/>
  <c r="Z20" i="5"/>
  <c r="AA20" i="5"/>
  <c r="Z19" i="5"/>
  <c r="AA19" i="5"/>
  <c r="Y22" i="5"/>
  <c r="X14" i="5"/>
  <c r="X13" i="5"/>
  <c r="X34" i="4"/>
  <c r="X42" i="4"/>
  <c r="Z33" i="4"/>
  <c r="Z32" i="4"/>
  <c r="Z31" i="4"/>
  <c r="X28" i="4"/>
  <c r="Z27" i="4"/>
  <c r="Z26" i="4"/>
  <c r="Z25" i="4"/>
  <c r="X2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AA25" i="4"/>
  <c r="AA31" i="4"/>
  <c r="AA26" i="4"/>
  <c r="AA32" i="4"/>
  <c r="AA27" i="4"/>
  <c r="AA33" i="4"/>
  <c r="Z28" i="4"/>
  <c r="Z22" i="4"/>
  <c r="AA22" i="5"/>
  <c r="I22" i="6"/>
  <c r="I28" i="6"/>
  <c r="I34" i="6"/>
  <c r="I40" i="6"/>
  <c r="Q21" i="3"/>
  <c r="Z34" i="4"/>
  <c r="X19" i="5"/>
  <c r="X20" i="5"/>
  <c r="X21" i="5"/>
  <c r="X22" i="5"/>
  <c r="Y19" i="5"/>
  <c r="Y20" i="5"/>
  <c r="Y21" i="5"/>
  <c r="Z23" i="4"/>
  <c r="AA22" i="4"/>
  <c r="Y22" i="4"/>
  <c r="AA20" i="4"/>
  <c r="AA21" i="4"/>
  <c r="AA19" i="4"/>
  <c r="R21" i="3"/>
  <c r="P21" i="3"/>
  <c r="AA34" i="4"/>
  <c r="Y34" i="4"/>
  <c r="Y28" i="4"/>
  <c r="AA28" i="4"/>
  <c r="R20" i="3"/>
  <c r="R19" i="3"/>
  <c r="R18" i="3"/>
  <c r="AA14" i="4"/>
  <c r="AA15" i="4"/>
  <c r="Y42" i="4"/>
  <c r="R13" i="3"/>
  <c r="R14" i="3"/>
  <c r="P41" i="3"/>
</calcChain>
</file>

<file path=xl/sharedStrings.xml><?xml version="1.0" encoding="utf-8"?>
<sst xmlns="http://schemas.openxmlformats.org/spreadsheetml/2006/main" count="1258" uniqueCount="121">
  <si>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</si>
  <si>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</si>
  <si>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</si>
  <si>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</si>
  <si>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</si>
  <si>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</si>
  <si>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</si>
  <si>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</si>
  <si>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</si>
  <si>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</si>
  <si>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</si>
  <si>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</si>
  <si>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</si>
  <si>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</si>
  <si>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</si>
  <si>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</si>
  <si>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</si>
  <si>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</si>
  <si>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</si>
  <si>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</si>
  <si>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</si>
  <si>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</si>
  <si>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</si>
  <si>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</si>
  <si>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</si>
  <si>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</si>
  <si>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</si>
  <si>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</si>
  <si>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</si>
  <si>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</si>
  <si>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</si>
  <si>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</si>
  <si>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</si>
  <si>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</si>
  <si>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</si>
  <si>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</si>
  <si>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</si>
  <si>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</si>
  <si>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</si>
  <si>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</si>
  <si>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</si>
  <si>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</si>
  <si>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</si>
  <si>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</si>
  <si>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</si>
  <si>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</si>
  <si>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</si>
  <si>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</si>
  <si>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</si>
  <si>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</si>
  <si>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</si>
  <si>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</si>
  <si>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</si>
  <si>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</si>
  <si>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</si>
  <si>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</si>
  <si>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</si>
  <si>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</si>
  <si>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</si>
  <si>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</si>
  <si>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</si>
  <si>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</si>
  <si>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</si>
  <si>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</si>
  <si>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</si>
  <si>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</si>
  <si>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</si>
  <si>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</si>
  <si>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</si>
  <si>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</si>
  <si>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</si>
  <si>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</si>
  <si>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</si>
  <si>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</si>
  <si>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</si>
  <si>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</si>
  <si>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</si>
  <si>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</si>
  <si>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</si>
  <si>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</si>
  <si>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</si>
  <si>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</si>
  <si>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</si>
  <si>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</si>
  <si>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</si>
  <si>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</si>
  <si>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</si>
  <si>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</si>
  <si>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</si>
  <si>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</si>
  <si>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</si>
  <si>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</si>
  <si>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</si>
  <si>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</si>
  <si>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</si>
  <si>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</si>
  <si>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</si>
  <si>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</si>
  <si>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</si>
  <si>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</si>
  <si>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</si>
  <si>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</si>
  <si>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</si>
  <si>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</si>
  <si>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</si>
  <si>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</si>
  <si>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Ransom Sutton</t>
  </si>
  <si>
    <t>rs85381n</t>
  </si>
  <si>
    <t xml:space="preserve"> </t>
  </si>
  <si>
    <t>Row Labels</t>
  </si>
  <si>
    <t>Years</t>
  </si>
  <si>
    <t>(All)</t>
  </si>
  <si>
    <t>Months</t>
  </si>
  <si>
    <t>Entertainment Total</t>
  </si>
  <si>
    <t>Meals Total</t>
  </si>
  <si>
    <t>Shopping Total</t>
  </si>
  <si>
    <t>Transportation Total</t>
  </si>
  <si>
    <t>Sum of Amount</t>
  </si>
  <si>
    <t>Sum of Amount2</t>
  </si>
  <si>
    <t>Sum of Amount3</t>
  </si>
  <si>
    <t>Sum of Amount4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</si>
</sst>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2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65" fontId="17" fillId="0" borderId="0" xfId="0" applyNumberFormat="1" applyFont="1" applyBorder="1"/>
    <xf numFmtId="0" fontId="35" fillId="0" borderId="5" xfId="0" applyFont="1" applyFill="1" applyBorder="1"/>
    <xf numFmtId="0" fontId="35" fillId="0" borderId="43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 applyAlignment="1">
      <alignment horizontal="left"/>
    </xf>
    <xf numFmtId="0" fontId="0" fillId="0" borderId="0" xfId="0" applyAlignment="1">
      <alignment horizontal="right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165" fontId="0" fillId="0" borderId="0" xfId="0" applyNumberFormat="1" applyAlignment="1">
      <alignment horizontal="center"/>
    </xf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165" fontId="18" fillId="0" borderId="0" xfId="0" applyNumberFormat="1" applyFont="1" applyAlignment="1">
      <alignment horizontal="right"/>
    </xf>
    <xf numFmtId="165" fontId="18" fillId="0" borderId="15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37" fillId="0" borderId="0" xfId="0" applyNumberFormat="1" applyFont="1" applyAlignment="1">
      <alignment horizontal="center"/>
    </xf>
    <xf numFmtId="165" fontId="37" fillId="0" borderId="0" xfId="0" applyNumberFormat="1" applyFont="1" applyAlignment="1">
      <alignment horizontal="center"/>
    </xf>
    <xf numFmtId="1" fontId="37" fillId="0" borderId="15" xfId="0" applyNumberFormat="1" applyFont="1" applyBorder="1" applyAlignment="1">
      <alignment horizontal="center"/>
    </xf>
    <xf numFmtId="165" fontId="37" fillId="0" borderId="15" xfId="0" applyNumberFormat="1" applyFont="1" applyBorder="1" applyAlignment="1">
      <alignment horizontal="center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65" fontId="0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right"/>
    </xf>
    <xf numFmtId="9" fontId="0" fillId="0" borderId="0" xfId="0" applyNumberFormat="1" applyFont="1" applyAlignment="1">
      <alignment horizontal="center"/>
    </xf>
    <xf numFmtId="14" fontId="35" fillId="0" borderId="5" xfId="0" applyNumberFormat="1" applyFont="1" applyFill="1" applyBorder="1"/>
    <xf numFmtId="14" fontId="35" fillId="0" borderId="43" xfId="0" applyNumberFormat="1" applyFont="1" applyFill="1" applyBorder="1"/>
    <xf numFmtId="14" fontId="34" fillId="0" borderId="0" xfId="0" applyNumberFormat="1" applyFont="1" applyFill="1" applyBorder="1"/>
    <xf numFmtId="0" fontId="34" fillId="0" borderId="0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9C0006"/>
      </font>
    </dxf>
    <dxf>
      <font>
        <color theme="5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theme="5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5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5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Meals by Subcatogory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'Ex4'!$E$19:$E$21</c:f>
              <c:strCache>
                <c:ptCount val="3"/>
                <c:pt idx="0">
                  <c:v>Fast-food</c:v>
                </c:pt>
                <c:pt idx="1">
                  <c:v>Restaurants</c:v>
                </c:pt>
                <c:pt idx="2">
                  <c:v>Groceries</c:v>
                </c:pt>
              </c:strCache>
            </c:strRef>
          </c:cat>
          <c:val>
            <c:numRef>
              <c:f>'Ex4'!$H$19:$H$21</c:f>
              <c:numCache>
                <c:formatCode>"$"#,##0.00</c:formatCode>
                <c:ptCount val="3"/>
                <c:pt idx="0">
                  <c:v>161.21</c:v>
                </c:pt>
                <c:pt idx="1">
                  <c:v>54.99</c:v>
                </c:pt>
                <c:pt idx="2">
                  <c:v>218.67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</a:t>
            </a:r>
            <a:r>
              <a:rPr lang="en-US" baseline="0"/>
              <a:t> Total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('Ex4'!$E$22,'Ex4'!$E$28,'Ex4'!$E$34,'Ex4'!$E$40)</c:f>
              <c:strCache>
                <c:ptCount val="4"/>
                <c:pt idx="0">
                  <c:v>Meals</c:v>
                </c:pt>
                <c:pt idx="1">
                  <c:v>Transportation</c:v>
                </c:pt>
                <c:pt idx="2">
                  <c:v>Entertainment</c:v>
                </c:pt>
                <c:pt idx="3">
                  <c:v>Shopping</c:v>
                </c:pt>
              </c:strCache>
            </c:strRef>
          </c:cat>
          <c:val>
            <c:numRef>
              <c:f>('Ex4'!$H$22,'Ex4'!$H$28,'Ex4'!$H$34,'Ex4'!$H$40)</c:f>
              <c:numCache>
                <c:formatCode>"$"#,##0.00</c:formatCode>
                <c:ptCount val="4"/>
                <c:pt idx="0">
                  <c:v>434.8700000000001</c:v>
                </c:pt>
                <c:pt idx="1">
                  <c:v>265.11</c:v>
                </c:pt>
                <c:pt idx="2">
                  <c:v>104.31</c:v>
                </c:pt>
                <c:pt idx="3">
                  <c:v>180.62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</a:t>
            </a:r>
            <a:r>
              <a:rPr lang="en-US" baseline="0"/>
              <a:t> Total by Subcategory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('Ex4'!$E$19:$E$21,'Ex4'!$E$25:$E$27,'Ex4'!$E$31:$E$33,'Ex4'!$E$37:$E$39)</c:f>
              <c:strCache>
                <c:ptCount val="12"/>
                <c:pt idx="0">
                  <c:v>Fast-food</c:v>
                </c:pt>
                <c:pt idx="1">
                  <c:v>Restaurants</c:v>
                </c:pt>
                <c:pt idx="2">
                  <c:v>Groceries</c:v>
                </c:pt>
                <c:pt idx="3">
                  <c:v>Automobile</c:v>
                </c:pt>
                <c:pt idx="4">
                  <c:v>Flights</c:v>
                </c:pt>
                <c:pt idx="5">
                  <c:v>Subway/Rail</c:v>
                </c:pt>
                <c:pt idx="6">
                  <c:v>Movies/Live Shows</c:v>
                </c:pt>
                <c:pt idx="7">
                  <c:v>Music/Audio</c:v>
                </c:pt>
                <c:pt idx="8">
                  <c:v>TV/Streaming</c:v>
                </c:pt>
                <c:pt idx="9">
                  <c:v>Clothing</c:v>
                </c:pt>
                <c:pt idx="10">
                  <c:v>Electronics</c:v>
                </c:pt>
                <c:pt idx="11">
                  <c:v>Homegoods</c:v>
                </c:pt>
              </c:strCache>
            </c:strRef>
          </c:cat>
          <c:val>
            <c:numRef>
              <c:f>('Ex4'!$H$19:$H$21,'Ex4'!$H$25:$H$27,'Ex4'!$H$31:$H$33,'Ex4'!$H$37:$H$39)</c:f>
              <c:numCache>
                <c:formatCode>"$"#,##0.00</c:formatCode>
                <c:ptCount val="12"/>
                <c:pt idx="0">
                  <c:v>161.21</c:v>
                </c:pt>
                <c:pt idx="1">
                  <c:v>54.99</c:v>
                </c:pt>
                <c:pt idx="2">
                  <c:v>218.67</c:v>
                </c:pt>
                <c:pt idx="3">
                  <c:v>99.74</c:v>
                </c:pt>
                <c:pt idx="4">
                  <c:v>129.62</c:v>
                </c:pt>
                <c:pt idx="5">
                  <c:v>35.75</c:v>
                </c:pt>
                <c:pt idx="6">
                  <c:v>38.46</c:v>
                </c:pt>
                <c:pt idx="7">
                  <c:v>36.89</c:v>
                </c:pt>
                <c:pt idx="8">
                  <c:v>28.96</c:v>
                </c:pt>
                <c:pt idx="9">
                  <c:v>112.89</c:v>
                </c:pt>
                <c:pt idx="10">
                  <c:v>18.21</c:v>
                </c:pt>
                <c:pt idx="11">
                  <c:v>49.52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93079504"/>
        <c:axId val="-2084329792"/>
      </c:barChart>
      <c:catAx>
        <c:axId val="-209307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29792"/>
        <c:crosses val="autoZero"/>
        <c:auto val="1"/>
        <c:lblAlgn val="ctr"/>
        <c:lblOffset val="100"/>
        <c:noMultiLvlLbl val="0"/>
      </c:catAx>
      <c:valAx>
        <c:axId val="-20843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07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5" Type="http://schemas.openxmlformats.org/officeDocument/2006/relationships/chart" Target="../charts/chart3.xml"/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93580</xdr:colOff>
      <xdr:row>6</xdr:row>
      <xdr:rowOff>53473</xdr:rowOff>
    </xdr:from>
    <xdr:to>
      <xdr:col>14</xdr:col>
      <xdr:colOff>13368</xdr:colOff>
      <xdr:row>20</xdr:row>
      <xdr:rowOff>93579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106946</xdr:colOff>
      <xdr:row>20</xdr:row>
      <xdr:rowOff>120316</xdr:rowOff>
    </xdr:from>
    <xdr:to>
      <xdr:col>13</xdr:col>
      <xdr:colOff>4478420</xdr:colOff>
      <xdr:row>35</xdr:row>
      <xdr:rowOff>8021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106946</xdr:colOff>
      <xdr:row>35</xdr:row>
      <xdr:rowOff>165767</xdr:rowOff>
    </xdr:from>
    <xdr:to>
      <xdr:col>14</xdr:col>
      <xdr:colOff>40104</xdr:colOff>
      <xdr:row>55</xdr:row>
      <xdr:rowOff>93579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65.589140277778" createdVersion="4" refreshedVersion="4" minRefreshableVersion="3" recordCount="162">
  <cacheSource type="worksheet">
    <worksheetSource name="Table2"/>
  </cacheSource>
  <cacheFields count="7">
    <cacheField name="Date" numFmtId="14">
      <sharedItems containsSemiMixedTypes="0" containsNonDate="0" containsDate="1" containsString="0" minDate="2015-11-02T00:00:00" maxDate="2016-01-01T00:00:00" count="55">
        <d v="2015-12-31T00:00:00"/>
        <d v="2015-12-30T00:00:00"/>
        <d v="2015-12-29T00:00:00"/>
        <d v="2015-12-28T00:00:00"/>
        <d v="2015-12-27T00:00:00"/>
        <d v="2015-12-26T00:00:00"/>
        <d v="2015-12-25T00:00:00"/>
        <d v="2015-12-23T00:00:00"/>
        <d v="2015-12-22T00:00:00"/>
        <d v="2015-12-21T00:00:00"/>
        <d v="2015-12-20T00:00:00"/>
        <d v="2015-12-19T00:00:00"/>
        <d v="2015-12-18T00:00:00"/>
        <d v="2015-12-17T00:00:00"/>
        <d v="2015-12-16T00:00:00"/>
        <d v="2015-12-15T00:00:00"/>
        <d v="2015-12-14T00:00:00"/>
        <d v="2015-12-13T00:00:00"/>
        <d v="2015-12-12T00:00:00"/>
        <d v="2015-12-11T00:00:00"/>
        <d v="2015-12-10T00:00:00"/>
        <d v="2015-12-09T00:00:00"/>
        <d v="2015-12-08T00:00:00"/>
        <d v="2015-12-07T00:00:00"/>
        <d v="2015-12-06T00:00:00"/>
        <d v="2015-12-05T00:00:00"/>
        <d v="2015-12-04T00:00:00"/>
        <d v="2015-12-03T00:00:00"/>
        <d v="2015-12-02T00:00:00"/>
        <d v="2015-12-01T00:00:00"/>
        <d v="2015-11-30T00:00:00"/>
        <d v="2015-11-29T00:00:00"/>
        <d v="2015-11-28T00:00:00"/>
        <d v="2015-11-26T00:00:00"/>
        <d v="2015-11-25T00:00:00"/>
        <d v="2015-11-24T00:00:00"/>
        <d v="2015-11-22T00:00:00"/>
        <d v="2015-11-21T00:00:00"/>
        <d v="2015-11-20T00:00:00"/>
        <d v="2015-11-19T00:00:00"/>
        <d v="2015-11-18T00:00:00"/>
        <d v="2015-11-17T00:00:00"/>
        <d v="2015-11-16T00:00:00"/>
        <d v="2015-11-15T00:00:00"/>
        <d v="2015-11-14T00:00:00"/>
        <d v="2015-11-12T00:00:00"/>
        <d v="2015-11-10T00:00:00"/>
        <d v="2015-11-09T00:00:00"/>
        <d v="2015-11-08T00:00:00"/>
        <d v="2015-11-07T00:00:00"/>
        <d v="2015-11-06T00:00:00"/>
        <d v="2015-11-05T00:00:00"/>
        <d v="2015-11-04T00:00:00"/>
        <d v="2015-11-03T00:00:00"/>
        <d v="2015-11-02T00:00:00"/>
      </sharedItems>
      <fieldGroup par="6" base="0">
        <rangePr groupBy="days" startDate="2015-11-02T00:00:00" endDate="2016-01-01T00:00:00"/>
        <groupItems count="368">
          <s v="&lt;11/2/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16"/>
        </groupItems>
      </fieldGroup>
    </cacheField>
    <cacheField name="Vendor" numFmtId="0">
      <sharedItems/>
    </cacheField>
    <cacheField name="Category" numFmtId="0">
      <sharedItems count="4">
        <s v="Shopping"/>
        <s v="Meals"/>
        <s v="Transportation"/>
        <s v="Entertainment"/>
      </sharedItems>
    </cacheField>
    <cacheField name="Sub-category" numFmtId="0">
      <sharedItems count="12">
        <s v="Homegoods"/>
        <s v="Fast-food"/>
        <s v="Subway/Rail"/>
        <s v="Clothing"/>
        <s v="Flights"/>
        <s v="Groceries"/>
        <s v="Music/Audio"/>
        <s v="Automobile"/>
        <s v="Restaurants"/>
        <s v="TV/Streaming"/>
        <s v="Electronics"/>
        <s v="Movies/Live Shows"/>
      </sharedItems>
    </cacheField>
    <cacheField name="Amount" numFmtId="0">
      <sharedItems containsSemiMixedTypes="0" containsString="0" containsNumber="1" minValue="0.99" maxValue="183.21" count="106">
        <n v="47.53"/>
        <n v="5.69"/>
        <n v="2.75"/>
        <n v="26.24"/>
        <n v="135.96"/>
        <n v="5.93"/>
        <n v="11.37"/>
        <n v="47.28"/>
        <n v="21.58"/>
        <n v="27.36"/>
        <n v="17.940000000000001"/>
        <n v="1.99"/>
        <n v="45.12"/>
        <n v="33.94"/>
        <n v="19.75"/>
        <n v="17.63"/>
        <n v="9.84"/>
        <n v="5.25"/>
        <n v="0.99"/>
        <n v="28.62"/>
        <n v="5.99"/>
        <n v="5.95"/>
        <n v="183.21"/>
        <n v="20.45"/>
        <n v="80.02"/>
        <n v="5.33"/>
        <n v="170"/>
        <n v="68.900000000000006"/>
        <n v="21.7"/>
        <n v="10.93"/>
        <n v="23.72"/>
        <n v="10.39"/>
        <n v="7.38"/>
        <n v="3.9"/>
        <n v="8.66"/>
        <n v="8.59"/>
        <n v="29.27"/>
        <n v="15.22"/>
        <n v="33.18"/>
        <n v="16.05"/>
        <n v="12.91"/>
        <n v="8.86"/>
        <n v="27.74"/>
        <n v="27.47"/>
        <n v="6.24"/>
        <n v="4.88"/>
        <n v="3.99"/>
        <n v="9.99"/>
        <n v="11.78"/>
        <n v="11.99"/>
        <n v="9.94"/>
        <n v="78.849999999999994"/>
        <n v="13.18"/>
        <n v="22.09"/>
        <n v="7.99"/>
        <n v="7.78"/>
        <n v="5.6"/>
        <n v="23.62"/>
        <n v="5.12"/>
        <n v="43.9"/>
        <n v="34.74"/>
        <n v="29.93"/>
        <n v="14.99"/>
        <n v="7.9"/>
        <n v="5.96"/>
        <n v="26.83"/>
        <n v="16.16"/>
        <n v="21.31"/>
        <n v="17.66"/>
        <n v="12.3"/>
        <n v="11.51"/>
        <n v="4.99"/>
        <n v="12.7"/>
        <n v="10.3"/>
        <n v="49.52"/>
        <n v="25.87"/>
        <n v="10.88"/>
        <n v="129.62"/>
        <n v="24.99"/>
        <n v="10.43"/>
        <n v="8.9"/>
        <n v="5.45"/>
        <n v="38.299999999999997"/>
        <n v="3.15"/>
        <n v="51.57"/>
        <n v="25.98"/>
        <n v="7.31"/>
        <n v="31.66"/>
        <n v="8.31"/>
        <n v="49.22"/>
        <n v="3.69"/>
        <n v="7.95"/>
        <n v="24.3"/>
        <n v="13.26"/>
        <n v="53.17"/>
        <n v="39.520000000000003"/>
        <n v="6.7"/>
        <n v="21.16"/>
        <n v="20.59"/>
        <n v="35.36"/>
        <n v="14.16"/>
        <n v="9.98"/>
        <n v="53.43"/>
        <n v="15.47"/>
        <n v="5.98"/>
        <n v="18.21"/>
      </sharedItems>
    </cacheField>
    <cacheField name="Months" numFmtId="0" databaseField="0">
      <fieldGroup base="0">
        <rangePr groupBy="months" startDate="2015-11-02T00:00:00" endDate="2016-01-01T00:00:00"/>
        <groupItems count="14">
          <s v="&lt;11/2/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16"/>
        </groupItems>
      </fieldGroup>
    </cacheField>
    <cacheField name="Years" numFmtId="0" databaseField="0">
      <fieldGroup base="0">
        <rangePr groupBy="years" startDate="2015-11-02T00:00:00" endDate="2016-01-01T00:00:00"/>
        <groupItems count="3">
          <s v="&lt;11/2/15"/>
          <s v="2015"/>
          <s v="&gt;1/1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x v="0"/>
    <s v="Bed, Bath &amp; Beyond"/>
    <x v="0"/>
    <x v="0"/>
    <x v="0"/>
  </r>
  <r>
    <x v="0"/>
    <s v="Starbucks"/>
    <x v="1"/>
    <x v="1"/>
    <x v="1"/>
  </r>
  <r>
    <x v="0"/>
    <s v="MTA - Subway"/>
    <x v="2"/>
    <x v="2"/>
    <x v="2"/>
  </r>
  <r>
    <x v="1"/>
    <s v="Old Navy"/>
    <x v="0"/>
    <x v="3"/>
    <x v="3"/>
  </r>
  <r>
    <x v="1"/>
    <s v="American Airlines"/>
    <x v="2"/>
    <x v="4"/>
    <x v="4"/>
  </r>
  <r>
    <x v="2"/>
    <s v="Pace - Cafeteria"/>
    <x v="1"/>
    <x v="1"/>
    <x v="5"/>
  </r>
  <r>
    <x v="2"/>
    <s v="MTA - Subway"/>
    <x v="2"/>
    <x v="2"/>
    <x v="2"/>
  </r>
  <r>
    <x v="3"/>
    <s v="Panera Bread"/>
    <x v="1"/>
    <x v="1"/>
    <x v="6"/>
  </r>
  <r>
    <x v="3"/>
    <s v="MTA - Subway"/>
    <x v="2"/>
    <x v="2"/>
    <x v="2"/>
  </r>
  <r>
    <x v="4"/>
    <s v="Marshall's"/>
    <x v="0"/>
    <x v="3"/>
    <x v="7"/>
  </r>
  <r>
    <x v="5"/>
    <s v="Westside Market"/>
    <x v="1"/>
    <x v="5"/>
    <x v="8"/>
  </r>
  <r>
    <x v="5"/>
    <s v="MTA - Subway"/>
    <x v="2"/>
    <x v="2"/>
    <x v="2"/>
  </r>
  <r>
    <x v="6"/>
    <s v="Macy's"/>
    <x v="0"/>
    <x v="3"/>
    <x v="9"/>
  </r>
  <r>
    <x v="6"/>
    <s v="Westside Market"/>
    <x v="1"/>
    <x v="5"/>
    <x v="10"/>
  </r>
  <r>
    <x v="6"/>
    <s v="MTA - Subway"/>
    <x v="2"/>
    <x v="2"/>
    <x v="2"/>
  </r>
  <r>
    <x v="6"/>
    <s v="iTunes - Songs"/>
    <x v="3"/>
    <x v="6"/>
    <x v="11"/>
  </r>
  <r>
    <x v="7"/>
    <s v="Uber"/>
    <x v="2"/>
    <x v="7"/>
    <x v="12"/>
  </r>
  <r>
    <x v="7"/>
    <s v="Westside Market"/>
    <x v="1"/>
    <x v="5"/>
    <x v="13"/>
  </r>
  <r>
    <x v="7"/>
    <s v="OliveGarden"/>
    <x v="1"/>
    <x v="8"/>
    <x v="14"/>
  </r>
  <r>
    <x v="7"/>
    <s v="Taxi"/>
    <x v="2"/>
    <x v="7"/>
    <x v="15"/>
  </r>
  <r>
    <x v="7"/>
    <s v="Pace - Cafeteria"/>
    <x v="1"/>
    <x v="1"/>
    <x v="16"/>
  </r>
  <r>
    <x v="7"/>
    <s v="Starbucks"/>
    <x v="1"/>
    <x v="1"/>
    <x v="17"/>
  </r>
  <r>
    <x v="7"/>
    <s v="iTunes - Songs"/>
    <x v="3"/>
    <x v="6"/>
    <x v="18"/>
  </r>
  <r>
    <x v="7"/>
    <s v="iTunes - Songs"/>
    <x v="3"/>
    <x v="6"/>
    <x v="18"/>
  </r>
  <r>
    <x v="8"/>
    <s v="Fairway"/>
    <x v="1"/>
    <x v="5"/>
    <x v="19"/>
  </r>
  <r>
    <x v="8"/>
    <s v="iTunes - Movies"/>
    <x v="3"/>
    <x v="9"/>
    <x v="20"/>
  </r>
  <r>
    <x v="8"/>
    <s v="MTA - Subway"/>
    <x v="2"/>
    <x v="2"/>
    <x v="2"/>
  </r>
  <r>
    <x v="9"/>
    <s v="Wendy's"/>
    <x v="1"/>
    <x v="1"/>
    <x v="21"/>
  </r>
  <r>
    <x v="9"/>
    <s v="MTA - Subway"/>
    <x v="2"/>
    <x v="2"/>
    <x v="2"/>
  </r>
  <r>
    <x v="9"/>
    <s v="MTA - Subway"/>
    <x v="2"/>
    <x v="2"/>
    <x v="2"/>
  </r>
  <r>
    <x v="9"/>
    <s v="MTA - Subway"/>
    <x v="2"/>
    <x v="2"/>
    <x v="2"/>
  </r>
  <r>
    <x v="9"/>
    <s v="MTA - Subway"/>
    <x v="2"/>
    <x v="2"/>
    <x v="2"/>
  </r>
  <r>
    <x v="9"/>
    <s v="American Airlines"/>
    <x v="2"/>
    <x v="4"/>
    <x v="22"/>
  </r>
  <r>
    <x v="10"/>
    <s v="Fairway"/>
    <x v="1"/>
    <x v="5"/>
    <x v="23"/>
  </r>
  <r>
    <x v="10"/>
    <s v="MTA - Subway"/>
    <x v="2"/>
    <x v="2"/>
    <x v="2"/>
  </r>
  <r>
    <x v="10"/>
    <s v="iTunes - Songs"/>
    <x v="3"/>
    <x v="6"/>
    <x v="11"/>
  </r>
  <r>
    <x v="10"/>
    <s v="iTunes - Songs"/>
    <x v="3"/>
    <x v="6"/>
    <x v="18"/>
  </r>
  <r>
    <x v="11"/>
    <s v="NewEgg.com"/>
    <x v="0"/>
    <x v="10"/>
    <x v="24"/>
  </r>
  <r>
    <x v="11"/>
    <s v="Wendy's"/>
    <x v="1"/>
    <x v="1"/>
    <x v="25"/>
  </r>
  <r>
    <x v="12"/>
    <s v="Amtrak"/>
    <x v="2"/>
    <x v="2"/>
    <x v="26"/>
  </r>
  <r>
    <x v="12"/>
    <s v="Marshall's"/>
    <x v="0"/>
    <x v="3"/>
    <x v="27"/>
  </r>
  <r>
    <x v="12"/>
    <s v="Applebee's"/>
    <x v="1"/>
    <x v="8"/>
    <x v="28"/>
  </r>
  <r>
    <x v="12"/>
    <s v="Pace - Cafeteria"/>
    <x v="1"/>
    <x v="1"/>
    <x v="29"/>
  </r>
  <r>
    <x v="13"/>
    <s v="Westside Market"/>
    <x v="1"/>
    <x v="5"/>
    <x v="30"/>
  </r>
  <r>
    <x v="13"/>
    <s v="Grk"/>
    <x v="1"/>
    <x v="1"/>
    <x v="31"/>
  </r>
  <r>
    <x v="13"/>
    <s v="MTA - Subway"/>
    <x v="2"/>
    <x v="2"/>
    <x v="2"/>
  </r>
  <r>
    <x v="13"/>
    <s v="iTunes - Songs"/>
    <x v="3"/>
    <x v="6"/>
    <x v="11"/>
  </r>
  <r>
    <x v="14"/>
    <s v="Wendy's"/>
    <x v="1"/>
    <x v="1"/>
    <x v="32"/>
  </r>
  <r>
    <x v="15"/>
    <s v="Starbucks"/>
    <x v="1"/>
    <x v="1"/>
    <x v="33"/>
  </r>
  <r>
    <x v="15"/>
    <s v="MTA - Subway"/>
    <x v="2"/>
    <x v="2"/>
    <x v="2"/>
  </r>
  <r>
    <x v="16"/>
    <s v="Pace - Cafeteria"/>
    <x v="1"/>
    <x v="1"/>
    <x v="34"/>
  </r>
  <r>
    <x v="16"/>
    <s v="Grk"/>
    <x v="1"/>
    <x v="1"/>
    <x v="35"/>
  </r>
  <r>
    <x v="17"/>
    <s v="BestBuy"/>
    <x v="0"/>
    <x v="10"/>
    <x v="36"/>
  </r>
  <r>
    <x v="17"/>
    <s v="OliveGarden"/>
    <x v="1"/>
    <x v="8"/>
    <x v="37"/>
  </r>
  <r>
    <x v="17"/>
    <s v="iTunes - Songs"/>
    <x v="3"/>
    <x v="6"/>
    <x v="18"/>
  </r>
  <r>
    <x v="18"/>
    <s v="Old Navy"/>
    <x v="0"/>
    <x v="3"/>
    <x v="38"/>
  </r>
  <r>
    <x v="18"/>
    <s v="Taxi"/>
    <x v="2"/>
    <x v="7"/>
    <x v="39"/>
  </r>
  <r>
    <x v="18"/>
    <s v="Chipotle"/>
    <x v="1"/>
    <x v="1"/>
    <x v="40"/>
  </r>
  <r>
    <x v="18"/>
    <s v="Pace - Cafeteria"/>
    <x v="1"/>
    <x v="1"/>
    <x v="41"/>
  </r>
  <r>
    <x v="19"/>
    <s v="AMC Theaters"/>
    <x v="3"/>
    <x v="11"/>
    <x v="42"/>
  </r>
  <r>
    <x v="19"/>
    <s v="TJ Maxx"/>
    <x v="0"/>
    <x v="3"/>
    <x v="43"/>
  </r>
  <r>
    <x v="19"/>
    <s v="McDonalds"/>
    <x v="1"/>
    <x v="1"/>
    <x v="44"/>
  </r>
  <r>
    <x v="19"/>
    <s v="Starbucks"/>
    <x v="1"/>
    <x v="1"/>
    <x v="45"/>
  </r>
  <r>
    <x v="19"/>
    <s v="iTunes - Movies"/>
    <x v="3"/>
    <x v="9"/>
    <x v="46"/>
  </r>
  <r>
    <x v="20"/>
    <s v="Spotify"/>
    <x v="3"/>
    <x v="6"/>
    <x v="47"/>
  </r>
  <r>
    <x v="20"/>
    <s v="iTunes - Movies"/>
    <x v="3"/>
    <x v="9"/>
    <x v="20"/>
  </r>
  <r>
    <x v="21"/>
    <s v="Panera Bread"/>
    <x v="1"/>
    <x v="1"/>
    <x v="48"/>
  </r>
  <r>
    <x v="21"/>
    <s v="MTA - Subway"/>
    <x v="2"/>
    <x v="2"/>
    <x v="2"/>
  </r>
  <r>
    <x v="22"/>
    <s v="Hulu"/>
    <x v="3"/>
    <x v="9"/>
    <x v="49"/>
  </r>
  <r>
    <x v="22"/>
    <s v="Pace - Cafeteria"/>
    <x v="1"/>
    <x v="1"/>
    <x v="50"/>
  </r>
  <r>
    <x v="22"/>
    <s v="iTunes - Songs"/>
    <x v="3"/>
    <x v="6"/>
    <x v="18"/>
  </r>
  <r>
    <x v="23"/>
    <s v="TKTS"/>
    <x v="3"/>
    <x v="11"/>
    <x v="51"/>
  </r>
  <r>
    <x v="23"/>
    <s v="Chipotle"/>
    <x v="1"/>
    <x v="1"/>
    <x v="52"/>
  </r>
  <r>
    <x v="23"/>
    <s v="MTA - Subway"/>
    <x v="2"/>
    <x v="2"/>
    <x v="2"/>
  </r>
  <r>
    <x v="23"/>
    <s v="iTunes - Songs"/>
    <x v="3"/>
    <x v="6"/>
    <x v="11"/>
  </r>
  <r>
    <x v="24"/>
    <s v="MTA - Subway"/>
    <x v="2"/>
    <x v="2"/>
    <x v="2"/>
  </r>
  <r>
    <x v="25"/>
    <s v="Old Navy"/>
    <x v="0"/>
    <x v="3"/>
    <x v="53"/>
  </r>
  <r>
    <x v="25"/>
    <s v="Netflix"/>
    <x v="3"/>
    <x v="9"/>
    <x v="54"/>
  </r>
  <r>
    <x v="25"/>
    <s v="McDonalds"/>
    <x v="1"/>
    <x v="1"/>
    <x v="55"/>
  </r>
  <r>
    <x v="25"/>
    <s v="Pace - Cafeteria"/>
    <x v="1"/>
    <x v="1"/>
    <x v="56"/>
  </r>
  <r>
    <x v="26"/>
    <s v="Taxi"/>
    <x v="2"/>
    <x v="7"/>
    <x v="57"/>
  </r>
  <r>
    <x v="26"/>
    <s v="Starbucks"/>
    <x v="1"/>
    <x v="1"/>
    <x v="58"/>
  </r>
  <r>
    <x v="26"/>
    <s v="MTA - Subway"/>
    <x v="2"/>
    <x v="2"/>
    <x v="2"/>
  </r>
  <r>
    <x v="27"/>
    <s v="Uber"/>
    <x v="2"/>
    <x v="7"/>
    <x v="59"/>
  </r>
  <r>
    <x v="27"/>
    <s v="Fairway"/>
    <x v="1"/>
    <x v="5"/>
    <x v="60"/>
  </r>
  <r>
    <x v="27"/>
    <s v="Applebee's"/>
    <x v="1"/>
    <x v="8"/>
    <x v="61"/>
  </r>
  <r>
    <x v="27"/>
    <s v="Audible.com"/>
    <x v="3"/>
    <x v="6"/>
    <x v="62"/>
  </r>
  <r>
    <x v="27"/>
    <s v="Pace - Cafeteria"/>
    <x v="1"/>
    <x v="1"/>
    <x v="63"/>
  </r>
  <r>
    <x v="27"/>
    <s v="Starbucks"/>
    <x v="1"/>
    <x v="1"/>
    <x v="64"/>
  </r>
  <r>
    <x v="27"/>
    <s v="iTunes - Songs"/>
    <x v="3"/>
    <x v="6"/>
    <x v="18"/>
  </r>
  <r>
    <x v="28"/>
    <s v="TGI Friday's"/>
    <x v="1"/>
    <x v="8"/>
    <x v="65"/>
  </r>
  <r>
    <x v="28"/>
    <s v="AMC Theaters"/>
    <x v="3"/>
    <x v="11"/>
    <x v="66"/>
  </r>
  <r>
    <x v="28"/>
    <s v="MTA - Subway"/>
    <x v="2"/>
    <x v="2"/>
    <x v="2"/>
  </r>
  <r>
    <x v="29"/>
    <s v="AMC Theaters"/>
    <x v="3"/>
    <x v="11"/>
    <x v="67"/>
  </r>
  <r>
    <x v="29"/>
    <s v="Bed, Bath &amp; Beyond"/>
    <x v="0"/>
    <x v="0"/>
    <x v="68"/>
  </r>
  <r>
    <x v="29"/>
    <s v="Chipotle"/>
    <x v="1"/>
    <x v="1"/>
    <x v="69"/>
  </r>
  <r>
    <x v="30"/>
    <s v="Chipotle"/>
    <x v="1"/>
    <x v="1"/>
    <x v="70"/>
  </r>
  <r>
    <x v="30"/>
    <s v="iTunes - Movies"/>
    <x v="3"/>
    <x v="9"/>
    <x v="71"/>
  </r>
  <r>
    <x v="30"/>
    <s v="MTA - Subway"/>
    <x v="2"/>
    <x v="2"/>
    <x v="2"/>
  </r>
  <r>
    <x v="30"/>
    <s v="MTA - Subway"/>
    <x v="2"/>
    <x v="2"/>
    <x v="2"/>
  </r>
  <r>
    <x v="30"/>
    <s v="MTA - Subway"/>
    <x v="2"/>
    <x v="2"/>
    <x v="2"/>
  </r>
  <r>
    <x v="31"/>
    <s v="Panera Bread"/>
    <x v="1"/>
    <x v="1"/>
    <x v="72"/>
  </r>
  <r>
    <x v="31"/>
    <s v="iTunes - Songs"/>
    <x v="3"/>
    <x v="6"/>
    <x v="18"/>
  </r>
  <r>
    <x v="32"/>
    <s v="Pace - Cafeteria"/>
    <x v="1"/>
    <x v="1"/>
    <x v="73"/>
  </r>
  <r>
    <x v="32"/>
    <s v="MTA - Subway"/>
    <x v="2"/>
    <x v="2"/>
    <x v="2"/>
  </r>
  <r>
    <x v="33"/>
    <s v="Bed, Bath &amp; Beyond"/>
    <x v="0"/>
    <x v="0"/>
    <x v="74"/>
  </r>
  <r>
    <x v="33"/>
    <s v="Fairway"/>
    <x v="1"/>
    <x v="5"/>
    <x v="75"/>
  </r>
  <r>
    <x v="34"/>
    <s v="Grk"/>
    <x v="1"/>
    <x v="1"/>
    <x v="76"/>
  </r>
  <r>
    <x v="35"/>
    <s v="iTunes - Songs"/>
    <x v="3"/>
    <x v="6"/>
    <x v="18"/>
  </r>
  <r>
    <x v="36"/>
    <s v="MTA - Subway"/>
    <x v="2"/>
    <x v="2"/>
    <x v="2"/>
  </r>
  <r>
    <x v="36"/>
    <s v="Delta Airlines"/>
    <x v="2"/>
    <x v="4"/>
    <x v="77"/>
  </r>
  <r>
    <x v="37"/>
    <s v="Fairway"/>
    <x v="1"/>
    <x v="5"/>
    <x v="78"/>
  </r>
  <r>
    <x v="37"/>
    <s v="Wendy's"/>
    <x v="1"/>
    <x v="1"/>
    <x v="79"/>
  </r>
  <r>
    <x v="38"/>
    <s v="Pace - Cafeteria"/>
    <x v="1"/>
    <x v="1"/>
    <x v="80"/>
  </r>
  <r>
    <x v="38"/>
    <s v="Starbucks"/>
    <x v="1"/>
    <x v="1"/>
    <x v="81"/>
  </r>
  <r>
    <x v="39"/>
    <s v="Marshall's"/>
    <x v="0"/>
    <x v="3"/>
    <x v="82"/>
  </r>
  <r>
    <x v="39"/>
    <s v="Starbucks"/>
    <x v="1"/>
    <x v="1"/>
    <x v="83"/>
  </r>
  <r>
    <x v="40"/>
    <s v="Westside Market"/>
    <x v="1"/>
    <x v="5"/>
    <x v="84"/>
  </r>
  <r>
    <x v="40"/>
    <s v="Taxi"/>
    <x v="2"/>
    <x v="7"/>
    <x v="85"/>
  </r>
  <r>
    <x v="40"/>
    <s v="McDonalds"/>
    <x v="1"/>
    <x v="1"/>
    <x v="86"/>
  </r>
  <r>
    <x v="41"/>
    <s v="Westside Market"/>
    <x v="1"/>
    <x v="5"/>
    <x v="87"/>
  </r>
  <r>
    <x v="41"/>
    <s v="Pace - Cafeteria"/>
    <x v="1"/>
    <x v="1"/>
    <x v="88"/>
  </r>
  <r>
    <x v="41"/>
    <s v="McDonalds"/>
    <x v="1"/>
    <x v="1"/>
    <x v="5"/>
  </r>
  <r>
    <x v="41"/>
    <s v="MTA - Subway"/>
    <x v="2"/>
    <x v="2"/>
    <x v="2"/>
  </r>
  <r>
    <x v="42"/>
    <s v="iTunes - Songs"/>
    <x v="3"/>
    <x v="6"/>
    <x v="11"/>
  </r>
  <r>
    <x v="43"/>
    <s v="Fairway"/>
    <x v="1"/>
    <x v="5"/>
    <x v="89"/>
  </r>
  <r>
    <x v="43"/>
    <s v="Starbucks"/>
    <x v="1"/>
    <x v="1"/>
    <x v="90"/>
  </r>
  <r>
    <x v="44"/>
    <s v="Pace - Cafeteria"/>
    <x v="1"/>
    <x v="1"/>
    <x v="91"/>
  </r>
  <r>
    <x v="44"/>
    <s v="iTunes - Movies"/>
    <x v="3"/>
    <x v="9"/>
    <x v="46"/>
  </r>
  <r>
    <x v="44"/>
    <s v="iTunes - Songs"/>
    <x v="3"/>
    <x v="6"/>
    <x v="18"/>
  </r>
  <r>
    <x v="45"/>
    <s v="AMC Theaters"/>
    <x v="3"/>
    <x v="11"/>
    <x v="92"/>
  </r>
  <r>
    <x v="45"/>
    <s v="Chipotle"/>
    <x v="1"/>
    <x v="1"/>
    <x v="93"/>
  </r>
  <r>
    <x v="46"/>
    <s v="Uber"/>
    <x v="2"/>
    <x v="7"/>
    <x v="94"/>
  </r>
  <r>
    <x v="46"/>
    <s v="MTA - Subway"/>
    <x v="2"/>
    <x v="2"/>
    <x v="2"/>
  </r>
  <r>
    <x v="46"/>
    <s v="Spotify"/>
    <x v="3"/>
    <x v="6"/>
    <x v="47"/>
  </r>
  <r>
    <x v="47"/>
    <s v="Applebee's"/>
    <x v="1"/>
    <x v="8"/>
    <x v="95"/>
  </r>
  <r>
    <x v="47"/>
    <s v="Pace - Cafeteria"/>
    <x v="1"/>
    <x v="1"/>
    <x v="96"/>
  </r>
  <r>
    <x v="47"/>
    <s v="Pace - Cafeteria"/>
    <x v="1"/>
    <x v="1"/>
    <x v="56"/>
  </r>
  <r>
    <x v="48"/>
    <s v="Old Navy"/>
    <x v="0"/>
    <x v="3"/>
    <x v="97"/>
  </r>
  <r>
    <x v="48"/>
    <s v="Taxi"/>
    <x v="2"/>
    <x v="7"/>
    <x v="98"/>
  </r>
  <r>
    <x v="48"/>
    <s v="iTunes - Songs"/>
    <x v="3"/>
    <x v="6"/>
    <x v="18"/>
  </r>
  <r>
    <x v="48"/>
    <s v="Hulu"/>
    <x v="3"/>
    <x v="9"/>
    <x v="49"/>
  </r>
  <r>
    <x v="49"/>
    <s v="Westside Market"/>
    <x v="1"/>
    <x v="5"/>
    <x v="99"/>
  </r>
  <r>
    <x v="49"/>
    <s v="AMC Theaters"/>
    <x v="3"/>
    <x v="11"/>
    <x v="100"/>
  </r>
  <r>
    <x v="49"/>
    <s v="MTA - Subway"/>
    <x v="2"/>
    <x v="2"/>
    <x v="2"/>
  </r>
  <r>
    <x v="50"/>
    <s v="Wendy's"/>
    <x v="1"/>
    <x v="1"/>
    <x v="101"/>
  </r>
  <r>
    <x v="50"/>
    <s v="MTA - Subway"/>
    <x v="2"/>
    <x v="2"/>
    <x v="2"/>
  </r>
  <r>
    <x v="50"/>
    <s v="MTA - Subway"/>
    <x v="2"/>
    <x v="2"/>
    <x v="2"/>
  </r>
  <r>
    <x v="50"/>
    <s v="iTunes - Songs"/>
    <x v="3"/>
    <x v="6"/>
    <x v="11"/>
  </r>
  <r>
    <x v="51"/>
    <s v="MTA - Subway"/>
    <x v="2"/>
    <x v="2"/>
    <x v="2"/>
  </r>
  <r>
    <x v="51"/>
    <s v="Netflix"/>
    <x v="3"/>
    <x v="9"/>
    <x v="54"/>
  </r>
  <r>
    <x v="52"/>
    <s v="Old Navy"/>
    <x v="0"/>
    <x v="3"/>
    <x v="102"/>
  </r>
  <r>
    <x v="52"/>
    <s v="OliveGarden"/>
    <x v="1"/>
    <x v="8"/>
    <x v="103"/>
  </r>
  <r>
    <x v="52"/>
    <s v="MTA - Subway"/>
    <x v="2"/>
    <x v="2"/>
    <x v="2"/>
  </r>
  <r>
    <x v="52"/>
    <s v="MTA - Subway"/>
    <x v="2"/>
    <x v="2"/>
    <x v="2"/>
  </r>
  <r>
    <x v="53"/>
    <s v="Chipotle"/>
    <x v="1"/>
    <x v="1"/>
    <x v="52"/>
  </r>
  <r>
    <x v="53"/>
    <s v="Starbucks"/>
    <x v="1"/>
    <x v="1"/>
    <x v="104"/>
  </r>
  <r>
    <x v="53"/>
    <s v="iTunes - Songs"/>
    <x v="3"/>
    <x v="6"/>
    <x v="11"/>
  </r>
  <r>
    <x v="53"/>
    <s v="iTunes - Songs"/>
    <x v="3"/>
    <x v="6"/>
    <x v="18"/>
  </r>
  <r>
    <x v="53"/>
    <s v="iTunes - Songs"/>
    <x v="3"/>
    <x v="6"/>
    <x v="18"/>
  </r>
  <r>
    <x v="53"/>
    <s v="Audible.com"/>
    <x v="3"/>
    <x v="6"/>
    <x v="62"/>
  </r>
  <r>
    <x v="54"/>
    <s v="Best Buy"/>
    <x v="0"/>
    <x v="10"/>
    <x v="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B16:AF37" firstHeaderRow="0" firstDataRow="1" firstDataCol="1" rowPageCount="2" colPageCount="1"/>
  <pivotFields count="7">
    <pivotField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axis="axisRow" subtotalTop="0" showAll="0">
      <items count="5">
        <item x="3"/>
        <item x="1"/>
        <item x="0"/>
        <item x="2"/>
        <item t="default"/>
      </items>
    </pivotField>
    <pivotField axis="axisRow" subtotalTop="0" showAll="0">
      <items count="13">
        <item x="7"/>
        <item x="3"/>
        <item x="10"/>
        <item x="1"/>
        <item x="4"/>
        <item x="5"/>
        <item x="0"/>
        <item x="11"/>
        <item x="6"/>
        <item x="8"/>
        <item x="2"/>
        <item x="9"/>
        <item t="default"/>
      </items>
    </pivotField>
    <pivotField dataField="1" subtotalTop="0" showAll="0">
      <items count="107">
        <item x="18"/>
        <item x="11"/>
        <item x="2"/>
        <item x="83"/>
        <item x="90"/>
        <item x="33"/>
        <item x="46"/>
        <item x="45"/>
        <item x="71"/>
        <item x="58"/>
        <item x="17"/>
        <item x="25"/>
        <item x="81"/>
        <item x="56"/>
        <item x="1"/>
        <item x="5"/>
        <item x="21"/>
        <item x="64"/>
        <item x="104"/>
        <item x="20"/>
        <item x="44"/>
        <item x="96"/>
        <item x="86"/>
        <item x="32"/>
        <item x="55"/>
        <item x="63"/>
        <item x="91"/>
        <item x="54"/>
        <item x="88"/>
        <item x="35"/>
        <item x="34"/>
        <item x="41"/>
        <item x="80"/>
        <item x="16"/>
        <item x="50"/>
        <item x="101"/>
        <item x="47"/>
        <item x="73"/>
        <item x="31"/>
        <item x="79"/>
        <item x="76"/>
        <item x="29"/>
        <item x="6"/>
        <item x="70"/>
        <item x="48"/>
        <item x="49"/>
        <item x="69"/>
        <item x="72"/>
        <item x="40"/>
        <item x="52"/>
        <item x="93"/>
        <item x="100"/>
        <item x="62"/>
        <item x="37"/>
        <item x="103"/>
        <item x="39"/>
        <item x="66"/>
        <item x="15"/>
        <item x="68"/>
        <item x="10"/>
        <item x="105"/>
        <item x="14"/>
        <item x="23"/>
        <item x="98"/>
        <item x="97"/>
        <item x="67"/>
        <item x="8"/>
        <item x="28"/>
        <item x="53"/>
        <item x="57"/>
        <item x="30"/>
        <item x="92"/>
        <item x="78"/>
        <item x="75"/>
        <item x="85"/>
        <item x="3"/>
        <item x="65"/>
        <item x="9"/>
        <item x="43"/>
        <item x="42"/>
        <item x="19"/>
        <item x="36"/>
        <item x="61"/>
        <item x="87"/>
        <item x="38"/>
        <item x="13"/>
        <item x="60"/>
        <item x="99"/>
        <item x="82"/>
        <item x="95"/>
        <item x="59"/>
        <item x="12"/>
        <item x="7"/>
        <item x="0"/>
        <item x="89"/>
        <item x="74"/>
        <item x="84"/>
        <item x="94"/>
        <item x="102"/>
        <item x="27"/>
        <item x="51"/>
        <item x="24"/>
        <item x="77"/>
        <item x="4"/>
        <item x="26"/>
        <item x="22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ubtotalTop="0" showAll="0">
      <items count="4">
        <item x="0"/>
        <item x="1"/>
        <item x="2"/>
        <item t="default"/>
      </items>
    </pivotField>
  </pivotFields>
  <rowFields count="2">
    <field x="2"/>
    <field x="3"/>
  </rowFields>
  <rowItems count="21">
    <i>
      <x/>
    </i>
    <i r="1">
      <x v="7"/>
    </i>
    <i r="1">
      <x v="8"/>
    </i>
    <i r="1">
      <x v="11"/>
    </i>
    <i t="default">
      <x/>
    </i>
    <i>
      <x v="1"/>
    </i>
    <i r="1">
      <x v="3"/>
    </i>
    <i r="1">
      <x v="5"/>
    </i>
    <i r="1">
      <x v="9"/>
    </i>
    <i t="default">
      <x v="1"/>
    </i>
    <i>
      <x v="2"/>
    </i>
    <i r="1">
      <x v="1"/>
    </i>
    <i r="1">
      <x v="2"/>
    </i>
    <i r="1">
      <x v="6"/>
    </i>
    <i t="default">
      <x v="2"/>
    </i>
    <i>
      <x v="3"/>
    </i>
    <i r="1">
      <x/>
    </i>
    <i r="1">
      <x v="4"/>
    </i>
    <i r="1">
      <x v="10"/>
    </i>
    <i t="default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5" hier="-1"/>
  </pageFields>
  <dataFields count="4">
    <dataField name="Sum of Amount" fld="4" baseField="0" baseItem="0"/>
    <dataField name="Sum of Amount2" fld="4" baseField="0" baseItem="0"/>
    <dataField name="Sum of Amount3" fld="4" baseField="0" baseItem="0"/>
    <dataField name="Sum of Amount4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9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T10:X172" totalsRowShown="0" headerRowDxfId="7" dataDxfId="6" tableBorderDxfId="5">
  <autoFilter ref="T10:X172"/>
  <tableColumns count="5">
    <tableColumn id="1" name="Date" dataDxfId="4"/>
    <tableColumn id="2" name="Vendor" dataDxfId="3"/>
    <tableColumn id="3" name="Category" dataDxfId="2"/>
    <tableColumn id="4" name="Sub-category" dataDxfId="1"/>
    <tableColumn id="5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4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zoomScale="112" zoomScaleNormal="112" zoomScalePageLayoutView="112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A15" workbookViewId="0">
      <selection activeCell="R40" sqref="R40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31" t="s">
        <v>31</v>
      </c>
      <c r="O23" s="333" t="s">
        <v>32</v>
      </c>
      <c r="P23" s="353" t="s">
        <v>33</v>
      </c>
      <c r="Q23" s="354" t="s">
        <v>34</v>
      </c>
      <c r="R23" s="33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35" t="s">
        <v>40</v>
      </c>
      <c r="O24" s="345">
        <v>2</v>
      </c>
      <c r="P24" s="346">
        <v>20</v>
      </c>
      <c r="Q24" s="341">
        <f>P24*O24</f>
        <v>40</v>
      </c>
      <c r="R24" s="338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35" t="s">
        <v>41</v>
      </c>
      <c r="O25" s="345">
        <v>1</v>
      </c>
      <c r="P25" s="346">
        <v>185</v>
      </c>
      <c r="Q25" s="341">
        <f>P25*O25</f>
        <v>185</v>
      </c>
      <c r="R25" s="338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36" t="s">
        <v>42</v>
      </c>
      <c r="O26" s="347">
        <v>30</v>
      </c>
      <c r="P26" s="348">
        <v>2.75</v>
      </c>
      <c r="Q26" s="342">
        <f>P26*O26</f>
        <v>82.5</v>
      </c>
      <c r="R26" s="339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26" t="s">
        <v>43</v>
      </c>
      <c r="O27" s="344">
        <f>SUM(O24:O26)</f>
        <v>33</v>
      </c>
      <c r="P27" s="337">
        <f>Q27/O27</f>
        <v>9.3181818181818183</v>
      </c>
      <c r="Q27" s="343">
        <f>SUM(Q24:Q26)</f>
        <v>307.5</v>
      </c>
      <c r="R27" s="340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 s="334"/>
      <c r="P28" s="334"/>
      <c r="Q28" s="332"/>
      <c r="R28" s="334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31" t="s">
        <v>31</v>
      </c>
      <c r="O29" s="333" t="s">
        <v>32</v>
      </c>
      <c r="P29" s="353" t="s">
        <v>33</v>
      </c>
      <c r="Q29" s="354" t="s">
        <v>34</v>
      </c>
      <c r="R29" s="333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35" t="s">
        <v>44</v>
      </c>
      <c r="O30" s="345">
        <v>2</v>
      </c>
      <c r="P30" s="346">
        <v>30</v>
      </c>
      <c r="Q30" s="341">
        <f>P30*O30</f>
        <v>60</v>
      </c>
      <c r="R30" s="338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35" t="s">
        <v>45</v>
      </c>
      <c r="O31" s="345">
        <v>10</v>
      </c>
      <c r="P31" s="346">
        <v>2</v>
      </c>
      <c r="Q31" s="341">
        <f>P31*O31</f>
        <v>20</v>
      </c>
      <c r="R31" s="338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36" t="s">
        <v>46</v>
      </c>
      <c r="O32" s="347">
        <v>5</v>
      </c>
      <c r="P32" s="348">
        <v>10</v>
      </c>
      <c r="Q32" s="342">
        <f>P32*O32</f>
        <v>50</v>
      </c>
      <c r="R32" s="339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s="349" t="s">
        <v>47</v>
      </c>
      <c r="O33" s="350">
        <f>SUM(O30:O32)</f>
        <v>17</v>
      </c>
      <c r="P33" s="352">
        <f>Q33/O33</f>
        <v>7.6470588235294121</v>
      </c>
      <c r="Q33" s="351">
        <f>SUM(Q30:Q32)</f>
        <v>130</v>
      </c>
      <c r="R33" s="355">
        <f>Q33/$Q$41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 s="334"/>
      <c r="P34" s="334"/>
      <c r="Q34" s="332"/>
      <c r="R34" s="3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31" t="s">
        <v>31</v>
      </c>
      <c r="O35" s="333" t="s">
        <v>32</v>
      </c>
      <c r="P35" s="353" t="s">
        <v>33</v>
      </c>
      <c r="Q35" s="354" t="s">
        <v>34</v>
      </c>
      <c r="R35" s="333" t="s">
        <v>35</v>
      </c>
      <c r="S35" s="333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35" t="s">
        <v>48</v>
      </c>
      <c r="O36" s="345">
        <v>5</v>
      </c>
      <c r="P36" s="346">
        <v>75</v>
      </c>
      <c r="Q36" s="341">
        <f>P36*O36</f>
        <v>375</v>
      </c>
      <c r="R36" s="338">
        <f>Q36/Q39</f>
        <v>0.55555555555555558</v>
      </c>
      <c r="S36" s="338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35" t="s">
        <v>49</v>
      </c>
      <c r="O37" s="345">
        <v>2</v>
      </c>
      <c r="P37" s="346">
        <v>100</v>
      </c>
      <c r="Q37" s="341">
        <f>P37*O37</f>
        <v>200</v>
      </c>
      <c r="R37" s="338">
        <f>Q37/Q39</f>
        <v>0.29629629629629628</v>
      </c>
      <c r="S37" s="338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36" t="s">
        <v>50</v>
      </c>
      <c r="O38" s="347">
        <v>4</v>
      </c>
      <c r="P38" s="348">
        <v>25</v>
      </c>
      <c r="Q38" s="342">
        <f>P38*O38</f>
        <v>100</v>
      </c>
      <c r="R38" s="339">
        <f>Q38/Q39</f>
        <v>0.14814814814814814</v>
      </c>
      <c r="S38" s="3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s="349" t="s">
        <v>51</v>
      </c>
      <c r="O39" s="350">
        <f>SUM(O36:O38)</f>
        <v>11</v>
      </c>
      <c r="P39" s="352">
        <f>Q39/O39</f>
        <v>61.363636363636367</v>
      </c>
      <c r="Q39" s="351">
        <f>SUM(Q36:Q38)</f>
        <v>675</v>
      </c>
      <c r="R39" s="355">
        <f>Q39/$Q$41</f>
        <v>0.45685279187817257</v>
      </c>
      <c r="S39" s="355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2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C1" zoomScale="77" zoomScaleNormal="77" zoomScalePageLayoutView="77" workbookViewId="0">
      <selection activeCell="T52" sqref="T52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0" max="20" width="9" bestFit="1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Ransom Sutton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rs85381n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238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240" t="str">
        <f>IF(Z28&gt;$T$11, "over budget", 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28" t="s">
        <v>107</v>
      </c>
      <c r="X35" s="182"/>
      <c r="Y35" s="183"/>
      <c r="Z35" s="188" t="str">
        <f>IF(Z34&gt;$T$12,"over budget","")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X38*Y38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X39*Y39</f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183">
        <f>Z40/X40</f>
        <v>61.363636363636367</v>
      </c>
      <c r="Z40" s="184">
        <f>SUM(Z37:Z39)</f>
        <v>675</v>
      </c>
      <c r="AA40" s="185">
        <f>Z40/$Z$42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f>Z42/X42</f>
        <v>16.416666666666668</v>
      </c>
      <c r="Z42" s="201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IF(Z42&gt;SUM(T10:T13),"over budget","")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50" spans="23:23" ht="15" customHeight="1" x14ac:dyDescent="0.2">
      <c r="W50" t="s">
        <v>108</v>
      </c>
    </row>
    <row r="215" spans="31:31" ht="15" customHeight="1" x14ac:dyDescent="0.2">
      <c r="AE215" s="84" t="s">
        <v>107</v>
      </c>
    </row>
  </sheetData>
  <conditionalFormatting sqref="Z22">
    <cfRule type="cellIs" dxfId="39" priority="15" operator="greaterThan">
      <formula>$T$10</formula>
    </cfRule>
    <cfRule type="cellIs" dxfId="38" priority="16" operator="greaterThan">
      <formula>$T$10*0.8</formula>
    </cfRule>
  </conditionalFormatting>
  <conditionalFormatting sqref="Z23">
    <cfRule type="containsText" dxfId="37" priority="14" operator="containsText" text="Over Budget">
      <formula>NOT(ISERROR(SEARCH("Over Budget",Z23)))</formula>
    </cfRule>
  </conditionalFormatting>
  <conditionalFormatting sqref="Z28">
    <cfRule type="cellIs" dxfId="36" priority="11" operator="greaterThan">
      <formula>$T$11</formula>
    </cfRule>
    <cfRule type="cellIs" dxfId="35" priority="13" operator="greaterThan">
      <formula>$T$11*0.8</formula>
    </cfRule>
  </conditionalFormatting>
  <conditionalFormatting sqref="Z29">
    <cfRule type="containsText" dxfId="34" priority="12" operator="containsText" text="over budget">
      <formula>NOT(ISERROR(SEARCH("over budget",Z29)))</formula>
    </cfRule>
  </conditionalFormatting>
  <conditionalFormatting sqref="Z35">
    <cfRule type="containsText" dxfId="33" priority="10" operator="containsText" text="over budget">
      <formula>NOT(ISERROR(SEARCH("over budget",Z35)))</formula>
    </cfRule>
  </conditionalFormatting>
  <conditionalFormatting sqref="Z34">
    <cfRule type="cellIs" dxfId="32" priority="7" operator="greaterThan">
      <formula>$T$12</formula>
    </cfRule>
    <cfRule type="cellIs" dxfId="31" priority="9" operator="greaterThan">
      <formula>$T$12*0.8</formula>
    </cfRule>
  </conditionalFormatting>
  <conditionalFormatting sqref="Z40">
    <cfRule type="cellIs" dxfId="30" priority="6" operator="greaterThan">
      <formula>$T$13</formula>
    </cfRule>
    <cfRule type="cellIs" dxfId="29" priority="8" operator="greaterThan">
      <formula>$T$13*$AE$33*0.8</formula>
    </cfRule>
  </conditionalFormatting>
  <conditionalFormatting sqref="Z41">
    <cfRule type="cellIs" dxfId="28" priority="5" operator="greaterThan">
      <formula>$T$13</formula>
    </cfRule>
  </conditionalFormatting>
  <conditionalFormatting sqref="Z43">
    <cfRule type="containsText" dxfId="27" priority="4" operator="containsText" text="over budget">
      <formula>NOT(ISERROR(SEARCH("over budget",Z43)))</formula>
    </cfRule>
  </conditionalFormatting>
  <conditionalFormatting sqref="Z42">
    <cfRule type="cellIs" dxfId="26" priority="3" operator="greaterThan">
      <formula>$AB$42*80%</formula>
    </cfRule>
    <cfRule type="cellIs" dxfId="25" priority="1" operator="greaterThan">
      <formula>SUM($T$10:$T$13)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tabSelected="1" topLeftCell="E2" zoomScale="88" zoomScaleNormal="88" zoomScalePageLayoutView="88" workbookViewId="0">
      <selection activeCell="X40" sqref="X40"/>
    </sheetView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Ransom Sutton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rs85381n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0.44153272887878081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>
        <f>COUNTIFS(data[Sub-category],W25,data[Date],"&gt;="&amp;$X$15,data[Date],"&lt;="&amp;$X$16)</f>
        <v>3</v>
      </c>
      <c r="Y25" s="229">
        <f>AVERAGEIFS(data[Amount],data[Sub-category],W25,data[Date],"&gt;="&amp;$X$15,data[Date],"&lt;="&amp;$X$16)</f>
        <v>33.24666666666667</v>
      </c>
      <c r="Z25" s="230">
        <f>SUMIFS(data[Amount],data[Sub-category],W25,data[Date],"&gt;="&amp;$X$15,data[Date],"&lt;="&amp;$X$16)</f>
        <v>99.740000000000009</v>
      </c>
      <c r="AA25" s="231">
        <f>IFERROR(Z25/Z28,0)</f>
        <v>0.37622119120365133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>
        <f>COUNTIFS(data[Sub-category],W26,data[Date],"&gt;="&amp;$X$15,data[Date],"&lt;="&amp;$X$16)</f>
        <v>1</v>
      </c>
      <c r="Y26" s="242">
        <f>AVERAGEIFS(data[Amount],data[Sub-category],W26,data[Date],"&gt;="&amp;$X$15,data[Date],"&lt;="&amp;$X$16)</f>
        <v>129.62</v>
      </c>
      <c r="Z26" s="243">
        <f>SUMIFS(data[Amount],data[Sub-category],W26,data[Date],"&gt;="&amp;$X$15,data[Date],"&lt;="&amp;$X$16)</f>
        <v>129.62</v>
      </c>
      <c r="AA26" s="231">
        <f>IFERROR(Z26/Z28,0)</f>
        <v>0.48892912375994868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>
        <f>COUNTIFS(data[Sub-category],W27,data[Date],"&gt;="&amp;$X$15,data[Date],"&lt;="&amp;$X$16)</f>
        <v>13</v>
      </c>
      <c r="Y27" s="245">
        <f>AVERAGEIFS(data[Amount],data[Sub-category],W27,data[Date],"&gt;="&amp;$X$15,data[Date],"&lt;="&amp;$X$16)</f>
        <v>2.75</v>
      </c>
      <c r="Z27" s="246">
        <f>SUMIFS(data[Amount],data[Sub-category],W27,data[Date],"&gt;="&amp;$X$15,data[Date],"&lt;="&amp;$X$16)</f>
        <v>35.75</v>
      </c>
      <c r="AA27" s="235">
        <f>IFERROR(Z27/Z28,0)</f>
        <v>0.13484968503639999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COUNTIFS(data[Category],W28,data[Date],"&gt;="&amp;$X$15,data[Date],"&lt;="&amp;$X$16)</f>
        <v>17</v>
      </c>
      <c r="Y28" s="183">
        <f>AVERAGEIFS(data[Amount],data[Category],W28,data[Date],"&gt;="&amp;$X$15,data[Date],"&lt;="&amp;$X$16)</f>
        <v>15.594705882352942</v>
      </c>
      <c r="Z28" s="184">
        <f>SUMIFS(data[Amount],data[Category],W28,data[Date],"&gt;="&amp;$X$15,data[Date],"&lt;="&amp;$X$16)</f>
        <v>265.11</v>
      </c>
      <c r="AA28" s="239">
        <f>IFERROR(Z28/$Z$42,0)</f>
        <v>0.26917180249972072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28" t="s">
        <v>107</v>
      </c>
      <c r="X29" s="182"/>
      <c r="Y29" s="183"/>
      <c r="Z29" s="188" t="str">
        <f>IF(Z28&gt;$T$11,"Over Budget","")</f>
        <v>Over Budget</v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>
        <f>COUNTIFS(data[Sub-category],W31,data[Date],"&gt;="&amp;$X$15,data[Date],"&lt;="&amp;$X$16)</f>
        <v>2</v>
      </c>
      <c r="Y31" s="242">
        <f>AVERAGEIFS(data[Amount],data[Sub-category],W31,data[Date],"&gt;="&amp;$X$15,data[Date],"&lt;="&amp;$X$16)</f>
        <v>19.23</v>
      </c>
      <c r="Z31" s="171">
        <f>SUMIFS(data[Amount],data[Sub-category],W31,data[Date],"&gt;="&amp;$X$15,data[Date],"&lt;="&amp;$X$16)</f>
        <v>38.46</v>
      </c>
      <c r="AA31" s="231">
        <f>IFERROR(Z31/Z34,0)</f>
        <v>0.36870865688812204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>
        <f>COUNTIFS(data[Sub-category],W32,data[Date],"&gt;="&amp;$X$15,data[Date],"&lt;="&amp;$X$16)</f>
        <v>11</v>
      </c>
      <c r="Y32" s="242">
        <f>AVERAGEIFS(data[Amount],data[Sub-category],W32,data[Date],"&gt;="&amp;$X$15,data[Date],"&lt;="&amp;$X$16)</f>
        <v>3.3536363636363631</v>
      </c>
      <c r="Z32" s="243">
        <f>SUMIFS(data[Amount],data[Sub-category],W32,data[Date],"&gt;="&amp;$X$15,data[Date],"&lt;="&amp;$X$16)</f>
        <v>36.889999999999993</v>
      </c>
      <c r="AA32" s="231">
        <f>IFERROR(Z32/Z34,0)</f>
        <v>0.35365736746237181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>
        <f>COUNTIFS(data[Sub-category],W33,data[Date],"&gt;="&amp;$X$15,data[Date],"&lt;="&amp;$X$16)</f>
        <v>4</v>
      </c>
      <c r="Y33" s="245">
        <f>AVERAGEIFS(data[Amount],data[Sub-category],W33,data[Date],"&gt;="&amp;$X$15,data[Date],"&lt;="&amp;$X$16)</f>
        <v>7.24</v>
      </c>
      <c r="Z33" s="246">
        <f>SUMIFS(data[Amount],data[Sub-category],W33,data[Date],"&gt;="&amp;$X$15,data[Date],"&lt;="&amp;$X$16)</f>
        <v>28.96</v>
      </c>
      <c r="AA33" s="235">
        <f>IFERROR(Z33/Z34,0)</f>
        <v>0.27763397564950637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COUNTIFS(data[Category],W34,data[Date],"&gt;="&amp;$X$15,data[Date],"&lt;="&amp;$X$16)</f>
        <v>17</v>
      </c>
      <c r="Y34" s="183">
        <f>AVERAGEIFS(data[Amount],data[Category],W34,data[Date],"&gt;="&amp;$X$15,data[Date],"&lt;="&amp;$X$16)</f>
        <v>6.1358823529411746</v>
      </c>
      <c r="Z34" s="184">
        <f>SUMIFS(data[Amount],data[Category],W34,data[Date],"&gt;="&amp;$X$15,data[Date],"&lt;="&amp;$X$16)</f>
        <v>104.30999999999997</v>
      </c>
      <c r="AA34" s="239">
        <f>IFERROR(Z34/$Z$42,0)</f>
        <v>0.10590815404453194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>
        <f>COUNTIFS(data[Sub-category],W37,data[Date],"&gt;="&amp;$X$15,data[Date],"&lt;="&amp;$X$16)</f>
        <v>3</v>
      </c>
      <c r="Y37" s="242">
        <f>AVERAGEIFS(data[Amount],data[Sub-category],W37,data[Date],"&gt;="&amp;$X$15,data[Date],"&lt;="&amp;$X$16)</f>
        <v>37.629999999999995</v>
      </c>
      <c r="Z37" s="171">
        <f>SUMIFS(data[Amount],data[Sub-category],W37,data[Date],"&gt;="&amp;$X$15,data[Date],"&lt;="&amp;$X$16)</f>
        <v>112.88999999999999</v>
      </c>
      <c r="AA37" s="231">
        <f>IFERROR(Z37/Z40,0)</f>
        <v>0.62501384121359749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>
        <f>COUNTIFS(data[Sub-category],W38,data[Date],"&gt;="&amp;$X$15,data[Date],"&lt;="&amp;$X$16)</f>
        <v>1</v>
      </c>
      <c r="Y38" s="242">
        <f>AVERAGEIFS(data[Amount],data[Sub-category],W38,data[Date],"&gt;="&amp;$X$15,data[Date],"&lt;="&amp;$X$16)</f>
        <v>18.21</v>
      </c>
      <c r="Z38" s="243">
        <f>SUMIFS(data[Amount],data[Sub-category],W38,data[Date],"&gt;="&amp;$X$15,data[Date],"&lt;="&amp;$X$16)</f>
        <v>18.21</v>
      </c>
      <c r="AA38" s="231">
        <f>IFERROR(Z38/Z40,0)</f>
        <v>0.10081939984497841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>
        <f>COUNTIFS(data[Sub-category],W39,data[Date],"&gt;="&amp;$X$15,data[Date],"&lt;="&amp;$X$16)</f>
        <v>1</v>
      </c>
      <c r="Y39" s="245">
        <f>AVERAGEIFS(data[Amount],data[Sub-category],W39,data[Date],"&gt;="&amp;$X$15,data[Date],"&lt;="&amp;$X$16)</f>
        <v>49.52</v>
      </c>
      <c r="Z39" s="246">
        <f>SUMIFS(data[Amount],data[Sub-category],W39,data[Date],"&gt;="&amp;$X$15,data[Date],"&lt;="&amp;$X$16)</f>
        <v>49.52</v>
      </c>
      <c r="AA39" s="235">
        <f>IFERROR(Z39/Z40,0)</f>
        <v>0.274166758941424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COUNTIFS(data[Category],W40,data[Date],"&gt;="&amp;$X$15,data[Date],"&lt;="&amp;$X$16)</f>
        <v>5</v>
      </c>
      <c r="Y40" s="183">
        <f>AVERAGEIFS(data[Amount],data[Category],W40,data[Date],"&gt;="&amp;$X$15,data[Date],"&lt;="&amp;$X$16)</f>
        <v>36.124000000000002</v>
      </c>
      <c r="Z40" s="184">
        <f>SUMIFS(data[Amount],data[Category],W40,data[Date],"&gt;="&amp;$X$15,data[Date],"&lt;="&amp;$X$16)</f>
        <v>180.62</v>
      </c>
      <c r="AA40" s="239">
        <f>IFERROR(Z40/$Z$42,0)</f>
        <v>0.18338731457696639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COUNTIFS(data[Date],"&gt;="&amp;$X$15,data[Date],"&lt;="&amp;$X$16)</f>
        <v>66</v>
      </c>
      <c r="Y42" s="200">
        <f>AVERAGEIFS(data[Amount],data[Date],"&gt;="&amp;X$15,data[Date],"&lt;="&amp;$X$16)</f>
        <v>14.922878787878791</v>
      </c>
      <c r="Z42" s="201">
        <f>SUMIFS(data[Amount],data[Date],"&gt;="&amp;$X$15,data[Date],"&lt;="&amp;$X$16)</f>
        <v>984.9100000000002</v>
      </c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24" priority="2">
      <formula>Z34&gt;$T$12</formula>
    </cfRule>
    <cfRule type="cellIs" dxfId="23" priority="14" operator="greaterThan">
      <formula>$T$12*0.8</formula>
    </cfRule>
  </conditionalFormatting>
  <conditionalFormatting sqref="Z40">
    <cfRule type="expression" dxfId="22" priority="1">
      <formula>Z40&gt;$T$13</formula>
    </cfRule>
    <cfRule type="cellIs" dxfId="21" priority="13" operator="greaterThan">
      <formula>$T$13*0.8</formula>
    </cfRule>
  </conditionalFormatting>
  <conditionalFormatting sqref="Z24 Z44">
    <cfRule type="containsText" dxfId="20" priority="12" operator="containsText" text="Over Budget">
      <formula>NOT(ISERROR(SEARCH("Over Budget",Z24)))</formula>
    </cfRule>
  </conditionalFormatting>
  <conditionalFormatting sqref="Z41">
    <cfRule type="containsText" dxfId="19" priority="11" operator="containsText" text="Over Budget">
      <formula>NOT(ISERROR(SEARCH("Over Budget",Z41)))</formula>
    </cfRule>
  </conditionalFormatting>
  <conditionalFormatting sqref="Z29">
    <cfRule type="containsText" dxfId="18" priority="10" operator="containsText" text="Over Budget">
      <formula>NOT(ISERROR(SEARCH("Over Budget",Z29)))</formula>
    </cfRule>
  </conditionalFormatting>
  <conditionalFormatting sqref="Z35">
    <cfRule type="containsText" dxfId="17" priority="9" operator="containsText" text="Over Budget">
      <formula>NOT(ISERROR(SEARCH("Over Budget",Z35)))</formula>
    </cfRule>
  </conditionalFormatting>
  <conditionalFormatting sqref="Z28">
    <cfRule type="expression" dxfId="16" priority="15">
      <formula>Z28&gt;$T$11</formula>
    </cfRule>
  </conditionalFormatting>
  <conditionalFormatting sqref="Z22">
    <cfRule type="expression" dxfId="15" priority="7">
      <formula>Z22&gt;$T$10</formula>
    </cfRule>
    <cfRule type="expression" dxfId="14" priority="8">
      <formula>Z22&gt;$T$10*0.8</formula>
    </cfRule>
  </conditionalFormatting>
  <conditionalFormatting sqref="Z23">
    <cfRule type="containsText" dxfId="13" priority="6" operator="containsText" text="Over Budget">
      <formula>NOT(ISERROR(SEARCH("Over Budget",Z23)))</formula>
    </cfRule>
  </conditionalFormatting>
  <conditionalFormatting sqref="Z42">
    <cfRule type="cellIs" dxfId="12" priority="4" operator="greaterThan">
      <formula>SUM($T$10:$T$13)</formula>
    </cfRule>
    <cfRule type="cellIs" dxfId="11" priority="5" operator="greaterThan">
      <formula>SUM($T$10:$T$13)*80%</formula>
    </cfRule>
  </conditionalFormatting>
  <conditionalFormatting sqref="Z43">
    <cfRule type="containsText" dxfId="10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topLeftCell="F27" zoomScale="95" zoomScaleNormal="95" zoomScalePageLayoutView="95" workbookViewId="0">
      <selection activeCell="U43" sqref="U43"/>
    </sheetView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Ransom Sutton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rs85381n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2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8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EE178"/>
  <sheetViews>
    <sheetView showGridLines="0" topLeftCell="H18" zoomScale="69" zoomScaleNormal="118" zoomScalePageLayoutView="118" workbookViewId="0">
      <selection activeCell="P31" sqref="P31"/>
    </sheetView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19.33203125" customWidth="1"/>
    <col min="29" max="29" width="13.5" customWidth="1"/>
    <col min="30" max="32" width="14.5" customWidth="1"/>
    <col min="33" max="33" width="5.1640625" customWidth="1"/>
    <col min="34" max="34" width="4.1640625" customWidth="1"/>
    <col min="35" max="35" width="5.1640625" customWidth="1"/>
    <col min="36" max="36" width="9.1640625" customWidth="1"/>
    <col min="37" max="37" width="6.83203125" customWidth="1"/>
    <col min="38" max="41" width="5.1640625" customWidth="1"/>
    <col min="42" max="42" width="4.1640625" customWidth="1"/>
    <col min="43" max="49" width="5.1640625" customWidth="1"/>
    <col min="50" max="50" width="4.1640625" customWidth="1"/>
    <col min="51" max="53" width="5.1640625" customWidth="1"/>
    <col min="54" max="54" width="4.1640625" customWidth="1"/>
    <col min="55" max="60" width="5.1640625" customWidth="1"/>
    <col min="61" max="61" width="4.1640625" customWidth="1"/>
    <col min="62" max="66" width="5.1640625" customWidth="1"/>
    <col min="67" max="74" width="6.1640625" customWidth="1"/>
    <col min="75" max="76" width="5.1640625" customWidth="1"/>
    <col min="77" max="95" width="6.1640625" customWidth="1"/>
    <col min="96" max="96" width="5.1640625" customWidth="1"/>
    <col min="97" max="99" width="6.1640625" customWidth="1"/>
    <col min="100" max="100" width="5.1640625" customWidth="1"/>
    <col min="101" max="116" width="6.1640625" customWidth="1"/>
    <col min="117" max="117" width="5.1640625" customWidth="1"/>
    <col min="118" max="118" width="6.1640625" customWidth="1"/>
    <col min="119" max="119" width="5.1640625" customWidth="1"/>
    <col min="120" max="127" width="6.1640625" customWidth="1"/>
    <col min="128" max="128" width="5.1640625" customWidth="1"/>
    <col min="129" max="130" width="6.1640625" customWidth="1"/>
    <col min="131" max="132" width="7.1640625" customWidth="1"/>
    <col min="133" max="133" width="4.1640625" customWidth="1"/>
    <col min="134" max="134" width="7.1640625" customWidth="1"/>
    <col min="135" max="135" width="10.33203125" bestFit="1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x14ac:dyDescent="0.2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58" t="s">
        <v>58</v>
      </c>
      <c r="U10" s="359" t="s">
        <v>59</v>
      </c>
      <c r="V10" s="359" t="s">
        <v>31</v>
      </c>
      <c r="W10" s="359" t="s">
        <v>60</v>
      </c>
      <c r="X10" s="359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18"/>
      <c r="AO10" s="134"/>
      <c r="AP10" s="271"/>
    </row>
    <row r="11" spans="2:42" x14ac:dyDescent="0.2">
      <c r="T11" s="356">
        <v>42369</v>
      </c>
      <c r="U11" s="319" t="s">
        <v>62</v>
      </c>
      <c r="V11" s="319" t="s">
        <v>51</v>
      </c>
      <c r="W11" s="319" t="s">
        <v>50</v>
      </c>
      <c r="X11" s="319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18"/>
      <c r="AO11" s="134"/>
      <c r="AP11" s="271"/>
    </row>
    <row r="12" spans="2:42" x14ac:dyDescent="0.2">
      <c r="T12" s="357">
        <v>42369</v>
      </c>
      <c r="U12" s="320" t="s">
        <v>63</v>
      </c>
      <c r="V12" s="320" t="s">
        <v>39</v>
      </c>
      <c r="W12" s="320" t="s">
        <v>36</v>
      </c>
      <c r="X12" s="320">
        <v>5.69</v>
      </c>
      <c r="Z12" s="266"/>
      <c r="AA12" s="129"/>
      <c r="AB12" s="146" t="s">
        <v>24</v>
      </c>
      <c r="AC12" s="147" t="str">
        <f>'Ex1'!$O$12</f>
        <v>Ransom Sutton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Ransom Sutton</v>
      </c>
      <c r="AL12" s="132"/>
      <c r="AM12" s="153"/>
      <c r="AN12" s="318"/>
      <c r="AO12" s="134"/>
      <c r="AP12" s="271"/>
    </row>
    <row r="13" spans="2:42" x14ac:dyDescent="0.2">
      <c r="T13" s="357">
        <v>42369</v>
      </c>
      <c r="U13" s="320" t="s">
        <v>64</v>
      </c>
      <c r="V13" s="320" t="s">
        <v>43</v>
      </c>
      <c r="W13" s="320" t="s">
        <v>42</v>
      </c>
      <c r="X13" s="320">
        <v>2.75</v>
      </c>
      <c r="Z13" s="266"/>
      <c r="AA13" s="129"/>
      <c r="AB13" s="360" t="s">
        <v>110</v>
      </c>
      <c r="AC13" t="s">
        <v>111</v>
      </c>
      <c r="AD13" s="132"/>
      <c r="AE13" s="33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rs85381n</v>
      </c>
      <c r="AL13" s="132"/>
      <c r="AM13" s="153"/>
      <c r="AN13" s="318"/>
      <c r="AO13" s="134"/>
      <c r="AP13" s="271"/>
    </row>
    <row r="14" spans="2:42" x14ac:dyDescent="0.2">
      <c r="T14" s="357">
        <v>42368</v>
      </c>
      <c r="U14" s="320" t="s">
        <v>65</v>
      </c>
      <c r="V14" s="320" t="s">
        <v>51</v>
      </c>
      <c r="W14" s="320" t="s">
        <v>48</v>
      </c>
      <c r="X14" s="320">
        <v>26.24</v>
      </c>
      <c r="Z14" s="266"/>
      <c r="AA14" s="129"/>
      <c r="AB14" s="360" t="s">
        <v>112</v>
      </c>
      <c r="AC14" t="s">
        <v>111</v>
      </c>
      <c r="AD14" s="132"/>
      <c r="AE14" s="142"/>
      <c r="AF14" s="148"/>
      <c r="AG14" s="134"/>
      <c r="AH14" s="132"/>
      <c r="AI14" s="129"/>
      <c r="AJ14" s="146"/>
      <c r="AK14" s="321"/>
      <c r="AL14" s="132"/>
      <c r="AM14" s="153"/>
      <c r="AN14" s="318"/>
      <c r="AO14" s="134"/>
      <c r="AP14" s="271"/>
    </row>
    <row r="15" spans="2:42" x14ac:dyDescent="0.2">
      <c r="T15" s="357">
        <v>42368</v>
      </c>
      <c r="U15" s="320" t="s">
        <v>66</v>
      </c>
      <c r="V15" s="320" t="s">
        <v>43</v>
      </c>
      <c r="W15" s="320" t="s">
        <v>41</v>
      </c>
      <c r="X15" s="320">
        <v>135.96</v>
      </c>
      <c r="Z15" s="266"/>
      <c r="AA15" s="129"/>
      <c r="AB15" s="146"/>
      <c r="AC15" s="321"/>
      <c r="AD15" s="132"/>
      <c r="AE15" s="153"/>
      <c r="AF15" s="148"/>
      <c r="AG15" s="134"/>
      <c r="AH15" s="132"/>
      <c r="AI15" s="129"/>
      <c r="AJ15" s="146"/>
      <c r="AK15" s="321"/>
      <c r="AL15" s="132"/>
      <c r="AM15" s="153"/>
      <c r="AN15" s="148"/>
      <c r="AO15" s="134"/>
      <c r="AP15" s="271"/>
    </row>
    <row r="16" spans="2:42" x14ac:dyDescent="0.2">
      <c r="T16" s="357">
        <v>42367</v>
      </c>
      <c r="U16" s="320" t="s">
        <v>67</v>
      </c>
      <c r="V16" s="320" t="s">
        <v>39</v>
      </c>
      <c r="W16" s="320" t="s">
        <v>36</v>
      </c>
      <c r="X16" s="320">
        <v>5.93</v>
      </c>
      <c r="Z16" s="266"/>
      <c r="AA16" s="129"/>
      <c r="AB16" s="360" t="s">
        <v>109</v>
      </c>
      <c r="AC16" t="s">
        <v>117</v>
      </c>
      <c r="AD16" t="s">
        <v>118</v>
      </c>
      <c r="AE16" t="s">
        <v>119</v>
      </c>
      <c r="AF16" t="s">
        <v>120</v>
      </c>
    </row>
    <row r="17" spans="2:135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57">
        <v>42367</v>
      </c>
      <c r="U17" s="320" t="s">
        <v>64</v>
      </c>
      <c r="V17" s="320" t="s">
        <v>43</v>
      </c>
      <c r="W17" s="320" t="s">
        <v>42</v>
      </c>
      <c r="X17" s="320">
        <v>2.75</v>
      </c>
      <c r="Y17"/>
      <c r="Z17" s="276"/>
      <c r="AA17" s="159"/>
      <c r="AB17" s="322" t="s">
        <v>47</v>
      </c>
      <c r="AC17" s="323"/>
      <c r="AD17" s="323"/>
      <c r="AE17" s="323"/>
      <c r="AF17" s="323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</row>
    <row r="18" spans="2:135" x14ac:dyDescent="0.2">
      <c r="T18" s="357">
        <v>42366</v>
      </c>
      <c r="U18" s="320" t="s">
        <v>68</v>
      </c>
      <c r="V18" s="320" t="s">
        <v>39</v>
      </c>
      <c r="W18" s="320" t="s">
        <v>36</v>
      </c>
      <c r="X18" s="320">
        <v>11.37</v>
      </c>
      <c r="Y18" s="157"/>
      <c r="Z18" s="266"/>
      <c r="AA18" s="129"/>
      <c r="AB18" s="326" t="s">
        <v>44</v>
      </c>
      <c r="AC18" s="323">
        <v>182.51999999999998</v>
      </c>
      <c r="AD18" s="323">
        <v>182.51999999999998</v>
      </c>
      <c r="AE18" s="323">
        <v>182.51999999999998</v>
      </c>
      <c r="AF18" s="323">
        <v>182.51999999999998</v>
      </c>
    </row>
    <row r="19" spans="2:135" x14ac:dyDescent="0.2">
      <c r="T19" s="357">
        <v>42366</v>
      </c>
      <c r="U19" s="320" t="s">
        <v>64</v>
      </c>
      <c r="V19" s="320" t="s">
        <v>43</v>
      </c>
      <c r="W19" s="320" t="s">
        <v>42</v>
      </c>
      <c r="X19" s="320">
        <v>2.75</v>
      </c>
      <c r="Z19" s="266"/>
      <c r="AA19" s="129"/>
      <c r="AB19" s="326" t="s">
        <v>45</v>
      </c>
      <c r="AC19" s="323">
        <v>75.770000000000024</v>
      </c>
      <c r="AD19" s="323">
        <v>75.770000000000024</v>
      </c>
      <c r="AE19" s="323">
        <v>75.770000000000024</v>
      </c>
      <c r="AF19" s="323">
        <v>75.770000000000024</v>
      </c>
    </row>
    <row r="20" spans="2:135" x14ac:dyDescent="0.2">
      <c r="T20" s="357">
        <v>42365</v>
      </c>
      <c r="U20" s="320" t="s">
        <v>69</v>
      </c>
      <c r="V20" s="320" t="s">
        <v>51</v>
      </c>
      <c r="W20" s="320" t="s">
        <v>48</v>
      </c>
      <c r="X20" s="320">
        <v>47.28</v>
      </c>
      <c r="Z20" s="266"/>
      <c r="AA20" s="129"/>
      <c r="AB20" s="326" t="s">
        <v>46</v>
      </c>
      <c r="AC20" s="323">
        <v>64.910000000000011</v>
      </c>
      <c r="AD20" s="323">
        <v>64.910000000000011</v>
      </c>
      <c r="AE20" s="323">
        <v>64.910000000000011</v>
      </c>
      <c r="AF20" s="323">
        <v>64.910000000000011</v>
      </c>
    </row>
    <row r="21" spans="2:135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57">
        <v>42364</v>
      </c>
      <c r="U21" s="320" t="s">
        <v>70</v>
      </c>
      <c r="V21" s="320" t="s">
        <v>39</v>
      </c>
      <c r="W21" s="320" t="s">
        <v>38</v>
      </c>
      <c r="X21" s="320">
        <v>21.58</v>
      </c>
      <c r="Y21"/>
      <c r="Z21" s="286"/>
      <c r="AA21" s="129"/>
      <c r="AB21" s="322" t="s">
        <v>113</v>
      </c>
      <c r="AC21" s="323">
        <v>323.20000000000005</v>
      </c>
      <c r="AD21" s="323">
        <v>323.20000000000005</v>
      </c>
      <c r="AE21" s="323">
        <v>323.20000000000005</v>
      </c>
      <c r="AF21" s="323">
        <v>323.20000000000005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</row>
    <row r="22" spans="2:135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57">
        <v>42364</v>
      </c>
      <c r="U22" s="320" t="s">
        <v>64</v>
      </c>
      <c r="V22" s="320" t="s">
        <v>43</v>
      </c>
      <c r="W22" s="320" t="s">
        <v>42</v>
      </c>
      <c r="X22" s="320">
        <v>2.75</v>
      </c>
      <c r="Z22" s="286"/>
      <c r="AA22" s="129"/>
      <c r="AB22" s="322" t="s">
        <v>39</v>
      </c>
      <c r="AC22" s="323"/>
      <c r="AD22" s="323"/>
      <c r="AE22" s="323"/>
      <c r="AF22" s="323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</row>
    <row r="23" spans="2:135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57">
        <v>42363</v>
      </c>
      <c r="U23" s="320" t="s">
        <v>71</v>
      </c>
      <c r="V23" s="320" t="s">
        <v>51</v>
      </c>
      <c r="W23" s="320" t="s">
        <v>48</v>
      </c>
      <c r="X23" s="320">
        <v>27.36</v>
      </c>
      <c r="Y23" s="178"/>
      <c r="Z23" s="276"/>
      <c r="AA23" s="129"/>
      <c r="AB23" s="326" t="s">
        <v>36</v>
      </c>
      <c r="AC23" s="323">
        <v>372.87</v>
      </c>
      <c r="AD23" s="323">
        <v>372.87</v>
      </c>
      <c r="AE23" s="323">
        <v>372.87</v>
      </c>
      <c r="AF23" s="323">
        <v>372.87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</row>
    <row r="24" spans="2:135" x14ac:dyDescent="0.2">
      <c r="T24" s="357">
        <v>42363</v>
      </c>
      <c r="U24" s="320" t="s">
        <v>70</v>
      </c>
      <c r="V24" s="320" t="s">
        <v>39</v>
      </c>
      <c r="W24" s="320" t="s">
        <v>38</v>
      </c>
      <c r="X24" s="320">
        <v>17.940000000000001</v>
      </c>
      <c r="Y24" s="157"/>
      <c r="Z24" s="266"/>
      <c r="AA24" s="129"/>
      <c r="AB24" s="326" t="s">
        <v>38</v>
      </c>
      <c r="AC24" s="323">
        <v>399.66000000000008</v>
      </c>
      <c r="AD24" s="323">
        <v>399.66000000000008</v>
      </c>
      <c r="AE24" s="323">
        <v>399.66000000000008</v>
      </c>
      <c r="AF24" s="323">
        <v>399.66000000000008</v>
      </c>
    </row>
    <row r="25" spans="2:135" x14ac:dyDescent="0.2">
      <c r="T25" s="357">
        <v>42363</v>
      </c>
      <c r="U25" s="320" t="s">
        <v>64</v>
      </c>
      <c r="V25" s="320" t="s">
        <v>43</v>
      </c>
      <c r="W25" s="320" t="s">
        <v>42</v>
      </c>
      <c r="X25" s="320">
        <v>2.75</v>
      </c>
      <c r="Z25" s="266"/>
      <c r="AA25" s="129"/>
      <c r="AB25" s="326" t="s">
        <v>37</v>
      </c>
      <c r="AC25" s="323">
        <v>168.42</v>
      </c>
      <c r="AD25" s="323">
        <v>168.42</v>
      </c>
      <c r="AE25" s="323">
        <v>168.42</v>
      </c>
      <c r="AF25" s="323">
        <v>168.42</v>
      </c>
    </row>
    <row r="26" spans="2:135" x14ac:dyDescent="0.2">
      <c r="T26" s="357">
        <v>42363</v>
      </c>
      <c r="U26" s="320" t="s">
        <v>72</v>
      </c>
      <c r="V26" s="320" t="s">
        <v>47</v>
      </c>
      <c r="W26" s="320" t="s">
        <v>45</v>
      </c>
      <c r="X26" s="320">
        <v>1.99</v>
      </c>
      <c r="Z26" s="266"/>
      <c r="AA26" s="129"/>
      <c r="AB26" s="322" t="s">
        <v>114</v>
      </c>
      <c r="AC26" s="323">
        <v>940.95</v>
      </c>
      <c r="AD26" s="323">
        <v>940.95</v>
      </c>
      <c r="AE26" s="323">
        <v>940.95</v>
      </c>
      <c r="AF26" s="323">
        <v>940.95</v>
      </c>
    </row>
    <row r="27" spans="2:135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57">
        <v>42361</v>
      </c>
      <c r="U27" s="320" t="s">
        <v>73</v>
      </c>
      <c r="V27" s="320" t="s">
        <v>43</v>
      </c>
      <c r="W27" s="320" t="s">
        <v>40</v>
      </c>
      <c r="X27" s="320">
        <v>45.12</v>
      </c>
      <c r="Y27"/>
      <c r="Z27" s="286"/>
      <c r="AA27" s="180"/>
      <c r="AB27" s="322" t="s">
        <v>51</v>
      </c>
      <c r="AC27" s="323"/>
      <c r="AD27" s="323"/>
      <c r="AE27" s="323"/>
      <c r="AF27" s="323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</row>
    <row r="28" spans="2:135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57">
        <v>42361</v>
      </c>
      <c r="U28" s="320" t="s">
        <v>70</v>
      </c>
      <c r="V28" s="320" t="s">
        <v>39</v>
      </c>
      <c r="W28" s="320" t="s">
        <v>38</v>
      </c>
      <c r="X28" s="320">
        <v>33.94</v>
      </c>
      <c r="Z28" s="286"/>
      <c r="AA28" s="180"/>
      <c r="AB28" s="326" t="s">
        <v>48</v>
      </c>
      <c r="AC28" s="323">
        <v>365.41</v>
      </c>
      <c r="AD28" s="323">
        <v>365.41</v>
      </c>
      <c r="AE28" s="323">
        <v>365.41</v>
      </c>
      <c r="AF28" s="323">
        <v>365.41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</row>
    <row r="29" spans="2:135" x14ac:dyDescent="0.2">
      <c r="T29" s="357">
        <v>42361</v>
      </c>
      <c r="U29" s="320" t="s">
        <v>74</v>
      </c>
      <c r="V29" s="320" t="s">
        <v>39</v>
      </c>
      <c r="W29" s="320" t="s">
        <v>37</v>
      </c>
      <c r="X29" s="320">
        <v>19.75</v>
      </c>
      <c r="Y29" s="178"/>
      <c r="Z29" s="266"/>
      <c r="AA29" s="129"/>
      <c r="AB29" s="326" t="s">
        <v>49</v>
      </c>
      <c r="AC29" s="323">
        <v>127.5</v>
      </c>
      <c r="AD29" s="323">
        <v>127.5</v>
      </c>
      <c r="AE29" s="323">
        <v>127.5</v>
      </c>
      <c r="AF29" s="323">
        <v>127.5</v>
      </c>
    </row>
    <row r="30" spans="2:135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57">
        <v>42361</v>
      </c>
      <c r="U30" s="320" t="s">
        <v>75</v>
      </c>
      <c r="V30" s="320" t="s">
        <v>43</v>
      </c>
      <c r="W30" s="320" t="s">
        <v>40</v>
      </c>
      <c r="X30" s="320">
        <v>17.63</v>
      </c>
      <c r="Z30" s="276"/>
      <c r="AA30" s="159"/>
      <c r="AB30" s="326" t="s">
        <v>50</v>
      </c>
      <c r="AC30" s="323">
        <v>114.71000000000001</v>
      </c>
      <c r="AD30" s="323">
        <v>114.71000000000001</v>
      </c>
      <c r="AE30" s="323">
        <v>114.71000000000001</v>
      </c>
      <c r="AF30" s="323">
        <v>114.71000000000001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</row>
    <row r="31" spans="2:135" x14ac:dyDescent="0.2">
      <c r="T31" s="357">
        <v>42361</v>
      </c>
      <c r="U31" s="320" t="s">
        <v>67</v>
      </c>
      <c r="V31" s="320" t="s">
        <v>39</v>
      </c>
      <c r="W31" s="320" t="s">
        <v>36</v>
      </c>
      <c r="X31" s="320">
        <v>9.84</v>
      </c>
      <c r="Z31" s="266"/>
      <c r="AA31" s="129"/>
      <c r="AB31" s="322" t="s">
        <v>115</v>
      </c>
      <c r="AC31" s="323">
        <v>607.62</v>
      </c>
      <c r="AD31" s="323">
        <v>607.62</v>
      </c>
      <c r="AE31" s="323">
        <v>607.62</v>
      </c>
      <c r="AF31" s="323">
        <v>607.62</v>
      </c>
    </row>
    <row r="32" spans="2:135" x14ac:dyDescent="0.2">
      <c r="T32" s="357">
        <v>42361</v>
      </c>
      <c r="U32" s="320" t="s">
        <v>63</v>
      </c>
      <c r="V32" s="320" t="s">
        <v>39</v>
      </c>
      <c r="W32" s="320" t="s">
        <v>36</v>
      </c>
      <c r="X32" s="320">
        <v>5.25</v>
      </c>
      <c r="Z32" s="266"/>
      <c r="AA32" s="129"/>
      <c r="AB32" s="322" t="s">
        <v>43</v>
      </c>
      <c r="AC32" s="323"/>
      <c r="AD32" s="323"/>
      <c r="AE32" s="323"/>
      <c r="AF32" s="323"/>
    </row>
    <row r="33" spans="2:135" x14ac:dyDescent="0.2">
      <c r="T33" s="357">
        <v>42361</v>
      </c>
      <c r="U33" s="320" t="s">
        <v>72</v>
      </c>
      <c r="V33" s="320" t="s">
        <v>47</v>
      </c>
      <c r="W33" s="320" t="s">
        <v>45</v>
      </c>
      <c r="X33" s="320">
        <v>0.99</v>
      </c>
      <c r="Z33" s="266"/>
      <c r="AA33" s="129"/>
      <c r="AB33" s="326" t="s">
        <v>40</v>
      </c>
      <c r="AC33" s="323">
        <v>246.05999999999997</v>
      </c>
      <c r="AD33" s="323">
        <v>246.05999999999997</v>
      </c>
      <c r="AE33" s="323">
        <v>246.05999999999997</v>
      </c>
      <c r="AF33" s="323">
        <v>246.05999999999997</v>
      </c>
    </row>
    <row r="34" spans="2:135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57">
        <v>42361</v>
      </c>
      <c r="U34" s="320" t="s">
        <v>72</v>
      </c>
      <c r="V34" s="320" t="s">
        <v>47</v>
      </c>
      <c r="W34" s="320" t="s">
        <v>45</v>
      </c>
      <c r="X34" s="320">
        <v>0.99</v>
      </c>
      <c r="Z34" s="286"/>
      <c r="AA34" s="180"/>
      <c r="AB34" s="326" t="s">
        <v>41</v>
      </c>
      <c r="AC34" s="323">
        <v>448.79</v>
      </c>
      <c r="AD34" s="323">
        <v>448.79</v>
      </c>
      <c r="AE34" s="323">
        <v>448.79</v>
      </c>
      <c r="AF34" s="323">
        <v>448.79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</row>
    <row r="35" spans="2:135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57">
        <v>42360</v>
      </c>
      <c r="U35" s="320" t="s">
        <v>76</v>
      </c>
      <c r="V35" s="320" t="s">
        <v>39</v>
      </c>
      <c r="W35" s="320" t="s">
        <v>38</v>
      </c>
      <c r="X35" s="320">
        <v>28.62</v>
      </c>
      <c r="Z35" s="286"/>
      <c r="AA35" s="180"/>
      <c r="AB35" s="326" t="s">
        <v>42</v>
      </c>
      <c r="AC35" s="323">
        <v>255.25</v>
      </c>
      <c r="AD35" s="323">
        <v>255.25</v>
      </c>
      <c r="AE35" s="323">
        <v>255.25</v>
      </c>
      <c r="AF35" s="323">
        <v>255.25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</row>
    <row r="36" spans="2:135" x14ac:dyDescent="0.2">
      <c r="T36" s="357">
        <v>42360</v>
      </c>
      <c r="U36" s="320" t="s">
        <v>77</v>
      </c>
      <c r="V36" s="320" t="s">
        <v>47</v>
      </c>
      <c r="W36" s="320" t="s">
        <v>46</v>
      </c>
      <c r="X36" s="320">
        <v>5.99</v>
      </c>
      <c r="Y36" s="157"/>
      <c r="Z36" s="266"/>
      <c r="AA36" s="129"/>
      <c r="AB36" s="322" t="s">
        <v>116</v>
      </c>
      <c r="AC36" s="323">
        <v>950.1</v>
      </c>
      <c r="AD36" s="323">
        <v>950.1</v>
      </c>
      <c r="AE36" s="323">
        <v>950.1</v>
      </c>
      <c r="AF36" s="323">
        <v>950.1</v>
      </c>
    </row>
    <row r="37" spans="2:135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57">
        <v>42360</v>
      </c>
      <c r="U37" s="320" t="s">
        <v>64</v>
      </c>
      <c r="V37" s="320" t="s">
        <v>43</v>
      </c>
      <c r="W37" s="320" t="s">
        <v>42</v>
      </c>
      <c r="X37" s="320">
        <v>2.75</v>
      </c>
      <c r="Y37"/>
      <c r="Z37" s="276"/>
      <c r="AA37" s="159"/>
      <c r="AB37" s="322" t="s">
        <v>52</v>
      </c>
      <c r="AC37" s="323">
        <v>2821.8700000000003</v>
      </c>
      <c r="AD37" s="323">
        <v>2821.8700000000003</v>
      </c>
      <c r="AE37" s="323">
        <v>2821.8700000000003</v>
      </c>
      <c r="AF37" s="323">
        <v>2821.8700000000003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</row>
    <row r="38" spans="2:135" x14ac:dyDescent="0.2">
      <c r="T38" s="357">
        <v>42359</v>
      </c>
      <c r="U38" s="320" t="s">
        <v>78</v>
      </c>
      <c r="V38" s="320" t="s">
        <v>39</v>
      </c>
      <c r="W38" s="320" t="s">
        <v>36</v>
      </c>
      <c r="X38" s="320">
        <v>5.95</v>
      </c>
      <c r="Z38" s="266"/>
      <c r="AA38" s="129"/>
    </row>
    <row r="39" spans="2:135" x14ac:dyDescent="0.2">
      <c r="T39" s="357">
        <v>42359</v>
      </c>
      <c r="U39" s="320" t="s">
        <v>64</v>
      </c>
      <c r="V39" s="320" t="s">
        <v>43</v>
      </c>
      <c r="W39" s="320" t="s">
        <v>42</v>
      </c>
      <c r="X39" s="320">
        <v>2.75</v>
      </c>
      <c r="Z39" s="266"/>
      <c r="AA39" s="129"/>
      <c r="AD39" s="324"/>
      <c r="AE39" s="324"/>
      <c r="AF39" s="325"/>
      <c r="AG39" s="134"/>
      <c r="AH39" s="132"/>
      <c r="AI39" s="129"/>
      <c r="AJ39" s="361"/>
      <c r="AK39" s="324"/>
      <c r="AL39" s="325"/>
      <c r="AM39" s="324"/>
      <c r="AN39" s="325"/>
      <c r="AO39" s="134"/>
      <c r="AP39" s="271"/>
    </row>
    <row r="40" spans="2:135" x14ac:dyDescent="0.2">
      <c r="T40" s="357">
        <v>42359</v>
      </c>
      <c r="U40" s="320" t="s">
        <v>64</v>
      </c>
      <c r="V40" s="320" t="s">
        <v>43</v>
      </c>
      <c r="W40" s="320" t="s">
        <v>42</v>
      </c>
      <c r="X40" s="320">
        <v>2.75</v>
      </c>
      <c r="Y40" s="178"/>
      <c r="Z40" s="266"/>
      <c r="AA40" s="129"/>
      <c r="AD40" s="324"/>
      <c r="AE40" s="324"/>
      <c r="AF40" s="325"/>
      <c r="AG40" s="134"/>
      <c r="AH40" s="132"/>
      <c r="AI40" s="129"/>
      <c r="AJ40" s="361"/>
      <c r="AK40" s="324"/>
      <c r="AL40" s="325"/>
      <c r="AM40" s="324"/>
      <c r="AN40" s="325"/>
      <c r="AO40" s="134"/>
      <c r="AP40" s="271"/>
    </row>
    <row r="41" spans="2:135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57">
        <v>42359</v>
      </c>
      <c r="U41" s="320" t="s">
        <v>64</v>
      </c>
      <c r="V41" s="320" t="s">
        <v>43</v>
      </c>
      <c r="W41" s="320" t="s">
        <v>42</v>
      </c>
      <c r="X41" s="320">
        <v>2.75</v>
      </c>
      <c r="Z41" s="286"/>
      <c r="AA41" s="180"/>
      <c r="AB41"/>
      <c r="AC41"/>
      <c r="AD41" s="324"/>
      <c r="AE41" s="324"/>
      <c r="AF41" s="325"/>
      <c r="AG41" s="186"/>
      <c r="AH41" s="167"/>
      <c r="AI41" s="180"/>
      <c r="AJ41" s="361"/>
      <c r="AK41" s="324"/>
      <c r="AL41" s="325"/>
      <c r="AM41" s="324"/>
      <c r="AN41" s="325"/>
      <c r="AO41" s="186"/>
      <c r="AP41" s="289"/>
    </row>
    <row r="42" spans="2:135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57">
        <v>42359</v>
      </c>
      <c r="U42" s="320" t="s">
        <v>64</v>
      </c>
      <c r="V42" s="320" t="s">
        <v>43</v>
      </c>
      <c r="W42" s="320" t="s">
        <v>42</v>
      </c>
      <c r="X42" s="320">
        <v>2.75</v>
      </c>
      <c r="Y42" s="195"/>
      <c r="AB42"/>
      <c r="AC42"/>
      <c r="AJ42" s="361"/>
      <c r="AK42" s="324"/>
      <c r="AL42" s="325"/>
      <c r="AM42" s="324"/>
      <c r="AN42" s="325"/>
    </row>
    <row r="43" spans="2:135" ht="19" x14ac:dyDescent="0.25">
      <c r="T43" s="357">
        <v>42359</v>
      </c>
      <c r="U43" s="320" t="s">
        <v>66</v>
      </c>
      <c r="V43" s="320" t="s">
        <v>43</v>
      </c>
      <c r="W43" s="320" t="s">
        <v>41</v>
      </c>
      <c r="X43" s="320">
        <v>183.21</v>
      </c>
      <c r="Y43" s="205"/>
      <c r="AJ43" s="361"/>
    </row>
    <row r="44" spans="2:135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57">
        <v>42358</v>
      </c>
      <c r="U44" s="320" t="s">
        <v>76</v>
      </c>
      <c r="V44" s="320" t="s">
        <v>39</v>
      </c>
      <c r="W44" s="320" t="s">
        <v>38</v>
      </c>
      <c r="X44" s="320">
        <v>20.45</v>
      </c>
      <c r="Y44"/>
      <c r="AA44"/>
      <c r="AB44"/>
      <c r="AC44"/>
      <c r="AD44"/>
      <c r="AE44"/>
      <c r="AF44"/>
      <c r="AG44"/>
      <c r="AJ44" s="361"/>
    </row>
    <row r="45" spans="2:135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57">
        <v>42358</v>
      </c>
      <c r="U45" s="320" t="s">
        <v>64</v>
      </c>
      <c r="V45" s="320" t="s">
        <v>43</v>
      </c>
      <c r="W45" s="320" t="s">
        <v>42</v>
      </c>
      <c r="X45" s="320">
        <v>2.75</v>
      </c>
      <c r="Y45"/>
      <c r="AA45"/>
      <c r="AB45"/>
      <c r="AC45"/>
      <c r="AD45"/>
      <c r="AE45"/>
      <c r="AF45"/>
      <c r="AG45"/>
      <c r="AJ45" s="361"/>
    </row>
    <row r="46" spans="2:135" ht="11.25" customHeight="1" x14ac:dyDescent="0.2">
      <c r="T46" s="357">
        <v>42358</v>
      </c>
      <c r="U46" s="320" t="s">
        <v>72</v>
      </c>
      <c r="V46" s="320" t="s">
        <v>47</v>
      </c>
      <c r="W46" s="320" t="s">
        <v>45</v>
      </c>
      <c r="X46" s="320">
        <v>1.99</v>
      </c>
      <c r="AJ46" s="361"/>
    </row>
    <row r="47" spans="2:135" x14ac:dyDescent="0.2">
      <c r="T47" s="357">
        <v>42358</v>
      </c>
      <c r="U47" s="320" t="s">
        <v>72</v>
      </c>
      <c r="V47" s="320" t="s">
        <v>47</v>
      </c>
      <c r="W47" s="320" t="s">
        <v>45</v>
      </c>
      <c r="X47" s="320">
        <v>0.99</v>
      </c>
      <c r="AJ47" s="361"/>
    </row>
    <row r="48" spans="2:135" x14ac:dyDescent="0.2">
      <c r="T48" s="357">
        <v>42357</v>
      </c>
      <c r="U48" s="320" t="s">
        <v>79</v>
      </c>
      <c r="V48" s="320" t="s">
        <v>51</v>
      </c>
      <c r="W48" s="320" t="s">
        <v>49</v>
      </c>
      <c r="X48" s="320">
        <v>80.02</v>
      </c>
      <c r="AJ48" s="361"/>
    </row>
    <row r="49" spans="20:36" x14ac:dyDescent="0.2">
      <c r="T49" s="357">
        <v>42357</v>
      </c>
      <c r="U49" s="320" t="s">
        <v>78</v>
      </c>
      <c r="V49" s="320" t="s">
        <v>39</v>
      </c>
      <c r="W49" s="320" t="s">
        <v>36</v>
      </c>
      <c r="X49" s="320">
        <v>5.33</v>
      </c>
      <c r="AJ49" s="361"/>
    </row>
    <row r="50" spans="20:36" x14ac:dyDescent="0.2">
      <c r="T50" s="357">
        <v>42356</v>
      </c>
      <c r="U50" s="320" t="s">
        <v>80</v>
      </c>
      <c r="V50" s="320" t="s">
        <v>43</v>
      </c>
      <c r="W50" s="320" t="s">
        <v>42</v>
      </c>
      <c r="X50" s="320">
        <v>170</v>
      </c>
      <c r="AJ50" s="361"/>
    </row>
    <row r="51" spans="20:36" x14ac:dyDescent="0.2">
      <c r="T51" s="357">
        <v>42356</v>
      </c>
      <c r="U51" s="320" t="s">
        <v>69</v>
      </c>
      <c r="V51" s="320" t="s">
        <v>51</v>
      </c>
      <c r="W51" s="320" t="s">
        <v>48</v>
      </c>
      <c r="X51" s="320">
        <v>68.900000000000006</v>
      </c>
      <c r="AJ51" s="361"/>
    </row>
    <row r="52" spans="20:36" x14ac:dyDescent="0.2">
      <c r="T52" s="357">
        <v>42356</v>
      </c>
      <c r="U52" s="320" t="s">
        <v>81</v>
      </c>
      <c r="V52" s="320" t="s">
        <v>39</v>
      </c>
      <c r="W52" s="320" t="s">
        <v>37</v>
      </c>
      <c r="X52" s="320">
        <v>21.7</v>
      </c>
      <c r="AJ52" s="361"/>
    </row>
    <row r="53" spans="20:36" x14ac:dyDescent="0.2">
      <c r="T53" s="357">
        <v>42356</v>
      </c>
      <c r="U53" s="320" t="s">
        <v>67</v>
      </c>
      <c r="V53" s="320" t="s">
        <v>39</v>
      </c>
      <c r="W53" s="320" t="s">
        <v>36</v>
      </c>
      <c r="X53" s="320">
        <v>10.93</v>
      </c>
      <c r="AJ53" s="361"/>
    </row>
    <row r="54" spans="20:36" x14ac:dyDescent="0.2">
      <c r="T54" s="357">
        <v>42355</v>
      </c>
      <c r="U54" s="320" t="s">
        <v>70</v>
      </c>
      <c r="V54" s="320" t="s">
        <v>39</v>
      </c>
      <c r="W54" s="320" t="s">
        <v>38</v>
      </c>
      <c r="X54" s="320">
        <v>23.72</v>
      </c>
      <c r="AJ54" s="361"/>
    </row>
    <row r="55" spans="20:36" x14ac:dyDescent="0.2">
      <c r="T55" s="357">
        <v>42355</v>
      </c>
      <c r="U55" s="320" t="s">
        <v>82</v>
      </c>
      <c r="V55" s="320" t="s">
        <v>39</v>
      </c>
      <c r="W55" s="320" t="s">
        <v>36</v>
      </c>
      <c r="X55" s="320">
        <v>10.39</v>
      </c>
      <c r="AJ55" s="361"/>
    </row>
    <row r="56" spans="20:36" x14ac:dyDescent="0.2">
      <c r="T56" s="357">
        <v>42355</v>
      </c>
      <c r="U56" s="320" t="s">
        <v>64</v>
      </c>
      <c r="V56" s="320" t="s">
        <v>43</v>
      </c>
      <c r="W56" s="320" t="s">
        <v>42</v>
      </c>
      <c r="X56" s="320">
        <v>2.75</v>
      </c>
      <c r="AJ56" s="361"/>
    </row>
    <row r="57" spans="20:36" x14ac:dyDescent="0.2">
      <c r="T57" s="357">
        <v>42355</v>
      </c>
      <c r="U57" s="320" t="s">
        <v>72</v>
      </c>
      <c r="V57" s="320" t="s">
        <v>47</v>
      </c>
      <c r="W57" s="320" t="s">
        <v>45</v>
      </c>
      <c r="X57" s="320">
        <v>1.99</v>
      </c>
      <c r="AJ57" s="361"/>
    </row>
    <row r="58" spans="20:36" x14ac:dyDescent="0.2">
      <c r="T58" s="357">
        <v>42354</v>
      </c>
      <c r="U58" s="320" t="s">
        <v>78</v>
      </c>
      <c r="V58" s="320" t="s">
        <v>39</v>
      </c>
      <c r="W58" s="320" t="s">
        <v>36</v>
      </c>
      <c r="X58" s="320">
        <v>7.38</v>
      </c>
      <c r="AJ58" s="361"/>
    </row>
    <row r="59" spans="20:36" x14ac:dyDescent="0.2">
      <c r="T59" s="357">
        <v>42353</v>
      </c>
      <c r="U59" s="320" t="s">
        <v>63</v>
      </c>
      <c r="V59" s="320" t="s">
        <v>39</v>
      </c>
      <c r="W59" s="320" t="s">
        <v>36</v>
      </c>
      <c r="X59" s="320">
        <v>3.9</v>
      </c>
      <c r="AJ59" s="361"/>
    </row>
    <row r="60" spans="20:36" x14ac:dyDescent="0.2">
      <c r="T60" s="357">
        <v>42353</v>
      </c>
      <c r="U60" s="320" t="s">
        <v>64</v>
      </c>
      <c r="V60" s="320" t="s">
        <v>43</v>
      </c>
      <c r="W60" s="320" t="s">
        <v>42</v>
      </c>
      <c r="X60" s="320">
        <v>2.75</v>
      </c>
      <c r="AJ60" s="361"/>
    </row>
    <row r="61" spans="20:36" x14ac:dyDescent="0.2">
      <c r="T61" s="357">
        <v>42352</v>
      </c>
      <c r="U61" s="320" t="s">
        <v>67</v>
      </c>
      <c r="V61" s="320" t="s">
        <v>39</v>
      </c>
      <c r="W61" s="320" t="s">
        <v>36</v>
      </c>
      <c r="X61" s="320">
        <v>8.66</v>
      </c>
      <c r="AJ61" s="361"/>
    </row>
    <row r="62" spans="20:36" x14ac:dyDescent="0.2">
      <c r="T62" s="357">
        <v>42352</v>
      </c>
      <c r="U62" s="320" t="s">
        <v>82</v>
      </c>
      <c r="V62" s="320" t="s">
        <v>39</v>
      </c>
      <c r="W62" s="320" t="s">
        <v>36</v>
      </c>
      <c r="X62" s="320">
        <v>8.59</v>
      </c>
      <c r="AJ62" s="361"/>
    </row>
    <row r="63" spans="20:36" x14ac:dyDescent="0.2">
      <c r="T63" s="357">
        <v>42351</v>
      </c>
      <c r="U63" s="320" t="s">
        <v>83</v>
      </c>
      <c r="V63" s="320" t="s">
        <v>51</v>
      </c>
      <c r="W63" s="320" t="s">
        <v>49</v>
      </c>
      <c r="X63" s="320">
        <v>29.27</v>
      </c>
      <c r="AJ63" s="361"/>
    </row>
    <row r="64" spans="20:36" x14ac:dyDescent="0.2">
      <c r="T64" s="357">
        <v>42351</v>
      </c>
      <c r="U64" s="320" t="s">
        <v>74</v>
      </c>
      <c r="V64" s="320" t="s">
        <v>39</v>
      </c>
      <c r="W64" s="320" t="s">
        <v>37</v>
      </c>
      <c r="X64" s="320">
        <v>15.22</v>
      </c>
      <c r="AJ64" s="361"/>
    </row>
    <row r="65" spans="20:36" x14ac:dyDescent="0.2">
      <c r="T65" s="357">
        <v>42351</v>
      </c>
      <c r="U65" s="320" t="s">
        <v>72</v>
      </c>
      <c r="V65" s="320" t="s">
        <v>47</v>
      </c>
      <c r="W65" s="320" t="s">
        <v>45</v>
      </c>
      <c r="X65" s="320">
        <v>0.99</v>
      </c>
      <c r="AJ65" s="361"/>
    </row>
    <row r="66" spans="20:36" x14ac:dyDescent="0.2">
      <c r="T66" s="357">
        <v>42350</v>
      </c>
      <c r="U66" s="320" t="s">
        <v>65</v>
      </c>
      <c r="V66" s="320" t="s">
        <v>51</v>
      </c>
      <c r="W66" s="320" t="s">
        <v>48</v>
      </c>
      <c r="X66" s="320">
        <v>33.18</v>
      </c>
      <c r="AJ66" s="361"/>
    </row>
    <row r="67" spans="20:36" x14ac:dyDescent="0.2">
      <c r="T67" s="357">
        <v>42350</v>
      </c>
      <c r="U67" s="320" t="s">
        <v>75</v>
      </c>
      <c r="V67" s="320" t="s">
        <v>43</v>
      </c>
      <c r="W67" s="320" t="s">
        <v>40</v>
      </c>
      <c r="X67" s="320">
        <v>16.05</v>
      </c>
      <c r="AJ67" s="361"/>
    </row>
    <row r="68" spans="20:36" x14ac:dyDescent="0.2">
      <c r="T68" s="357">
        <v>42350</v>
      </c>
      <c r="U68" s="320" t="s">
        <v>84</v>
      </c>
      <c r="V68" s="320" t="s">
        <v>39</v>
      </c>
      <c r="W68" s="320" t="s">
        <v>36</v>
      </c>
      <c r="X68" s="320">
        <v>12.91</v>
      </c>
      <c r="AJ68" s="361"/>
    </row>
    <row r="69" spans="20:36" x14ac:dyDescent="0.2">
      <c r="T69" s="357">
        <v>42350</v>
      </c>
      <c r="U69" s="320" t="s">
        <v>67</v>
      </c>
      <c r="V69" s="320" t="s">
        <v>39</v>
      </c>
      <c r="W69" s="320" t="s">
        <v>36</v>
      </c>
      <c r="X69" s="320">
        <v>8.86</v>
      </c>
      <c r="AJ69" s="361"/>
    </row>
    <row r="70" spans="20:36" x14ac:dyDescent="0.2">
      <c r="T70" s="357">
        <v>42349</v>
      </c>
      <c r="U70" s="320" t="s">
        <v>85</v>
      </c>
      <c r="V70" s="320" t="s">
        <v>47</v>
      </c>
      <c r="W70" s="320" t="s">
        <v>44</v>
      </c>
      <c r="X70" s="320">
        <v>27.74</v>
      </c>
      <c r="AJ70" s="361"/>
    </row>
    <row r="71" spans="20:36" x14ac:dyDescent="0.2">
      <c r="T71" s="357">
        <v>42349</v>
      </c>
      <c r="U71" s="320" t="s">
        <v>86</v>
      </c>
      <c r="V71" s="320" t="s">
        <v>51</v>
      </c>
      <c r="W71" s="320" t="s">
        <v>48</v>
      </c>
      <c r="X71" s="320">
        <v>27.47</v>
      </c>
      <c r="AJ71" s="361"/>
    </row>
    <row r="72" spans="20:36" x14ac:dyDescent="0.2">
      <c r="T72" s="357">
        <v>42349</v>
      </c>
      <c r="U72" s="320" t="s">
        <v>87</v>
      </c>
      <c r="V72" s="320" t="s">
        <v>39</v>
      </c>
      <c r="W72" s="320" t="s">
        <v>36</v>
      </c>
      <c r="X72" s="320">
        <v>6.24</v>
      </c>
      <c r="AJ72" s="361"/>
    </row>
    <row r="73" spans="20:36" x14ac:dyDescent="0.2">
      <c r="T73" s="357">
        <v>42349</v>
      </c>
      <c r="U73" s="320" t="s">
        <v>63</v>
      </c>
      <c r="V73" s="320" t="s">
        <v>39</v>
      </c>
      <c r="W73" s="320" t="s">
        <v>36</v>
      </c>
      <c r="X73" s="320">
        <v>4.88</v>
      </c>
    </row>
    <row r="74" spans="20:36" x14ac:dyDescent="0.2">
      <c r="T74" s="357">
        <v>42349</v>
      </c>
      <c r="U74" s="320" t="s">
        <v>77</v>
      </c>
      <c r="V74" s="320" t="s">
        <v>47</v>
      </c>
      <c r="W74" s="320" t="s">
        <v>46</v>
      </c>
      <c r="X74" s="320">
        <v>3.99</v>
      </c>
    </row>
    <row r="75" spans="20:36" x14ac:dyDescent="0.2">
      <c r="T75" s="357">
        <v>42348</v>
      </c>
      <c r="U75" s="320" t="s">
        <v>88</v>
      </c>
      <c r="V75" s="320" t="s">
        <v>47</v>
      </c>
      <c r="W75" s="320" t="s">
        <v>45</v>
      </c>
      <c r="X75" s="320">
        <v>9.99</v>
      </c>
    </row>
    <row r="76" spans="20:36" x14ac:dyDescent="0.2">
      <c r="T76" s="357">
        <v>42348</v>
      </c>
      <c r="U76" s="320" t="s">
        <v>77</v>
      </c>
      <c r="V76" s="320" t="s">
        <v>47</v>
      </c>
      <c r="W76" s="320" t="s">
        <v>46</v>
      </c>
      <c r="X76" s="320">
        <v>5.99</v>
      </c>
    </row>
    <row r="77" spans="20:36" x14ac:dyDescent="0.2">
      <c r="T77" s="357">
        <v>42347</v>
      </c>
      <c r="U77" s="320" t="s">
        <v>68</v>
      </c>
      <c r="V77" s="320" t="s">
        <v>39</v>
      </c>
      <c r="W77" s="320" t="s">
        <v>36</v>
      </c>
      <c r="X77" s="320">
        <v>11.78</v>
      </c>
    </row>
    <row r="78" spans="20:36" x14ac:dyDescent="0.2">
      <c r="T78" s="357">
        <v>42347</v>
      </c>
      <c r="U78" s="320" t="s">
        <v>64</v>
      </c>
      <c r="V78" s="320" t="s">
        <v>43</v>
      </c>
      <c r="W78" s="320" t="s">
        <v>42</v>
      </c>
      <c r="X78" s="320">
        <v>2.75</v>
      </c>
    </row>
    <row r="79" spans="20:36" x14ac:dyDescent="0.2">
      <c r="T79" s="357">
        <v>42346</v>
      </c>
      <c r="U79" s="320" t="s">
        <v>89</v>
      </c>
      <c r="V79" s="320" t="s">
        <v>47</v>
      </c>
      <c r="W79" s="320" t="s">
        <v>46</v>
      </c>
      <c r="X79" s="320">
        <v>11.99</v>
      </c>
    </row>
    <row r="80" spans="20:36" x14ac:dyDescent="0.2">
      <c r="T80" s="357">
        <v>42346</v>
      </c>
      <c r="U80" s="320" t="s">
        <v>67</v>
      </c>
      <c r="V80" s="320" t="s">
        <v>39</v>
      </c>
      <c r="W80" s="320" t="s">
        <v>36</v>
      </c>
      <c r="X80" s="320">
        <v>9.94</v>
      </c>
    </row>
    <row r="81" spans="20:24" x14ac:dyDescent="0.2">
      <c r="T81" s="357">
        <v>42346</v>
      </c>
      <c r="U81" s="320" t="s">
        <v>72</v>
      </c>
      <c r="V81" s="320" t="s">
        <v>47</v>
      </c>
      <c r="W81" s="320" t="s">
        <v>45</v>
      </c>
      <c r="X81" s="320">
        <v>0.99</v>
      </c>
    </row>
    <row r="82" spans="20:24" x14ac:dyDescent="0.2">
      <c r="T82" s="357">
        <v>42345</v>
      </c>
      <c r="U82" s="320" t="s">
        <v>90</v>
      </c>
      <c r="V82" s="320" t="s">
        <v>47</v>
      </c>
      <c r="W82" s="320" t="s">
        <v>44</v>
      </c>
      <c r="X82" s="320">
        <v>78.849999999999994</v>
      </c>
    </row>
    <row r="83" spans="20:24" x14ac:dyDescent="0.2">
      <c r="T83" s="357">
        <v>42345</v>
      </c>
      <c r="U83" s="320" t="s">
        <v>84</v>
      </c>
      <c r="V83" s="320" t="s">
        <v>39</v>
      </c>
      <c r="W83" s="320" t="s">
        <v>36</v>
      </c>
      <c r="X83" s="320">
        <v>13.18</v>
      </c>
    </row>
    <row r="84" spans="20:24" x14ac:dyDescent="0.2">
      <c r="T84" s="357">
        <v>42345</v>
      </c>
      <c r="U84" s="320" t="s">
        <v>64</v>
      </c>
      <c r="V84" s="320" t="s">
        <v>43</v>
      </c>
      <c r="W84" s="320" t="s">
        <v>42</v>
      </c>
      <c r="X84" s="320">
        <v>2.75</v>
      </c>
    </row>
    <row r="85" spans="20:24" x14ac:dyDescent="0.2">
      <c r="T85" s="357">
        <v>42345</v>
      </c>
      <c r="U85" s="320" t="s">
        <v>72</v>
      </c>
      <c r="V85" s="320" t="s">
        <v>47</v>
      </c>
      <c r="W85" s="320" t="s">
        <v>45</v>
      </c>
      <c r="X85" s="320">
        <v>1.99</v>
      </c>
    </row>
    <row r="86" spans="20:24" x14ac:dyDescent="0.2">
      <c r="T86" s="357">
        <v>42344</v>
      </c>
      <c r="U86" s="320" t="s">
        <v>64</v>
      </c>
      <c r="V86" s="320" t="s">
        <v>43</v>
      </c>
      <c r="W86" s="320" t="s">
        <v>42</v>
      </c>
      <c r="X86" s="320">
        <v>2.75</v>
      </c>
    </row>
    <row r="87" spans="20:24" x14ac:dyDescent="0.2">
      <c r="T87" s="357">
        <v>42343</v>
      </c>
      <c r="U87" s="320" t="s">
        <v>65</v>
      </c>
      <c r="V87" s="320" t="s">
        <v>51</v>
      </c>
      <c r="W87" s="320" t="s">
        <v>48</v>
      </c>
      <c r="X87" s="320">
        <v>22.09</v>
      </c>
    </row>
    <row r="88" spans="20:24" x14ac:dyDescent="0.2">
      <c r="T88" s="357">
        <v>42343</v>
      </c>
      <c r="U88" s="320" t="s">
        <v>91</v>
      </c>
      <c r="V88" s="320" t="s">
        <v>47</v>
      </c>
      <c r="W88" s="320" t="s">
        <v>46</v>
      </c>
      <c r="X88" s="320">
        <v>7.99</v>
      </c>
    </row>
    <row r="89" spans="20:24" x14ac:dyDescent="0.2">
      <c r="T89" s="357">
        <v>42343</v>
      </c>
      <c r="U89" s="320" t="s">
        <v>87</v>
      </c>
      <c r="V89" s="320" t="s">
        <v>39</v>
      </c>
      <c r="W89" s="320" t="s">
        <v>36</v>
      </c>
      <c r="X89" s="320">
        <v>7.78</v>
      </c>
    </row>
    <row r="90" spans="20:24" x14ac:dyDescent="0.2">
      <c r="T90" s="357">
        <v>42343</v>
      </c>
      <c r="U90" s="320" t="s">
        <v>67</v>
      </c>
      <c r="V90" s="320" t="s">
        <v>39</v>
      </c>
      <c r="W90" s="320" t="s">
        <v>36</v>
      </c>
      <c r="X90" s="320">
        <v>5.6</v>
      </c>
    </row>
    <row r="91" spans="20:24" x14ac:dyDescent="0.2">
      <c r="T91" s="357">
        <v>42342</v>
      </c>
      <c r="U91" s="320" t="s">
        <v>75</v>
      </c>
      <c r="V91" s="320" t="s">
        <v>43</v>
      </c>
      <c r="W91" s="320" t="s">
        <v>40</v>
      </c>
      <c r="X91" s="320">
        <v>23.62</v>
      </c>
    </row>
    <row r="92" spans="20:24" x14ac:dyDescent="0.2">
      <c r="T92" s="357">
        <v>42342</v>
      </c>
      <c r="U92" s="320" t="s">
        <v>63</v>
      </c>
      <c r="V92" s="320" t="s">
        <v>39</v>
      </c>
      <c r="W92" s="320" t="s">
        <v>36</v>
      </c>
      <c r="X92" s="320">
        <v>5.12</v>
      </c>
    </row>
    <row r="93" spans="20:24" x14ac:dyDescent="0.2">
      <c r="T93" s="357">
        <v>42342</v>
      </c>
      <c r="U93" s="320" t="s">
        <v>64</v>
      </c>
      <c r="V93" s="320" t="s">
        <v>43</v>
      </c>
      <c r="W93" s="320" t="s">
        <v>42</v>
      </c>
      <c r="X93" s="320">
        <v>2.75</v>
      </c>
    </row>
    <row r="94" spans="20:24" x14ac:dyDescent="0.2">
      <c r="T94" s="357">
        <v>42341</v>
      </c>
      <c r="U94" s="320" t="s">
        <v>73</v>
      </c>
      <c r="V94" s="320" t="s">
        <v>43</v>
      </c>
      <c r="W94" s="320" t="s">
        <v>40</v>
      </c>
      <c r="X94" s="320">
        <v>43.9</v>
      </c>
    </row>
    <row r="95" spans="20:24" x14ac:dyDescent="0.2">
      <c r="T95" s="357">
        <v>42341</v>
      </c>
      <c r="U95" s="320" t="s">
        <v>76</v>
      </c>
      <c r="V95" s="320" t="s">
        <v>39</v>
      </c>
      <c r="W95" s="320" t="s">
        <v>38</v>
      </c>
      <c r="X95" s="320">
        <v>34.74</v>
      </c>
    </row>
    <row r="96" spans="20:24" x14ac:dyDescent="0.2">
      <c r="T96" s="357">
        <v>42341</v>
      </c>
      <c r="U96" s="320" t="s">
        <v>81</v>
      </c>
      <c r="V96" s="320" t="s">
        <v>39</v>
      </c>
      <c r="W96" s="320" t="s">
        <v>37</v>
      </c>
      <c r="X96" s="320">
        <v>29.93</v>
      </c>
    </row>
    <row r="97" spans="20:24" x14ac:dyDescent="0.2">
      <c r="T97" s="357">
        <v>42341</v>
      </c>
      <c r="U97" s="320" t="s">
        <v>92</v>
      </c>
      <c r="V97" s="320" t="s">
        <v>47</v>
      </c>
      <c r="W97" s="320" t="s">
        <v>45</v>
      </c>
      <c r="X97" s="320">
        <v>14.99</v>
      </c>
    </row>
    <row r="98" spans="20:24" x14ac:dyDescent="0.2">
      <c r="T98" s="357">
        <v>42341</v>
      </c>
      <c r="U98" s="320" t="s">
        <v>67</v>
      </c>
      <c r="V98" s="320" t="s">
        <v>39</v>
      </c>
      <c r="W98" s="320" t="s">
        <v>36</v>
      </c>
      <c r="X98" s="320">
        <v>7.9</v>
      </c>
    </row>
    <row r="99" spans="20:24" x14ac:dyDescent="0.2">
      <c r="T99" s="357">
        <v>42341</v>
      </c>
      <c r="U99" s="320" t="s">
        <v>63</v>
      </c>
      <c r="V99" s="320" t="s">
        <v>39</v>
      </c>
      <c r="W99" s="320" t="s">
        <v>36</v>
      </c>
      <c r="X99" s="320">
        <v>5.96</v>
      </c>
    </row>
    <row r="100" spans="20:24" x14ac:dyDescent="0.2">
      <c r="T100" s="357">
        <v>42341</v>
      </c>
      <c r="U100" s="320" t="s">
        <v>72</v>
      </c>
      <c r="V100" s="320" t="s">
        <v>47</v>
      </c>
      <c r="W100" s="320" t="s">
        <v>45</v>
      </c>
      <c r="X100" s="320">
        <v>0.99</v>
      </c>
    </row>
    <row r="101" spans="20:24" x14ac:dyDescent="0.2">
      <c r="T101" s="357">
        <v>42340</v>
      </c>
      <c r="U101" s="320" t="s">
        <v>93</v>
      </c>
      <c r="V101" s="320" t="s">
        <v>39</v>
      </c>
      <c r="W101" s="320" t="s">
        <v>37</v>
      </c>
      <c r="X101" s="320">
        <v>26.83</v>
      </c>
    </row>
    <row r="102" spans="20:24" x14ac:dyDescent="0.2">
      <c r="T102" s="357">
        <v>42340</v>
      </c>
      <c r="U102" s="320" t="s">
        <v>85</v>
      </c>
      <c r="V102" s="320" t="s">
        <v>47</v>
      </c>
      <c r="W102" s="320" t="s">
        <v>44</v>
      </c>
      <c r="X102" s="320">
        <v>16.16</v>
      </c>
    </row>
    <row r="103" spans="20:24" x14ac:dyDescent="0.2">
      <c r="T103" s="357">
        <v>42340</v>
      </c>
      <c r="U103" s="320" t="s">
        <v>64</v>
      </c>
      <c r="V103" s="320" t="s">
        <v>43</v>
      </c>
      <c r="W103" s="320" t="s">
        <v>42</v>
      </c>
      <c r="X103" s="320">
        <v>2.75</v>
      </c>
    </row>
    <row r="104" spans="20:24" x14ac:dyDescent="0.2">
      <c r="T104" s="357">
        <v>42339</v>
      </c>
      <c r="U104" s="320" t="s">
        <v>85</v>
      </c>
      <c r="V104" s="320" t="s">
        <v>47</v>
      </c>
      <c r="W104" s="320" t="s">
        <v>44</v>
      </c>
      <c r="X104" s="320">
        <v>21.31</v>
      </c>
    </row>
    <row r="105" spans="20:24" x14ac:dyDescent="0.2">
      <c r="T105" s="357">
        <v>42339</v>
      </c>
      <c r="U105" s="320" t="s">
        <v>62</v>
      </c>
      <c r="V105" s="320" t="s">
        <v>51</v>
      </c>
      <c r="W105" s="320" t="s">
        <v>50</v>
      </c>
      <c r="X105" s="320">
        <v>17.66</v>
      </c>
    </row>
    <row r="106" spans="20:24" x14ac:dyDescent="0.2">
      <c r="T106" s="357">
        <v>42339</v>
      </c>
      <c r="U106" s="320" t="s">
        <v>84</v>
      </c>
      <c r="V106" s="320" t="s">
        <v>39</v>
      </c>
      <c r="W106" s="320" t="s">
        <v>36</v>
      </c>
      <c r="X106" s="320">
        <v>12.3</v>
      </c>
    </row>
    <row r="107" spans="20:24" x14ac:dyDescent="0.2">
      <c r="T107" s="357">
        <v>42338</v>
      </c>
      <c r="U107" s="320" t="s">
        <v>84</v>
      </c>
      <c r="V107" s="320" t="s">
        <v>39</v>
      </c>
      <c r="W107" s="320" t="s">
        <v>36</v>
      </c>
      <c r="X107" s="320">
        <v>11.51</v>
      </c>
    </row>
    <row r="108" spans="20:24" x14ac:dyDescent="0.2">
      <c r="T108" s="357">
        <v>42338</v>
      </c>
      <c r="U108" s="320" t="s">
        <v>77</v>
      </c>
      <c r="V108" s="320" t="s">
        <v>47</v>
      </c>
      <c r="W108" s="320" t="s">
        <v>46</v>
      </c>
      <c r="X108" s="320">
        <v>4.99</v>
      </c>
    </row>
    <row r="109" spans="20:24" x14ac:dyDescent="0.2">
      <c r="T109" s="357">
        <v>42338</v>
      </c>
      <c r="U109" s="320" t="s">
        <v>64</v>
      </c>
      <c r="V109" s="320" t="s">
        <v>43</v>
      </c>
      <c r="W109" s="320" t="s">
        <v>42</v>
      </c>
      <c r="X109" s="320">
        <v>2.75</v>
      </c>
    </row>
    <row r="110" spans="20:24" x14ac:dyDescent="0.2">
      <c r="T110" s="357">
        <v>42338</v>
      </c>
      <c r="U110" s="320" t="s">
        <v>64</v>
      </c>
      <c r="V110" s="320" t="s">
        <v>43</v>
      </c>
      <c r="W110" s="320" t="s">
        <v>42</v>
      </c>
      <c r="X110" s="320">
        <v>2.75</v>
      </c>
    </row>
    <row r="111" spans="20:24" x14ac:dyDescent="0.2">
      <c r="T111" s="357">
        <v>42338</v>
      </c>
      <c r="U111" s="320" t="s">
        <v>64</v>
      </c>
      <c r="V111" s="320" t="s">
        <v>43</v>
      </c>
      <c r="W111" s="320" t="s">
        <v>42</v>
      </c>
      <c r="X111" s="320">
        <v>2.75</v>
      </c>
    </row>
    <row r="112" spans="20:24" x14ac:dyDescent="0.2">
      <c r="T112" s="357">
        <v>42337</v>
      </c>
      <c r="U112" s="320" t="s">
        <v>68</v>
      </c>
      <c r="V112" s="320" t="s">
        <v>39</v>
      </c>
      <c r="W112" s="320" t="s">
        <v>36</v>
      </c>
      <c r="X112" s="320">
        <v>12.7</v>
      </c>
    </row>
    <row r="113" spans="20:24" x14ac:dyDescent="0.2">
      <c r="T113" s="357">
        <v>42337</v>
      </c>
      <c r="U113" s="320" t="s">
        <v>72</v>
      </c>
      <c r="V113" s="320" t="s">
        <v>47</v>
      </c>
      <c r="W113" s="320" t="s">
        <v>45</v>
      </c>
      <c r="X113" s="320">
        <v>0.99</v>
      </c>
    </row>
    <row r="114" spans="20:24" x14ac:dyDescent="0.2">
      <c r="T114" s="357">
        <v>42336</v>
      </c>
      <c r="U114" s="320" t="s">
        <v>67</v>
      </c>
      <c r="V114" s="320" t="s">
        <v>39</v>
      </c>
      <c r="W114" s="320" t="s">
        <v>36</v>
      </c>
      <c r="X114" s="320">
        <v>10.3</v>
      </c>
    </row>
    <row r="115" spans="20:24" x14ac:dyDescent="0.2">
      <c r="T115" s="357">
        <v>42336</v>
      </c>
      <c r="U115" s="320" t="s">
        <v>64</v>
      </c>
      <c r="V115" s="320" t="s">
        <v>43</v>
      </c>
      <c r="W115" s="320" t="s">
        <v>42</v>
      </c>
      <c r="X115" s="320">
        <v>2.75</v>
      </c>
    </row>
    <row r="116" spans="20:24" x14ac:dyDescent="0.2">
      <c r="T116" s="357">
        <v>42334</v>
      </c>
      <c r="U116" s="320" t="s">
        <v>62</v>
      </c>
      <c r="V116" s="320" t="s">
        <v>51</v>
      </c>
      <c r="W116" s="320" t="s">
        <v>50</v>
      </c>
      <c r="X116" s="320">
        <v>49.52</v>
      </c>
    </row>
    <row r="117" spans="20:24" x14ac:dyDescent="0.2">
      <c r="T117" s="357">
        <v>42334</v>
      </c>
      <c r="U117" s="320" t="s">
        <v>76</v>
      </c>
      <c r="V117" s="320" t="s">
        <v>39</v>
      </c>
      <c r="W117" s="320" t="s">
        <v>38</v>
      </c>
      <c r="X117" s="320">
        <v>25.87</v>
      </c>
    </row>
    <row r="118" spans="20:24" x14ac:dyDescent="0.2">
      <c r="T118" s="357">
        <v>42333</v>
      </c>
      <c r="U118" s="320" t="s">
        <v>82</v>
      </c>
      <c r="V118" s="320" t="s">
        <v>39</v>
      </c>
      <c r="W118" s="320" t="s">
        <v>36</v>
      </c>
      <c r="X118" s="320">
        <v>10.88</v>
      </c>
    </row>
    <row r="119" spans="20:24" x14ac:dyDescent="0.2">
      <c r="T119" s="357">
        <v>42332</v>
      </c>
      <c r="U119" s="320" t="s">
        <v>72</v>
      </c>
      <c r="V119" s="320" t="s">
        <v>47</v>
      </c>
      <c r="W119" s="320" t="s">
        <v>45</v>
      </c>
      <c r="X119" s="320">
        <v>0.99</v>
      </c>
    </row>
    <row r="120" spans="20:24" x14ac:dyDescent="0.2">
      <c r="T120" s="357">
        <v>42330</v>
      </c>
      <c r="U120" s="320" t="s">
        <v>64</v>
      </c>
      <c r="V120" s="320" t="s">
        <v>43</v>
      </c>
      <c r="W120" s="320" t="s">
        <v>42</v>
      </c>
      <c r="X120" s="320">
        <v>2.75</v>
      </c>
    </row>
    <row r="121" spans="20:24" x14ac:dyDescent="0.2">
      <c r="T121" s="357">
        <v>42330</v>
      </c>
      <c r="U121" s="320" t="s">
        <v>94</v>
      </c>
      <c r="V121" s="320" t="s">
        <v>43</v>
      </c>
      <c r="W121" s="320" t="s">
        <v>41</v>
      </c>
      <c r="X121" s="320">
        <v>129.62</v>
      </c>
    </row>
    <row r="122" spans="20:24" x14ac:dyDescent="0.2">
      <c r="T122" s="357">
        <v>42329</v>
      </c>
      <c r="U122" s="320" t="s">
        <v>76</v>
      </c>
      <c r="V122" s="320" t="s">
        <v>39</v>
      </c>
      <c r="W122" s="320" t="s">
        <v>38</v>
      </c>
      <c r="X122" s="320">
        <v>24.99</v>
      </c>
    </row>
    <row r="123" spans="20:24" x14ac:dyDescent="0.2">
      <c r="T123" s="357">
        <v>42329</v>
      </c>
      <c r="U123" s="320" t="s">
        <v>78</v>
      </c>
      <c r="V123" s="320" t="s">
        <v>39</v>
      </c>
      <c r="W123" s="320" t="s">
        <v>36</v>
      </c>
      <c r="X123" s="320">
        <v>10.43</v>
      </c>
    </row>
    <row r="124" spans="20:24" x14ac:dyDescent="0.2">
      <c r="T124" s="357">
        <v>42328</v>
      </c>
      <c r="U124" s="320" t="s">
        <v>67</v>
      </c>
      <c r="V124" s="320" t="s">
        <v>39</v>
      </c>
      <c r="W124" s="320" t="s">
        <v>36</v>
      </c>
      <c r="X124" s="320">
        <v>8.9</v>
      </c>
    </row>
    <row r="125" spans="20:24" x14ac:dyDescent="0.2">
      <c r="T125" s="357">
        <v>42328</v>
      </c>
      <c r="U125" s="320" t="s">
        <v>63</v>
      </c>
      <c r="V125" s="320" t="s">
        <v>39</v>
      </c>
      <c r="W125" s="320" t="s">
        <v>36</v>
      </c>
      <c r="X125" s="320">
        <v>5.45</v>
      </c>
    </row>
    <row r="126" spans="20:24" x14ac:dyDescent="0.2">
      <c r="T126" s="357">
        <v>42327</v>
      </c>
      <c r="U126" s="320" t="s">
        <v>69</v>
      </c>
      <c r="V126" s="320" t="s">
        <v>51</v>
      </c>
      <c r="W126" s="320" t="s">
        <v>48</v>
      </c>
      <c r="X126" s="320">
        <v>38.299999999999997</v>
      </c>
    </row>
    <row r="127" spans="20:24" x14ac:dyDescent="0.2">
      <c r="T127" s="357">
        <v>42327</v>
      </c>
      <c r="U127" s="320" t="s">
        <v>63</v>
      </c>
      <c r="V127" s="320" t="s">
        <v>39</v>
      </c>
      <c r="W127" s="320" t="s">
        <v>36</v>
      </c>
      <c r="X127" s="320">
        <v>3.15</v>
      </c>
    </row>
    <row r="128" spans="20:24" x14ac:dyDescent="0.2">
      <c r="T128" s="357">
        <v>42326</v>
      </c>
      <c r="U128" s="320" t="s">
        <v>70</v>
      </c>
      <c r="V128" s="320" t="s">
        <v>39</v>
      </c>
      <c r="W128" s="320" t="s">
        <v>38</v>
      </c>
      <c r="X128" s="320">
        <v>51.57</v>
      </c>
    </row>
    <row r="129" spans="20:24" x14ac:dyDescent="0.2">
      <c r="T129" s="357">
        <v>42326</v>
      </c>
      <c r="U129" s="320" t="s">
        <v>75</v>
      </c>
      <c r="V129" s="320" t="s">
        <v>43</v>
      </c>
      <c r="W129" s="320" t="s">
        <v>40</v>
      </c>
      <c r="X129" s="320">
        <v>25.98</v>
      </c>
    </row>
    <row r="130" spans="20:24" x14ac:dyDescent="0.2">
      <c r="T130" s="357">
        <v>42326</v>
      </c>
      <c r="U130" s="320" t="s">
        <v>87</v>
      </c>
      <c r="V130" s="320" t="s">
        <v>39</v>
      </c>
      <c r="W130" s="320" t="s">
        <v>36</v>
      </c>
      <c r="X130" s="320">
        <v>7.31</v>
      </c>
    </row>
    <row r="131" spans="20:24" x14ac:dyDescent="0.2">
      <c r="T131" s="357">
        <v>42325</v>
      </c>
      <c r="U131" s="320" t="s">
        <v>70</v>
      </c>
      <c r="V131" s="320" t="s">
        <v>39</v>
      </c>
      <c r="W131" s="320" t="s">
        <v>38</v>
      </c>
      <c r="X131" s="320">
        <v>31.66</v>
      </c>
    </row>
    <row r="132" spans="20:24" x14ac:dyDescent="0.2">
      <c r="T132" s="357">
        <v>42325</v>
      </c>
      <c r="U132" s="320" t="s">
        <v>67</v>
      </c>
      <c r="V132" s="320" t="s">
        <v>39</v>
      </c>
      <c r="W132" s="320" t="s">
        <v>36</v>
      </c>
      <c r="X132" s="320">
        <v>8.31</v>
      </c>
    </row>
    <row r="133" spans="20:24" x14ac:dyDescent="0.2">
      <c r="T133" s="357">
        <v>42325</v>
      </c>
      <c r="U133" s="320" t="s">
        <v>87</v>
      </c>
      <c r="V133" s="320" t="s">
        <v>39</v>
      </c>
      <c r="W133" s="320" t="s">
        <v>36</v>
      </c>
      <c r="X133" s="320">
        <v>5.93</v>
      </c>
    </row>
    <row r="134" spans="20:24" x14ac:dyDescent="0.2">
      <c r="T134" s="357">
        <v>42325</v>
      </c>
      <c r="U134" s="320" t="s">
        <v>64</v>
      </c>
      <c r="V134" s="320" t="s">
        <v>43</v>
      </c>
      <c r="W134" s="320" t="s">
        <v>42</v>
      </c>
      <c r="X134" s="320">
        <v>2.75</v>
      </c>
    </row>
    <row r="135" spans="20:24" x14ac:dyDescent="0.2">
      <c r="T135" s="357">
        <v>42324</v>
      </c>
      <c r="U135" s="320" t="s">
        <v>72</v>
      </c>
      <c r="V135" s="320" t="s">
        <v>47</v>
      </c>
      <c r="W135" s="320" t="s">
        <v>45</v>
      </c>
      <c r="X135" s="320">
        <v>1.99</v>
      </c>
    </row>
    <row r="136" spans="20:24" x14ac:dyDescent="0.2">
      <c r="T136" s="357">
        <v>42323</v>
      </c>
      <c r="U136" s="320" t="s">
        <v>76</v>
      </c>
      <c r="V136" s="320" t="s">
        <v>39</v>
      </c>
      <c r="W136" s="320" t="s">
        <v>38</v>
      </c>
      <c r="X136" s="320">
        <v>49.22</v>
      </c>
    </row>
    <row r="137" spans="20:24" x14ac:dyDescent="0.2">
      <c r="T137" s="357">
        <v>42323</v>
      </c>
      <c r="U137" s="320" t="s">
        <v>63</v>
      </c>
      <c r="V137" s="320" t="s">
        <v>39</v>
      </c>
      <c r="W137" s="320" t="s">
        <v>36</v>
      </c>
      <c r="X137" s="320">
        <v>3.69</v>
      </c>
    </row>
    <row r="138" spans="20:24" x14ac:dyDescent="0.2">
      <c r="T138" s="357">
        <v>42322</v>
      </c>
      <c r="U138" s="320" t="s">
        <v>67</v>
      </c>
      <c r="V138" s="320" t="s">
        <v>39</v>
      </c>
      <c r="W138" s="320" t="s">
        <v>36</v>
      </c>
      <c r="X138" s="320">
        <v>7.95</v>
      </c>
    </row>
    <row r="139" spans="20:24" x14ac:dyDescent="0.2">
      <c r="T139" s="357">
        <v>42322</v>
      </c>
      <c r="U139" s="320" t="s">
        <v>77</v>
      </c>
      <c r="V139" s="320" t="s">
        <v>47</v>
      </c>
      <c r="W139" s="320" t="s">
        <v>46</v>
      </c>
      <c r="X139" s="320">
        <v>3.99</v>
      </c>
    </row>
    <row r="140" spans="20:24" x14ac:dyDescent="0.2">
      <c r="T140" s="357">
        <v>42322</v>
      </c>
      <c r="U140" s="320" t="s">
        <v>72</v>
      </c>
      <c r="V140" s="320" t="s">
        <v>47</v>
      </c>
      <c r="W140" s="320" t="s">
        <v>45</v>
      </c>
      <c r="X140" s="320">
        <v>0.99</v>
      </c>
    </row>
    <row r="141" spans="20:24" x14ac:dyDescent="0.2">
      <c r="T141" s="357">
        <v>42320</v>
      </c>
      <c r="U141" s="320" t="s">
        <v>85</v>
      </c>
      <c r="V141" s="320" t="s">
        <v>47</v>
      </c>
      <c r="W141" s="320" t="s">
        <v>44</v>
      </c>
      <c r="X141" s="320">
        <v>24.3</v>
      </c>
    </row>
    <row r="142" spans="20:24" x14ac:dyDescent="0.2">
      <c r="T142" s="357">
        <v>42320</v>
      </c>
      <c r="U142" s="320" t="s">
        <v>84</v>
      </c>
      <c r="V142" s="320" t="s">
        <v>39</v>
      </c>
      <c r="W142" s="320" t="s">
        <v>36</v>
      </c>
      <c r="X142" s="320">
        <v>13.26</v>
      </c>
    </row>
    <row r="143" spans="20:24" x14ac:dyDescent="0.2">
      <c r="T143" s="357">
        <v>42318</v>
      </c>
      <c r="U143" s="320" t="s">
        <v>73</v>
      </c>
      <c r="V143" s="320" t="s">
        <v>43</v>
      </c>
      <c r="W143" s="320" t="s">
        <v>40</v>
      </c>
      <c r="X143" s="320">
        <v>53.17</v>
      </c>
    </row>
    <row r="144" spans="20:24" x14ac:dyDescent="0.2">
      <c r="T144" s="357">
        <v>42318</v>
      </c>
      <c r="U144" s="320" t="s">
        <v>64</v>
      </c>
      <c r="V144" s="320" t="s">
        <v>43</v>
      </c>
      <c r="W144" s="320" t="s">
        <v>42</v>
      </c>
      <c r="X144" s="320">
        <v>2.75</v>
      </c>
    </row>
    <row r="145" spans="20:24" x14ac:dyDescent="0.2">
      <c r="T145" s="357">
        <v>42318</v>
      </c>
      <c r="U145" s="320" t="s">
        <v>88</v>
      </c>
      <c r="V145" s="320" t="s">
        <v>47</v>
      </c>
      <c r="W145" s="320" t="s">
        <v>45</v>
      </c>
      <c r="X145" s="320">
        <v>9.99</v>
      </c>
    </row>
    <row r="146" spans="20:24" x14ac:dyDescent="0.2">
      <c r="T146" s="357">
        <v>42317</v>
      </c>
      <c r="U146" s="320" t="s">
        <v>81</v>
      </c>
      <c r="V146" s="320" t="s">
        <v>39</v>
      </c>
      <c r="W146" s="320" t="s">
        <v>37</v>
      </c>
      <c r="X146" s="320">
        <v>39.520000000000003</v>
      </c>
    </row>
    <row r="147" spans="20:24" x14ac:dyDescent="0.2">
      <c r="T147" s="357">
        <v>42317</v>
      </c>
      <c r="U147" s="320" t="s">
        <v>67</v>
      </c>
      <c r="V147" s="320" t="s">
        <v>39</v>
      </c>
      <c r="W147" s="320" t="s">
        <v>36</v>
      </c>
      <c r="X147" s="320">
        <v>6.7</v>
      </c>
    </row>
    <row r="148" spans="20:24" x14ac:dyDescent="0.2">
      <c r="T148" s="357">
        <v>42317</v>
      </c>
      <c r="U148" s="320" t="s">
        <v>67</v>
      </c>
      <c r="V148" s="320" t="s">
        <v>39</v>
      </c>
      <c r="W148" s="320" t="s">
        <v>36</v>
      </c>
      <c r="X148" s="320">
        <v>5.6</v>
      </c>
    </row>
    <row r="149" spans="20:24" x14ac:dyDescent="0.2">
      <c r="T149" s="357">
        <v>42316</v>
      </c>
      <c r="U149" s="320" t="s">
        <v>65</v>
      </c>
      <c r="V149" s="320" t="s">
        <v>51</v>
      </c>
      <c r="W149" s="320" t="s">
        <v>48</v>
      </c>
      <c r="X149" s="320">
        <v>21.16</v>
      </c>
    </row>
    <row r="150" spans="20:24" x14ac:dyDescent="0.2">
      <c r="T150" s="357">
        <v>42316</v>
      </c>
      <c r="U150" s="320" t="s">
        <v>75</v>
      </c>
      <c r="V150" s="320" t="s">
        <v>43</v>
      </c>
      <c r="W150" s="320" t="s">
        <v>40</v>
      </c>
      <c r="X150" s="320">
        <v>20.59</v>
      </c>
    </row>
    <row r="151" spans="20:24" x14ac:dyDescent="0.2">
      <c r="T151" s="357">
        <v>42316</v>
      </c>
      <c r="U151" s="320" t="s">
        <v>72</v>
      </c>
      <c r="V151" s="320" t="s">
        <v>47</v>
      </c>
      <c r="W151" s="320" t="s">
        <v>45</v>
      </c>
      <c r="X151" s="320">
        <v>0.99</v>
      </c>
    </row>
    <row r="152" spans="20:24" x14ac:dyDescent="0.2">
      <c r="T152" s="357">
        <v>42316</v>
      </c>
      <c r="U152" s="320" t="s">
        <v>89</v>
      </c>
      <c r="V152" s="320" t="s">
        <v>47</v>
      </c>
      <c r="W152" s="320" t="s">
        <v>46</v>
      </c>
      <c r="X152" s="320">
        <v>11.99</v>
      </c>
    </row>
    <row r="153" spans="20:24" x14ac:dyDescent="0.2">
      <c r="T153" s="357">
        <v>42315</v>
      </c>
      <c r="U153" s="320" t="s">
        <v>70</v>
      </c>
      <c r="V153" s="320" t="s">
        <v>39</v>
      </c>
      <c r="W153" s="320" t="s">
        <v>38</v>
      </c>
      <c r="X153" s="320">
        <v>35.36</v>
      </c>
    </row>
    <row r="154" spans="20:24" x14ac:dyDescent="0.2">
      <c r="T154" s="357">
        <v>42315</v>
      </c>
      <c r="U154" s="320" t="s">
        <v>85</v>
      </c>
      <c r="V154" s="320" t="s">
        <v>47</v>
      </c>
      <c r="W154" s="320" t="s">
        <v>44</v>
      </c>
      <c r="X154" s="320">
        <v>14.16</v>
      </c>
    </row>
    <row r="155" spans="20:24" x14ac:dyDescent="0.2">
      <c r="T155" s="357">
        <v>42315</v>
      </c>
      <c r="U155" s="320" t="s">
        <v>64</v>
      </c>
      <c r="V155" s="320" t="s">
        <v>43</v>
      </c>
      <c r="W155" s="320" t="s">
        <v>42</v>
      </c>
      <c r="X155" s="320">
        <v>2.75</v>
      </c>
    </row>
    <row r="156" spans="20:24" x14ac:dyDescent="0.2">
      <c r="T156" s="357">
        <v>42314</v>
      </c>
      <c r="U156" s="320" t="s">
        <v>78</v>
      </c>
      <c r="V156" s="320" t="s">
        <v>39</v>
      </c>
      <c r="W156" s="320" t="s">
        <v>36</v>
      </c>
      <c r="X156" s="320">
        <v>9.98</v>
      </c>
    </row>
    <row r="157" spans="20:24" x14ac:dyDescent="0.2">
      <c r="T157" s="357">
        <v>42314</v>
      </c>
      <c r="U157" s="320" t="s">
        <v>64</v>
      </c>
      <c r="V157" s="320" t="s">
        <v>43</v>
      </c>
      <c r="W157" s="320" t="s">
        <v>42</v>
      </c>
      <c r="X157" s="320">
        <v>2.75</v>
      </c>
    </row>
    <row r="158" spans="20:24" x14ac:dyDescent="0.2">
      <c r="T158" s="357">
        <v>42314</v>
      </c>
      <c r="U158" s="320" t="s">
        <v>64</v>
      </c>
      <c r="V158" s="320" t="s">
        <v>43</v>
      </c>
      <c r="W158" s="320" t="s">
        <v>42</v>
      </c>
      <c r="X158" s="320">
        <v>2.75</v>
      </c>
    </row>
    <row r="159" spans="20:24" x14ac:dyDescent="0.2">
      <c r="T159" s="357">
        <v>42314</v>
      </c>
      <c r="U159" s="320" t="s">
        <v>72</v>
      </c>
      <c r="V159" s="320" t="s">
        <v>47</v>
      </c>
      <c r="W159" s="320" t="s">
        <v>45</v>
      </c>
      <c r="X159" s="320">
        <v>1.99</v>
      </c>
    </row>
    <row r="160" spans="20:24" x14ac:dyDescent="0.2">
      <c r="T160" s="357">
        <v>42313</v>
      </c>
      <c r="U160" s="320" t="s">
        <v>64</v>
      </c>
      <c r="V160" s="320" t="s">
        <v>43</v>
      </c>
      <c r="W160" s="320" t="s">
        <v>42</v>
      </c>
      <c r="X160" s="320">
        <v>2.75</v>
      </c>
    </row>
    <row r="161" spans="20:24" x14ac:dyDescent="0.2">
      <c r="T161" s="357">
        <v>42313</v>
      </c>
      <c r="U161" s="320" t="s">
        <v>91</v>
      </c>
      <c r="V161" s="320" t="s">
        <v>47</v>
      </c>
      <c r="W161" s="320" t="s">
        <v>46</v>
      </c>
      <c r="X161" s="320">
        <v>7.99</v>
      </c>
    </row>
    <row r="162" spans="20:24" x14ac:dyDescent="0.2">
      <c r="T162" s="357">
        <v>42312</v>
      </c>
      <c r="U162" s="320" t="s">
        <v>65</v>
      </c>
      <c r="V162" s="320" t="s">
        <v>51</v>
      </c>
      <c r="W162" s="320" t="s">
        <v>48</v>
      </c>
      <c r="X162" s="320">
        <v>53.43</v>
      </c>
    </row>
    <row r="163" spans="20:24" x14ac:dyDescent="0.2">
      <c r="T163" s="357">
        <v>42312</v>
      </c>
      <c r="U163" s="320" t="s">
        <v>74</v>
      </c>
      <c r="V163" s="320" t="s">
        <v>39</v>
      </c>
      <c r="W163" s="320" t="s">
        <v>37</v>
      </c>
      <c r="X163" s="320">
        <v>15.47</v>
      </c>
    </row>
    <row r="164" spans="20:24" x14ac:dyDescent="0.2">
      <c r="T164" s="357">
        <v>42312</v>
      </c>
      <c r="U164" s="320" t="s">
        <v>64</v>
      </c>
      <c r="V164" s="320" t="s">
        <v>43</v>
      </c>
      <c r="W164" s="320" t="s">
        <v>42</v>
      </c>
      <c r="X164" s="320">
        <v>2.75</v>
      </c>
    </row>
    <row r="165" spans="20:24" x14ac:dyDescent="0.2">
      <c r="T165" s="357">
        <v>42312</v>
      </c>
      <c r="U165" s="320" t="s">
        <v>64</v>
      </c>
      <c r="V165" s="320" t="s">
        <v>43</v>
      </c>
      <c r="W165" s="320" t="s">
        <v>42</v>
      </c>
      <c r="X165" s="320">
        <v>2.75</v>
      </c>
    </row>
    <row r="166" spans="20:24" x14ac:dyDescent="0.2">
      <c r="T166" s="357">
        <v>42311</v>
      </c>
      <c r="U166" s="320" t="s">
        <v>84</v>
      </c>
      <c r="V166" s="320" t="s">
        <v>39</v>
      </c>
      <c r="W166" s="320" t="s">
        <v>36</v>
      </c>
      <c r="X166" s="320">
        <v>13.18</v>
      </c>
    </row>
    <row r="167" spans="20:24" x14ac:dyDescent="0.2">
      <c r="T167" s="357">
        <v>42311</v>
      </c>
      <c r="U167" s="320" t="s">
        <v>63</v>
      </c>
      <c r="V167" s="320" t="s">
        <v>39</v>
      </c>
      <c r="W167" s="320" t="s">
        <v>36</v>
      </c>
      <c r="X167" s="320">
        <v>5.98</v>
      </c>
    </row>
    <row r="168" spans="20:24" x14ac:dyDescent="0.2">
      <c r="T168" s="357">
        <v>42311</v>
      </c>
      <c r="U168" s="320" t="s">
        <v>72</v>
      </c>
      <c r="V168" s="320" t="s">
        <v>47</v>
      </c>
      <c r="W168" s="320" t="s">
        <v>45</v>
      </c>
      <c r="X168" s="320">
        <v>1.99</v>
      </c>
    </row>
    <row r="169" spans="20:24" x14ac:dyDescent="0.2">
      <c r="T169" s="357">
        <v>42311</v>
      </c>
      <c r="U169" s="320" t="s">
        <v>72</v>
      </c>
      <c r="V169" s="320" t="s">
        <v>47</v>
      </c>
      <c r="W169" s="320" t="s">
        <v>45</v>
      </c>
      <c r="X169" s="320">
        <v>0.99</v>
      </c>
    </row>
    <row r="170" spans="20:24" x14ac:dyDescent="0.2">
      <c r="T170" s="357">
        <v>42311</v>
      </c>
      <c r="U170" s="320" t="s">
        <v>72</v>
      </c>
      <c r="V170" s="320" t="s">
        <v>47</v>
      </c>
      <c r="W170" s="320" t="s">
        <v>45</v>
      </c>
      <c r="X170" s="320">
        <v>0.99</v>
      </c>
    </row>
    <row r="171" spans="20:24" x14ac:dyDescent="0.2">
      <c r="T171" s="357">
        <v>42311</v>
      </c>
      <c r="U171" s="320" t="s">
        <v>92</v>
      </c>
      <c r="V171" s="320" t="s">
        <v>47</v>
      </c>
      <c r="W171" s="320" t="s">
        <v>45</v>
      </c>
      <c r="X171" s="320">
        <v>14.99</v>
      </c>
    </row>
    <row r="172" spans="20:24" x14ac:dyDescent="0.2">
      <c r="T172" s="357">
        <v>42310</v>
      </c>
      <c r="U172" s="320" t="s">
        <v>95</v>
      </c>
      <c r="V172" s="320" t="s">
        <v>51</v>
      </c>
      <c r="W172" s="320" t="s">
        <v>49</v>
      </c>
      <c r="X172" s="320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2018-01-31T20:07:42Z</dcterms:created>
  <dcterms:modified xsi:type="dcterms:W3CDTF">2018-05-01T15:50:28Z</dcterms:modified>
</cp:coreProperties>
</file>