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hankulkarni/Desktop/CS101/Assignment_3/"/>
    </mc:Choice>
  </mc:AlternateContent>
  <bookViews>
    <workbookView xWindow="0" yWindow="460" windowWidth="25600" windowHeight="15540" activeTab="3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2" i="5" l="1"/>
  <c r="Y28" i="5"/>
  <c r="X16" i="5"/>
  <c r="Y42" i="5"/>
  <c r="X42" i="5"/>
  <c r="Z40" i="5"/>
  <c r="Z39" i="5"/>
  <c r="Z38" i="5"/>
  <c r="Z37" i="5"/>
  <c r="Y40" i="5"/>
  <c r="Y39" i="5"/>
  <c r="Y38" i="5"/>
  <c r="Y37" i="5"/>
  <c r="X40" i="5"/>
  <c r="X39" i="5"/>
  <c r="X38" i="5"/>
  <c r="X37" i="5"/>
  <c r="Z34" i="5"/>
  <c r="Y34" i="5"/>
  <c r="X34" i="5"/>
  <c r="Z33" i="5"/>
  <c r="Z32" i="5"/>
  <c r="Z31" i="5"/>
  <c r="Y33" i="5"/>
  <c r="Y32" i="5"/>
  <c r="Y31" i="5"/>
  <c r="X33" i="5"/>
  <c r="X32" i="5"/>
  <c r="X31" i="5"/>
  <c r="X25" i="5"/>
  <c r="X28" i="5"/>
  <c r="Z28" i="5"/>
  <c r="Z27" i="5"/>
  <c r="Z26" i="5"/>
  <c r="Y27" i="5"/>
  <c r="Y26" i="5"/>
  <c r="X27" i="5"/>
  <c r="X26" i="5"/>
  <c r="Z25" i="5"/>
  <c r="Y25" i="5"/>
  <c r="Z19" i="4"/>
  <c r="Z20" i="4"/>
  <c r="Z21" i="4"/>
  <c r="Z22" i="4"/>
  <c r="Z25" i="4"/>
  <c r="Z26" i="4"/>
  <c r="Z27" i="4"/>
  <c r="Z28" i="4"/>
  <c r="Z31" i="4"/>
  <c r="Z32" i="4"/>
  <c r="Z33" i="4"/>
  <c r="Z34" i="4"/>
  <c r="Z37" i="4"/>
  <c r="Z38" i="4"/>
  <c r="Z39" i="4"/>
  <c r="Z40" i="4"/>
  <c r="Z42" i="4"/>
  <c r="Z43" i="4"/>
  <c r="Z35" i="4"/>
  <c r="Z41" i="4"/>
  <c r="Z29" i="4"/>
  <c r="AA40" i="4"/>
  <c r="AA39" i="4"/>
  <c r="AA38" i="4"/>
  <c r="AA37" i="4"/>
  <c r="X40" i="4"/>
  <c r="Y40" i="4"/>
  <c r="Q36" i="3"/>
  <c r="Q37" i="3"/>
  <c r="Q38" i="3"/>
  <c r="Q39" i="3"/>
  <c r="Q18" i="3"/>
  <c r="Q19" i="3"/>
  <c r="Q20" i="3"/>
  <c r="Q21" i="3"/>
  <c r="Q30" i="3"/>
  <c r="Q31" i="3"/>
  <c r="Q32" i="3"/>
  <c r="Q33" i="3"/>
  <c r="Q24" i="3"/>
  <c r="Q25" i="3"/>
  <c r="Q26" i="3"/>
  <c r="Q27" i="3"/>
  <c r="Q41" i="3"/>
  <c r="R21" i="3"/>
  <c r="R27" i="3"/>
  <c r="R33" i="3"/>
  <c r="R39" i="3"/>
  <c r="O21" i="3"/>
  <c r="O27" i="3"/>
  <c r="O41" i="3"/>
  <c r="P41" i="3"/>
  <c r="R38" i="3"/>
  <c r="R37" i="3"/>
  <c r="R36" i="3"/>
  <c r="P39" i="3"/>
  <c r="R32" i="3"/>
  <c r="R31" i="3"/>
  <c r="R30" i="3"/>
  <c r="P33" i="3"/>
  <c r="R26" i="3"/>
  <c r="R25" i="3"/>
  <c r="R24" i="3"/>
  <c r="P27" i="3"/>
  <c r="AK13" i="7"/>
  <c r="AC13" i="7"/>
  <c r="AK12" i="7"/>
  <c r="AC12" i="7"/>
  <c r="H42" i="6"/>
  <c r="F42" i="6"/>
  <c r="G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Z22" i="5"/>
  <c r="Z23" i="5"/>
  <c r="Z21" i="5"/>
  <c r="AA21" i="5"/>
  <c r="Z20" i="5"/>
  <c r="AA20" i="5"/>
  <c r="Z19" i="5"/>
  <c r="AA19" i="5"/>
  <c r="Y22" i="5"/>
  <c r="X14" i="5"/>
  <c r="X13" i="5"/>
  <c r="X34" i="4"/>
  <c r="X22" i="4"/>
  <c r="X28" i="4"/>
  <c r="X42" i="4"/>
  <c r="X16" i="4"/>
  <c r="X14" i="4"/>
  <c r="AA13" i="4"/>
  <c r="X13" i="4"/>
  <c r="O15" i="3"/>
  <c r="R12" i="3"/>
  <c r="AA26" i="4"/>
  <c r="AA32" i="4"/>
  <c r="AA27" i="4"/>
  <c r="AA33" i="4"/>
  <c r="AA25" i="4"/>
  <c r="AA31" i="4"/>
  <c r="AA22" i="5"/>
  <c r="I22" i="6"/>
  <c r="I28" i="6"/>
  <c r="I34" i="6"/>
  <c r="I40" i="6"/>
  <c r="X19" i="5"/>
  <c r="X20" i="5"/>
  <c r="X21" i="5"/>
  <c r="X22" i="5"/>
  <c r="Y19" i="5"/>
  <c r="Y20" i="5"/>
  <c r="Y21" i="5"/>
  <c r="P21" i="3"/>
  <c r="Z23" i="4"/>
  <c r="AA22" i="4"/>
  <c r="Y22" i="4"/>
  <c r="AA20" i="4"/>
  <c r="AA19" i="4"/>
  <c r="AA21" i="4"/>
  <c r="AA34" i="4"/>
  <c r="Y34" i="4"/>
  <c r="Y28" i="4"/>
  <c r="AA28" i="4"/>
  <c r="R18" i="3"/>
  <c r="R20" i="3"/>
  <c r="R19" i="3"/>
  <c r="R13" i="3"/>
  <c r="R14" i="3"/>
  <c r="AA14" i="4"/>
  <c r="AA15" i="4"/>
  <c r="Y42" i="4"/>
</calcChain>
</file>

<file path=xl/sharedStrings.xml><?xml version="1.0" encoding="utf-8"?>
<sst xmlns="http://schemas.openxmlformats.org/spreadsheetml/2006/main" count="1228" uniqueCount="109">
  <si>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</si>
  <si>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</si>
  <si>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</si>
  <si>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</si>
  <si>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</si>
  <si>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</si>
  <si>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</si>
  <si>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</si>
  <si>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</si>
  <si>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</si>
  <si>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</si>
  <si>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</si>
  <si>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</si>
  <si>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</si>
  <si>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</si>
  <si>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</si>
  <si>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</si>
  <si>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</si>
  <si>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</si>
  <si>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</si>
  <si>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</si>
  <si>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</si>
  <si>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</si>
  <si>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</si>
  <si>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</si>
  <si>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</si>
  <si>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</si>
  <si>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</si>
  <si>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</si>
  <si>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</si>
  <si>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</si>
  <si>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</si>
  <si>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</si>
  <si>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</si>
  <si>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</si>
  <si>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</si>
  <si>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</si>
  <si>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</si>
  <si>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</si>
  <si>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</si>
  <si>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</si>
  <si>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</si>
  <si>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</si>
  <si>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</si>
  <si>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</si>
  <si>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</si>
  <si>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</si>
  <si>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</si>
  <si>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</si>
  <si>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</si>
  <si>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</si>
  <si>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</si>
  <si>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</si>
  <si>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</si>
  <si>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</si>
  <si>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</si>
  <si>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</si>
  <si>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</si>
  <si>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</si>
  <si>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</si>
  <si>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</si>
  <si>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</si>
  <si>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</si>
  <si>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</si>
  <si>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</si>
  <si>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</si>
  <si>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</si>
  <si>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</si>
  <si>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</si>
  <si>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</si>
  <si>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</si>
  <si>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</si>
  <si>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</si>
  <si>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</si>
  <si>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</si>
  <si>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</si>
  <si>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</si>
  <si>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</si>
  <si>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</si>
  <si>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</si>
  <si>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</si>
  <si>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</si>
  <si>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</si>
  <si>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</si>
  <si>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</si>
  <si>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</si>
  <si>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</si>
  <si>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</si>
  <si>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</si>
  <si>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</si>
  <si>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</si>
  <si>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</si>
  <si>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</si>
  <si>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</si>
  <si>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</si>
  <si>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</si>
  <si>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</si>
  <si>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</si>
  <si>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</si>
  <si>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</si>
  <si>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</si>
  <si>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</si>
  <si>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</si>
  <si>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</si>
  <si>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</si>
  <si>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</si>
  <si>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Yulia Baratova</t>
  </si>
  <si>
    <t>yb71990n</t>
  </si>
  <si>
    <t>rk72756n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</si>
</sst>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&quot;$&quot;#,##0.00"/>
    <numFmt numFmtId="166" formatCode="_-[$$-409]* #,##0.00_ ;_-[$$-409]* \-#,##0.00\ ;_-[$$-409]* &quot;-&quot;??_ ;_-@_ 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249977111117893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rgb="FFFF0000"/>
      <name val="Calibri"/>
      <scheme val="minor"/>
    </font>
    <font>
      <sz val="8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</borders>
  <cellStyleXfs count="2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358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49" xfId="0" applyBorder="1" applyAlignment="1">
      <alignment horizontal="left" indent="1"/>
    </xf>
    <xf numFmtId="9" fontId="0" fillId="0" borderId="0" xfId="2" applyFont="1" applyAlignment="1">
      <alignment horizontal="center"/>
    </xf>
    <xf numFmtId="9" fontId="0" fillId="0" borderId="49" xfId="2" applyFon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49" xfId="0" applyNumberFormat="1" applyBorder="1" applyAlignment="1">
      <alignment horizontal="right"/>
    </xf>
    <xf numFmtId="0" fontId="37" fillId="0" borderId="0" xfId="0" applyFont="1" applyAlignment="1">
      <alignment horizontal="center"/>
    </xf>
    <xf numFmtId="166" fontId="37" fillId="0" borderId="0" xfId="0" applyNumberFormat="1" applyFont="1" applyAlignment="1">
      <alignment horizontal="center"/>
    </xf>
    <xf numFmtId="0" fontId="37" fillId="0" borderId="49" xfId="0" applyFont="1" applyBorder="1" applyAlignment="1">
      <alignment horizontal="center"/>
    </xf>
    <xf numFmtId="166" fontId="37" fillId="0" borderId="49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40" fillId="0" borderId="0" xfId="1" applyNumberFormat="1" applyFont="1" applyBorder="1" applyAlignment="1">
      <alignment horizontal="right" vertical="top"/>
    </xf>
    <xf numFmtId="165" fontId="35" fillId="0" borderId="0" xfId="1" applyNumberFormat="1" applyFont="1" applyBorder="1" applyAlignment="1">
      <alignment horizontal="right"/>
    </xf>
    <xf numFmtId="166" fontId="35" fillId="0" borderId="0" xfId="0" applyNumberFormat="1" applyFont="1" applyBorder="1" applyAlignment="1">
      <alignment horizontal="center"/>
    </xf>
    <xf numFmtId="165" fontId="41" fillId="0" borderId="14" xfId="1" applyNumberFormat="1" applyFont="1" applyBorder="1" applyAlignment="1">
      <alignment horizontal="right" vertical="top"/>
    </xf>
  </cellXfs>
  <cellStyles count="2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2" builtinId="5"/>
  </cellStyles>
  <dxfs count="28">
    <dxf>
      <font>
        <color rgb="FFFF0000"/>
      </font>
    </dxf>
    <dxf>
      <numFmt numFmtId="167" formatCode="m/d/yyyy"/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ce/Teaching/CIS101/SP2018/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 Analysis"/>
      <sheetName val="Grades Analysis"/>
      <sheetName val="Grading Guide"/>
      <sheetName val="Roster"/>
      <sheetName val="Email_Texts"/>
      <sheetName val="Key-Ex1"/>
      <sheetName val="Rubric-Ex1"/>
      <sheetName val="Key-Ex2"/>
      <sheetName val="Rubric-Ex2"/>
      <sheetName val="Key-Ex3"/>
      <sheetName val="Rubric-Ex3"/>
      <sheetName val="Key-Ex4"/>
      <sheetName val="Key-Ex5"/>
      <sheetName val="Rubric-Ex4&amp;5"/>
      <sheetName val="Key-Ex6"/>
      <sheetName val="Rubric-Ex6"/>
      <sheetName val="Rubric-WD1"/>
      <sheetName val="Rubric-WD2"/>
      <sheetName val="Rubric-WD3"/>
      <sheetName val="Rubric-WD4"/>
      <sheetName val="Rubric-WD5"/>
      <sheetName val="Rubric-WD6"/>
      <sheetName val="Rubric-GP1"/>
      <sheetName val="Rubric-GP2"/>
      <sheetName val="Rubric-GP3a"/>
      <sheetName val="GP4-Mapping"/>
      <sheetName val="Rubric-GP4a"/>
      <sheetName val="Rubric-GP4b"/>
      <sheetName val="Key-GP4"/>
      <sheetName val="Rubric-GP5"/>
      <sheetName val="Rubric-GP6"/>
      <sheetName val="PeerReviewForm"/>
      <sheetName val="Overview"/>
      <sheetName val="Ex1"/>
      <sheetName val="Ex2"/>
      <sheetName val="Ex3"/>
      <sheetName val="Ex4"/>
      <sheetName val="Ex5"/>
      <sheetName val="Rubric-GP3b"/>
      <sheetName val="GradesData"/>
      <sheetName val="Projects"/>
      <sheetName val="Queue"/>
      <sheetName val="Surve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C4">
            <v>0</v>
          </cell>
          <cell r="D4">
            <v>1</v>
          </cell>
        </row>
        <row r="5">
          <cell r="C5">
            <v>1</v>
          </cell>
          <cell r="D5">
            <v>0</v>
          </cell>
        </row>
        <row r="8">
          <cell r="J8" t="str">
            <v>Default</v>
          </cell>
        </row>
      </sheetData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zoomScale="135" zoomScaleNormal="135" zoomScalePageLayoutView="135" workbookViewId="0">
      <selection activeCell="C5" sqref="C5"/>
    </sheetView>
  </sheetViews>
  <sheetFormatPr baseColWidth="10" defaultColWidth="9.1640625" defaultRowHeight="15" x14ac:dyDescent="0.2"/>
  <cols>
    <col min="1" max="1" width="4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108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B1" zoomScale="140" zoomScaleNormal="140" zoomScalePageLayoutView="140" workbookViewId="0">
      <selection activeCell="K6" sqref="K6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29" t="s">
        <v>31</v>
      </c>
      <c r="O23" s="342" t="s">
        <v>32</v>
      </c>
      <c r="P23" s="342" t="s">
        <v>33</v>
      </c>
      <c r="Q23" s="341" t="s">
        <v>34</v>
      </c>
      <c r="R23" s="342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33" t="s">
        <v>40</v>
      </c>
      <c r="O24" s="349">
        <v>2</v>
      </c>
      <c r="P24" s="350">
        <v>20</v>
      </c>
      <c r="Q24" s="347">
        <f>O24*P24</f>
        <v>40</v>
      </c>
      <c r="R24" s="344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33" t="s">
        <v>41</v>
      </c>
      <c r="O25" s="349">
        <v>1</v>
      </c>
      <c r="P25" s="350">
        <v>185</v>
      </c>
      <c r="Q25" s="347">
        <f>O25*P25</f>
        <v>185</v>
      </c>
      <c r="R25" s="344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3" t="s">
        <v>42</v>
      </c>
      <c r="O26" s="351">
        <v>30</v>
      </c>
      <c r="P26" s="352">
        <v>2.75</v>
      </c>
      <c r="Q26" s="348">
        <f>O26*P26</f>
        <v>82.5</v>
      </c>
      <c r="R26" s="345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29" t="s">
        <v>43</v>
      </c>
      <c r="O27" s="342">
        <f>SUM(O24:O26)</f>
        <v>33</v>
      </c>
      <c r="P27" s="346">
        <f>Q27/O27</f>
        <v>9.3181818181818183</v>
      </c>
      <c r="Q27" s="347">
        <f>SUM(Q24:Q26)</f>
        <v>307.5</v>
      </c>
      <c r="R27" s="344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29" t="s">
        <v>31</v>
      </c>
      <c r="O29" s="342" t="s">
        <v>32</v>
      </c>
      <c r="P29" s="342" t="s">
        <v>33</v>
      </c>
      <c r="Q29" s="341" t="s">
        <v>34</v>
      </c>
      <c r="R29" s="342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33" t="s">
        <v>40</v>
      </c>
      <c r="O30" s="349">
        <v>2</v>
      </c>
      <c r="P30" s="350">
        <v>30</v>
      </c>
      <c r="Q30" s="347">
        <f>O30*P30</f>
        <v>60</v>
      </c>
      <c r="R30" s="344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33" t="s">
        <v>41</v>
      </c>
      <c r="O31" s="349">
        <v>10</v>
      </c>
      <c r="P31" s="350">
        <v>2</v>
      </c>
      <c r="Q31" s="347">
        <f>O31*P31</f>
        <v>20</v>
      </c>
      <c r="R31" s="344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3" t="s">
        <v>42</v>
      </c>
      <c r="O32" s="351">
        <v>5</v>
      </c>
      <c r="P32" s="352">
        <v>10</v>
      </c>
      <c r="Q32" s="348">
        <f>O32*P32</f>
        <v>50</v>
      </c>
      <c r="R32" s="345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s="329" t="s">
        <v>43</v>
      </c>
      <c r="O33" s="342">
        <v>17</v>
      </c>
      <c r="P33" s="346">
        <f>Q33/O33</f>
        <v>7.6470588235294121</v>
      </c>
      <c r="Q33" s="347">
        <f>SUM(Q30:Q32)</f>
        <v>130</v>
      </c>
      <c r="R33" s="344">
        <f>Q33/$Q$41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29" t="s">
        <v>31</v>
      </c>
      <c r="O35" s="342" t="s">
        <v>32</v>
      </c>
      <c r="P35" s="342" t="s">
        <v>33</v>
      </c>
      <c r="Q35" s="341" t="s">
        <v>34</v>
      </c>
      <c r="R35" s="342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33" t="s">
        <v>48</v>
      </c>
      <c r="O36" s="349">
        <v>5</v>
      </c>
      <c r="P36" s="350">
        <v>75</v>
      </c>
      <c r="Q36" s="347">
        <f>O36*P36</f>
        <v>375</v>
      </c>
      <c r="R36" s="344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33" t="s">
        <v>49</v>
      </c>
      <c r="O37" s="349">
        <v>2</v>
      </c>
      <c r="P37" s="350">
        <v>100</v>
      </c>
      <c r="Q37" s="347">
        <f>O37*P37</f>
        <v>200</v>
      </c>
      <c r="R37" s="344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3" t="s">
        <v>50</v>
      </c>
      <c r="O38" s="351">
        <v>4</v>
      </c>
      <c r="P38" s="352">
        <v>25</v>
      </c>
      <c r="Q38" s="348">
        <f>O38*P38</f>
        <v>100</v>
      </c>
      <c r="R38" s="345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s="329" t="s">
        <v>51</v>
      </c>
      <c r="O39" s="342">
        <v>11</v>
      </c>
      <c r="P39" s="346">
        <f>Q39/O39</f>
        <v>61.363636363636367</v>
      </c>
      <c r="Q39" s="347">
        <f>SUM(Q36:Q38)</f>
        <v>675</v>
      </c>
      <c r="R39" s="344">
        <f>Q39/$Q$41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>
      <selection activeCell="W38" sqref="W38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Yulia Baratova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yb71990n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355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354" t="str">
        <f>IF(Z28&gt;$T$11,"Over Budget","")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 t="str">
        <f>IF(Z34&gt;T12,"Over Budget","")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 t="shared" ref="Z38:Z39" si="0">X38*Y38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 t="shared" si="0"/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353">
        <f>Z40/X40</f>
        <v>61.363636363636367</v>
      </c>
      <c r="Z40" s="356">
        <f>SUM(Z37:Z39)</f>
        <v>675</v>
      </c>
      <c r="AA40" s="185">
        <f>Z40/$Z$42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357" t="str">
        <f>IF(Z40&gt;$T$13,"Over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f>Z42/X42</f>
        <v>16.416666666666668</v>
      </c>
      <c r="Z42" s="201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IF(Z42&gt;SUM(T10:T13),"Over Budget","")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27" priority="11" operator="greaterThan">
      <formula>$T$10</formula>
    </cfRule>
    <cfRule type="cellIs" dxfId="26" priority="12" operator="greaterThan">
      <formula>$T$10*0.8</formula>
    </cfRule>
  </conditionalFormatting>
  <conditionalFormatting sqref="Z23">
    <cfRule type="containsText" dxfId="25" priority="10" operator="containsText" text="Over Budget">
      <formula>NOT(ISERROR(SEARCH("Over Budget",Z23)))</formula>
    </cfRule>
  </conditionalFormatting>
  <conditionalFormatting sqref="Z29">
    <cfRule type="cellIs" dxfId="24" priority="9" operator="greaterThan">
      <formula>$Z$28</formula>
    </cfRule>
    <cfRule type="containsText" dxfId="23" priority="6" operator="containsText" text="Over Budget">
      <formula>NOT(ISERROR(SEARCH("Over Budget",Z29)))</formula>
    </cfRule>
  </conditionalFormatting>
  <conditionalFormatting sqref="Z41">
    <cfRule type="cellIs" dxfId="22" priority="8" operator="greaterThan">
      <formula>$Z$40</formula>
    </cfRule>
  </conditionalFormatting>
  <conditionalFormatting sqref="Z28">
    <cfRule type="cellIs" dxfId="21" priority="7" operator="greaterThan">
      <formula>$T$11</formula>
    </cfRule>
  </conditionalFormatting>
  <conditionalFormatting sqref="Z34">
    <cfRule type="cellIs" dxfId="20" priority="5" operator="greaterThan">
      <formula>$T$12</formula>
    </cfRule>
  </conditionalFormatting>
  <conditionalFormatting sqref="Z35">
    <cfRule type="containsText" dxfId="19" priority="4" operator="containsText" text="Over Budget">
      <formula>NOT(ISERROR(SEARCH("Over Budget",Z35)))</formula>
    </cfRule>
  </conditionalFormatting>
  <conditionalFormatting sqref="Z40">
    <cfRule type="cellIs" dxfId="18" priority="3" operator="greaterThan">
      <formula>$T$13</formula>
    </cfRule>
  </conditionalFormatting>
  <conditionalFormatting sqref="Z43">
    <cfRule type="containsText" dxfId="17" priority="2" operator="containsText" text="Over Budget">
      <formula>NOT(ISERROR(SEARCH("Over Budget",Z43)))</formula>
    </cfRule>
  </conditionalFormatting>
  <conditionalFormatting sqref="Z42">
    <cfRule type="cellIs" dxfId="16" priority="1" operator="greaterThan">
      <formula>SUM($T$10:$T$13)</formula>
    </cfRule>
  </conditionalFormatting>
  <pageMargins left="0.7" right="0.7" top="0.75" bottom="0.75" header="0.3" footer="0.3"/>
  <pageSetup orientation="portrait" horizontalDpi="4294967293" verticalDpi="429496729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tabSelected="1" topLeftCell="J23" zoomScale="150" zoomScaleNormal="150" zoomScalePageLayoutView="150" workbookViewId="0">
      <selection activeCell="Z43" sqref="Z43"/>
    </sheetView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Yulia Baratova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yb71990n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0.44153272887878081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>
        <f>COUNTIFS(data[Sub-category],W25,data[Date],"&gt;="&amp;$X$15,data[Date],"&lt;="&amp;$X$16)</f>
        <v>3</v>
      </c>
      <c r="Y25" s="229">
        <f>AVERAGEIFS(data[Amount],data[Sub-category],W25,data[Date],"&gt;="&amp;$X$15,data[Date],"&lt;="&amp;$X$16)</f>
        <v>33.24666666666667</v>
      </c>
      <c r="Z25" s="230">
        <f>SUMIFS(data[Amount],data[Sub-category],W25,data[Date],"&gt;="&amp;$X$15,data[Date],"&lt;="&amp;$X$16)</f>
        <v>99.740000000000009</v>
      </c>
      <c r="AA25" s="231">
        <f>IFERROR(Z25/Z28,0)</f>
        <v>0.37622119120365133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28">
        <f>COUNTIFS(data[Sub-category],W26,data[Date],"&gt;="&amp;$X$15,data[Date],"&lt;="&amp;$X$16)</f>
        <v>1</v>
      </c>
      <c r="Y26" s="229">
        <f>AVERAGEIFS(data[Amount],data[Sub-category],W26,data[Date],"&gt;="&amp;$X$15,data[Date],"&lt;="&amp;$X$16)</f>
        <v>129.62</v>
      </c>
      <c r="Z26" s="230">
        <f>SUMIFS(data[Amount],data[Sub-category],W26,data[Date],"&gt;="&amp;$X$15,data[Date],"&lt;="&amp;$X$16)</f>
        <v>129.62</v>
      </c>
      <c r="AA26" s="231">
        <f>IFERROR(Z26/Z28,0)</f>
        <v>0.48892912375994868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32">
        <f>COUNTIFS(data[Sub-category],W27,data[Date],"&gt;="&amp;$X$15,data[Date],"&lt;="&amp;$X$16)</f>
        <v>13</v>
      </c>
      <c r="Y27" s="233">
        <f>AVERAGEIFS(data[Amount],data[Sub-category],W27,data[Date],"&gt;="&amp;$X$15,data[Date],"&lt;="&amp;$X$16)</f>
        <v>2.75</v>
      </c>
      <c r="Z27" s="234">
        <f>SUMIFS(data[Amount],data[Sub-category],W27,data[Date],"&gt;="&amp;$X$15,data[Date],"&lt;="&amp;$X$16)</f>
        <v>35.75</v>
      </c>
      <c r="AA27" s="235">
        <f>IFERROR(Z27/Z28,0)</f>
        <v>0.13484968503639999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COUNTIFS(data[Category],W28,data[Date],"&gt;="&amp;$X$15,data[Date],"&lt;="&amp;$X$16)</f>
        <v>17</v>
      </c>
      <c r="Y28" s="183">
        <f>AVERAGEIFS(data[Amount],data[Category],W28,data[Date],"&gt;="&amp;X$15,data[Date],"&lt;="&amp;X$16)</f>
        <v>15.594705882352942</v>
      </c>
      <c r="Z28" s="184">
        <f>SUMIFS(data[Amount],data[Category],W28,data[Date],"&gt;="&amp;$X$15,data[Date],"&lt;="&amp;$X$16)</f>
        <v>265.11</v>
      </c>
      <c r="AA28" s="239">
        <f>IFERROR(Z28/$Z$42,0)</f>
        <v>0.26917180249972072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>Over Budget</v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28">
        <f>COUNTIFS(data[Sub-category],W31,data[Date],"&gt;="&amp;$X$15,data[Date],"&lt;="&amp;$X$16)</f>
        <v>2</v>
      </c>
      <c r="Y31" s="229">
        <f>AVERAGEIFS(data[Amount],data[Sub-category],W31,data[Date],"&gt;="&amp;$X$15,data[Date],"&lt;="&amp;$X$16)</f>
        <v>19.23</v>
      </c>
      <c r="Z31" s="230">
        <f>SUMIFS(data[Amount],data[Sub-category],W31,data[Date],"&gt;="&amp;$X$15,data[Date],"&lt;="&amp;$X$16)</f>
        <v>38.46</v>
      </c>
      <c r="AA31" s="231">
        <f>IFERROR(Z31/Z34,0)</f>
        <v>0.36870865688812204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28">
        <f>COUNTIFS(data[Sub-category],W32,data[Date],"&gt;="&amp;$X$15,data[Date],"&lt;="&amp;$X$16)</f>
        <v>11</v>
      </c>
      <c r="Y32" s="229">
        <f>AVERAGEIFS(data[Amount],data[Sub-category],W32,data[Date],"&gt;="&amp;$X$15,data[Date],"&lt;="&amp;$X$16)</f>
        <v>3.3536363636363631</v>
      </c>
      <c r="Z32" s="230">
        <f>SUMIFS(data[Amount],data[Sub-category],W32,data[Date],"&gt;="&amp;$X$15,data[Date],"&lt;="&amp;$X$16)</f>
        <v>36.889999999999993</v>
      </c>
      <c r="AA32" s="231">
        <f>IFERROR(Z32/Z34,0)</f>
        <v>0.35365736746237181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32">
        <f>COUNTIFS(data[Sub-category],W33,data[Date],"&gt;="&amp;$X$15,data[Date],"&lt;="&amp;$X$16)</f>
        <v>4</v>
      </c>
      <c r="Y33" s="233">
        <f>AVERAGEIFS(data[Amount],data[Sub-category],W33,data[Date],"&gt;="&amp;$X$15,data[Date],"&lt;="&amp;$X$16)</f>
        <v>7.24</v>
      </c>
      <c r="Z33" s="234">
        <f>SUMIFS(data[Amount],data[Sub-category],W33,data[Date],"&gt;="&amp;$X$15,data[Date],"&lt;="&amp;$X$16)</f>
        <v>28.96</v>
      </c>
      <c r="AA33" s="235">
        <f>IFERROR(Z33/Z34,0)</f>
        <v>0.27763397564950637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COUNTIFS(data[Category],W34,data[Date],"&gt;="&amp;$X$15,data[Date],"&lt;="&amp;$X$16)</f>
        <v>17</v>
      </c>
      <c r="Y34" s="183">
        <f>AVERAGEIFS(data[Amount],data[Category],W34,data[Date],"&gt;="&amp;$X$15,data[Date],"&lt;="&amp;$X$16)</f>
        <v>6.1358823529411746</v>
      </c>
      <c r="Z34" s="184">
        <f>SUMIFS(data[Amount],data[Category],W34,data[Date],"&gt;="&amp;$X$15,data[Date],"&lt;="&amp;$X$16)</f>
        <v>104.30999999999997</v>
      </c>
      <c r="AA34" s="239">
        <f>IFERROR(Z34/$Z$42,0)</f>
        <v>0.10590815404453194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>
        <f>COUNTIFS(data[Sub-category],W37,data[Date],"&gt;="&amp;$X$15,data[Date],"&lt;="&amp;$X$16)</f>
        <v>3</v>
      </c>
      <c r="Y37" s="242">
        <f>AVERAGEIFS(data[Amount],data[Sub-category],W37,data[Date],"&gt;="&amp;$X$15,data[Date],"&lt;="&amp;$X$16)</f>
        <v>37.629999999999995</v>
      </c>
      <c r="Z37" s="171">
        <f>SUMIFS(data[Amount],data[Sub-category],W37,data[Date],"&gt;="&amp;$X$15,data[Date],"&lt;="&amp;$X$16)</f>
        <v>112.88999999999999</v>
      </c>
      <c r="AA37" s="231">
        <f>IFERROR(Z37/Z40,0)</f>
        <v>0.62501384121359749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>
        <f>COUNTIFS(data[Sub-category],W38,data[Date],"&gt;="&amp;$X$15,data[Date],"&lt;="&amp;$X$16)</f>
        <v>1</v>
      </c>
      <c r="Y38" s="242">
        <f>AVERAGEIFS(data[Amount],data[Sub-category],W38,data[Date],"&gt;="&amp;$X$15,data[Date],"&lt;="&amp;$X$16)</f>
        <v>18.21</v>
      </c>
      <c r="Z38" s="243">
        <f>SUMIFS(data[Amount],data[Sub-category],W38,data[Date],"&gt;="&amp;$X$15,data[Date],"&lt;="&amp;$X$16)</f>
        <v>18.21</v>
      </c>
      <c r="AA38" s="231">
        <f>IFERROR(Z38/Z40,0)</f>
        <v>0.10081939984497841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>
        <f>COUNTIFS(data[Sub-category],W39,data[Date],"&gt;="&amp;$X$15,data[Date],"&lt;="&amp;$X$16)</f>
        <v>1</v>
      </c>
      <c r="Y39" s="245">
        <f>AVERAGEIFS(data[Amount],data[Sub-category],W39,data[Date],"&gt;="&amp;$X$15,data[Date],"&lt;="&amp;$X$16)</f>
        <v>49.52</v>
      </c>
      <c r="Z39" s="246">
        <f>SUMIFS(data[Amount],data[Sub-category],W39,data[Date],"&gt;="&amp;$X$15,data[Date],"&lt;="&amp;$X$16)</f>
        <v>49.52</v>
      </c>
      <c r="AA39" s="235">
        <f>IFERROR(Z39/Z40,0)</f>
        <v>0.274166758941424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COUNTIFS(data[Category],W40,data[Date],"&gt;="&amp;$X$15,data[Date],"&lt;="&amp;$X$16)</f>
        <v>5</v>
      </c>
      <c r="Y40" s="183">
        <f>AVERAGEIFS(data[Amount],data[Category],W40,data[Date],"&gt;="&amp;$X$15,data[Date],"&lt;="&amp;$X$16)</f>
        <v>36.124000000000002</v>
      </c>
      <c r="Z40" s="184">
        <f>SUMIFS(data[Amount],data[Category],W40,data[Date],"&gt;="&amp;$X$15,data[Date],"&lt;="&amp;$X$16)</f>
        <v>180.62</v>
      </c>
      <c r="AA40" s="239">
        <f>IFERROR(Z40/$Z$42,0)</f>
        <v>0.18338731457696639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COUNTIFS(data[Date],"&gt;="&amp;$X$15,data[Date],"&lt;="&amp;$X$16)</f>
        <v>66</v>
      </c>
      <c r="Y42" s="200">
        <f>AVERAGEIFS(data[Amount],data[Date],"&gt;="&amp;$X$15,data[Date],"&lt;="&amp;$X$16)</f>
        <v>14.922878787878791</v>
      </c>
      <c r="Z42" s="201">
        <f>SUMIFS(data[Amount],data[Date],"&gt;="&amp;$X$15,data[Date],"&lt;="&amp;$X$16)</f>
        <v>984.9100000000002</v>
      </c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40">
    <cfRule type="expression" dxfId="15" priority="2">
      <formula>Z40&gt;$T$13</formula>
    </cfRule>
    <cfRule type="cellIs" dxfId="14" priority="14" operator="greaterThan">
      <formula>$T$13*0.8</formula>
    </cfRule>
  </conditionalFormatting>
  <conditionalFormatting sqref="Z24 Z44">
    <cfRule type="containsText" dxfId="13" priority="13" operator="containsText" text="Over Budget">
      <formula>NOT(ISERROR(SEARCH("Over Budget",Z24)))</formula>
    </cfRule>
  </conditionalFormatting>
  <conditionalFormatting sqref="Z41">
    <cfRule type="containsText" dxfId="12" priority="12" operator="containsText" text="Over Budget">
      <formula>NOT(ISERROR(SEARCH("Over Budget",Z41)))</formula>
    </cfRule>
  </conditionalFormatting>
  <conditionalFormatting sqref="Z29">
    <cfRule type="containsText" dxfId="11" priority="11" operator="containsText" text="Over Budget">
      <formula>NOT(ISERROR(SEARCH("Over Budget",Z29)))</formula>
    </cfRule>
  </conditionalFormatting>
  <conditionalFormatting sqref="Z35">
    <cfRule type="containsText" dxfId="10" priority="10" operator="containsText" text="Over Budget">
      <formula>NOT(ISERROR(SEARCH("Over Budget",Z35)))</formula>
    </cfRule>
  </conditionalFormatting>
  <conditionalFormatting sqref="Z28">
    <cfRule type="expression" dxfId="9" priority="16">
      <formula>Z28&gt;$T$11</formula>
    </cfRule>
  </conditionalFormatting>
  <conditionalFormatting sqref="Z22">
    <cfRule type="expression" dxfId="8" priority="8">
      <formula>Z22&gt;$T$10</formula>
    </cfRule>
    <cfRule type="expression" dxfId="7" priority="9">
      <formula>Z22&gt;$T$10*0.8</formula>
    </cfRule>
  </conditionalFormatting>
  <conditionalFormatting sqref="Z23">
    <cfRule type="containsText" dxfId="6" priority="7" operator="containsText" text="Over Budget">
      <formula>NOT(ISERROR(SEARCH("Over Budget",Z23)))</formula>
    </cfRule>
  </conditionalFormatting>
  <conditionalFormatting sqref="Z42">
    <cfRule type="cellIs" dxfId="5" priority="5" operator="greaterThan">
      <formula>SUM($T$10:$T$13)</formula>
    </cfRule>
    <cfRule type="cellIs" dxfId="4" priority="6" operator="greaterThan">
      <formula>SUM($T$10:$T$13)*80%</formula>
    </cfRule>
  </conditionalFormatting>
  <conditionalFormatting sqref="Z43">
    <cfRule type="containsText" dxfId="3" priority="4" operator="containsText" text="Over Budget">
      <formula>NOT(ISERROR(SEARCH("Over Budget",Z43)))</formula>
    </cfRule>
  </conditionalFormatting>
  <conditionalFormatting sqref="Z34">
    <cfRule type="expression" dxfId="2" priority="1">
      <formula>Z34&gt;$T$11</formula>
    </cfRule>
  </conditionalFormatting>
  <pageMargins left="0.7" right="0.7" top="0.75" bottom="0.75" header="0.3" footer="0.3"/>
  <pageSetup orientation="portrait" horizontalDpi="4294967293" verticalDpi="429496729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110" zoomScaleNormal="110" zoomScalePageLayoutView="110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Yulia Baratova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yb71990n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>
      <selection activeCell="O23" sqref="O23"/>
    </sheetView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Yulia Baratova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Yulia Baratova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yb71990n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yb71990n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2018-01-31T20:08:06Z</dcterms:created>
  <dcterms:modified xsi:type="dcterms:W3CDTF">2018-04-30T22:02:39Z</dcterms:modified>
</cp:coreProperties>
</file>