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C69BD954-04C4-4431-ADAC-A0DF7F8AB4BD}"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1213"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5" i="4" l="1"/>
  <c r="E54" i="4"/>
  <c r="E31" i="4"/>
  <c r="E30" i="4"/>
  <c r="B75" i="4"/>
  <c r="B74" i="4"/>
  <c r="B59" i="4"/>
  <c r="B51" i="4"/>
  <c r="B50" i="4"/>
  <c r="B35" i="4"/>
  <c r="B27" i="4"/>
  <c r="B26" i="4"/>
  <c r="B11" i="4"/>
  <c r="C78" i="4"/>
  <c r="C77" i="4"/>
  <c r="C74" i="4"/>
  <c r="C73" i="4"/>
  <c r="C72" i="4"/>
  <c r="C71" i="4"/>
  <c r="C61" i="4"/>
  <c r="C60" i="4"/>
  <c r="C55" i="4"/>
  <c r="C29" i="4"/>
  <c r="C25" i="4"/>
  <c r="C14" i="4"/>
  <c r="C13" i="4"/>
  <c r="M27" i="3"/>
  <c r="M27" i="2"/>
  <c r="M55" i="3"/>
  <c r="L55" i="3"/>
  <c r="N55" i="3" s="1"/>
  <c r="D54" i="4" s="1"/>
  <c r="M55" i="2"/>
  <c r="N55" i="2" s="1"/>
  <c r="C54" i="4" s="1"/>
  <c r="L55" i="2"/>
  <c r="L27" i="3"/>
  <c r="K27" i="3"/>
  <c r="L27" i="2"/>
  <c r="L80" i="2" s="1"/>
  <c r="K27" i="2"/>
  <c r="J27" i="2"/>
  <c r="I27" i="2"/>
  <c r="J27" i="3"/>
  <c r="I27" i="3"/>
  <c r="N56" i="2"/>
  <c r="H27" i="3"/>
  <c r="H27" i="2"/>
  <c r="G27" i="3"/>
  <c r="G27" i="2"/>
  <c r="G80" i="2" s="1"/>
  <c r="F27" i="2"/>
  <c r="F27" i="3"/>
  <c r="E27" i="3"/>
  <c r="D27" i="3"/>
  <c r="E27" i="2"/>
  <c r="D27" i="2"/>
  <c r="D80" i="2"/>
  <c r="N69" i="2"/>
  <c r="C68" i="4" s="1"/>
  <c r="E80" i="6"/>
  <c r="D12" i="2"/>
  <c r="C27" i="3"/>
  <c r="C80" i="3" s="1"/>
  <c r="B27" i="3"/>
  <c r="B80" i="3" s="1"/>
  <c r="N80" i="3" s="1"/>
  <c r="C27" i="2"/>
  <c r="N27" i="2" s="1"/>
  <c r="C26" i="4" s="1"/>
  <c r="B27" i="2"/>
  <c r="N9" i="2"/>
  <c r="M9" i="2"/>
  <c r="L9" i="2"/>
  <c r="K9" i="2"/>
  <c r="J9" i="2"/>
  <c r="I9" i="2"/>
  <c r="H9" i="2"/>
  <c r="G9" i="2"/>
  <c r="F9" i="2"/>
  <c r="E9" i="2"/>
  <c r="D9" i="2"/>
  <c r="C9" i="2"/>
  <c r="C80" i="2" s="1"/>
  <c r="B9" i="2"/>
  <c r="N22" i="2"/>
  <c r="C21" i="4" s="1"/>
  <c r="N9" i="3"/>
  <c r="M9" i="3"/>
  <c r="L9" i="3"/>
  <c r="K9" i="3"/>
  <c r="J9" i="3"/>
  <c r="I9" i="3"/>
  <c r="H9" i="3"/>
  <c r="G9" i="3"/>
  <c r="F9" i="3"/>
  <c r="E9" i="3"/>
  <c r="D9" i="3"/>
  <c r="C9" i="3"/>
  <c r="B9" i="3"/>
  <c r="N9" i="5"/>
  <c r="M9" i="5"/>
  <c r="L9" i="5"/>
  <c r="K9" i="5"/>
  <c r="J9" i="5"/>
  <c r="I9" i="5"/>
  <c r="H9" i="5"/>
  <c r="G9" i="5"/>
  <c r="F9" i="5"/>
  <c r="E9" i="5"/>
  <c r="D9" i="5"/>
  <c r="C9" i="5"/>
  <c r="B9" i="5"/>
  <c r="N9" i="6"/>
  <c r="M9" i="6"/>
  <c r="L9" i="6"/>
  <c r="K9" i="6"/>
  <c r="J9" i="6"/>
  <c r="I9" i="6"/>
  <c r="H9" i="6"/>
  <c r="G9" i="6"/>
  <c r="F9" i="6"/>
  <c r="E9" i="6"/>
  <c r="D9" i="6"/>
  <c r="C9" i="6"/>
  <c r="B9" i="6"/>
  <c r="N9" i="7"/>
  <c r="M9" i="7"/>
  <c r="L9" i="7"/>
  <c r="K9" i="7"/>
  <c r="J9" i="7"/>
  <c r="I9" i="7"/>
  <c r="H9" i="7"/>
  <c r="G9" i="7"/>
  <c r="F9" i="7"/>
  <c r="E9" i="7"/>
  <c r="D9" i="7"/>
  <c r="C9" i="7"/>
  <c r="B9" i="7"/>
  <c r="N70" i="2"/>
  <c r="C69" i="4" s="1"/>
  <c r="N78" i="2"/>
  <c r="N77" i="2"/>
  <c r="C76" i="4" s="1"/>
  <c r="N76" i="2"/>
  <c r="C75" i="4" s="1"/>
  <c r="N75" i="2"/>
  <c r="N74" i="2"/>
  <c r="N73" i="2"/>
  <c r="N72" i="2"/>
  <c r="N71" i="2"/>
  <c r="C70" i="4" s="1"/>
  <c r="N68" i="2"/>
  <c r="C67" i="4" s="1"/>
  <c r="N67" i="2"/>
  <c r="C66" i="4" s="1"/>
  <c r="N66" i="2"/>
  <c r="C65" i="4" s="1"/>
  <c r="N65" i="2"/>
  <c r="C64" i="4" s="1"/>
  <c r="N64" i="2"/>
  <c r="C63" i="4" s="1"/>
  <c r="N63" i="2"/>
  <c r="C62" i="4" s="1"/>
  <c r="N62" i="2"/>
  <c r="N61" i="2"/>
  <c r="N60" i="2"/>
  <c r="C59" i="4" s="1"/>
  <c r="N59" i="2"/>
  <c r="C58" i="4" s="1"/>
  <c r="N58" i="2"/>
  <c r="C57" i="4" s="1"/>
  <c r="N57" i="2"/>
  <c r="C56" i="4" s="1"/>
  <c r="N54" i="2"/>
  <c r="C53" i="4" s="1"/>
  <c r="N53" i="2"/>
  <c r="C52" i="4" s="1"/>
  <c r="N52" i="2"/>
  <c r="C51" i="4" s="1"/>
  <c r="N51" i="2"/>
  <c r="C50" i="4" s="1"/>
  <c r="N50" i="2"/>
  <c r="C49" i="4" s="1"/>
  <c r="N49" i="2"/>
  <c r="C48" i="4" s="1"/>
  <c r="N48" i="2"/>
  <c r="C47" i="4" s="1"/>
  <c r="N47" i="2"/>
  <c r="C46" i="4" s="1"/>
  <c r="N46" i="2"/>
  <c r="C45" i="4" s="1"/>
  <c r="N45" i="2"/>
  <c r="C44" i="4" s="1"/>
  <c r="N44" i="2"/>
  <c r="C43" i="4" s="1"/>
  <c r="N43" i="2"/>
  <c r="C42" i="4" s="1"/>
  <c r="N42" i="2"/>
  <c r="C41" i="4" s="1"/>
  <c r="N41" i="2"/>
  <c r="C40" i="4" s="1"/>
  <c r="N40" i="2"/>
  <c r="C39" i="4" s="1"/>
  <c r="N39" i="2"/>
  <c r="C38" i="4" s="1"/>
  <c r="N38" i="2"/>
  <c r="C37" i="4" s="1"/>
  <c r="N37" i="2"/>
  <c r="C36" i="4" s="1"/>
  <c r="N36" i="2"/>
  <c r="C35" i="4" s="1"/>
  <c r="N35" i="2"/>
  <c r="C34" i="4" s="1"/>
  <c r="N34" i="2"/>
  <c r="C33" i="4" s="1"/>
  <c r="N33" i="2"/>
  <c r="C32" i="4" s="1"/>
  <c r="N32" i="2"/>
  <c r="C31" i="4" s="1"/>
  <c r="N31" i="2"/>
  <c r="C30" i="4" s="1"/>
  <c r="N30" i="2"/>
  <c r="N29" i="2"/>
  <c r="C28" i="4" s="1"/>
  <c r="N28" i="2"/>
  <c r="C27" i="4" s="1"/>
  <c r="N26" i="2"/>
  <c r="N25" i="2"/>
  <c r="C24" i="4" s="1"/>
  <c r="N24" i="2"/>
  <c r="C23" i="4" s="1"/>
  <c r="N23" i="2"/>
  <c r="C22" i="4" s="1"/>
  <c r="N21" i="2"/>
  <c r="C20" i="4" s="1"/>
  <c r="N20" i="2"/>
  <c r="C19" i="4" s="1"/>
  <c r="N19" i="2"/>
  <c r="C18" i="4" s="1"/>
  <c r="N18" i="2"/>
  <c r="C17" i="4" s="1"/>
  <c r="N17" i="2"/>
  <c r="C16" i="4" s="1"/>
  <c r="N16" i="2"/>
  <c r="C15" i="4" s="1"/>
  <c r="N15" i="2"/>
  <c r="N14" i="2"/>
  <c r="N13" i="2"/>
  <c r="C12" i="4" s="1"/>
  <c r="N12" i="2"/>
  <c r="C11" i="4" s="1"/>
  <c r="H80" i="2"/>
  <c r="F80" i="2"/>
  <c r="G78" i="4"/>
  <c r="F78" i="4"/>
  <c r="E78" i="4"/>
  <c r="D78" i="4"/>
  <c r="G77" i="4"/>
  <c r="F77" i="4"/>
  <c r="D77" i="4"/>
  <c r="G76" i="4"/>
  <c r="F76" i="4"/>
  <c r="D76" i="4"/>
  <c r="G75" i="4"/>
  <c r="F75" i="4"/>
  <c r="D75" i="4"/>
  <c r="G74" i="4"/>
  <c r="F74" i="4"/>
  <c r="G73" i="4"/>
  <c r="F73" i="4"/>
  <c r="D73" i="4"/>
  <c r="G72" i="4"/>
  <c r="F72" i="4"/>
  <c r="D72" i="4"/>
  <c r="G71" i="4"/>
  <c r="F71" i="4"/>
  <c r="D71" i="4"/>
  <c r="G70" i="4"/>
  <c r="F70" i="4"/>
  <c r="D70" i="4"/>
  <c r="G69" i="4"/>
  <c r="F69" i="4"/>
  <c r="D69" i="4"/>
  <c r="G68" i="4"/>
  <c r="F68" i="4"/>
  <c r="D68" i="4"/>
  <c r="G67" i="4"/>
  <c r="F67" i="4"/>
  <c r="D67" i="4"/>
  <c r="G66" i="4"/>
  <c r="F66" i="4"/>
  <c r="D66" i="4"/>
  <c r="G65" i="4"/>
  <c r="F65" i="4"/>
  <c r="D65" i="4"/>
  <c r="G64" i="4"/>
  <c r="F64" i="4"/>
  <c r="D64" i="4"/>
  <c r="G63" i="4"/>
  <c r="F63" i="4"/>
  <c r="D63" i="4"/>
  <c r="G62" i="4"/>
  <c r="F62" i="4"/>
  <c r="D62" i="4"/>
  <c r="G61" i="4"/>
  <c r="F61" i="4"/>
  <c r="D61" i="4"/>
  <c r="G60" i="4"/>
  <c r="F60" i="4"/>
  <c r="D60" i="4"/>
  <c r="G59" i="4"/>
  <c r="F59" i="4"/>
  <c r="D59" i="4"/>
  <c r="G58" i="4"/>
  <c r="F58" i="4"/>
  <c r="D58" i="4"/>
  <c r="G57" i="4"/>
  <c r="F57" i="4"/>
  <c r="D57" i="4"/>
  <c r="G56" i="4"/>
  <c r="F56" i="4"/>
  <c r="D56" i="4"/>
  <c r="G55" i="4"/>
  <c r="F55" i="4"/>
  <c r="D55" i="4"/>
  <c r="G54" i="4"/>
  <c r="F54" i="4"/>
  <c r="G53" i="4"/>
  <c r="F53" i="4"/>
  <c r="D53" i="4"/>
  <c r="G52" i="4"/>
  <c r="F52" i="4"/>
  <c r="D52" i="4"/>
  <c r="G51" i="4"/>
  <c r="F51" i="4"/>
  <c r="D51" i="4"/>
  <c r="G50" i="4"/>
  <c r="F50" i="4"/>
  <c r="D50" i="4"/>
  <c r="G49" i="4"/>
  <c r="F49" i="4"/>
  <c r="D49" i="4"/>
  <c r="G48" i="4"/>
  <c r="F48" i="4"/>
  <c r="D48" i="4"/>
  <c r="G47" i="4"/>
  <c r="F47" i="4"/>
  <c r="D47" i="4"/>
  <c r="G46" i="4"/>
  <c r="F46" i="4"/>
  <c r="D46" i="4"/>
  <c r="G45" i="4"/>
  <c r="F45" i="4"/>
  <c r="D45" i="4"/>
  <c r="G44" i="4"/>
  <c r="F44" i="4"/>
  <c r="D44" i="4"/>
  <c r="G43" i="4"/>
  <c r="F43" i="4"/>
  <c r="D43" i="4"/>
  <c r="G42" i="4"/>
  <c r="F42" i="4"/>
  <c r="D42" i="4"/>
  <c r="G41" i="4"/>
  <c r="F41" i="4"/>
  <c r="D41" i="4"/>
  <c r="G40" i="4"/>
  <c r="F40" i="4"/>
  <c r="D40" i="4"/>
  <c r="G39" i="4"/>
  <c r="F39" i="4"/>
  <c r="D39" i="4"/>
  <c r="G38" i="4"/>
  <c r="F38" i="4"/>
  <c r="D38" i="4"/>
  <c r="G37" i="4"/>
  <c r="F37" i="4"/>
  <c r="D37" i="4"/>
  <c r="G36" i="4"/>
  <c r="F36" i="4"/>
  <c r="D36" i="4"/>
  <c r="G35" i="4"/>
  <c r="F35" i="4"/>
  <c r="D35" i="4"/>
  <c r="G34" i="4"/>
  <c r="F34" i="4"/>
  <c r="D34" i="4"/>
  <c r="G33" i="4"/>
  <c r="F33" i="4"/>
  <c r="D33" i="4"/>
  <c r="G32" i="4"/>
  <c r="F32" i="4"/>
  <c r="D32" i="4"/>
  <c r="G31" i="4"/>
  <c r="F31" i="4"/>
  <c r="D31" i="4"/>
  <c r="G30" i="4"/>
  <c r="F30" i="4"/>
  <c r="D30" i="4"/>
  <c r="G29" i="4"/>
  <c r="F29" i="4"/>
  <c r="F80" i="4" s="1"/>
  <c r="D29" i="4"/>
  <c r="G28" i="4"/>
  <c r="F28" i="4"/>
  <c r="D28" i="4"/>
  <c r="G27" i="4"/>
  <c r="F27" i="4"/>
  <c r="D27" i="4"/>
  <c r="G26" i="4"/>
  <c r="F26" i="4"/>
  <c r="G25" i="4"/>
  <c r="F25" i="4"/>
  <c r="D25" i="4"/>
  <c r="G24" i="4"/>
  <c r="F24" i="4"/>
  <c r="D24" i="4"/>
  <c r="G23" i="4"/>
  <c r="F23" i="4"/>
  <c r="G22" i="4"/>
  <c r="F22" i="4"/>
  <c r="D22" i="4"/>
  <c r="G21" i="4"/>
  <c r="F21" i="4"/>
  <c r="D21" i="4"/>
  <c r="G20" i="4"/>
  <c r="F20" i="4"/>
  <c r="D20" i="4"/>
  <c r="G19" i="4"/>
  <c r="F19" i="4"/>
  <c r="D19" i="4"/>
  <c r="G18" i="4"/>
  <c r="F18" i="4"/>
  <c r="D18" i="4"/>
  <c r="G17" i="4"/>
  <c r="F17" i="4"/>
  <c r="D17" i="4"/>
  <c r="G16" i="4"/>
  <c r="F16" i="4"/>
  <c r="D16" i="4"/>
  <c r="G15" i="4"/>
  <c r="F15" i="4"/>
  <c r="D15" i="4"/>
  <c r="G14" i="4"/>
  <c r="F14" i="4"/>
  <c r="D14" i="4"/>
  <c r="G13" i="4"/>
  <c r="F13" i="4"/>
  <c r="D13" i="4"/>
  <c r="G12" i="4"/>
  <c r="G80" i="4" s="1"/>
  <c r="F12" i="4"/>
  <c r="D12" i="4"/>
  <c r="G11" i="4"/>
  <c r="F11" i="4"/>
  <c r="D11" i="4"/>
  <c r="B80" i="2"/>
  <c r="A1" i="7"/>
  <c r="A1" i="6"/>
  <c r="A1" i="5"/>
  <c r="A1" i="3"/>
  <c r="A1" i="2"/>
  <c r="A1" i="1"/>
  <c r="M81" i="1"/>
  <c r="N78" i="3"/>
  <c r="N77" i="3"/>
  <c r="N76" i="3"/>
  <c r="N75" i="3"/>
  <c r="D74" i="4" s="1"/>
  <c r="N74" i="3"/>
  <c r="N73" i="3"/>
  <c r="N72" i="3"/>
  <c r="N71" i="3"/>
  <c r="N70" i="3"/>
  <c r="N69" i="3"/>
  <c r="N68" i="3"/>
  <c r="N67" i="3"/>
  <c r="N66" i="3"/>
  <c r="N65" i="3"/>
  <c r="N64" i="3"/>
  <c r="N63" i="3"/>
  <c r="N62" i="3"/>
  <c r="N61" i="3"/>
  <c r="N60" i="3"/>
  <c r="N59" i="3"/>
  <c r="N58" i="3"/>
  <c r="N57" i="3"/>
  <c r="N56" i="3"/>
  <c r="N54" i="3"/>
  <c r="N53" i="3"/>
  <c r="N52" i="3"/>
  <c r="N51" i="3"/>
  <c r="N50" i="3"/>
  <c r="N49" i="3"/>
  <c r="N48" i="3"/>
  <c r="N47" i="3"/>
  <c r="N46" i="3"/>
  <c r="N45" i="3"/>
  <c r="N44" i="3"/>
  <c r="N43" i="3"/>
  <c r="N42" i="3"/>
  <c r="N41" i="3"/>
  <c r="N40" i="3"/>
  <c r="N39" i="3"/>
  <c r="N38" i="3"/>
  <c r="N37" i="3"/>
  <c r="N36" i="3"/>
  <c r="N35" i="3"/>
  <c r="N34" i="3"/>
  <c r="N33" i="3"/>
  <c r="N32" i="3"/>
  <c r="N31" i="3"/>
  <c r="N30" i="3"/>
  <c r="N29" i="3"/>
  <c r="N28" i="3"/>
  <c r="N26" i="3"/>
  <c r="N25" i="3"/>
  <c r="N24" i="3"/>
  <c r="D23" i="4" s="1"/>
  <c r="N23" i="3"/>
  <c r="N22" i="3"/>
  <c r="N21" i="3"/>
  <c r="N20" i="3"/>
  <c r="N19" i="3"/>
  <c r="N18" i="3"/>
  <c r="N17" i="3"/>
  <c r="N16" i="3"/>
  <c r="N15" i="3"/>
  <c r="N14" i="3"/>
  <c r="N13" i="3"/>
  <c r="N12" i="3"/>
  <c r="M80" i="7"/>
  <c r="L80" i="7"/>
  <c r="K80" i="7"/>
  <c r="J80" i="7"/>
  <c r="I80" i="7"/>
  <c r="H80" i="7"/>
  <c r="G80" i="7"/>
  <c r="F80" i="7"/>
  <c r="E80" i="7"/>
  <c r="D80" i="7"/>
  <c r="C80" i="7"/>
  <c r="B80" i="7"/>
  <c r="N80" i="7" s="1"/>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H80" i="6"/>
  <c r="G80" i="6"/>
  <c r="F80" i="6"/>
  <c r="D80" i="6"/>
  <c r="C80" i="6"/>
  <c r="B80" i="6"/>
  <c r="N80" i="6" s="1"/>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M80" i="5"/>
  <c r="L80" i="5"/>
  <c r="K80" i="5"/>
  <c r="J80" i="5"/>
  <c r="I80" i="5"/>
  <c r="H80" i="5"/>
  <c r="G80" i="5"/>
  <c r="F80" i="5"/>
  <c r="E80" i="5"/>
  <c r="D80" i="5"/>
  <c r="C80" i="5"/>
  <c r="B80" i="5"/>
  <c r="N80" i="5" s="1"/>
  <c r="N78" i="5"/>
  <c r="E77" i="4" s="1"/>
  <c r="N77" i="5"/>
  <c r="E76" i="4" s="1"/>
  <c r="N76" i="5"/>
  <c r="E75" i="4" s="1"/>
  <c r="N75" i="5"/>
  <c r="E74" i="4" s="1"/>
  <c r="N74" i="5"/>
  <c r="E73" i="4" s="1"/>
  <c r="N73" i="5"/>
  <c r="E72" i="4" s="1"/>
  <c r="N72" i="5"/>
  <c r="E71" i="4" s="1"/>
  <c r="N71" i="5"/>
  <c r="E70" i="4" s="1"/>
  <c r="N70" i="5"/>
  <c r="E69" i="4" s="1"/>
  <c r="N69" i="5"/>
  <c r="E68" i="4" s="1"/>
  <c r="N68" i="5"/>
  <c r="E67" i="4" s="1"/>
  <c r="N67" i="5"/>
  <c r="E66" i="4" s="1"/>
  <c r="N66" i="5"/>
  <c r="E65" i="4" s="1"/>
  <c r="N65" i="5"/>
  <c r="E64" i="4" s="1"/>
  <c r="N64" i="5"/>
  <c r="E63" i="4" s="1"/>
  <c r="N63" i="5"/>
  <c r="E62" i="4" s="1"/>
  <c r="N62" i="5"/>
  <c r="E61" i="4" s="1"/>
  <c r="N61" i="5"/>
  <c r="E60" i="4" s="1"/>
  <c r="N60" i="5"/>
  <c r="E59" i="4" s="1"/>
  <c r="N59" i="5"/>
  <c r="E58" i="4" s="1"/>
  <c r="N58" i="5"/>
  <c r="E57" i="4" s="1"/>
  <c r="N57" i="5"/>
  <c r="E56" i="4" s="1"/>
  <c r="N56" i="5"/>
  <c r="N55" i="5"/>
  <c r="N54" i="5"/>
  <c r="E53" i="4" s="1"/>
  <c r="N53" i="5"/>
  <c r="E52" i="4" s="1"/>
  <c r="N52" i="5"/>
  <c r="E51" i="4" s="1"/>
  <c r="N51" i="5"/>
  <c r="E50" i="4" s="1"/>
  <c r="N50" i="5"/>
  <c r="E49" i="4" s="1"/>
  <c r="N49" i="5"/>
  <c r="E48" i="4" s="1"/>
  <c r="N48" i="5"/>
  <c r="E47" i="4" s="1"/>
  <c r="N47" i="5"/>
  <c r="E46" i="4" s="1"/>
  <c r="N46" i="5"/>
  <c r="E45" i="4" s="1"/>
  <c r="N45" i="5"/>
  <c r="E44" i="4" s="1"/>
  <c r="N44" i="5"/>
  <c r="E43" i="4" s="1"/>
  <c r="N43" i="5"/>
  <c r="E42" i="4" s="1"/>
  <c r="N42" i="5"/>
  <c r="E41" i="4" s="1"/>
  <c r="N41" i="5"/>
  <c r="E40" i="4" s="1"/>
  <c r="N40" i="5"/>
  <c r="E39" i="4" s="1"/>
  <c r="N39" i="5"/>
  <c r="E38" i="4" s="1"/>
  <c r="N38" i="5"/>
  <c r="E37" i="4" s="1"/>
  <c r="N37" i="5"/>
  <c r="E36" i="4" s="1"/>
  <c r="N36" i="5"/>
  <c r="E35" i="4" s="1"/>
  <c r="N35" i="5"/>
  <c r="E34" i="4" s="1"/>
  <c r="N34" i="5"/>
  <c r="E33" i="4" s="1"/>
  <c r="N33" i="5"/>
  <c r="E32" i="4" s="1"/>
  <c r="N32" i="5"/>
  <c r="N31" i="5"/>
  <c r="N30" i="5"/>
  <c r="E29" i="4" s="1"/>
  <c r="N29" i="5"/>
  <c r="E28" i="4" s="1"/>
  <c r="N28" i="5"/>
  <c r="E27" i="4" s="1"/>
  <c r="N27" i="5"/>
  <c r="E26" i="4" s="1"/>
  <c r="N26" i="5"/>
  <c r="E25" i="4" s="1"/>
  <c r="N25" i="5"/>
  <c r="E24" i="4" s="1"/>
  <c r="N24" i="5"/>
  <c r="E23" i="4" s="1"/>
  <c r="N23" i="5"/>
  <c r="E22" i="4" s="1"/>
  <c r="N22" i="5"/>
  <c r="E21" i="4" s="1"/>
  <c r="N21" i="5"/>
  <c r="E20" i="4" s="1"/>
  <c r="N20" i="5"/>
  <c r="E19" i="4" s="1"/>
  <c r="N19" i="5"/>
  <c r="E18" i="4" s="1"/>
  <c r="N18" i="5"/>
  <c r="E17" i="4" s="1"/>
  <c r="N17" i="5"/>
  <c r="E16" i="4" s="1"/>
  <c r="N16" i="5"/>
  <c r="E15" i="4" s="1"/>
  <c r="N15" i="5"/>
  <c r="E14" i="4" s="1"/>
  <c r="N14" i="5"/>
  <c r="E13" i="4" s="1"/>
  <c r="N13" i="5"/>
  <c r="E12" i="4" s="1"/>
  <c r="N12" i="5"/>
  <c r="E11" i="4" s="1"/>
  <c r="D80" i="3"/>
  <c r="E80" i="3"/>
  <c r="F80" i="3"/>
  <c r="G80" i="3"/>
  <c r="H80" i="3"/>
  <c r="J80" i="3"/>
  <c r="K80" i="3"/>
  <c r="L80" i="3"/>
  <c r="M80" i="3"/>
  <c r="I80" i="2"/>
  <c r="J80" i="2"/>
  <c r="K80" i="2"/>
  <c r="B81" i="1"/>
  <c r="N81" i="1" s="1"/>
  <c r="C81" i="1"/>
  <c r="D81" i="1"/>
  <c r="E81" i="1"/>
  <c r="F81" i="1"/>
  <c r="G81" i="1"/>
  <c r="H81" i="1"/>
  <c r="I81" i="1"/>
  <c r="J81" i="1"/>
  <c r="K81" i="1"/>
  <c r="L81" i="1"/>
  <c r="N79" i="1"/>
  <c r="B78" i="4" s="1"/>
  <c r="N78" i="1"/>
  <c r="B77" i="4" s="1"/>
  <c r="N77" i="1"/>
  <c r="B76" i="4" s="1"/>
  <c r="N76" i="1"/>
  <c r="N75" i="1"/>
  <c r="N74" i="1"/>
  <c r="B73" i="4" s="1"/>
  <c r="N73" i="1"/>
  <c r="B72" i="4" s="1"/>
  <c r="N72" i="1"/>
  <c r="B71" i="4" s="1"/>
  <c r="N71" i="1"/>
  <c r="B70" i="4" s="1"/>
  <c r="N70" i="1"/>
  <c r="B69" i="4" s="1"/>
  <c r="N69" i="1"/>
  <c r="B68" i="4" s="1"/>
  <c r="N68" i="1"/>
  <c r="B67" i="4" s="1"/>
  <c r="N67" i="1"/>
  <c r="B66" i="4" s="1"/>
  <c r="N66" i="1"/>
  <c r="B65" i="4" s="1"/>
  <c r="N65" i="1"/>
  <c r="B64" i="4" s="1"/>
  <c r="N64" i="1"/>
  <c r="B63" i="4" s="1"/>
  <c r="N63" i="1"/>
  <c r="B62" i="4" s="1"/>
  <c r="N62" i="1"/>
  <c r="B61" i="4" s="1"/>
  <c r="N61" i="1"/>
  <c r="B60" i="4" s="1"/>
  <c r="N60" i="1"/>
  <c r="N59" i="1"/>
  <c r="B58" i="4" s="1"/>
  <c r="N58" i="1"/>
  <c r="B57" i="4" s="1"/>
  <c r="N57" i="1"/>
  <c r="B56" i="4" s="1"/>
  <c r="N56" i="1"/>
  <c r="B55" i="4" s="1"/>
  <c r="N55" i="1"/>
  <c r="B54" i="4" s="1"/>
  <c r="N54" i="1"/>
  <c r="B53" i="4" s="1"/>
  <c r="N53" i="1"/>
  <c r="B52" i="4" s="1"/>
  <c r="N52" i="1"/>
  <c r="N51" i="1"/>
  <c r="N50" i="1"/>
  <c r="B49" i="4" s="1"/>
  <c r="N49" i="1"/>
  <c r="B48" i="4" s="1"/>
  <c r="N48" i="1"/>
  <c r="B47" i="4" s="1"/>
  <c r="N47" i="1"/>
  <c r="B46" i="4" s="1"/>
  <c r="N46" i="1"/>
  <c r="B45" i="4" s="1"/>
  <c r="N45" i="1"/>
  <c r="B44" i="4" s="1"/>
  <c r="N44" i="1"/>
  <c r="B43" i="4" s="1"/>
  <c r="N43" i="1"/>
  <c r="B42" i="4" s="1"/>
  <c r="N42" i="1"/>
  <c r="B41" i="4" s="1"/>
  <c r="N41" i="1"/>
  <c r="B40" i="4" s="1"/>
  <c r="N40" i="1"/>
  <c r="B39" i="4" s="1"/>
  <c r="N39" i="1"/>
  <c r="B38" i="4" s="1"/>
  <c r="N38" i="1"/>
  <c r="B37" i="4" s="1"/>
  <c r="N37" i="1"/>
  <c r="B36" i="4" s="1"/>
  <c r="N36" i="1"/>
  <c r="N35" i="1"/>
  <c r="B34" i="4" s="1"/>
  <c r="N34" i="1"/>
  <c r="B33" i="4" s="1"/>
  <c r="N33" i="1"/>
  <c r="B32" i="4" s="1"/>
  <c r="N32" i="1"/>
  <c r="B31" i="4" s="1"/>
  <c r="N31" i="1"/>
  <c r="B30" i="4" s="1"/>
  <c r="N30" i="1"/>
  <c r="B29" i="4" s="1"/>
  <c r="N29" i="1"/>
  <c r="B28" i="4" s="1"/>
  <c r="N28" i="1"/>
  <c r="N27" i="1"/>
  <c r="N26" i="1"/>
  <c r="B25" i="4" s="1"/>
  <c r="N25" i="1"/>
  <c r="B24" i="4" s="1"/>
  <c r="N24" i="1"/>
  <c r="B23" i="4" s="1"/>
  <c r="N23" i="1"/>
  <c r="B22" i="4" s="1"/>
  <c r="N22" i="1"/>
  <c r="B21" i="4" s="1"/>
  <c r="N21" i="1"/>
  <c r="B20" i="4" s="1"/>
  <c r="N20" i="1"/>
  <c r="B19" i="4" s="1"/>
  <c r="N19" i="1"/>
  <c r="B18" i="4" s="1"/>
  <c r="N18" i="1"/>
  <c r="B17" i="4" s="1"/>
  <c r="N17" i="1"/>
  <c r="B16" i="4" s="1"/>
  <c r="N16" i="1"/>
  <c r="B15" i="4" s="1"/>
  <c r="N15" i="1"/>
  <c r="B14" i="4" s="1"/>
  <c r="N14" i="1"/>
  <c r="B13" i="4" s="1"/>
  <c r="N13" i="1"/>
  <c r="B12" i="4" s="1"/>
  <c r="N12" i="1"/>
  <c r="E80" i="2"/>
  <c r="I80" i="3"/>
  <c r="C80" i="4" l="1"/>
  <c r="B80" i="4"/>
  <c r="E80" i="4"/>
  <c r="M80" i="2"/>
  <c r="N80" i="2" s="1"/>
  <c r="N27" i="3"/>
  <c r="D26" i="4" s="1"/>
  <c r="D8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ChenY</author>
  </authors>
  <commentList>
    <comment ref="I46" authorId="0" shapeId="0" xr:uid="{00000000-0006-0000-0200-000001000000}">
      <text>
        <r>
          <rPr>
            <b/>
            <sz val="8"/>
            <color indexed="81"/>
            <rFont val="Tahoma"/>
            <family val="2"/>
          </rPr>
          <t>ChenY:</t>
        </r>
        <r>
          <rPr>
            <sz val="8"/>
            <color indexed="81"/>
            <rFont val="Tahoma"/>
            <family val="2"/>
          </rPr>
          <t xml:space="preserve">
due to a large amount of 74,900.57 for the past</t>
        </r>
      </text>
    </comment>
  </commentList>
</comments>
</file>

<file path=xl/sharedStrings.xml><?xml version="1.0" encoding="utf-8"?>
<sst xmlns="http://schemas.openxmlformats.org/spreadsheetml/2006/main" count="668" uniqueCount="233">
  <si>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</si>
  <si>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</si>
  <si>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</si>
  <si>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</si>
  <si>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</si>
  <si>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</si>
  <si>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</si>
  <si>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</si>
  <si>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</si>
  <si>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</si>
  <si>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</si>
  <si>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</si>
  <si>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</si>
  <si>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</si>
  <si>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</si>
  <si>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</si>
  <si>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</si>
  <si>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</si>
  <si>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</si>
  <si>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</si>
  <si>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</si>
  <si>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</si>
  <si>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</si>
  <si>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</si>
  <si>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</si>
  <si>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</si>
  <si>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</si>
  <si>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</si>
  <si>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</si>
  <si>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</si>
  <si>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</si>
  <si>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</si>
  <si>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</si>
  <si>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</si>
  <si>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</si>
  <si>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</si>
  <si>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</si>
  <si>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</si>
  <si>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</si>
  <si>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</si>
  <si>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</si>
  <si>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</si>
  <si>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</si>
  <si>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</si>
  <si>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</si>
  <si>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</si>
  <si>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</si>
  <si>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</si>
  <si>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</si>
  <si>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</si>
  <si>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</si>
  <si>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</si>
  <si>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</si>
  <si>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</si>
  <si>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</si>
  <si>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</si>
  <si>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</si>
  <si>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</si>
  <si>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</si>
  <si>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</si>
  <si>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</si>
  <si>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</si>
  <si>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</si>
  <si>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</si>
  <si>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</si>
  <si>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</si>
  <si>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</si>
  <si>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</si>
  <si>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</si>
  <si>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</si>
  <si>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</si>
  <si>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</si>
  <si>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</si>
  <si>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</si>
  <si>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</si>
  <si>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</si>
  <si>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</si>
  <si>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</si>
  <si>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</si>
  <si>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</si>
  <si>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</si>
  <si>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</si>
  <si>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</si>
  <si>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</si>
  <si>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</si>
  <si>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</si>
  <si>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</si>
  <si>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</si>
  <si>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</si>
  <si>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</si>
  <si>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</si>
  <si>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</si>
  <si>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</si>
  <si>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</si>
  <si>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</si>
  <si>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</si>
  <si>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</si>
  <si>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</si>
  <si>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</si>
  <si>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</si>
  <si>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</si>
  <si>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</si>
  <si>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</si>
  <si>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</si>
  <si>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</si>
  <si>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</si>
  <si>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</si>
  <si>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</si>
  <si>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</si>
  <si>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</si>
  <si>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</si>
  <si>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</si>
  <si>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</si>
  <si>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</si>
  <si>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</si>
  <si>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</si>
  <si>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</si>
  <si>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</si>
  <si>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</si>
  <si>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</si>
  <si>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</si>
  <si>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</si>
  <si>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</si>
  <si>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</si>
  <si>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</si>
  <si>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</si>
  <si>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</si>
  <si>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</si>
  <si>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</si>
  <si>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</si>
  <si>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</si>
  <si>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DOR ADMINISTERED TAXES/DOR ACCOUNTS</t>
  </si>
  <si>
    <t>TOURIST DEVELOPMENT TAX RECEIPTS DATA</t>
  </si>
  <si>
    <t>LOCAL SALES TAX RECEIPTS DATA</t>
  </si>
  <si>
    <t>LOCAL FUEL TAX RECEIPTS DATA</t>
  </si>
  <si>
    <t>(YTD RECEIPTS FOR MONTH INDICATED)</t>
  </si>
  <si>
    <t>Note: check individual tabs for monthlies</t>
  </si>
  <si>
    <t>53*Martin</t>
  </si>
  <si>
    <t>VALIDATED TAX RECEIPTS DATA FOR:  JULY, 2012 thru June, 2013</t>
  </si>
  <si>
    <t>SFY12-13</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</si>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</sst>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4" formatCode="_(&quot;$&quot;* #,##0.00_);_(&quot;$&quot;* \(#,##0.00\);_(&quot;$&quot;* &quot;-&quot;??_);_(@_)"/>
    <numFmt numFmtId="43" formatCode="_(* #,##0.00_);_(* \(#,##0.00\);_(* &quot;-&quot;??_);_(@_)"/>
    <numFmt numFmtId="164" formatCode="0.0%"/>
  </numFmts>
  <fonts count="52">
    <font>
      <sz val="10"/>
      <name val="Times New Roman"/>
    </font>
    <font>
      <sz val="11"/>
      <color theme="1"/>
      <name val="Calibri"/>
      <family val="2"/>
      <scheme val="minor"/>
    </font>
    <font>
      <sz val="10"/>
      <name val="Times New Roman"/>
      <family val="1"/>
    </font>
    <font>
      <sz val="8"/>
      <name val="Times New Roman"/>
      <family val="1"/>
    </font>
    <font>
      <sz val="10"/>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8"/>
      <color indexed="81"/>
      <name val="Tahoma"/>
      <family val="2"/>
    </font>
    <font>
      <b/>
      <sz val="8"/>
      <color indexed="81"/>
      <name val="Tahoma"/>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58">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indexed="57"/>
        <bgColor indexed="64"/>
      </patternFill>
    </fill>
    <fill>
      <patternFill patternType="solid">
        <fgColor indexed="50"/>
        <bgColor indexed="64"/>
      </patternFill>
    </fill>
    <fill>
      <patternFill patternType="solid">
        <fgColor rgb="FFFFFF00"/>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40">
    <xf numFmtId="0" fontId="0" fillId="0" borderId="0"/>
    <xf numFmtId="0" fontId="29" fillId="2" borderId="0" applyNumberFormat="0" applyBorder="0" applyAlignment="0" applyProtection="0"/>
    <xf numFmtId="0" fontId="29" fillId="4" borderId="0" applyNumberFormat="0" applyBorder="0" applyAlignment="0" applyProtection="0"/>
    <xf numFmtId="0" fontId="29" fillId="3"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10"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5" borderId="0" applyNumberFormat="0" applyBorder="0" applyAlignment="0" applyProtection="0"/>
    <xf numFmtId="0" fontId="29" fillId="10" borderId="0" applyNumberFormat="0" applyBorder="0" applyAlignment="0" applyProtection="0"/>
    <xf numFmtId="0" fontId="29" fillId="15" borderId="0" applyNumberFormat="0" applyBorder="0" applyAlignment="0" applyProtection="0"/>
    <xf numFmtId="0" fontId="30" fillId="16"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30" fillId="23"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30" fillId="30"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30" fillId="30"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30" fillId="22"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29" fillId="31" borderId="0" applyNumberFormat="0" applyBorder="0" applyAlignment="0" applyProtection="0"/>
    <xf numFmtId="0" fontId="29" fillId="25"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1" fillId="4" borderId="0" applyNumberFormat="0" applyBorder="0" applyAlignment="0" applyProtection="0"/>
    <xf numFmtId="0" fontId="32" fillId="13" borderId="1" applyNumberFormat="0" applyAlignment="0" applyProtection="0"/>
    <xf numFmtId="0" fontId="33" fillId="34" borderId="2" applyNumberFormat="0" applyAlignment="0" applyProtection="0"/>
    <xf numFmtId="43" fontId="25" fillId="0" borderId="0" applyFont="0" applyFill="0" applyBorder="0" applyAlignment="0" applyProtection="0"/>
    <xf numFmtId="44" fontId="25" fillId="0" borderId="0" applyFont="0" applyFill="0" applyBorder="0" applyAlignment="0" applyProtection="0"/>
    <xf numFmtId="0" fontId="44" fillId="35" borderId="0" applyNumberFormat="0" applyBorder="0" applyAlignment="0" applyProtection="0"/>
    <xf numFmtId="0" fontId="44" fillId="36" borderId="0" applyNumberFormat="0" applyBorder="0" applyAlignment="0" applyProtection="0"/>
    <xf numFmtId="0" fontId="44" fillId="37" borderId="0" applyNumberFormat="0" applyBorder="0" applyAlignment="0" applyProtection="0"/>
    <xf numFmtId="0" fontId="34" fillId="0" borderId="0" applyNumberFormat="0" applyFill="0" applyBorder="0" applyAlignment="0" applyProtection="0"/>
    <xf numFmtId="0" fontId="35" fillId="3" borderId="0" applyNumberFormat="0" applyBorder="0" applyAlignment="0" applyProtection="0"/>
    <xf numFmtId="0" fontId="36" fillId="0" borderId="3" applyNumberFormat="0" applyFill="0" applyAlignment="0" applyProtection="0"/>
    <xf numFmtId="0" fontId="37" fillId="0" borderId="4" applyNumberFormat="0" applyFill="0" applyAlignment="0" applyProtection="0"/>
    <xf numFmtId="0" fontId="38" fillId="0" borderId="5" applyNumberFormat="0" applyFill="0" applyAlignment="0" applyProtection="0"/>
    <xf numFmtId="0" fontId="38" fillId="0" borderId="0" applyNumberFormat="0" applyFill="0" applyBorder="0" applyAlignment="0" applyProtection="0"/>
    <xf numFmtId="0" fontId="39" fillId="8" borderId="1" applyNumberFormat="0" applyAlignment="0" applyProtection="0"/>
    <xf numFmtId="0" fontId="40" fillId="0" borderId="6" applyNumberFormat="0" applyFill="0" applyAlignment="0" applyProtection="0"/>
    <xf numFmtId="0" fontId="41" fillId="11" borderId="0" applyNumberFormat="0" applyBorder="0" applyAlignment="0" applyProtection="0"/>
    <xf numFmtId="0" fontId="6" fillId="0" borderId="0"/>
    <xf numFmtId="0" fontId="6" fillId="0" borderId="0"/>
    <xf numFmtId="0" fontId="6" fillId="0" borderId="0"/>
    <xf numFmtId="0" fontId="6" fillId="0" borderId="0"/>
    <xf numFmtId="0" fontId="24" fillId="38" borderId="7" applyNumberFormat="0" applyFont="0" applyAlignment="0" applyProtection="0"/>
    <xf numFmtId="0" fontId="42" fillId="13" borderId="8" applyNumberFormat="0" applyAlignment="0" applyProtection="0"/>
    <xf numFmtId="9" fontId="25" fillId="0" borderId="0" applyFont="0" applyFill="0" applyBorder="0" applyAlignment="0" applyProtection="0"/>
    <xf numFmtId="4" fontId="12" fillId="11" borderId="9" applyNumberFormat="0" applyProtection="0">
      <alignment vertical="center"/>
    </xf>
    <xf numFmtId="4" fontId="13" fillId="39" borderId="9" applyNumberFormat="0" applyProtection="0">
      <alignment vertical="center"/>
    </xf>
    <xf numFmtId="4" fontId="14" fillId="39" borderId="9" applyNumberFormat="0" applyProtection="0">
      <alignment horizontal="left" vertical="center" indent="1"/>
    </xf>
    <xf numFmtId="0" fontId="12" fillId="39" borderId="9" applyNumberFormat="0" applyProtection="0">
      <alignment horizontal="left" vertical="top" indent="1"/>
    </xf>
    <xf numFmtId="4" fontId="14" fillId="40" borderId="0" applyNumberFormat="0" applyProtection="0">
      <alignment horizontal="left" vertical="center" indent="1"/>
    </xf>
    <xf numFmtId="4" fontId="15" fillId="4" borderId="9" applyNumberFormat="0" applyProtection="0">
      <alignment horizontal="right" vertical="center"/>
    </xf>
    <xf numFmtId="4" fontId="15" fillId="12" borderId="9" applyNumberFormat="0" applyProtection="0">
      <alignment horizontal="right" vertical="center"/>
    </xf>
    <xf numFmtId="4" fontId="15" fillId="27" borderId="9" applyNumberFormat="0" applyProtection="0">
      <alignment horizontal="right" vertical="center"/>
    </xf>
    <xf numFmtId="4" fontId="15" fillId="15" borderId="9" applyNumberFormat="0" applyProtection="0">
      <alignment horizontal="right" vertical="center"/>
    </xf>
    <xf numFmtId="4" fontId="15" fillId="19" borderId="9" applyNumberFormat="0" applyProtection="0">
      <alignment horizontal="right" vertical="center"/>
    </xf>
    <xf numFmtId="4" fontId="15" fillId="33" borderId="9" applyNumberFormat="0" applyProtection="0">
      <alignment horizontal="right" vertical="center"/>
    </xf>
    <xf numFmtId="4" fontId="15" fillId="7" borderId="9" applyNumberFormat="0" applyProtection="0">
      <alignment horizontal="right" vertical="center"/>
    </xf>
    <xf numFmtId="4" fontId="15" fillId="14" borderId="9" applyNumberFormat="0" applyProtection="0">
      <alignment horizontal="right" vertical="center"/>
    </xf>
    <xf numFmtId="4" fontId="15" fillId="9" borderId="9" applyNumberFormat="0" applyProtection="0">
      <alignment horizontal="right" vertical="center"/>
    </xf>
    <xf numFmtId="4" fontId="12" fillId="41" borderId="10" applyNumberFormat="0" applyProtection="0">
      <alignment horizontal="left" vertical="center" indent="1"/>
    </xf>
    <xf numFmtId="4" fontId="15" fillId="42" borderId="0" applyNumberFormat="0" applyProtection="0">
      <alignment horizontal="left" vertical="center" indent="1"/>
    </xf>
    <xf numFmtId="4" fontId="16" fillId="43" borderId="0" applyNumberFormat="0" applyProtection="0">
      <alignment horizontal="left" vertical="center" indent="1"/>
    </xf>
    <xf numFmtId="4" fontId="26" fillId="43" borderId="0" applyNumberFormat="0" applyProtection="0">
      <alignment horizontal="left" vertical="center" indent="1"/>
    </xf>
    <xf numFmtId="4" fontId="15" fillId="44" borderId="9" applyNumberFormat="0" applyProtection="0">
      <alignment horizontal="right" vertical="center"/>
    </xf>
    <xf numFmtId="4" fontId="17" fillId="42" borderId="0" applyNumberFormat="0" applyProtection="0">
      <alignment horizontal="left" vertical="center" indent="1"/>
    </xf>
    <xf numFmtId="4" fontId="27" fillId="42" borderId="0" applyNumberFormat="0" applyProtection="0">
      <alignment horizontal="left" vertical="center" indent="1"/>
    </xf>
    <xf numFmtId="4" fontId="17" fillId="40" borderId="0" applyNumberFormat="0" applyProtection="0">
      <alignment horizontal="left" vertical="center" indent="1"/>
    </xf>
    <xf numFmtId="4" fontId="27" fillId="40" borderId="0" applyNumberFormat="0" applyProtection="0">
      <alignment horizontal="left" vertical="center" indent="1"/>
    </xf>
    <xf numFmtId="0" fontId="11" fillId="43" borderId="9" applyNumberFormat="0" applyProtection="0">
      <alignment horizontal="left" vertical="center" indent="1"/>
    </xf>
    <xf numFmtId="0" fontId="25" fillId="43" borderId="9" applyNumberFormat="0" applyProtection="0">
      <alignment horizontal="left" vertical="center" indent="1"/>
    </xf>
    <xf numFmtId="0" fontId="11" fillId="43" borderId="9" applyNumberFormat="0" applyProtection="0">
      <alignment horizontal="left" vertical="top" indent="1"/>
    </xf>
    <xf numFmtId="0" fontId="25" fillId="43" borderId="9" applyNumberFormat="0" applyProtection="0">
      <alignment horizontal="left" vertical="top" indent="1"/>
    </xf>
    <xf numFmtId="0" fontId="11" fillId="40" borderId="9" applyNumberFormat="0" applyProtection="0">
      <alignment horizontal="left" vertical="center" indent="1"/>
    </xf>
    <xf numFmtId="0" fontId="25" fillId="40" borderId="9" applyNumberFormat="0" applyProtection="0">
      <alignment horizontal="left" vertical="center" indent="1"/>
    </xf>
    <xf numFmtId="0" fontId="11" fillId="40" borderId="9" applyNumberFormat="0" applyProtection="0">
      <alignment horizontal="left" vertical="top" indent="1"/>
    </xf>
    <xf numFmtId="0" fontId="25" fillId="40" borderId="9" applyNumberFormat="0" applyProtection="0">
      <alignment horizontal="left" vertical="top" indent="1"/>
    </xf>
    <xf numFmtId="0" fontId="11" fillId="45" borderId="9" applyNumberFormat="0" applyProtection="0">
      <alignment horizontal="left" vertical="center" indent="1"/>
    </xf>
    <xf numFmtId="0" fontId="25" fillId="45" borderId="9" applyNumberFormat="0" applyProtection="0">
      <alignment horizontal="left" vertical="center" indent="1"/>
    </xf>
    <xf numFmtId="0" fontId="11" fillId="45" borderId="9" applyNumberFormat="0" applyProtection="0">
      <alignment horizontal="left" vertical="top" indent="1"/>
    </xf>
    <xf numFmtId="0" fontId="25" fillId="45" borderId="9" applyNumberFormat="0" applyProtection="0">
      <alignment horizontal="left" vertical="top" indent="1"/>
    </xf>
    <xf numFmtId="0" fontId="11" fillId="46" borderId="9" applyNumberFormat="0" applyProtection="0">
      <alignment horizontal="left" vertical="center" indent="1"/>
    </xf>
    <xf numFmtId="0" fontId="25" fillId="46" borderId="9" applyNumberFormat="0" applyProtection="0">
      <alignment horizontal="left" vertical="center" indent="1"/>
    </xf>
    <xf numFmtId="0" fontId="11" fillId="46" borderId="9" applyNumberFormat="0" applyProtection="0">
      <alignment horizontal="left" vertical="top" indent="1"/>
    </xf>
    <xf numFmtId="0" fontId="25" fillId="46" borderId="9" applyNumberFormat="0" applyProtection="0">
      <alignment horizontal="left" vertical="top" indent="1"/>
    </xf>
    <xf numFmtId="0" fontId="24" fillId="0" borderId="0"/>
    <xf numFmtId="4" fontId="15" fillId="47" borderId="9" applyNumberFormat="0" applyProtection="0">
      <alignment vertical="center"/>
    </xf>
    <xf numFmtId="4" fontId="18" fillId="47" borderId="9" applyNumberFormat="0" applyProtection="0">
      <alignment vertical="center"/>
    </xf>
    <xf numFmtId="4" fontId="15" fillId="47" borderId="9" applyNumberFormat="0" applyProtection="0">
      <alignment horizontal="left" vertical="center" indent="1"/>
    </xf>
    <xf numFmtId="0" fontId="15" fillId="47" borderId="9" applyNumberFormat="0" applyProtection="0">
      <alignment horizontal="left" vertical="top" indent="1"/>
    </xf>
    <xf numFmtId="4" fontId="15" fillId="42" borderId="9" applyNumberFormat="0" applyProtection="0">
      <alignment horizontal="right" vertical="center"/>
    </xf>
    <xf numFmtId="4" fontId="18" fillId="42" borderId="9" applyNumberFormat="0" applyProtection="0">
      <alignment horizontal="right" vertical="center"/>
    </xf>
    <xf numFmtId="4" fontId="19" fillId="44" borderId="9" applyNumberFormat="0" applyProtection="0">
      <alignment horizontal="left" vertical="center" indent="1"/>
    </xf>
    <xf numFmtId="0" fontId="19" fillId="40" borderId="9" applyNumberFormat="0" applyProtection="0">
      <alignment horizontal="left" vertical="top" indent="1"/>
    </xf>
    <xf numFmtId="4" fontId="20" fillId="0" borderId="0" applyNumberFormat="0" applyProtection="0">
      <alignment horizontal="left" vertical="center" indent="1"/>
    </xf>
    <xf numFmtId="4" fontId="28" fillId="0" borderId="0" applyNumberFormat="0" applyProtection="0">
      <alignment horizontal="left" vertical="center" indent="1"/>
    </xf>
    <xf numFmtId="4" fontId="21" fillId="42" borderId="9" applyNumberFormat="0" applyProtection="0">
      <alignment horizontal="right" vertical="center"/>
    </xf>
    <xf numFmtId="0" fontId="7" fillId="48" borderId="0"/>
    <xf numFmtId="49" fontId="8" fillId="48" borderId="0"/>
    <xf numFmtId="49" fontId="9" fillId="48" borderId="11">
      <alignment wrapText="1"/>
    </xf>
    <xf numFmtId="49" fontId="9" fillId="48" borderId="0">
      <alignment wrapText="1"/>
    </xf>
    <xf numFmtId="0" fontId="7" fillId="49" borderId="11">
      <protection locked="0"/>
    </xf>
    <xf numFmtId="0" fontId="7" fillId="48" borderId="0"/>
    <xf numFmtId="0" fontId="10" fillId="50" borderId="0"/>
    <xf numFmtId="0" fontId="10" fillId="51" borderId="0"/>
    <xf numFmtId="0" fontId="10" fillId="52" borderId="0"/>
    <xf numFmtId="0" fontId="46" fillId="0" borderId="0" applyNumberFormat="0" applyFill="0" applyBorder="0" applyAlignment="0" applyProtection="0"/>
    <xf numFmtId="0" fontId="10" fillId="53" borderId="0"/>
    <xf numFmtId="0" fontId="43" fillId="0" borderId="0" applyNumberFormat="0" applyFill="0" applyBorder="0" applyAlignment="0" applyProtection="0"/>
    <xf numFmtId="0" fontId="44" fillId="0" borderId="12" applyNumberFormat="0" applyFill="0" applyAlignment="0" applyProtection="0"/>
    <xf numFmtId="0" fontId="45" fillId="0" borderId="0" applyNumberFormat="0" applyFill="0" applyBorder="0" applyAlignment="0" applyProtection="0"/>
    <xf numFmtId="0" fontId="1" fillId="0" borderId="0"/>
    <xf numFmtId="0" fontId="48" fillId="0" borderId="0" applyNumberFormat="0" applyFill="0" applyBorder="0" applyAlignment="0" applyProtection="0"/>
  </cellStyleXfs>
  <cellXfs count="84">
    <xf numFmtId="0" fontId="0" fillId="0" borderId="0" xfId="0"/>
    <xf numFmtId="3" fontId="0" fillId="0" borderId="0" xfId="0" applyNumberFormat="1" applyFill="1" applyBorder="1"/>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5" fillId="0" borderId="0" xfId="0" applyFont="1"/>
    <xf numFmtId="0" fontId="0" fillId="0" borderId="0" xfId="0" applyAlignment="1">
      <alignment horizontal="center"/>
    </xf>
    <xf numFmtId="37" fontId="4" fillId="0" borderId="0" xfId="68" applyNumberFormat="1" applyFont="1" applyFill="1" applyProtection="1"/>
    <xf numFmtId="37" fontId="4" fillId="0" borderId="0" xfId="67" applyNumberFormat="1" applyFont="1" applyFill="1" applyProtection="1"/>
    <xf numFmtId="37" fontId="4" fillId="0" borderId="0" xfId="69" applyNumberFormat="1" applyFont="1" applyFill="1" applyProtection="1"/>
    <xf numFmtId="3" fontId="4" fillId="0" borderId="0" xfId="69" applyNumberFormat="1" applyFont="1" applyFill="1" applyProtection="1"/>
    <xf numFmtId="3" fontId="4" fillId="0" borderId="0" xfId="67" applyNumberFormat="1" applyFont="1" applyFill="1" applyProtection="1"/>
    <xf numFmtId="3" fontId="4" fillId="0" borderId="0" xfId="68" applyNumberFormat="1" applyFont="1" applyFill="1" applyProtection="1"/>
    <xf numFmtId="3" fontId="4" fillId="0" borderId="0" xfId="0" applyNumberFormat="1" applyFont="1" applyFill="1" applyProtection="1"/>
    <xf numFmtId="3" fontId="4" fillId="0" borderId="0" xfId="68" applyNumberFormat="1" applyFont="1" applyFill="1" applyBorder="1" applyProtection="1"/>
    <xf numFmtId="3" fontId="4" fillId="0" borderId="0" xfId="67" applyNumberFormat="1" applyFont="1" applyFill="1" applyBorder="1" applyProtection="1"/>
    <xf numFmtId="3" fontId="4" fillId="0" borderId="0" xfId="69" applyNumberFormat="1" applyFont="1" applyFill="1" applyBorder="1" applyProtection="1"/>
    <xf numFmtId="41" fontId="4" fillId="0" borderId="0" xfId="68" applyNumberFormat="1" applyFont="1" applyFill="1" applyProtection="1"/>
    <xf numFmtId="41" fontId="4" fillId="0" borderId="0" xfId="69" applyNumberFormat="1" applyFont="1" applyFill="1" applyProtection="1"/>
    <xf numFmtId="37" fontId="4" fillId="0" borderId="0" xfId="67" applyNumberFormat="1" applyFont="1" applyFill="1" applyBorder="1" applyProtection="1"/>
    <xf numFmtId="3" fontId="4" fillId="0" borderId="0" xfId="0" applyNumberFormat="1" applyFont="1" applyFill="1" applyBorder="1" applyProtection="1"/>
    <xf numFmtId="0" fontId="0" fillId="54" borderId="0" xfId="0" applyFill="1" applyAlignment="1"/>
    <xf numFmtId="0" fontId="0" fillId="54" borderId="0" xfId="0" applyFill="1"/>
    <xf numFmtId="0" fontId="0" fillId="55" borderId="0" xfId="0" applyFill="1"/>
    <xf numFmtId="3" fontId="2" fillId="0" borderId="0" xfId="0" applyNumberFormat="1" applyFont="1" applyFill="1" applyAlignment="1">
      <alignment horizontal="right"/>
    </xf>
    <xf numFmtId="3" fontId="0" fillId="0" borderId="0" xfId="0" applyNumberFormat="1" applyFill="1"/>
    <xf numFmtId="0" fontId="2" fillId="0" borderId="0" xfId="0" applyFont="1"/>
    <xf numFmtId="0" fontId="2" fillId="0" borderId="0" xfId="0" applyFont="1" applyAlignment="1">
      <alignment horizontal="right"/>
    </xf>
    <xf numFmtId="3" fontId="0" fillId="56" borderId="0" xfId="0" applyNumberFormat="1" applyFill="1" applyBorder="1"/>
    <xf numFmtId="0" fontId="0" fillId="0" borderId="0" xfId="0" applyFill="1"/>
    <xf numFmtId="0" fontId="0" fillId="0" borderId="0" xfId="0" applyFill="1" applyAlignment="1">
      <alignment horizontal="right"/>
    </xf>
    <xf numFmtId="17" fontId="0" fillId="0" borderId="0" xfId="0" applyNumberFormat="1" applyAlignment="1">
      <alignment horizontal="center"/>
    </xf>
    <xf numFmtId="0" fontId="0" fillId="0" borderId="0" xfId="0" applyAlignment="1">
      <alignment horizontal="center"/>
    </xf>
    <xf numFmtId="0" fontId="47" fillId="57" borderId="0" xfId="138" applyFont="1" applyFill="1" applyAlignment="1">
      <alignment horizontal="right" vertical="top"/>
    </xf>
    <xf numFmtId="0" fontId="49" fillId="57" borderId="13" xfId="139" applyFont="1" applyFill="1" applyBorder="1" applyAlignment="1">
      <alignment horizontal="left" vertical="top" wrapText="1"/>
    </xf>
    <xf numFmtId="0" fontId="47" fillId="57" borderId="13" xfId="138" applyFont="1" applyFill="1" applyBorder="1" applyAlignment="1">
      <alignment horizontal="right" vertical="top"/>
    </xf>
    <xf numFmtId="0" fontId="49" fillId="57" borderId="13" xfId="139" applyFont="1" applyFill="1" applyBorder="1" applyAlignment="1">
      <alignment horizontal="left" vertical="top"/>
    </xf>
    <xf numFmtId="0" fontId="49" fillId="57" borderId="14" xfId="139" applyFont="1" applyFill="1" applyBorder="1" applyAlignment="1">
      <alignment horizontal="left" vertical="top"/>
    </xf>
    <xf numFmtId="0" fontId="1" fillId="0" borderId="0" xfId="138"/>
    <xf numFmtId="0" fontId="50" fillId="0" borderId="15" xfId="138" applyFont="1" applyBorder="1" applyAlignment="1">
      <alignment horizontal="center" vertical="center"/>
    </xf>
    <xf numFmtId="0" fontId="50" fillId="0" borderId="13" xfId="138" applyFont="1" applyBorder="1" applyAlignment="1">
      <alignment horizontal="center" vertical="center"/>
    </xf>
    <xf numFmtId="0" fontId="50" fillId="0" borderId="16" xfId="138" applyFont="1" applyBorder="1" applyAlignment="1">
      <alignment horizontal="center" vertical="center"/>
    </xf>
    <xf numFmtId="0" fontId="50" fillId="57" borderId="13" xfId="138" applyFont="1" applyFill="1" applyBorder="1" applyAlignment="1">
      <alignment horizontal="center" vertical="center" wrapText="1"/>
    </xf>
    <xf numFmtId="0" fontId="50" fillId="57" borderId="17" xfId="138" applyFont="1" applyFill="1" applyBorder="1" applyAlignment="1">
      <alignment horizontal="center" vertical="center" wrapText="1"/>
    </xf>
    <xf numFmtId="0" fontId="50" fillId="57" borderId="18" xfId="138" applyFont="1" applyFill="1" applyBorder="1" applyAlignment="1">
      <alignment horizontal="center" vertical="center" wrapText="1"/>
    </xf>
    <xf numFmtId="0" fontId="50" fillId="57" borderId="19" xfId="138" applyFont="1" applyFill="1" applyBorder="1" applyAlignment="1">
      <alignment horizontal="center" vertical="center"/>
    </xf>
    <xf numFmtId="0" fontId="47" fillId="0" borderId="20" xfId="138" applyFont="1" applyBorder="1" applyAlignment="1">
      <alignment horizontal="left" vertical="top"/>
    </xf>
    <xf numFmtId="0" fontId="47" fillId="0" borderId="20" xfId="138" applyFont="1" applyBorder="1" applyAlignment="1">
      <alignment vertical="top" wrapText="1"/>
    </xf>
    <xf numFmtId="0" fontId="47" fillId="0" borderId="20" xfId="138" applyFont="1" applyBorder="1" applyAlignment="1">
      <alignment horizontal="center" vertical="top" wrapText="1"/>
    </xf>
    <xf numFmtId="0" fontId="49" fillId="0" borderId="20" xfId="139" applyFont="1" applyFill="1" applyBorder="1" applyAlignment="1">
      <alignment horizontal="center" vertical="center"/>
    </xf>
    <xf numFmtId="0" fontId="47" fillId="0" borderId="0" xfId="138" applyFont="1"/>
    <xf numFmtId="0" fontId="47" fillId="0" borderId="0" xfId="138" applyFont="1" applyAlignment="1">
      <alignment horizontal="left" vertical="top"/>
    </xf>
    <xf numFmtId="0" fontId="47" fillId="0" borderId="0" xfId="138" applyFont="1" applyAlignment="1">
      <alignment horizontal="left" vertical="top" wrapText="1"/>
    </xf>
    <xf numFmtId="0" fontId="47" fillId="0" borderId="0" xfId="138" applyFont="1" applyAlignment="1">
      <alignment horizontal="center" vertical="center" wrapText="1"/>
    </xf>
    <xf numFmtId="0" fontId="47" fillId="0" borderId="0" xfId="138" applyFont="1" applyAlignment="1">
      <alignment horizontal="center" vertical="center"/>
    </xf>
    <xf numFmtId="0" fontId="51" fillId="0" borderId="0" xfId="138" applyFont="1" applyAlignment="1">
      <alignment horizontal="center" vertical="center"/>
    </xf>
    <xf numFmtId="0" fontId="49" fillId="0" borderId="0" xfId="139" applyFont="1" applyFill="1" applyBorder="1" applyAlignment="1">
      <alignment horizontal="center" vertical="center"/>
    </xf>
    <xf numFmtId="0" fontId="47" fillId="0" borderId="21" xfId="138" applyFont="1" applyBorder="1"/>
    <xf numFmtId="0" fontId="47" fillId="0" borderId="21" xfId="138" applyFont="1" applyBorder="1" applyAlignment="1">
      <alignment horizontal="left" vertical="top"/>
    </xf>
    <xf numFmtId="0" fontId="47" fillId="0" borderId="21" xfId="138" applyFont="1" applyBorder="1" applyAlignment="1">
      <alignment horizontal="left" vertical="top" wrapText="1"/>
    </xf>
    <xf numFmtId="0" fontId="47" fillId="0" borderId="21" xfId="138" applyFont="1" applyBorder="1" applyAlignment="1">
      <alignment horizontal="center" vertical="center"/>
    </xf>
    <xf numFmtId="0" fontId="47" fillId="0" borderId="21" xfId="138" applyFont="1" applyBorder="1" applyAlignment="1">
      <alignment horizontal="center" vertical="center" wrapText="1"/>
    </xf>
    <xf numFmtId="0" fontId="49" fillId="0" borderId="21" xfId="139" applyFont="1" applyFill="1" applyBorder="1" applyAlignment="1">
      <alignment horizontal="center" vertical="center"/>
    </xf>
    <xf numFmtId="0" fontId="47" fillId="0" borderId="20" xfId="138" applyFont="1" applyBorder="1" applyAlignment="1">
      <alignment horizontal="left" vertical="top" wrapText="1"/>
    </xf>
    <xf numFmtId="0" fontId="47" fillId="0" borderId="20" xfId="138" applyFont="1" applyBorder="1" applyAlignment="1">
      <alignment horizontal="center" vertical="center"/>
    </xf>
    <xf numFmtId="0" fontId="47" fillId="0" borderId="20" xfId="138" applyFont="1" applyBorder="1" applyAlignment="1">
      <alignment horizontal="center" vertical="center" wrapText="1"/>
    </xf>
    <xf numFmtId="0" fontId="47" fillId="0" borderId="0" xfId="138" quotePrefix="1" applyFont="1" applyAlignment="1">
      <alignment horizontal="center" vertical="center" wrapText="1"/>
    </xf>
    <xf numFmtId="0" fontId="47" fillId="0" borderId="0" xfId="138" applyFont="1" applyAlignment="1">
      <alignment horizontal="left" vertical="top" wrapText="1"/>
    </xf>
    <xf numFmtId="0" fontId="47" fillId="0" borderId="0" xfId="138" quotePrefix="1" applyFont="1" applyAlignment="1">
      <alignment horizontal="center" vertical="center"/>
    </xf>
    <xf numFmtId="0" fontId="47" fillId="0" borderId="21" xfId="138" applyFont="1" applyBorder="1" applyAlignment="1">
      <alignment horizontal="left" vertical="top" wrapText="1"/>
    </xf>
    <xf numFmtId="0" fontId="47" fillId="0" borderId="21" xfId="138" quotePrefix="1" applyFont="1" applyBorder="1" applyAlignment="1">
      <alignment horizontal="center" vertical="center"/>
    </xf>
    <xf numFmtId="0" fontId="47" fillId="0" borderId="13" xfId="138" applyFont="1" applyBorder="1" applyAlignment="1">
      <alignment horizontal="left" vertical="top"/>
    </xf>
    <xf numFmtId="0" fontId="47" fillId="0" borderId="13" xfId="138" applyFont="1" applyBorder="1" applyAlignment="1">
      <alignment horizontal="left" vertical="top" wrapText="1"/>
    </xf>
    <xf numFmtId="0" fontId="47" fillId="0" borderId="13" xfId="138" applyFont="1" applyBorder="1" applyAlignment="1">
      <alignment horizontal="center" vertical="center"/>
    </xf>
    <xf numFmtId="0" fontId="47" fillId="0" borderId="13" xfId="138" applyFont="1" applyBorder="1" applyAlignment="1">
      <alignment horizontal="center" vertical="center" wrapText="1"/>
    </xf>
    <xf numFmtId="0" fontId="49" fillId="0" borderId="13" xfId="139" applyFont="1" applyFill="1" applyBorder="1" applyAlignment="1">
      <alignment horizontal="center" vertical="center"/>
    </xf>
    <xf numFmtId="0" fontId="1" fillId="0" borderId="0" xfId="138" applyAlignment="1">
      <alignment vertical="top"/>
    </xf>
    <xf numFmtId="0" fontId="1" fillId="0" borderId="0" xfId="138" applyAlignment="1">
      <alignment horizontal="left" vertical="top" wrapText="1"/>
    </xf>
    <xf numFmtId="0" fontId="1" fillId="0" borderId="0" xfId="138" applyAlignment="1">
      <alignment horizontal="center" vertical="center"/>
    </xf>
    <xf numFmtId="0" fontId="48" fillId="0" borderId="0" xfId="139" quotePrefix="1" applyBorder="1" applyAlignment="1">
      <alignment horizontal="left" vertical="top" wrapText="1"/>
    </xf>
  </cellXfs>
  <cellStyles count="140">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 20%" xfId="19" xr:uid="{00000000-0005-0000-0000-000012000000}"/>
    <cellStyle name="Accent1 - 40%" xfId="20" xr:uid="{00000000-0005-0000-0000-000013000000}"/>
    <cellStyle name="Accent1 - 60%" xfId="21" xr:uid="{00000000-0005-0000-0000-000014000000}"/>
    <cellStyle name="Accent1 2" xfId="22" xr:uid="{00000000-0005-0000-0000-000015000000}"/>
    <cellStyle name="Accent1 3" xfId="23" xr:uid="{00000000-0005-0000-0000-000016000000}"/>
    <cellStyle name="Accent2 - 20%" xfId="24" xr:uid="{00000000-0005-0000-0000-000017000000}"/>
    <cellStyle name="Accent2 - 40%" xfId="25" xr:uid="{00000000-0005-0000-0000-000018000000}"/>
    <cellStyle name="Accent2 - 60%" xfId="26" xr:uid="{00000000-0005-0000-0000-000019000000}"/>
    <cellStyle name="Accent2 2" xfId="27" xr:uid="{00000000-0005-0000-0000-00001A000000}"/>
    <cellStyle name="Accent2 3" xfId="28" xr:uid="{00000000-0005-0000-0000-00001B000000}"/>
    <cellStyle name="Accent3 - 20%" xfId="29" xr:uid="{00000000-0005-0000-0000-00001C000000}"/>
    <cellStyle name="Accent3 - 40%" xfId="30" xr:uid="{00000000-0005-0000-0000-00001D000000}"/>
    <cellStyle name="Accent3 - 60%" xfId="31" xr:uid="{00000000-0005-0000-0000-00001E000000}"/>
    <cellStyle name="Accent3 2" xfId="32" xr:uid="{00000000-0005-0000-0000-00001F000000}"/>
    <cellStyle name="Accent3 3" xfId="33" xr:uid="{00000000-0005-0000-0000-000020000000}"/>
    <cellStyle name="Accent4 - 20%" xfId="34" xr:uid="{00000000-0005-0000-0000-000021000000}"/>
    <cellStyle name="Accent4 - 40%" xfId="35" xr:uid="{00000000-0005-0000-0000-000022000000}"/>
    <cellStyle name="Accent4 - 60%" xfId="36" xr:uid="{00000000-0005-0000-0000-000023000000}"/>
    <cellStyle name="Accent4 2" xfId="37" xr:uid="{00000000-0005-0000-0000-000024000000}"/>
    <cellStyle name="Accent4 3" xfId="38" xr:uid="{00000000-0005-0000-0000-000025000000}"/>
    <cellStyle name="Accent5 - 20%" xfId="39" xr:uid="{00000000-0005-0000-0000-000026000000}"/>
    <cellStyle name="Accent5 - 40%" xfId="40" xr:uid="{00000000-0005-0000-0000-000027000000}"/>
    <cellStyle name="Accent5 - 60%" xfId="41" xr:uid="{00000000-0005-0000-0000-000028000000}"/>
    <cellStyle name="Accent5 2" xfId="42" xr:uid="{00000000-0005-0000-0000-000029000000}"/>
    <cellStyle name="Accent5 3" xfId="43" xr:uid="{00000000-0005-0000-0000-00002A000000}"/>
    <cellStyle name="Accent6 - 20%" xfId="44" xr:uid="{00000000-0005-0000-0000-00002B000000}"/>
    <cellStyle name="Accent6 - 40%" xfId="45" xr:uid="{00000000-0005-0000-0000-00002C000000}"/>
    <cellStyle name="Accent6 - 60%" xfId="46" xr:uid="{00000000-0005-0000-0000-00002D000000}"/>
    <cellStyle name="Accent6 2" xfId="47" xr:uid="{00000000-0005-0000-0000-00002E000000}"/>
    <cellStyle name="Accent6 3" xfId="48" xr:uid="{00000000-0005-0000-0000-00002F000000}"/>
    <cellStyle name="Bad 2" xfId="49" xr:uid="{00000000-0005-0000-0000-000030000000}"/>
    <cellStyle name="Calculation 2" xfId="50" xr:uid="{00000000-0005-0000-0000-000031000000}"/>
    <cellStyle name="Check Cell 2" xfId="51" xr:uid="{00000000-0005-0000-0000-000032000000}"/>
    <cellStyle name="Comma 2" xfId="52" xr:uid="{00000000-0005-0000-0000-000033000000}"/>
    <cellStyle name="Currency 2" xfId="53" xr:uid="{00000000-0005-0000-0000-000034000000}"/>
    <cellStyle name="Emphasis 1" xfId="54" xr:uid="{00000000-0005-0000-0000-000035000000}"/>
    <cellStyle name="Emphasis 2" xfId="55" xr:uid="{00000000-0005-0000-0000-000036000000}"/>
    <cellStyle name="Emphasis 3" xfId="56" xr:uid="{00000000-0005-0000-0000-000037000000}"/>
    <cellStyle name="Explanatory Text 2" xfId="57" xr:uid="{00000000-0005-0000-0000-000038000000}"/>
    <cellStyle name="Good 2" xfId="58" xr:uid="{00000000-0005-0000-0000-000039000000}"/>
    <cellStyle name="Heading 1 2" xfId="59" xr:uid="{00000000-0005-0000-0000-00003A000000}"/>
    <cellStyle name="Heading 2 2" xfId="60" xr:uid="{00000000-0005-0000-0000-00003B000000}"/>
    <cellStyle name="Heading 3 2" xfId="61" xr:uid="{00000000-0005-0000-0000-00003C000000}"/>
    <cellStyle name="Heading 4 2" xfId="62" xr:uid="{00000000-0005-0000-0000-00003D000000}"/>
    <cellStyle name="Hyperlink 4" xfId="139" xr:uid="{DCD3A1CF-65C4-41DB-9221-75CD1EBF6F25}"/>
    <cellStyle name="Input 2" xfId="63" xr:uid="{00000000-0005-0000-0000-00003E000000}"/>
    <cellStyle name="Linked Cell 2" xfId="64" xr:uid="{00000000-0005-0000-0000-00003F000000}"/>
    <cellStyle name="Neutral 2" xfId="65" xr:uid="{00000000-0005-0000-0000-000040000000}"/>
    <cellStyle name="Normal" xfId="0" builtinId="0"/>
    <cellStyle name="Normal 2" xfId="66" xr:uid="{00000000-0005-0000-0000-000042000000}"/>
    <cellStyle name="Normal 31" xfId="138" xr:uid="{FFF7B254-F812-46EA-8A9F-5D0A5AF20E71}"/>
    <cellStyle name="Normal_Addtional Local Option Fuel" xfId="67" xr:uid="{00000000-0005-0000-0000-000043000000}"/>
    <cellStyle name="Normal_Non-Voted Local Option Fuel " xfId="68" xr:uid="{00000000-0005-0000-0000-000044000000}"/>
    <cellStyle name="Normal_Voted 1-Cent Local Option Fuel" xfId="69" xr:uid="{00000000-0005-0000-0000-000045000000}"/>
    <cellStyle name="Note 2" xfId="70" xr:uid="{00000000-0005-0000-0000-000046000000}"/>
    <cellStyle name="Output 2" xfId="71" xr:uid="{00000000-0005-0000-0000-000047000000}"/>
    <cellStyle name="Percent 2" xfId="72" xr:uid="{00000000-0005-0000-0000-000048000000}"/>
    <cellStyle name="SAPBEXaggData" xfId="73" xr:uid="{00000000-0005-0000-0000-000049000000}"/>
    <cellStyle name="SAPBEXaggDataEmph" xfId="74" xr:uid="{00000000-0005-0000-0000-00004A000000}"/>
    <cellStyle name="SAPBEXaggItem" xfId="75" xr:uid="{00000000-0005-0000-0000-00004B000000}"/>
    <cellStyle name="SAPBEXaggItemX" xfId="76" xr:uid="{00000000-0005-0000-0000-00004C000000}"/>
    <cellStyle name="SAPBEXchaText" xfId="77" xr:uid="{00000000-0005-0000-0000-00004D000000}"/>
    <cellStyle name="SAPBEXexcBad7" xfId="78" xr:uid="{00000000-0005-0000-0000-00004E000000}"/>
    <cellStyle name="SAPBEXexcBad8" xfId="79" xr:uid="{00000000-0005-0000-0000-00004F000000}"/>
    <cellStyle name="SAPBEXexcBad9" xfId="80" xr:uid="{00000000-0005-0000-0000-000050000000}"/>
    <cellStyle name="SAPBEXexcCritical4" xfId="81" xr:uid="{00000000-0005-0000-0000-000051000000}"/>
    <cellStyle name="SAPBEXexcCritical5" xfId="82" xr:uid="{00000000-0005-0000-0000-000052000000}"/>
    <cellStyle name="SAPBEXexcCritical6" xfId="83" xr:uid="{00000000-0005-0000-0000-000053000000}"/>
    <cellStyle name="SAPBEXexcGood1" xfId="84" xr:uid="{00000000-0005-0000-0000-000054000000}"/>
    <cellStyle name="SAPBEXexcGood2" xfId="85" xr:uid="{00000000-0005-0000-0000-000055000000}"/>
    <cellStyle name="SAPBEXexcGood3" xfId="86" xr:uid="{00000000-0005-0000-0000-000056000000}"/>
    <cellStyle name="SAPBEXfilterDrill" xfId="87" xr:uid="{00000000-0005-0000-0000-000057000000}"/>
    <cellStyle name="SAPBEXfilterItem" xfId="88" xr:uid="{00000000-0005-0000-0000-000058000000}"/>
    <cellStyle name="SAPBEXfilterText" xfId="89" xr:uid="{00000000-0005-0000-0000-000059000000}"/>
    <cellStyle name="SAPBEXfilterText 2" xfId="90" xr:uid="{00000000-0005-0000-0000-00005A000000}"/>
    <cellStyle name="SAPBEXformats" xfId="91" xr:uid="{00000000-0005-0000-0000-00005B000000}"/>
    <cellStyle name="SAPBEXheaderItem" xfId="92" xr:uid="{00000000-0005-0000-0000-00005C000000}"/>
    <cellStyle name="SAPBEXheaderItem 2" xfId="93" xr:uid="{00000000-0005-0000-0000-00005D000000}"/>
    <cellStyle name="SAPBEXheaderText" xfId="94" xr:uid="{00000000-0005-0000-0000-00005E000000}"/>
    <cellStyle name="SAPBEXheaderText 2" xfId="95" xr:uid="{00000000-0005-0000-0000-00005F000000}"/>
    <cellStyle name="SAPBEXHLevel0" xfId="96" xr:uid="{00000000-0005-0000-0000-000060000000}"/>
    <cellStyle name="SAPBEXHLevel0 2" xfId="97" xr:uid="{00000000-0005-0000-0000-000061000000}"/>
    <cellStyle name="SAPBEXHLevel0X" xfId="98" xr:uid="{00000000-0005-0000-0000-000062000000}"/>
    <cellStyle name="SAPBEXHLevel0X 2" xfId="99" xr:uid="{00000000-0005-0000-0000-000063000000}"/>
    <cellStyle name="SAPBEXHLevel1" xfId="100" xr:uid="{00000000-0005-0000-0000-000064000000}"/>
    <cellStyle name="SAPBEXHLevel1 2" xfId="101" xr:uid="{00000000-0005-0000-0000-000065000000}"/>
    <cellStyle name="SAPBEXHLevel1X" xfId="102" xr:uid="{00000000-0005-0000-0000-000066000000}"/>
    <cellStyle name="SAPBEXHLevel1X 2" xfId="103" xr:uid="{00000000-0005-0000-0000-000067000000}"/>
    <cellStyle name="SAPBEXHLevel2" xfId="104" xr:uid="{00000000-0005-0000-0000-000068000000}"/>
    <cellStyle name="SAPBEXHLevel2 2" xfId="105" xr:uid="{00000000-0005-0000-0000-000069000000}"/>
    <cellStyle name="SAPBEXHLevel2X" xfId="106" xr:uid="{00000000-0005-0000-0000-00006A000000}"/>
    <cellStyle name="SAPBEXHLevel2X 2" xfId="107" xr:uid="{00000000-0005-0000-0000-00006B000000}"/>
    <cellStyle name="SAPBEXHLevel3" xfId="108" xr:uid="{00000000-0005-0000-0000-00006C000000}"/>
    <cellStyle name="SAPBEXHLevel3 2" xfId="109" xr:uid="{00000000-0005-0000-0000-00006D000000}"/>
    <cellStyle name="SAPBEXHLevel3X" xfId="110" xr:uid="{00000000-0005-0000-0000-00006E000000}"/>
    <cellStyle name="SAPBEXHLevel3X 2" xfId="111" xr:uid="{00000000-0005-0000-0000-00006F000000}"/>
    <cellStyle name="SAPBEXinputData" xfId="112" xr:uid="{00000000-0005-0000-0000-000070000000}"/>
    <cellStyle name="SAPBEXresData" xfId="113" xr:uid="{00000000-0005-0000-0000-000071000000}"/>
    <cellStyle name="SAPBEXresDataEmph" xfId="114" xr:uid="{00000000-0005-0000-0000-000072000000}"/>
    <cellStyle name="SAPBEXresItem" xfId="115" xr:uid="{00000000-0005-0000-0000-000073000000}"/>
    <cellStyle name="SAPBEXresItemX" xfId="116" xr:uid="{00000000-0005-0000-0000-000074000000}"/>
    <cellStyle name="SAPBEXstdData" xfId="117" xr:uid="{00000000-0005-0000-0000-000075000000}"/>
    <cellStyle name="SAPBEXstdDataEmph" xfId="118" xr:uid="{00000000-0005-0000-0000-000076000000}"/>
    <cellStyle name="SAPBEXstdItem" xfId="119" xr:uid="{00000000-0005-0000-0000-000077000000}"/>
    <cellStyle name="SAPBEXstdItemX" xfId="120" xr:uid="{00000000-0005-0000-0000-000078000000}"/>
    <cellStyle name="SAPBEXtitle" xfId="121" xr:uid="{00000000-0005-0000-0000-000079000000}"/>
    <cellStyle name="SAPBEXtitle 2" xfId="122" xr:uid="{00000000-0005-0000-0000-00007A000000}"/>
    <cellStyle name="SAPBEXundefined" xfId="123" xr:uid="{00000000-0005-0000-0000-00007B000000}"/>
    <cellStyle name="SEM-BPS-data" xfId="124" xr:uid="{00000000-0005-0000-0000-00007C000000}"/>
    <cellStyle name="SEM-BPS-head" xfId="125" xr:uid="{00000000-0005-0000-0000-00007D000000}"/>
    <cellStyle name="SEM-BPS-headdata" xfId="126" xr:uid="{00000000-0005-0000-0000-00007E000000}"/>
    <cellStyle name="SEM-BPS-headkey" xfId="127" xr:uid="{00000000-0005-0000-0000-00007F000000}"/>
    <cellStyle name="SEM-BPS-input-on" xfId="128" xr:uid="{00000000-0005-0000-0000-000080000000}"/>
    <cellStyle name="SEM-BPS-key" xfId="129" xr:uid="{00000000-0005-0000-0000-000081000000}"/>
    <cellStyle name="SEM-BPS-sub1" xfId="130" xr:uid="{00000000-0005-0000-0000-000082000000}"/>
    <cellStyle name="SEM-BPS-sub2" xfId="131" xr:uid="{00000000-0005-0000-0000-000083000000}"/>
    <cellStyle name="SEM-BPS-total" xfId="132" xr:uid="{00000000-0005-0000-0000-000084000000}"/>
    <cellStyle name="Sheet Title" xfId="133" xr:uid="{00000000-0005-0000-0000-000085000000}"/>
    <cellStyle name="Temp" xfId="134" xr:uid="{00000000-0005-0000-0000-000086000000}"/>
    <cellStyle name="Title 2" xfId="135" xr:uid="{00000000-0005-0000-0000-000087000000}"/>
    <cellStyle name="Total 2" xfId="136" xr:uid="{00000000-0005-0000-0000-000088000000}"/>
    <cellStyle name="Warning Text 2" xfId="137" xr:uid="{00000000-0005-0000-0000-000089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BE81-D9E4-4F11-A919-180C0A226B2F}">
  <sheetPr>
    <tabColor rgb="FF7030A0"/>
  </sheetPr>
  <dimension ref="A1:I29"/>
  <sheetViews>
    <sheetView tabSelected="1" workbookViewId="0">
      <pane ySplit="2" topLeftCell="A9" activePane="bottomLeft" state="frozen"/>
      <selection pane="bottomLeft" activeCell="D5" sqref="D5"/>
    </sheetView>
  </sheetViews>
  <sheetFormatPr defaultRowHeight="15"/>
  <cols>
    <col min="1" max="2" width="3.33203125" style="42" customWidth="1"/>
    <col min="3" max="3" width="44.5" style="80" customWidth="1"/>
    <col min="4" max="4" width="101.83203125" style="81" customWidth="1"/>
    <col min="5" max="5" width="21.6640625" style="82" bestFit="1" customWidth="1"/>
    <col min="6" max="6" width="20.5" style="82" customWidth="1"/>
    <col min="7" max="7" width="15.6640625" style="82" customWidth="1"/>
    <col min="8" max="8" width="83.5" style="82" bestFit="1" customWidth="1"/>
    <col min="9" max="16384" width="9.33203125" style="42"/>
  </cols>
  <sheetData>
    <row r="1" spans="1:9" ht="26.25" customHeight="1" thickBot="1">
      <c r="A1" s="37" t="s">
        <v>140</v>
      </c>
      <c r="B1" s="37"/>
      <c r="C1" s="37"/>
      <c r="D1" s="38" t="s">
        <v>141</v>
      </c>
      <c r="E1" s="39" t="s">
        <v>142</v>
      </c>
      <c r="F1" s="39"/>
      <c r="G1" s="40" t="s">
        <v>143</v>
      </c>
      <c r="H1" s="41"/>
    </row>
    <row r="2" spans="1:9" ht="26.25" thickBot="1">
      <c r="A2" s="43" t="s">
        <v>144</v>
      </c>
      <c r="B2" s="44"/>
      <c r="C2" s="45"/>
      <c r="D2" s="46" t="s">
        <v>145</v>
      </c>
      <c r="E2" s="47" t="s">
        <v>146</v>
      </c>
      <c r="F2" s="48" t="s">
        <v>147</v>
      </c>
      <c r="G2" s="48" t="s">
        <v>148</v>
      </c>
      <c r="H2" s="49" t="s">
        <v>149</v>
      </c>
    </row>
    <row r="3" spans="1:9" ht="30" customHeight="1">
      <c r="A3" s="50" t="s">
        <v>150</v>
      </c>
      <c r="B3" s="50"/>
      <c r="C3" s="50"/>
      <c r="D3" s="51" t="s">
        <v>151</v>
      </c>
      <c r="E3" s="51"/>
      <c r="F3" s="52"/>
      <c r="G3" s="53" t="s">
        <v>152</v>
      </c>
      <c r="H3" s="53" t="s">
        <v>153</v>
      </c>
    </row>
    <row r="4" spans="1:9" ht="76.5">
      <c r="A4" s="54"/>
      <c r="B4" s="55" t="s">
        <v>154</v>
      </c>
      <c r="C4" s="55"/>
      <c r="D4" s="56" t="s">
        <v>155</v>
      </c>
      <c r="E4" s="57" t="s">
        <v>156</v>
      </c>
      <c r="F4" s="57" t="s">
        <v>157</v>
      </c>
      <c r="G4" s="58"/>
      <c r="H4" s="58"/>
      <c r="I4" s="59"/>
    </row>
    <row r="5" spans="1:9" ht="63.75">
      <c r="A5" s="54"/>
      <c r="B5" s="55" t="s">
        <v>158</v>
      </c>
      <c r="C5" s="55"/>
      <c r="D5" s="56" t="s">
        <v>159</v>
      </c>
      <c r="E5" s="58" t="s">
        <v>160</v>
      </c>
      <c r="F5" s="57" t="s">
        <v>161</v>
      </c>
      <c r="G5" s="60"/>
      <c r="H5" s="58"/>
      <c r="I5" s="59"/>
    </row>
    <row r="6" spans="1:9" ht="63.75">
      <c r="A6" s="54"/>
      <c r="B6" s="55" t="s">
        <v>162</v>
      </c>
      <c r="C6" s="55"/>
      <c r="D6" s="56" t="s">
        <v>163</v>
      </c>
      <c r="E6" s="58" t="s">
        <v>164</v>
      </c>
      <c r="F6" s="57" t="s">
        <v>165</v>
      </c>
      <c r="G6" s="60"/>
      <c r="H6" s="58"/>
      <c r="I6" s="59"/>
    </row>
    <row r="7" spans="1:9" ht="76.5">
      <c r="A7" s="54"/>
      <c r="B7" s="55" t="s">
        <v>166</v>
      </c>
      <c r="C7" s="55"/>
      <c r="D7" s="56" t="s">
        <v>167</v>
      </c>
      <c r="E7" s="57" t="s">
        <v>168</v>
      </c>
      <c r="F7" s="57" t="s">
        <v>169</v>
      </c>
      <c r="G7" s="60"/>
      <c r="H7" s="58"/>
      <c r="I7" s="59"/>
    </row>
    <row r="8" spans="1:9" ht="51">
      <c r="A8" s="54"/>
      <c r="B8" s="55" t="s">
        <v>170</v>
      </c>
      <c r="C8" s="55"/>
      <c r="D8" s="56" t="s">
        <v>171</v>
      </c>
      <c r="E8" s="58" t="s">
        <v>172</v>
      </c>
      <c r="F8" s="57" t="s">
        <v>173</v>
      </c>
      <c r="G8" s="60"/>
      <c r="H8" s="58"/>
    </row>
    <row r="9" spans="1:9" ht="64.5" thickBot="1">
      <c r="A9" s="61"/>
      <c r="B9" s="62" t="s">
        <v>174</v>
      </c>
      <c r="C9" s="62"/>
      <c r="D9" s="63" t="s">
        <v>175</v>
      </c>
      <c r="E9" s="64" t="s">
        <v>176</v>
      </c>
      <c r="F9" s="65" t="s">
        <v>177</v>
      </c>
      <c r="G9" s="66"/>
      <c r="H9" s="64"/>
    </row>
    <row r="10" spans="1:9" ht="75" customHeight="1">
      <c r="A10" s="50" t="s">
        <v>178</v>
      </c>
      <c r="B10" s="50"/>
      <c r="C10" s="50"/>
      <c r="D10" s="67" t="s">
        <v>179</v>
      </c>
      <c r="E10" s="68">
        <v>125.0104</v>
      </c>
      <c r="F10" s="69" t="s">
        <v>180</v>
      </c>
      <c r="G10" s="53" t="s">
        <v>152</v>
      </c>
      <c r="H10" s="53" t="s">
        <v>181</v>
      </c>
    </row>
    <row r="11" spans="1:9" ht="61.5">
      <c r="A11" s="54"/>
      <c r="B11" s="55" t="s">
        <v>182</v>
      </c>
      <c r="C11" s="55"/>
      <c r="D11" s="56" t="s">
        <v>183</v>
      </c>
      <c r="E11" s="70" t="s">
        <v>184</v>
      </c>
      <c r="F11" s="57" t="s">
        <v>185</v>
      </c>
      <c r="G11" s="58"/>
      <c r="H11" s="58"/>
      <c r="I11" s="59"/>
    </row>
    <row r="12" spans="1:9" ht="76.5">
      <c r="A12" s="54"/>
      <c r="B12" s="71" t="s">
        <v>186</v>
      </c>
      <c r="C12" s="71"/>
      <c r="D12" s="56" t="s">
        <v>187</v>
      </c>
      <c r="E12" s="72" t="s">
        <v>188</v>
      </c>
      <c r="F12" s="57" t="s">
        <v>189</v>
      </c>
      <c r="G12" s="60"/>
      <c r="H12" s="58"/>
      <c r="I12" s="59"/>
    </row>
    <row r="13" spans="1:9" ht="61.5">
      <c r="A13" s="54"/>
      <c r="B13" s="71" t="s">
        <v>190</v>
      </c>
      <c r="C13" s="71"/>
      <c r="D13" s="56" t="s">
        <v>191</v>
      </c>
      <c r="E13" s="72" t="s">
        <v>192</v>
      </c>
      <c r="F13" s="57" t="s">
        <v>193</v>
      </c>
      <c r="G13" s="60"/>
      <c r="H13" s="58"/>
      <c r="I13" s="59"/>
    </row>
    <row r="14" spans="1:9" ht="76.5">
      <c r="A14" s="54"/>
      <c r="B14" s="55" t="s">
        <v>194</v>
      </c>
      <c r="C14" s="55"/>
      <c r="D14" s="56" t="s">
        <v>195</v>
      </c>
      <c r="E14" s="70" t="s">
        <v>196</v>
      </c>
      <c r="F14" s="57" t="s">
        <v>197</v>
      </c>
      <c r="G14" s="60"/>
      <c r="H14" s="58"/>
      <c r="I14" s="59"/>
    </row>
    <row r="15" spans="1:9" ht="57" customHeight="1" thickBot="1">
      <c r="A15" s="61"/>
      <c r="B15" s="73" t="s">
        <v>198</v>
      </c>
      <c r="C15" s="73"/>
      <c r="D15" s="63" t="s">
        <v>199</v>
      </c>
      <c r="E15" s="74" t="s">
        <v>200</v>
      </c>
      <c r="F15" s="65" t="s">
        <v>201</v>
      </c>
      <c r="G15" s="66"/>
      <c r="H15" s="64"/>
    </row>
    <row r="16" spans="1:9" ht="25.5">
      <c r="A16" s="50" t="s">
        <v>202</v>
      </c>
      <c r="B16" s="50"/>
      <c r="C16" s="50"/>
      <c r="D16" s="67" t="s">
        <v>203</v>
      </c>
      <c r="E16" s="68"/>
      <c r="F16" s="69"/>
      <c r="G16" s="53" t="s">
        <v>152</v>
      </c>
      <c r="H16" s="53" t="s">
        <v>181</v>
      </c>
    </row>
    <row r="17" spans="1:9" ht="89.25">
      <c r="A17" s="54"/>
      <c r="B17" s="55" t="s">
        <v>204</v>
      </c>
      <c r="C17" s="55"/>
      <c r="D17" s="56" t="s">
        <v>205</v>
      </c>
      <c r="E17" s="70" t="s">
        <v>206</v>
      </c>
      <c r="F17" s="57" t="s">
        <v>207</v>
      </c>
      <c r="G17" s="58"/>
      <c r="H17" s="58"/>
      <c r="I17" s="59"/>
    </row>
    <row r="18" spans="1:9" ht="63.75">
      <c r="A18" s="54"/>
      <c r="B18" s="55" t="s">
        <v>208</v>
      </c>
      <c r="C18" s="55"/>
      <c r="D18" s="56" t="s">
        <v>209</v>
      </c>
      <c r="E18" s="72" t="s">
        <v>210</v>
      </c>
      <c r="F18" s="57" t="s">
        <v>211</v>
      </c>
      <c r="G18" s="60"/>
      <c r="H18" s="58"/>
      <c r="I18" s="59"/>
    </row>
    <row r="19" spans="1:9" ht="76.5">
      <c r="A19" s="54"/>
      <c r="B19" s="55" t="s">
        <v>212</v>
      </c>
      <c r="C19" s="55"/>
      <c r="D19" s="56" t="s">
        <v>213</v>
      </c>
      <c r="E19" s="58" t="s">
        <v>214</v>
      </c>
      <c r="F19" s="57" t="s">
        <v>215</v>
      </c>
      <c r="G19" s="60"/>
      <c r="H19" s="58"/>
      <c r="I19" s="59"/>
    </row>
    <row r="20" spans="1:9" ht="115.5" thickBot="1">
      <c r="A20" s="54"/>
      <c r="B20" s="71" t="s">
        <v>216</v>
      </c>
      <c r="C20" s="71"/>
      <c r="D20" s="56" t="s">
        <v>217</v>
      </c>
      <c r="E20" s="70" t="s">
        <v>218</v>
      </c>
      <c r="F20" s="57" t="s">
        <v>219</v>
      </c>
      <c r="G20" s="60"/>
      <c r="H20" s="58"/>
      <c r="I20" s="59"/>
    </row>
    <row r="21" spans="1:9" ht="39" thickBot="1">
      <c r="A21" s="75" t="s">
        <v>220</v>
      </c>
      <c r="B21" s="75"/>
      <c r="C21" s="75"/>
      <c r="D21" s="76" t="s">
        <v>221</v>
      </c>
      <c r="E21" s="77">
        <v>336.02100000000002</v>
      </c>
      <c r="F21" s="78" t="s">
        <v>222</v>
      </c>
      <c r="G21" s="79" t="s">
        <v>223</v>
      </c>
      <c r="H21" s="77"/>
    </row>
    <row r="22" spans="1:9" ht="39" thickBot="1">
      <c r="A22" s="75" t="s">
        <v>224</v>
      </c>
      <c r="B22" s="75"/>
      <c r="C22" s="75"/>
      <c r="D22" s="76" t="s">
        <v>225</v>
      </c>
      <c r="E22" s="77" t="s">
        <v>226</v>
      </c>
      <c r="F22" s="78" t="s">
        <v>227</v>
      </c>
      <c r="G22" s="79" t="s">
        <v>223</v>
      </c>
      <c r="H22" s="77"/>
    </row>
    <row r="23" spans="1:9" ht="39" thickBot="1">
      <c r="A23" s="62" t="s">
        <v>228</v>
      </c>
      <c r="B23" s="62"/>
      <c r="C23" s="62"/>
      <c r="D23" s="63" t="s">
        <v>229</v>
      </c>
      <c r="E23" s="64" t="s">
        <v>230</v>
      </c>
      <c r="F23" s="65" t="s">
        <v>231</v>
      </c>
      <c r="G23" s="66" t="s">
        <v>223</v>
      </c>
      <c r="H23" s="64"/>
    </row>
    <row r="25" spans="1:9">
      <c r="D25" s="81" t="s">
        <v>232</v>
      </c>
    </row>
    <row r="29" spans="1:9">
      <c r="D29" s="83"/>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BBDDABCC-1A4F-4AB6-9ACF-4EF8C0CC6CBD}"/>
    <hyperlink ref="D1" r:id="rId2" xr:uid="{8DC7A627-3D27-47DD-8ADB-B72A9905BB6A}"/>
    <hyperlink ref="G1" r:id="rId3" xr:uid="{FAB73F9D-CC9C-4F23-A473-393C965AA9EF}"/>
    <hyperlink ref="G10" r:id="rId4" xr:uid="{2B336D3A-52D2-4B3C-B3D7-E547FA6E1D46}"/>
    <hyperlink ref="H10" r:id="rId5" location="tourist_development" xr:uid="{FDBE383F-B434-4536-B13F-3510829D1D15}"/>
    <hyperlink ref="G11:G15" r:id="rId6" display="DR-15" xr:uid="{DCFC0340-37F8-4B75-9FCF-8027E0ADB4A9}"/>
    <hyperlink ref="G17:G20" r:id="rId7" display="DR-15" xr:uid="{9D4DA892-693F-4073-93B1-60A2747314AD}"/>
    <hyperlink ref="G3:G9" r:id="rId8" display="DR-15" xr:uid="{C89ED9E6-24D7-4A32-BDA8-45FD49B5A236}"/>
    <hyperlink ref="G16" r:id="rId9" xr:uid="{CDD7EAF6-E6EF-4022-B75F-1F829AEBC8DF}"/>
    <hyperlink ref="H16" r:id="rId10" location="tourist_development" xr:uid="{13859A30-1F80-4AC4-A95B-9C771CA99A5C}"/>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7"/>
    <pageSetUpPr fitToPage="1"/>
  </sheetPr>
  <dimension ref="A1:G85"/>
  <sheetViews>
    <sheetView workbookViewId="0">
      <pane xSplit="1" ySplit="10" topLeftCell="B11" activePane="bottomRight" state="frozen"/>
      <selection pane="topRight" activeCell="B1" sqref="B1"/>
      <selection pane="bottomLeft" activeCell="A11" sqref="A11"/>
      <selection pane="bottomRight" activeCell="F11" sqref="F11"/>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s="30" t="s">
        <v>138</v>
      </c>
      <c r="G1" t="s">
        <v>89</v>
      </c>
    </row>
    <row r="2" spans="1:7">
      <c r="A2" t="s">
        <v>136</v>
      </c>
    </row>
    <row r="3" spans="1:7">
      <c r="A3" s="36" t="s">
        <v>69</v>
      </c>
      <c r="B3" s="36"/>
      <c r="C3" s="36"/>
      <c r="D3" s="36"/>
      <c r="E3" s="36"/>
      <c r="F3" s="36"/>
      <c r="G3" s="36"/>
    </row>
    <row r="4" spans="1:7">
      <c r="A4" s="36" t="s">
        <v>131</v>
      </c>
      <c r="B4" s="36"/>
      <c r="C4" s="36"/>
      <c r="D4" s="36"/>
      <c r="E4" s="36"/>
      <c r="F4" s="36"/>
      <c r="G4" s="36"/>
    </row>
    <row r="5" spans="1:7">
      <c r="A5" s="36" t="s">
        <v>70</v>
      </c>
      <c r="B5" s="36"/>
      <c r="C5" s="36"/>
      <c r="D5" s="36"/>
      <c r="E5" s="36"/>
      <c r="F5" s="36"/>
      <c r="G5" s="36"/>
    </row>
    <row r="6" spans="1:7">
      <c r="A6" s="36" t="s">
        <v>135</v>
      </c>
      <c r="B6" s="36"/>
      <c r="C6" s="36"/>
      <c r="D6" s="36"/>
      <c r="E6" s="36"/>
      <c r="F6" s="36"/>
      <c r="G6" s="36"/>
    </row>
    <row r="8" spans="1:7">
      <c r="B8" s="3" t="s">
        <v>71</v>
      </c>
      <c r="C8" s="3" t="s">
        <v>72</v>
      </c>
      <c r="D8" s="3" t="s">
        <v>73</v>
      </c>
      <c r="E8" s="3" t="s">
        <v>74</v>
      </c>
      <c r="F8" s="3" t="s">
        <v>75</v>
      </c>
      <c r="G8" s="3" t="s">
        <v>76</v>
      </c>
    </row>
    <row r="9" spans="1:7">
      <c r="A9" t="s">
        <v>0</v>
      </c>
      <c r="B9" s="3" t="s">
        <v>77</v>
      </c>
      <c r="C9" s="3" t="s">
        <v>78</v>
      </c>
      <c r="D9" s="3" t="s">
        <v>79</v>
      </c>
      <c r="E9" s="3" t="s">
        <v>80</v>
      </c>
      <c r="F9" s="3" t="s">
        <v>81</v>
      </c>
      <c r="G9" s="3" t="s">
        <v>82</v>
      </c>
    </row>
    <row r="10" spans="1:7">
      <c r="A10" t="s">
        <v>1</v>
      </c>
      <c r="B10" s="3" t="s">
        <v>83</v>
      </c>
      <c r="C10" s="3" t="s">
        <v>84</v>
      </c>
      <c r="D10" s="3" t="s">
        <v>84</v>
      </c>
      <c r="E10" s="3" t="s">
        <v>84</v>
      </c>
      <c r="F10" s="3" t="s">
        <v>84</v>
      </c>
      <c r="G10" s="3" t="s">
        <v>85</v>
      </c>
    </row>
    <row r="11" spans="1:7">
      <c r="A11" s="4" t="s">
        <v>2</v>
      </c>
      <c r="B11" s="5">
        <f>'Local Option Sales Tax Coll'!N12</f>
        <v>1589018.31</v>
      </c>
      <c r="C11" s="5">
        <f>'Tourist Development Tax'!N12</f>
        <v>3541852.63</v>
      </c>
      <c r="D11" s="5">
        <f>SUM('Conv &amp; Tourist Impact'!B12:M12)</f>
        <v>0</v>
      </c>
      <c r="E11" s="5">
        <f>'Voted 1-Cent Local Option Fuel'!N12</f>
        <v>1180054.6099999999</v>
      </c>
      <c r="F11" s="5">
        <f>SUM('Non-Voted Local Option Fuel '!B12:M12)</f>
        <v>7000203.71</v>
      </c>
      <c r="G11" s="5">
        <f>SUM('Addtional Local Option Fuel'!B12:M12)</f>
        <v>5207071.32</v>
      </c>
    </row>
    <row r="12" spans="1:7">
      <c r="A12" s="4" t="s">
        <v>3</v>
      </c>
      <c r="B12" s="5">
        <f>'Local Option Sales Tax Coll'!N13</f>
        <v>1400688.1300000001</v>
      </c>
      <c r="C12" s="5">
        <f>'Tourist Development Tax'!N13</f>
        <v>31996.41</v>
      </c>
      <c r="D12" s="5">
        <f>SUM('Conv &amp; Tourist Impact'!B13:M13)</f>
        <v>0</v>
      </c>
      <c r="E12" s="5">
        <f>'Voted 1-Cent Local Option Fuel'!N13</f>
        <v>189370.96</v>
      </c>
      <c r="F12" s="5">
        <f>SUM('Non-Voted Local Option Fuel '!B13:M13)</f>
        <v>1115769.3199999998</v>
      </c>
      <c r="G12" s="5">
        <f>SUM('Addtional Local Option Fuel'!B13:M13)</f>
        <v>0</v>
      </c>
    </row>
    <row r="13" spans="1:7">
      <c r="A13" s="4" t="s">
        <v>4</v>
      </c>
      <c r="B13" s="5">
        <f>'Local Option Sales Tax Coll'!N14</f>
        <v>15129824.369999999</v>
      </c>
      <c r="C13" s="5">
        <f>'Tourist Development Tax'!N14</f>
        <v>15637360.02</v>
      </c>
      <c r="D13" s="5">
        <f>SUM('Conv &amp; Tourist Impact'!B14:M14)</f>
        <v>0</v>
      </c>
      <c r="E13" s="5">
        <f>'Voted 1-Cent Local Option Fuel'!N14</f>
        <v>1018115.0499999999</v>
      </c>
      <c r="F13" s="5">
        <f>SUM('Non-Voted Local Option Fuel '!B14:M14)</f>
        <v>6038697.9299999997</v>
      </c>
      <c r="G13" s="5">
        <f>SUM('Addtional Local Option Fuel'!B14:M14)</f>
        <v>0</v>
      </c>
    </row>
    <row r="14" spans="1:7">
      <c r="A14" s="4" t="s">
        <v>5</v>
      </c>
      <c r="B14" s="5">
        <f>'Local Option Sales Tax Coll'!N15</f>
        <v>1860536.7299999997</v>
      </c>
      <c r="C14" s="5">
        <f>'Tourist Development Tax'!N15</f>
        <v>81512.76999999999</v>
      </c>
      <c r="D14" s="5">
        <f>SUM('Conv &amp; Tourist Impact'!B15:M15)</f>
        <v>0</v>
      </c>
      <c r="E14" s="5">
        <f>'Voted 1-Cent Local Option Fuel'!N15</f>
        <v>27215.949999999997</v>
      </c>
      <c r="F14" s="5">
        <f>SUM('Non-Voted Local Option Fuel '!B15:M15)</f>
        <v>913974.49000000011</v>
      </c>
      <c r="G14" s="5">
        <f>SUM('Addtional Local Option Fuel'!B15:M15)</f>
        <v>0</v>
      </c>
    </row>
    <row r="15" spans="1:7">
      <c r="A15" s="4" t="s">
        <v>6</v>
      </c>
      <c r="B15" s="5">
        <f>'Local Option Sales Tax Coll'!N16</f>
        <v>1400972.6599999997</v>
      </c>
      <c r="C15" s="5">
        <f>'Tourist Development Tax'!N16</f>
        <v>8636429.709999999</v>
      </c>
      <c r="D15" s="5">
        <f>SUM('Conv &amp; Tourist Impact'!B16:M16)</f>
        <v>0</v>
      </c>
      <c r="E15" s="5">
        <f>'Voted 1-Cent Local Option Fuel'!N16</f>
        <v>1179026.7000000002</v>
      </c>
      <c r="F15" s="5">
        <f>SUM('Non-Voted Local Option Fuel '!B16:M16)</f>
        <v>20626205.549999997</v>
      </c>
      <c r="G15" s="5">
        <f>SUM('Addtional Local Option Fuel'!B16:M16)</f>
        <v>0</v>
      </c>
    </row>
    <row r="16" spans="1:7">
      <c r="A16" s="4" t="s">
        <v>7</v>
      </c>
      <c r="B16" s="5">
        <f>'Local Option Sales Tax Coll'!N17</f>
        <v>15021012.93</v>
      </c>
      <c r="C16" s="5">
        <f>'Tourist Development Tax'!N17</f>
        <v>45565034.259999998</v>
      </c>
      <c r="D16" s="5">
        <f>SUM('Conv &amp; Tourist Impact'!B17:M17)</f>
        <v>0</v>
      </c>
      <c r="E16" s="5">
        <f>'Voted 1-Cent Local Option Fuel'!N17</f>
        <v>8347735.5499999998</v>
      </c>
      <c r="F16" s="5">
        <f>SUM('Non-Voted Local Option Fuel '!B17:M17)</f>
        <v>49490108.460000008</v>
      </c>
      <c r="G16" s="5">
        <f>SUM('Addtional Local Option Fuel'!B17:M17)</f>
        <v>37889537.119999997</v>
      </c>
    </row>
    <row r="17" spans="1:7">
      <c r="A17" s="4" t="s">
        <v>8</v>
      </c>
      <c r="B17" s="5">
        <f>'Local Option Sales Tax Coll'!N18</f>
        <v>839939.42999999993</v>
      </c>
      <c r="C17" s="5">
        <f>'Tourist Development Tax'!N18</f>
        <v>0</v>
      </c>
      <c r="D17" s="5">
        <f>SUM('Conv &amp; Tourist Impact'!B18:M18)</f>
        <v>0</v>
      </c>
      <c r="E17" s="5">
        <f>'Voted 1-Cent Local Option Fuel'!N18</f>
        <v>21529.65</v>
      </c>
      <c r="F17" s="5">
        <f>SUM('Non-Voted Local Option Fuel '!B18:M18)</f>
        <v>337065.86000000004</v>
      </c>
      <c r="G17" s="5">
        <f>SUM('Addtional Local Option Fuel'!B18:M18)</f>
        <v>0</v>
      </c>
    </row>
    <row r="18" spans="1:7">
      <c r="A18" s="4" t="s">
        <v>9</v>
      </c>
      <c r="B18" s="5">
        <f>'Local Option Sales Tax Coll'!N19</f>
        <v>17999820.43</v>
      </c>
      <c r="C18" s="5">
        <f>'Tourist Development Tax'!N19</f>
        <v>2542649.1099999994</v>
      </c>
      <c r="D18" s="5">
        <f>SUM('Conv &amp; Tourist Impact'!B19:M19)</f>
        <v>0</v>
      </c>
      <c r="E18" s="5">
        <f>'Voted 1-Cent Local Option Fuel'!N19</f>
        <v>926164.77</v>
      </c>
      <c r="F18" s="5">
        <f>SUM('Non-Voted Local Option Fuel '!B19:M19)</f>
        <v>5468279.9699999997</v>
      </c>
      <c r="G18" s="5">
        <f>SUM('Addtional Local Option Fuel'!B19:M19)</f>
        <v>3957471.3999999994</v>
      </c>
    </row>
    <row r="19" spans="1:7">
      <c r="A19" s="4" t="s">
        <v>96</v>
      </c>
      <c r="B19" s="5">
        <f>'Local Option Sales Tax Coll'!N20</f>
        <v>252878.5</v>
      </c>
      <c r="C19" s="5">
        <f>'Tourist Development Tax'!N20</f>
        <v>630692.94000000006</v>
      </c>
      <c r="D19" s="5">
        <f>SUM('Conv &amp; Tourist Impact'!B20:M20)</f>
        <v>0</v>
      </c>
      <c r="E19" s="5">
        <f>'Voted 1-Cent Local Option Fuel'!N20</f>
        <v>548388.85</v>
      </c>
      <c r="F19" s="5">
        <f>SUM('Non-Voted Local Option Fuel '!B20:M20)</f>
        <v>3257775.5000000005</v>
      </c>
      <c r="G19" s="5">
        <f>SUM('Addtional Local Option Fuel'!B20:M20)</f>
        <v>2433005.6399999997</v>
      </c>
    </row>
    <row r="20" spans="1:7">
      <c r="A20" s="4" t="s">
        <v>10</v>
      </c>
      <c r="B20" s="5">
        <f>'Local Option Sales Tax Coll'!N21</f>
        <v>15118299.669999998</v>
      </c>
      <c r="C20" s="5">
        <f>'Tourist Development Tax'!N21</f>
        <v>469930.33999999997</v>
      </c>
      <c r="D20" s="5">
        <f>SUM('Conv &amp; Tourist Impact'!B21:M21)</f>
        <v>0</v>
      </c>
      <c r="E20" s="5">
        <f>'Voted 1-Cent Local Option Fuel'!N21</f>
        <v>820200.45999999985</v>
      </c>
      <c r="F20" s="5">
        <f>SUM('Non-Voted Local Option Fuel '!B21:M21)</f>
        <v>4873139.3899999987</v>
      </c>
      <c r="G20" s="5">
        <f>SUM('Addtional Local Option Fuel'!B21:M21)</f>
        <v>0</v>
      </c>
    </row>
    <row r="21" spans="1:7">
      <c r="A21" s="4" t="s">
        <v>11</v>
      </c>
      <c r="B21" s="5">
        <f>'Local Option Sales Tax Coll'!N22</f>
        <v>445562.89999999997</v>
      </c>
      <c r="C21" s="5">
        <f>'Tourist Development Tax'!N22</f>
        <v>16015145.560000001</v>
      </c>
      <c r="D21" s="5">
        <f>SUM('Conv &amp; Tourist Impact'!B22:M22)</f>
        <v>0</v>
      </c>
      <c r="E21" s="5">
        <f>'Voted 1-Cent Local Option Fuel'!N22</f>
        <v>1357092.22</v>
      </c>
      <c r="F21" s="5">
        <f>SUM('Non-Voted Local Option Fuel '!B22:M22)</f>
        <v>8063952.5899999999</v>
      </c>
      <c r="G21" s="5">
        <f>SUM('Addtional Local Option Fuel'!B22:M22)</f>
        <v>6202080.4000000004</v>
      </c>
    </row>
    <row r="22" spans="1:7">
      <c r="A22" s="4" t="s">
        <v>12</v>
      </c>
      <c r="B22" s="5">
        <f>'Local Option Sales Tax Coll'!N23</f>
        <v>6016371.6600000001</v>
      </c>
      <c r="C22" s="5">
        <f>'Tourist Development Tax'!N23</f>
        <v>667665.48</v>
      </c>
      <c r="D22" s="5">
        <f>SUM('Conv &amp; Tourist Impact'!B23:M23)</f>
        <v>0</v>
      </c>
      <c r="E22" s="5">
        <f>'Voted 1-Cent Local Option Fuel'!N23</f>
        <v>562939.59</v>
      </c>
      <c r="F22" s="5">
        <f>SUM('Non-Voted Local Option Fuel '!B23:M23)</f>
        <v>3272490.59</v>
      </c>
      <c r="G22" s="5">
        <f>SUM('Addtional Local Option Fuel'!B23:M23)</f>
        <v>0</v>
      </c>
    </row>
    <row r="23" spans="1:7">
      <c r="A23" s="4" t="s">
        <v>128</v>
      </c>
      <c r="B23" s="5">
        <f>'Local Option Sales Tax Coll'!N24</f>
        <v>380097940.16000003</v>
      </c>
      <c r="C23" s="5">
        <f>'Tourist Development Tax'!N24</f>
        <v>32388945.140000001</v>
      </c>
      <c r="D23" s="5">
        <f>'Conv &amp; Tourist Impact'!N24</f>
        <v>63913347.240000002</v>
      </c>
      <c r="E23" s="5">
        <f>'Voted 1-Cent Local Option Fuel'!N24</f>
        <v>10916823.859999999</v>
      </c>
      <c r="F23" s="5">
        <f>SUM('Non-Voted Local Option Fuel '!B24:M24)</f>
        <v>64622215.519999996</v>
      </c>
      <c r="G23" s="5">
        <f>SUM('Addtional Local Option Fuel'!B24:M24)</f>
        <v>29084102.050000001</v>
      </c>
    </row>
    <row r="24" spans="1:7">
      <c r="A24" s="4" t="s">
        <v>13</v>
      </c>
      <c r="B24" s="5">
        <f>'Local Option Sales Tax Coll'!N25</f>
        <v>1674052.75</v>
      </c>
      <c r="C24" s="5">
        <f>'Tourist Development Tax'!N25</f>
        <v>32004.050000000003</v>
      </c>
      <c r="D24" s="5">
        <f>SUM('Conv &amp; Tourist Impact'!B25:M25)</f>
        <v>0</v>
      </c>
      <c r="E24" s="5">
        <f>'Voted 1-Cent Local Option Fuel'!N25</f>
        <v>138853.18</v>
      </c>
      <c r="F24" s="5">
        <f>SUM('Non-Voted Local Option Fuel '!B25:M25)</f>
        <v>822065.38</v>
      </c>
      <c r="G24" s="5">
        <f>SUM('Addtional Local Option Fuel'!B25:M25)</f>
        <v>534091.85</v>
      </c>
    </row>
    <row r="25" spans="1:7">
      <c r="A25" s="4" t="s">
        <v>14</v>
      </c>
      <c r="B25" s="5">
        <f>'Local Option Sales Tax Coll'!N26</f>
        <v>568148.3899999999</v>
      </c>
      <c r="C25" s="5">
        <f>'Tourist Development Tax'!N26</f>
        <v>23024.91</v>
      </c>
      <c r="D25" s="5">
        <f>SUM('Conv &amp; Tourist Impact'!B26:M26)</f>
        <v>0</v>
      </c>
      <c r="E25" s="5">
        <f>'Voted 1-Cent Local Option Fuel'!N26</f>
        <v>31348.299999999996</v>
      </c>
      <c r="F25" s="5">
        <f>SUM('Non-Voted Local Option Fuel '!B26:M26)</f>
        <v>467630.65000000008</v>
      </c>
      <c r="G25" s="5">
        <f>SUM('Addtional Local Option Fuel'!B26:M26)</f>
        <v>0</v>
      </c>
    </row>
    <row r="26" spans="1:7">
      <c r="A26" s="4" t="s">
        <v>15</v>
      </c>
      <c r="B26" s="5">
        <f>'Local Option Sales Tax Coll'!N27</f>
        <v>122207077.85000001</v>
      </c>
      <c r="C26" s="5">
        <f>'Tourist Development Tax'!N27</f>
        <v>10739713.18</v>
      </c>
      <c r="D26" s="5">
        <f>'Conv &amp; Tourist Impact'!N27</f>
        <v>5369623.2566666668</v>
      </c>
      <c r="E26" s="5">
        <f>'Voted 1-Cent Local Option Fuel'!N27</f>
        <v>1020056.3499999999</v>
      </c>
      <c r="F26" s="5">
        <f>SUM('Non-Voted Local Option Fuel '!B27:M27)</f>
        <v>30551276.279999997</v>
      </c>
      <c r="G26" s="5">
        <f>SUM('Addtional Local Option Fuel'!B27:M27)</f>
        <v>0</v>
      </c>
    </row>
    <row r="27" spans="1:7">
      <c r="A27" s="4" t="s">
        <v>16</v>
      </c>
      <c r="B27" s="5">
        <f>'Local Option Sales Tax Coll'!N28</f>
        <v>55163925.830000006</v>
      </c>
      <c r="C27" s="5">
        <f>'Tourist Development Tax'!N28</f>
        <v>7454173.9299999997</v>
      </c>
      <c r="D27" s="5">
        <f>SUM('Conv &amp; Tourist Impact'!B28:M28)</f>
        <v>0</v>
      </c>
      <c r="E27" s="5">
        <f>'Voted 1-Cent Local Option Fuel'!N28</f>
        <v>1538904.16</v>
      </c>
      <c r="F27" s="5">
        <f>SUM('Non-Voted Local Option Fuel '!B28:M28)</f>
        <v>9063367.0300000012</v>
      </c>
      <c r="G27" s="5">
        <f>SUM('Addtional Local Option Fuel'!B28:M28)</f>
        <v>0</v>
      </c>
    </row>
    <row r="28" spans="1:7">
      <c r="A28" s="4" t="s">
        <v>17</v>
      </c>
      <c r="B28" s="5">
        <f>'Local Option Sales Tax Coll'!N29</f>
        <v>7053084.04</v>
      </c>
      <c r="C28" s="5">
        <f>'Tourist Development Tax'!N29</f>
        <v>1590703.0600000003</v>
      </c>
      <c r="D28" s="5">
        <f>SUM('Conv &amp; Tourist Impact'!B29:M29)</f>
        <v>0</v>
      </c>
      <c r="E28" s="5">
        <f>'Voted 1-Cent Local Option Fuel'!N29</f>
        <v>408724.35000000003</v>
      </c>
      <c r="F28" s="5">
        <f>SUM('Non-Voted Local Option Fuel '!B29:M29)</f>
        <v>2426754.84</v>
      </c>
      <c r="G28" s="5">
        <f>SUM('Addtional Local Option Fuel'!B29:M29)</f>
        <v>0</v>
      </c>
    </row>
    <row r="29" spans="1:7">
      <c r="A29" s="4" t="s">
        <v>18</v>
      </c>
      <c r="B29" s="5">
        <f>'Local Option Sales Tax Coll'!N30</f>
        <v>1408884.46</v>
      </c>
      <c r="C29" s="5">
        <f>'Tourist Development Tax'!N30</f>
        <v>924299.01</v>
      </c>
      <c r="D29" s="5">
        <f>SUM('Conv &amp; Tourist Impact'!B30:M30)</f>
        <v>0</v>
      </c>
      <c r="E29" s="5">
        <f>'Voted 1-Cent Local Option Fuel'!N30</f>
        <v>12761.140000000001</v>
      </c>
      <c r="F29" s="5">
        <f>SUM('Non-Voted Local Option Fuel '!B30:M30)</f>
        <v>326991.34999999998</v>
      </c>
      <c r="G29" s="5">
        <f>SUM('Addtional Local Option Fuel'!B30:M30)</f>
        <v>0</v>
      </c>
    </row>
    <row r="30" spans="1:7">
      <c r="A30" s="4" t="s">
        <v>19</v>
      </c>
      <c r="B30" s="5">
        <f>'Local Option Sales Tax Coll'!N31</f>
        <v>3247946.31</v>
      </c>
      <c r="C30" s="5">
        <f>'Tourist Development Tax'!N31</f>
        <v>105526.15000000001</v>
      </c>
      <c r="D30" s="5">
        <f>SUM('Conv &amp; Tourist Impact'!B31:M31)</f>
        <v>0</v>
      </c>
      <c r="E30" s="5">
        <f>'Voted 1-Cent Local Option Fuel'!N31</f>
        <v>195439.47000000003</v>
      </c>
      <c r="F30" s="5">
        <f>SUM('Non-Voted Local Option Fuel '!B31:M31)</f>
        <v>2646713.92</v>
      </c>
      <c r="G30" s="5">
        <f>SUM('Addtional Local Option Fuel'!B31:M31)</f>
        <v>0</v>
      </c>
    </row>
    <row r="31" spans="1:7">
      <c r="A31" s="4" t="s">
        <v>20</v>
      </c>
      <c r="B31" s="5">
        <f>'Local Option Sales Tax Coll'!N32</f>
        <v>471702.75000000006</v>
      </c>
      <c r="C31" s="5">
        <f>'Tourist Development Tax'!N32</f>
        <v>23782.410000000003</v>
      </c>
      <c r="D31" s="5">
        <f>SUM('Conv &amp; Tourist Impact'!B32:M32)</f>
        <v>0</v>
      </c>
      <c r="E31" s="5">
        <f>'Voted 1-Cent Local Option Fuel'!N32</f>
        <v>63513.479999999996</v>
      </c>
      <c r="F31" s="5">
        <f>SUM('Non-Voted Local Option Fuel '!B32:M32)</f>
        <v>374406.28</v>
      </c>
      <c r="G31" s="5">
        <f>SUM('Addtional Local Option Fuel'!B32:M32)</f>
        <v>0</v>
      </c>
    </row>
    <row r="32" spans="1:7">
      <c r="A32" s="4" t="s">
        <v>21</v>
      </c>
      <c r="B32" s="5">
        <f>'Local Option Sales Tax Coll'!N33</f>
        <v>237218.02999999997</v>
      </c>
      <c r="C32" s="5">
        <f>'Tourist Development Tax'!N33</f>
        <v>13674.929999999998</v>
      </c>
      <c r="D32" s="5">
        <f>SUM('Conv &amp; Tourist Impact'!B33:M33)</f>
        <v>0</v>
      </c>
      <c r="E32" s="5">
        <f>'Voted 1-Cent Local Option Fuel'!N33</f>
        <v>43681.08</v>
      </c>
      <c r="F32" s="5">
        <f>SUM('Non-Voted Local Option Fuel '!B33:M33)</f>
        <v>254267.02999999997</v>
      </c>
      <c r="G32" s="5">
        <f>SUM('Addtional Local Option Fuel'!B33:M33)</f>
        <v>0</v>
      </c>
    </row>
    <row r="33" spans="1:7">
      <c r="A33" s="4" t="s">
        <v>22</v>
      </c>
      <c r="B33" s="5">
        <f>'Local Option Sales Tax Coll'!N34</f>
        <v>1095247.6099999999</v>
      </c>
      <c r="C33" s="5">
        <f>'Tourist Development Tax'!N34</f>
        <v>1028291.36</v>
      </c>
      <c r="D33" s="5">
        <f>SUM('Conv &amp; Tourist Impact'!B34:M34)</f>
        <v>0</v>
      </c>
      <c r="E33" s="5">
        <f>'Voted 1-Cent Local Option Fuel'!N34</f>
        <v>58733.32</v>
      </c>
      <c r="F33" s="5">
        <f>SUM('Non-Voted Local Option Fuel '!B34:M34)</f>
        <v>346280.57999999996</v>
      </c>
      <c r="G33" s="5">
        <f>SUM('Addtional Local Option Fuel'!B34:M34)</f>
        <v>0</v>
      </c>
    </row>
    <row r="34" spans="1:7">
      <c r="A34" s="4" t="s">
        <v>23</v>
      </c>
      <c r="B34" s="5">
        <f>'Local Option Sales Tax Coll'!N35</f>
        <v>626559.92999999993</v>
      </c>
      <c r="C34" s="5">
        <f>'Tourist Development Tax'!N35</f>
        <v>27804.91</v>
      </c>
      <c r="D34" s="5">
        <f>SUM('Conv &amp; Tourist Impact'!B35:M35)</f>
        <v>0</v>
      </c>
      <c r="E34" s="5">
        <f>'Voted 1-Cent Local Option Fuel'!N35</f>
        <v>73156.380000000019</v>
      </c>
      <c r="F34" s="5">
        <f>SUM('Non-Voted Local Option Fuel '!B35:M35)</f>
        <v>913488.99000000011</v>
      </c>
      <c r="G34" s="5">
        <f>SUM('Addtional Local Option Fuel'!B35:M35)</f>
        <v>0</v>
      </c>
    </row>
    <row r="35" spans="1:7">
      <c r="A35" s="4" t="s">
        <v>24</v>
      </c>
      <c r="B35" s="5">
        <f>'Local Option Sales Tax Coll'!N36</f>
        <v>1335223.1600000001</v>
      </c>
      <c r="C35" s="5">
        <f>'Tourist Development Tax'!N36</f>
        <v>0</v>
      </c>
      <c r="D35" s="5">
        <f>SUM('Conv &amp; Tourist Impact'!B36:M36)</f>
        <v>0</v>
      </c>
      <c r="E35" s="5">
        <f>'Voted 1-Cent Local Option Fuel'!N36</f>
        <v>144000.93</v>
      </c>
      <c r="F35" s="5">
        <f>SUM('Non-Voted Local Option Fuel '!B36:M36)</f>
        <v>838269.14</v>
      </c>
      <c r="G35" s="5">
        <f>SUM('Addtional Local Option Fuel'!B36:M36)</f>
        <v>527505.01</v>
      </c>
    </row>
    <row r="36" spans="1:7">
      <c r="A36" s="4" t="s">
        <v>25</v>
      </c>
      <c r="B36" s="5">
        <f>'Local Option Sales Tax Coll'!N37</f>
        <v>2233249.21</v>
      </c>
      <c r="C36" s="5">
        <f>'Tourist Development Tax'!N37</f>
        <v>168278.76999999996</v>
      </c>
      <c r="D36" s="5">
        <f>SUM('Conv &amp; Tourist Impact'!B37:M37)</f>
        <v>0</v>
      </c>
      <c r="E36" s="5">
        <f>'Voted 1-Cent Local Option Fuel'!N37</f>
        <v>236973.28</v>
      </c>
      <c r="F36" s="5">
        <f>SUM('Non-Voted Local Option Fuel '!B37:M37)</f>
        <v>1362113.38</v>
      </c>
      <c r="G36" s="5">
        <f>SUM('Addtional Local Option Fuel'!B37:M37)</f>
        <v>301268.45999999996</v>
      </c>
    </row>
    <row r="37" spans="1:7">
      <c r="A37" s="4" t="s">
        <v>26</v>
      </c>
      <c r="B37" s="5">
        <f>'Local Option Sales Tax Coll'!N38</f>
        <v>6755076.8800000008</v>
      </c>
      <c r="C37" s="5">
        <f>'Tourist Development Tax'!N38</f>
        <v>360549.44</v>
      </c>
      <c r="D37" s="5">
        <f>SUM('Conv &amp; Tourist Impact'!B38:M38)</f>
        <v>0</v>
      </c>
      <c r="E37" s="5">
        <f>'Voted 1-Cent Local Option Fuel'!N38</f>
        <v>795368.00000000012</v>
      </c>
      <c r="F37" s="5">
        <f>SUM('Non-Voted Local Option Fuel '!B38:M38)</f>
        <v>4692721.8499999996</v>
      </c>
      <c r="G37" s="5">
        <f>SUM('Addtional Local Option Fuel'!B38:M38)</f>
        <v>1340834.9100000001</v>
      </c>
    </row>
    <row r="38" spans="1:7">
      <c r="A38" s="4" t="s">
        <v>27</v>
      </c>
      <c r="B38" s="5">
        <f>'Local Option Sales Tax Coll'!N39</f>
        <v>7731935.1800000016</v>
      </c>
      <c r="C38" s="5">
        <f>'Tourist Development Tax'!N39</f>
        <v>318671.34000000003</v>
      </c>
      <c r="D38" s="5">
        <f>SUM('Conv &amp; Tourist Impact'!B39:M39)</f>
        <v>0</v>
      </c>
      <c r="E38" s="5">
        <f>'Voted 1-Cent Local Option Fuel'!N39</f>
        <v>544184.48</v>
      </c>
      <c r="F38" s="5">
        <f>SUM('Non-Voted Local Option Fuel '!B39:M39)</f>
        <v>3187537.6299999994</v>
      </c>
      <c r="G38" s="5">
        <f>SUM('Addtional Local Option Fuel'!B39:M39)</f>
        <v>2092478.02</v>
      </c>
    </row>
    <row r="39" spans="1:7">
      <c r="A39" s="4" t="s">
        <v>28</v>
      </c>
      <c r="B39" s="5">
        <f>'Local Option Sales Tax Coll'!N40</f>
        <v>174323653.91999999</v>
      </c>
      <c r="C39" s="5">
        <f>'Tourist Development Tax'!N40</f>
        <v>21941870.07</v>
      </c>
      <c r="D39" s="5">
        <f>SUM('Conv &amp; Tourist Impact'!B40:M40)</f>
        <v>0</v>
      </c>
      <c r="E39" s="5">
        <f>'Voted 1-Cent Local Option Fuel'!N40</f>
        <v>6374029.2000000011</v>
      </c>
      <c r="F39" s="5">
        <f>SUM('Non-Voted Local Option Fuel '!B40:M40)</f>
        <v>37544824.310000002</v>
      </c>
      <c r="G39" s="5">
        <f>SUM('Addtional Local Option Fuel'!B40:M40)</f>
        <v>0</v>
      </c>
    </row>
    <row r="40" spans="1:7">
      <c r="A40" s="4" t="s">
        <v>29</v>
      </c>
      <c r="B40" s="5">
        <f>'Local Option Sales Tax Coll'!N41</f>
        <v>668901</v>
      </c>
      <c r="C40" s="5">
        <f>'Tourist Development Tax'!N41</f>
        <v>15071.21</v>
      </c>
      <c r="D40" s="5">
        <f>SUM('Conv &amp; Tourist Impact'!B41:M41)</f>
        <v>0</v>
      </c>
      <c r="E40" s="5">
        <f>'Voted 1-Cent Local Option Fuel'!N41</f>
        <v>111625.69000000002</v>
      </c>
      <c r="F40" s="5">
        <f>SUM('Non-Voted Local Option Fuel '!B41:M41)</f>
        <v>641868.10000000009</v>
      </c>
      <c r="G40" s="5">
        <f>SUM('Addtional Local Option Fuel'!B41:M41)</f>
        <v>0</v>
      </c>
    </row>
    <row r="41" spans="1:7">
      <c r="A41" s="4" t="s">
        <v>30</v>
      </c>
      <c r="B41" s="5">
        <f>'Local Option Sales Tax Coll'!N42</f>
        <v>17081320.84</v>
      </c>
      <c r="C41" s="5">
        <f>'Tourist Development Tax'!N42</f>
        <v>1745777.25</v>
      </c>
      <c r="D41" s="5">
        <f>SUM('Conv &amp; Tourist Impact'!B42:M42)</f>
        <v>0</v>
      </c>
      <c r="E41" s="5">
        <f>'Voted 1-Cent Local Option Fuel'!N42</f>
        <v>163222.21999999997</v>
      </c>
      <c r="F41" s="5">
        <f>SUM('Non-Voted Local Option Fuel '!B42:M42)</f>
        <v>4598383.22</v>
      </c>
      <c r="G41" s="5">
        <f>SUM('Addtional Local Option Fuel'!B42:M42)</f>
        <v>0</v>
      </c>
    </row>
    <row r="42" spans="1:7">
      <c r="A42" s="4" t="s">
        <v>31</v>
      </c>
      <c r="B42" s="5">
        <f>'Local Option Sales Tax Coll'!N43</f>
        <v>5352858.57</v>
      </c>
      <c r="C42" s="5">
        <f>'Tourist Development Tax'!N43</f>
        <v>284669.89</v>
      </c>
      <c r="D42" s="5">
        <f>SUM('Conv &amp; Tourist Impact'!B43:M43)</f>
        <v>0</v>
      </c>
      <c r="E42" s="5">
        <f>'Voted 1-Cent Local Option Fuel'!N43</f>
        <v>492408.68</v>
      </c>
      <c r="F42" s="5">
        <f>SUM('Non-Voted Local Option Fuel '!B43:M43)</f>
        <v>2788731.26</v>
      </c>
      <c r="G42" s="5">
        <f>SUM('Addtional Local Option Fuel'!B43:M43)</f>
        <v>0</v>
      </c>
    </row>
    <row r="43" spans="1:7">
      <c r="A43" s="4" t="s">
        <v>32</v>
      </c>
      <c r="B43" s="5">
        <f>'Local Option Sales Tax Coll'!N44</f>
        <v>663450.39000000013</v>
      </c>
      <c r="C43" s="5">
        <f>'Tourist Development Tax'!N44</f>
        <v>24894.030000000002</v>
      </c>
      <c r="D43" s="5">
        <f>SUM('Conv &amp; Tourist Impact'!B44:M44)</f>
        <v>0</v>
      </c>
      <c r="E43" s="5">
        <f>'Voted 1-Cent Local Option Fuel'!N44</f>
        <v>117326.46999999999</v>
      </c>
      <c r="F43" s="5">
        <f>SUM('Non-Voted Local Option Fuel '!B44:M44)</f>
        <v>667688.76</v>
      </c>
      <c r="G43" s="5">
        <f>SUM('Addtional Local Option Fuel'!B44:M44)</f>
        <v>0</v>
      </c>
    </row>
    <row r="44" spans="1:7">
      <c r="A44" s="4" t="s">
        <v>33</v>
      </c>
      <c r="B44" s="5">
        <f>'Local Option Sales Tax Coll'!N45</f>
        <v>218272.83</v>
      </c>
      <c r="C44" s="5">
        <f>'Tourist Development Tax'!N45</f>
        <v>0</v>
      </c>
      <c r="D44" s="5">
        <f>SUM('Conv &amp; Tourist Impact'!B45:M45)</f>
        <v>0</v>
      </c>
      <c r="E44" s="5">
        <f>'Voted 1-Cent Local Option Fuel'!N45</f>
        <v>11791.46</v>
      </c>
      <c r="F44" s="5">
        <f>SUM('Non-Voted Local Option Fuel '!B45:M45)</f>
        <v>204050.36</v>
      </c>
      <c r="G44" s="5">
        <f>SUM('Addtional Local Option Fuel'!B45:M45)</f>
        <v>0</v>
      </c>
    </row>
    <row r="45" spans="1:7">
      <c r="A45" s="4" t="s">
        <v>34</v>
      </c>
      <c r="B45" s="5">
        <f>'Local Option Sales Tax Coll'!N46</f>
        <v>28809374.499999996</v>
      </c>
      <c r="C45" s="5">
        <f>'Tourist Development Tax'!N46</f>
        <v>2092804.8399999999</v>
      </c>
      <c r="D45" s="5">
        <f>SUM('Conv &amp; Tourist Impact'!B46:M46)</f>
        <v>0</v>
      </c>
      <c r="E45" s="5">
        <f>'Voted 1-Cent Local Option Fuel'!N46</f>
        <v>1415349.53</v>
      </c>
      <c r="F45" s="5">
        <f>SUM('Non-Voted Local Option Fuel '!B46:M46)</f>
        <v>8380992.3500000006</v>
      </c>
      <c r="G45" s="5">
        <f>SUM('Addtional Local Option Fuel'!B46:M46)</f>
        <v>0</v>
      </c>
    </row>
    <row r="46" spans="1:7">
      <c r="A46" s="4" t="s">
        <v>35</v>
      </c>
      <c r="B46" s="5">
        <f>'Local Option Sales Tax Coll'!N47</f>
        <v>2282680.91</v>
      </c>
      <c r="C46" s="5">
        <f>'Tourist Development Tax'!N47</f>
        <v>28119152.209999997</v>
      </c>
      <c r="D46" s="5">
        <f>SUM('Conv &amp; Tourist Impact'!B47:M47)</f>
        <v>0</v>
      </c>
      <c r="E46" s="5">
        <f>'Voted 1-Cent Local Option Fuel'!N47</f>
        <v>3020448.82</v>
      </c>
      <c r="F46" s="5">
        <f>SUM('Non-Voted Local Option Fuel '!B47:M47)</f>
        <v>17904732.789999999</v>
      </c>
      <c r="G46" s="5">
        <f>SUM('Addtional Local Option Fuel'!B47:M47)</f>
        <v>13441289.15</v>
      </c>
    </row>
    <row r="47" spans="1:7">
      <c r="A47" s="4" t="s">
        <v>36</v>
      </c>
      <c r="B47" s="5">
        <f>'Local Option Sales Tax Coll'!N48</f>
        <v>47481853.850000001</v>
      </c>
      <c r="C47" s="5">
        <f>'Tourist Development Tax'!N48</f>
        <v>4276190.53</v>
      </c>
      <c r="D47" s="5">
        <f>SUM('Conv &amp; Tourist Impact'!B48:M48)</f>
        <v>0</v>
      </c>
      <c r="E47" s="5">
        <f>'Voted 1-Cent Local Option Fuel'!N48</f>
        <v>1373349.1600000001</v>
      </c>
      <c r="F47" s="5">
        <f>SUM('Non-Voted Local Option Fuel '!B48:M48)</f>
        <v>8142982.7300000004</v>
      </c>
      <c r="G47" s="5">
        <f>SUM('Addtional Local Option Fuel'!B48:M48)</f>
        <v>0</v>
      </c>
    </row>
    <row r="48" spans="1:7">
      <c r="A48" s="4" t="s">
        <v>37</v>
      </c>
      <c r="B48" s="5">
        <f>'Local Option Sales Tax Coll'!N49</f>
        <v>2492904.9899999998</v>
      </c>
      <c r="C48" s="5">
        <f>'Tourist Development Tax'!N49</f>
        <v>164134.61000000002</v>
      </c>
      <c r="D48" s="5">
        <f>SUM('Conv &amp; Tourist Impact'!B49:M49)</f>
        <v>0</v>
      </c>
      <c r="E48" s="5">
        <f>'Voted 1-Cent Local Option Fuel'!N49</f>
        <v>46204.770000000004</v>
      </c>
      <c r="F48" s="5">
        <f>SUM('Non-Voted Local Option Fuel '!B49:M49)</f>
        <v>1346838.95</v>
      </c>
      <c r="G48" s="5">
        <f>SUM('Addtional Local Option Fuel'!B49:M49)</f>
        <v>0</v>
      </c>
    </row>
    <row r="49" spans="1:7">
      <c r="A49" s="4" t="s">
        <v>38</v>
      </c>
      <c r="B49" s="5">
        <f>'Local Option Sales Tax Coll'!N50</f>
        <v>321542.69999999995</v>
      </c>
      <c r="C49" s="5">
        <f>'Tourist Development Tax'!N50</f>
        <v>0</v>
      </c>
      <c r="D49" s="5">
        <f>SUM('Conv &amp; Tourist Impact'!B50:M50)</f>
        <v>0</v>
      </c>
      <c r="E49" s="5">
        <f>'Voted 1-Cent Local Option Fuel'!N50</f>
        <v>45821.99</v>
      </c>
      <c r="F49" s="5">
        <f>SUM('Non-Voted Local Option Fuel '!B50:M50)</f>
        <v>261106.22</v>
      </c>
      <c r="G49" s="5">
        <f>SUM('Addtional Local Option Fuel'!B50:M50)</f>
        <v>0</v>
      </c>
    </row>
    <row r="50" spans="1:7">
      <c r="A50" s="4" t="s">
        <v>39</v>
      </c>
      <c r="B50" s="5">
        <f>'Local Option Sales Tax Coll'!N51</f>
        <v>1173705.21</v>
      </c>
      <c r="C50" s="5">
        <f>'Tourist Development Tax'!N51</f>
        <v>86252.220000000016</v>
      </c>
      <c r="D50" s="5">
        <f>SUM('Conv &amp; Tourist Impact'!B51:M51)</f>
        <v>0</v>
      </c>
      <c r="E50" s="5">
        <f>'Voted 1-Cent Local Option Fuel'!N51</f>
        <v>175893.66</v>
      </c>
      <c r="F50" s="5">
        <f>SUM('Non-Voted Local Option Fuel '!B51:M51)</f>
        <v>1603837.16</v>
      </c>
      <c r="G50" s="5">
        <f>SUM('Addtional Local Option Fuel'!B51:M51)</f>
        <v>0</v>
      </c>
    </row>
    <row r="51" spans="1:7">
      <c r="A51" s="4" t="s">
        <v>40</v>
      </c>
      <c r="B51" s="5">
        <f>'Local Option Sales Tax Coll'!N52</f>
        <v>21434911.050000001</v>
      </c>
      <c r="C51" s="5">
        <f>'Tourist Development Tax'!N52</f>
        <v>8737657.8699999992</v>
      </c>
      <c r="D51" s="5">
        <f>SUM('Conv &amp; Tourist Impact'!B52:M52)</f>
        <v>0</v>
      </c>
      <c r="E51" s="5">
        <f>'Voted 1-Cent Local Option Fuel'!N52</f>
        <v>1563090.43</v>
      </c>
      <c r="F51" s="5">
        <f>SUM('Non-Voted Local Option Fuel '!B52:M52)</f>
        <v>9251409.7599999998</v>
      </c>
      <c r="G51" s="5">
        <f>SUM('Addtional Local Option Fuel'!B52:M52)</f>
        <v>6922175.3399999999</v>
      </c>
    </row>
    <row r="52" spans="1:7">
      <c r="A52" s="4" t="s">
        <v>41</v>
      </c>
      <c r="B52" s="5">
        <f>'Local Option Sales Tax Coll'!N53</f>
        <v>1919867.81</v>
      </c>
      <c r="C52" s="5">
        <f>'Tourist Development Tax'!N53</f>
        <v>984807.05999999982</v>
      </c>
      <c r="D52" s="5">
        <f>SUM('Conv &amp; Tourist Impact'!B53:M53)</f>
        <v>0</v>
      </c>
      <c r="E52" s="5">
        <f>'Voted 1-Cent Local Option Fuel'!N53</f>
        <v>1975497.4400000002</v>
      </c>
      <c r="F52" s="5">
        <f>SUM('Non-Voted Local Option Fuel '!B53:M53)</f>
        <v>11532187.4</v>
      </c>
      <c r="G52" s="5">
        <f>SUM('Addtional Local Option Fuel'!B53:M53)</f>
        <v>7728799.5199999996</v>
      </c>
    </row>
    <row r="53" spans="1:7">
      <c r="A53" s="4" t="s">
        <v>42</v>
      </c>
      <c r="B53" s="5">
        <f>'Local Option Sales Tax Coll'!N54</f>
        <v>1202848.47</v>
      </c>
      <c r="C53" s="5">
        <f>'Tourist Development Tax'!N54</f>
        <v>1230750.5899999999</v>
      </c>
      <c r="D53" s="5">
        <f>SUM('Conv &amp; Tourist Impact'!B54:M54)</f>
        <v>0</v>
      </c>
      <c r="E53" s="5">
        <f>'Voted 1-Cent Local Option Fuel'!N54</f>
        <v>796670.41</v>
      </c>
      <c r="F53" s="5">
        <f>SUM('Non-Voted Local Option Fuel '!B54:M54)</f>
        <v>4730617.5299999993</v>
      </c>
      <c r="G53" s="5">
        <f>SUM('Addtional Local Option Fuel'!B54:M54)</f>
        <v>3551693.4</v>
      </c>
    </row>
    <row r="54" spans="1:7">
      <c r="A54" s="4" t="s">
        <v>43</v>
      </c>
      <c r="B54" s="5">
        <f>'Local Option Sales Tax Coll'!N55</f>
        <v>40217147.990000002</v>
      </c>
      <c r="C54" s="5">
        <f>'Tourist Development Tax'!N55</f>
        <v>26988057.349999998</v>
      </c>
      <c r="D54" s="5">
        <f>'Conv &amp; Tourist Impact'!N55</f>
        <v>6747278.79</v>
      </c>
      <c r="E54" s="5">
        <f>'Voted 1-Cent Local Option Fuel'!N55</f>
        <v>488647.53000000009</v>
      </c>
      <c r="F54" s="5">
        <f>SUM('Non-Voted Local Option Fuel '!B55:M55)</f>
        <v>2908115.8000000003</v>
      </c>
      <c r="G54" s="5">
        <f>SUM('Addtional Local Option Fuel'!B55:M55)</f>
        <v>1347386.99</v>
      </c>
    </row>
    <row r="55" spans="1:7">
      <c r="A55" s="4" t="s">
        <v>44</v>
      </c>
      <c r="B55" s="5">
        <f>'Local Option Sales Tax Coll'!N56</f>
        <v>7539792.1699999999</v>
      </c>
      <c r="C55" s="5">
        <f>'Tourist Development Tax'!N56</f>
        <v>3387871.65</v>
      </c>
      <c r="D55" s="5">
        <f>SUM('Conv &amp; Tourist Impact'!B56:M56)</f>
        <v>0</v>
      </c>
      <c r="E55" s="5">
        <f>'Voted 1-Cent Local Option Fuel'!N56</f>
        <v>404047.83</v>
      </c>
      <c r="F55" s="5">
        <f>SUM('Non-Voted Local Option Fuel '!B56:M56)</f>
        <v>2363518.6300000004</v>
      </c>
      <c r="G55" s="5">
        <f>SUM('Addtional Local Option Fuel'!B56:M56)</f>
        <v>0</v>
      </c>
    </row>
    <row r="56" spans="1:7">
      <c r="A56" s="4" t="s">
        <v>45</v>
      </c>
      <c r="B56" s="5">
        <f>'Local Option Sales Tax Coll'!N57</f>
        <v>1337359.93</v>
      </c>
      <c r="C56" s="5">
        <f>'Tourist Development Tax'!N57</f>
        <v>13182004.869999997</v>
      </c>
      <c r="D56" s="5">
        <f>SUM('Conv &amp; Tourist Impact'!B57:M57)</f>
        <v>0</v>
      </c>
      <c r="E56" s="5">
        <f>'Voted 1-Cent Local Option Fuel'!N57</f>
        <v>1092605.78</v>
      </c>
      <c r="F56" s="5">
        <f>SUM('Non-Voted Local Option Fuel '!B57:M57)</f>
        <v>6502077.9399999995</v>
      </c>
      <c r="G56" s="5">
        <f>SUM('Addtional Local Option Fuel'!B57:M57)</f>
        <v>0</v>
      </c>
    </row>
    <row r="57" spans="1:7">
      <c r="A57" s="4" t="s">
        <v>46</v>
      </c>
      <c r="B57" s="5">
        <f>'Local Option Sales Tax Coll'!N58</f>
        <v>3383187.41</v>
      </c>
      <c r="C57" s="5">
        <f>'Tourist Development Tax'!N58</f>
        <v>193249.51999999996</v>
      </c>
      <c r="D57" s="5">
        <f>SUM('Conv &amp; Tourist Impact'!B58:M58)</f>
        <v>0</v>
      </c>
      <c r="E57" s="5">
        <f>'Voted 1-Cent Local Option Fuel'!N58</f>
        <v>308731.91999999993</v>
      </c>
      <c r="F57" s="5">
        <f>SUM('Non-Voted Local Option Fuel '!B58:M58)</f>
        <v>1802998.2300000004</v>
      </c>
      <c r="G57" s="5">
        <f>SUM('Addtional Local Option Fuel'!B58:M58)</f>
        <v>1182570.2599999998</v>
      </c>
    </row>
    <row r="58" spans="1:7">
      <c r="A58" s="4" t="s">
        <v>47</v>
      </c>
      <c r="B58" s="5">
        <f>'Local Option Sales Tax Coll'!N59</f>
        <v>170642724.53999999</v>
      </c>
      <c r="C58" s="5">
        <f>'Tourist Development Tax'!N59</f>
        <v>183543400</v>
      </c>
      <c r="D58" s="5">
        <f>SUM('Conv &amp; Tourist Impact'!B59:M59)</f>
        <v>0</v>
      </c>
      <c r="E58" s="5">
        <f>'Voted 1-Cent Local Option Fuel'!N59</f>
        <v>1060528.8</v>
      </c>
      <c r="F58" s="5">
        <f>SUM('Non-Voted Local Option Fuel '!B59:M59)</f>
        <v>39569398.749999993</v>
      </c>
      <c r="G58" s="5">
        <f>SUM('Addtional Local Option Fuel'!B59:M59)</f>
        <v>0</v>
      </c>
    </row>
    <row r="59" spans="1:7">
      <c r="A59" s="4" t="s">
        <v>48</v>
      </c>
      <c r="B59" s="5">
        <f>'Local Option Sales Tax Coll'!N60</f>
        <v>37337511.810000002</v>
      </c>
      <c r="C59" s="5">
        <f>'Tourist Development Tax'!N60</f>
        <v>36381089.579999991</v>
      </c>
      <c r="D59" s="5">
        <f>SUM('Conv &amp; Tourist Impact'!B60:M60)</f>
        <v>0</v>
      </c>
      <c r="E59" s="5">
        <f>'Voted 1-Cent Local Option Fuel'!N60</f>
        <v>1801929.71</v>
      </c>
      <c r="F59" s="5">
        <f>SUM('Non-Voted Local Option Fuel '!B60:M60)</f>
        <v>10722893.249999998</v>
      </c>
      <c r="G59" s="5">
        <f>SUM('Addtional Local Option Fuel'!B60:M60)</f>
        <v>0</v>
      </c>
    </row>
    <row r="60" spans="1:7">
      <c r="A60" s="4" t="s">
        <v>49</v>
      </c>
      <c r="B60" s="5">
        <f>'Local Option Sales Tax Coll'!N61</f>
        <v>5826203.6600000001</v>
      </c>
      <c r="C60" s="5">
        <f>'Tourist Development Tax'!N61</f>
        <v>30120290.289999999</v>
      </c>
      <c r="D60" s="5">
        <f>SUM('Conv &amp; Tourist Impact'!B61:M61)</f>
        <v>0</v>
      </c>
      <c r="E60" s="5">
        <f>'Voted 1-Cent Local Option Fuel'!N61</f>
        <v>5736766.080000001</v>
      </c>
      <c r="F60" s="5">
        <f>SUM('Non-Voted Local Option Fuel '!B61:M61)</f>
        <v>34026635.829999998</v>
      </c>
      <c r="G60" s="5">
        <f>SUM('Addtional Local Option Fuel'!B61:M61)</f>
        <v>25526612.66</v>
      </c>
    </row>
    <row r="61" spans="1:7">
      <c r="A61" s="4" t="s">
        <v>50</v>
      </c>
      <c r="B61" s="5">
        <f>'Local Option Sales Tax Coll'!N62</f>
        <v>38422818.399999999</v>
      </c>
      <c r="C61" s="5">
        <f>'Tourist Development Tax'!N62</f>
        <v>785303.16000000015</v>
      </c>
      <c r="D61" s="5">
        <f>SUM('Conv &amp; Tourist Impact'!B62:M62)</f>
        <v>0</v>
      </c>
      <c r="E61" s="5">
        <f>'Voted 1-Cent Local Option Fuel'!N62</f>
        <v>2142968.48</v>
      </c>
      <c r="F61" s="5">
        <f>SUM('Non-Voted Local Option Fuel '!B62:M62)</f>
        <v>12694505.919999998</v>
      </c>
      <c r="G61" s="5">
        <f>SUM('Addtional Local Option Fuel'!B62:M62)</f>
        <v>0</v>
      </c>
    </row>
    <row r="62" spans="1:7">
      <c r="A62" s="4" t="s">
        <v>51</v>
      </c>
      <c r="B62" s="5">
        <f>'Local Option Sales Tax Coll'!N63</f>
        <v>115292961.15000001</v>
      </c>
      <c r="C62" s="5">
        <f>'Tourist Development Tax'!N63</f>
        <v>30054587.009999998</v>
      </c>
      <c r="D62" s="5">
        <f>SUM('Conv &amp; Tourist Impact'!B63:M63)</f>
        <v>0</v>
      </c>
      <c r="E62" s="5">
        <f>'Voted 1-Cent Local Option Fuel'!N63</f>
        <v>3843833.1200000006</v>
      </c>
      <c r="F62" s="5">
        <f>SUM('Non-Voted Local Option Fuel '!B63:M63)</f>
        <v>22837307.040000003</v>
      </c>
      <c r="G62" s="5">
        <f>SUM('Addtional Local Option Fuel'!B63:M63)</f>
        <v>0</v>
      </c>
    </row>
    <row r="63" spans="1:7">
      <c r="A63" s="4" t="s">
        <v>52</v>
      </c>
      <c r="B63" s="5">
        <f>'Local Option Sales Tax Coll'!N64</f>
        <v>57369042.319999993</v>
      </c>
      <c r="C63" s="5">
        <f>'Tourist Development Tax'!N64</f>
        <v>7191569.9200000009</v>
      </c>
      <c r="D63" s="5">
        <f>SUM('Conv &amp; Tourist Impact'!B64:M64)</f>
        <v>0</v>
      </c>
      <c r="E63" s="5">
        <f>'Voted 1-Cent Local Option Fuel'!N64</f>
        <v>2921210.3299999996</v>
      </c>
      <c r="F63" s="5">
        <f>SUM('Non-Voted Local Option Fuel '!B64:M64)</f>
        <v>17013250.189999998</v>
      </c>
      <c r="G63" s="5">
        <f>SUM('Addtional Local Option Fuel'!B64:M64)</f>
        <v>10963007.409999998</v>
      </c>
    </row>
    <row r="64" spans="1:7">
      <c r="A64" s="4" t="s">
        <v>53</v>
      </c>
      <c r="B64" s="5">
        <f>'Local Option Sales Tax Coll'!N65</f>
        <v>4319968.2299999995</v>
      </c>
      <c r="C64" s="5">
        <f>'Tourist Development Tax'!N65</f>
        <v>259163.01999999996</v>
      </c>
      <c r="D64" s="5">
        <f>SUM('Conv &amp; Tourist Impact'!B65:M65)</f>
        <v>0</v>
      </c>
      <c r="E64" s="5">
        <f>'Voted 1-Cent Local Option Fuel'!N65</f>
        <v>327301.93</v>
      </c>
      <c r="F64" s="5">
        <f>SUM('Non-Voted Local Option Fuel '!B65:M65)</f>
        <v>1917714.9400000002</v>
      </c>
      <c r="G64" s="5">
        <f>SUM('Addtional Local Option Fuel'!B65:M65)</f>
        <v>1321370.1000000001</v>
      </c>
    </row>
    <row r="65" spans="1:7">
      <c r="A65" s="4" t="s">
        <v>54</v>
      </c>
      <c r="B65" s="5">
        <f>'Local Option Sales Tax Coll'!N66</f>
        <v>1049128.3399999999</v>
      </c>
      <c r="C65" s="5">
        <f>'Tourist Development Tax'!N66</f>
        <v>7278551.6799999997</v>
      </c>
      <c r="D65" s="5">
        <f>SUM('Conv &amp; Tourist Impact'!B66:M66)</f>
        <v>0</v>
      </c>
      <c r="E65" s="5">
        <f>'Voted 1-Cent Local Option Fuel'!N66</f>
        <v>198658.33</v>
      </c>
      <c r="F65" s="5">
        <f>SUM('Non-Voted Local Option Fuel '!B66:M66)</f>
        <v>7063441.5600000005</v>
      </c>
      <c r="G65" s="5">
        <f>SUM('Addtional Local Option Fuel'!B66:M66)</f>
        <v>0</v>
      </c>
    </row>
    <row r="66" spans="1:7">
      <c r="A66" s="4" t="s">
        <v>55</v>
      </c>
      <c r="B66" s="5">
        <f>'Local Option Sales Tax Coll'!N67</f>
        <v>10817642.15</v>
      </c>
      <c r="C66" s="5">
        <f>'Tourist Development Tax'!N67</f>
        <v>2632227.8100000005</v>
      </c>
      <c r="D66" s="5">
        <f>SUM('Conv &amp; Tourist Impact'!B67:M67)</f>
        <v>0</v>
      </c>
      <c r="E66" s="5">
        <f>'Voted 1-Cent Local Option Fuel'!N67</f>
        <v>1337653.47</v>
      </c>
      <c r="F66" s="5">
        <f>SUM('Non-Voted Local Option Fuel '!B67:M67)</f>
        <v>7890791.8099999996</v>
      </c>
      <c r="G66" s="5">
        <f>SUM('Addtional Local Option Fuel'!B67:M67)</f>
        <v>5632632.1799999997</v>
      </c>
    </row>
    <row r="67" spans="1:7">
      <c r="A67" s="4" t="s">
        <v>56</v>
      </c>
      <c r="B67" s="5">
        <f>'Local Option Sales Tax Coll'!N68</f>
        <v>5595542.9700000007</v>
      </c>
      <c r="C67" s="5">
        <f>'Tourist Development Tax'!N68</f>
        <v>1226856.5199999998</v>
      </c>
      <c r="D67" s="5">
        <f>SUM('Conv &amp; Tourist Impact'!B68:M68)</f>
        <v>0</v>
      </c>
      <c r="E67" s="5">
        <f>'Voted 1-Cent Local Option Fuel'!N68</f>
        <v>97561.83</v>
      </c>
      <c r="F67" s="5">
        <f>SUM('Non-Voted Local Option Fuel '!B68:M68)</f>
        <v>4426418.42</v>
      </c>
      <c r="G67" s="5">
        <f>SUM('Addtional Local Option Fuel'!B68:M68)</f>
        <v>0</v>
      </c>
    </row>
    <row r="68" spans="1:7">
      <c r="A68" s="4" t="s">
        <v>57</v>
      </c>
      <c r="B68" s="5">
        <f>'Local Option Sales Tax Coll'!N69</f>
        <v>52234379.229999997</v>
      </c>
      <c r="C68" s="5">
        <f>'Tourist Development Tax'!N69</f>
        <v>14250745.65</v>
      </c>
      <c r="D68" s="5">
        <f>SUM('Conv &amp; Tourist Impact'!B69:M69)</f>
        <v>0</v>
      </c>
      <c r="E68" s="5">
        <f>'Voted 1-Cent Local Option Fuel'!N69</f>
        <v>1571384.55</v>
      </c>
      <c r="F68" s="5">
        <f>SUM('Non-Voted Local Option Fuel '!B69:M69)</f>
        <v>9316528.1199999992</v>
      </c>
      <c r="G68" s="5">
        <f>SUM('Addtional Local Option Fuel'!B69:M69)</f>
        <v>7138364.6699999999</v>
      </c>
    </row>
    <row r="69" spans="1:7">
      <c r="A69" s="4" t="s">
        <v>58</v>
      </c>
      <c r="B69" s="5">
        <f>'Local Option Sales Tax Coll'!N70</f>
        <v>4751806.63</v>
      </c>
      <c r="C69" s="5">
        <f>'Tourist Development Tax'!N70</f>
        <v>3485842.52</v>
      </c>
      <c r="D69" s="5">
        <f>SUM('Conv &amp; Tourist Impact'!B70:M70)</f>
        <v>0</v>
      </c>
      <c r="E69" s="5">
        <f>'Voted 1-Cent Local Option Fuel'!N70</f>
        <v>1978253.1800000002</v>
      </c>
      <c r="F69" s="5">
        <f>SUM('Non-Voted Local Option Fuel '!B70:M70)</f>
        <v>11765019.930000002</v>
      </c>
      <c r="G69" s="5">
        <f>SUM('Addtional Local Option Fuel'!B70:M70)</f>
        <v>0</v>
      </c>
    </row>
    <row r="70" spans="1:7">
      <c r="A70" s="4" t="s">
        <v>59</v>
      </c>
      <c r="B70" s="5">
        <f>'Local Option Sales Tax Coll'!N71</f>
        <v>8697841.8699999992</v>
      </c>
      <c r="C70" s="5">
        <f>'Tourist Development Tax'!N71</f>
        <v>416303.21</v>
      </c>
      <c r="D70" s="5">
        <f>SUM('Conv &amp; Tourist Impact'!B71:M71)</f>
        <v>0</v>
      </c>
      <c r="E70" s="5">
        <f>'Voted 1-Cent Local Option Fuel'!N71</f>
        <v>800015.20000000007</v>
      </c>
      <c r="F70" s="5">
        <f>SUM('Non-Voted Local Option Fuel '!B71:M71)</f>
        <v>4567683.0200000014</v>
      </c>
      <c r="G70" s="5">
        <f>SUM('Addtional Local Option Fuel'!B71:M71)</f>
        <v>0</v>
      </c>
    </row>
    <row r="71" spans="1:7">
      <c r="A71" s="4" t="s">
        <v>60</v>
      </c>
      <c r="B71" s="5">
        <f>'Local Option Sales Tax Coll'!N72</f>
        <v>2676791.02</v>
      </c>
      <c r="C71" s="5">
        <f>'Tourist Development Tax'!N72</f>
        <v>162482.41999999998</v>
      </c>
      <c r="D71" s="5">
        <f>SUM('Conv &amp; Tourist Impact'!B72:M72)</f>
        <v>0</v>
      </c>
      <c r="E71" s="5">
        <f>'Voted 1-Cent Local Option Fuel'!N72</f>
        <v>272512.13</v>
      </c>
      <c r="F71" s="5">
        <f>SUM('Non-Voted Local Option Fuel '!B72:M72)</f>
        <v>1582117.05</v>
      </c>
      <c r="G71" s="5">
        <f>SUM('Addtional Local Option Fuel'!B72:M72)</f>
        <v>1008631.7000000001</v>
      </c>
    </row>
    <row r="72" spans="1:7">
      <c r="A72" s="4" t="s">
        <v>130</v>
      </c>
      <c r="B72" s="5">
        <f>'Local Option Sales Tax Coll'!N73</f>
        <v>1766112.1800000002</v>
      </c>
      <c r="C72" s="5">
        <f>'Tourist Development Tax'!N73</f>
        <v>205481</v>
      </c>
      <c r="D72" s="5">
        <f>SUM('Conv &amp; Tourist Impact'!B73:M73)</f>
        <v>0</v>
      </c>
      <c r="E72" s="5">
        <f>'Voted 1-Cent Local Option Fuel'!N73</f>
        <v>63681.59</v>
      </c>
      <c r="F72" s="5">
        <f>SUM('Non-Voted Local Option Fuel '!B73:M73)</f>
        <v>981660.27</v>
      </c>
      <c r="G72" s="5">
        <f>SUM('Addtional Local Option Fuel'!B73:M73)</f>
        <v>0</v>
      </c>
    </row>
    <row r="73" spans="1:7">
      <c r="A73" s="4" t="s">
        <v>62</v>
      </c>
      <c r="B73" s="5">
        <f>'Local Option Sales Tax Coll'!N74</f>
        <v>391968.60000000003</v>
      </c>
      <c r="C73" s="5">
        <f>'Tourist Development Tax'!N74</f>
        <v>0</v>
      </c>
      <c r="D73" s="5">
        <f>SUM('Conv &amp; Tourist Impact'!B74:M74)</f>
        <v>0</v>
      </c>
      <c r="E73" s="5">
        <f>'Voted 1-Cent Local Option Fuel'!N74</f>
        <v>64311.47</v>
      </c>
      <c r="F73" s="5">
        <f>SUM('Non-Voted Local Option Fuel '!B74:M74)</f>
        <v>365895.56</v>
      </c>
      <c r="G73" s="5">
        <f>SUM('Addtional Local Option Fuel'!B74:M74)</f>
        <v>0</v>
      </c>
    </row>
    <row r="74" spans="1:7">
      <c r="A74" s="4" t="s">
        <v>63</v>
      </c>
      <c r="B74" s="5">
        <f>'Local Option Sales Tax Coll'!N75</f>
        <v>27242764.18</v>
      </c>
      <c r="C74" s="5">
        <f>'Tourist Development Tax'!N75</f>
        <v>7581156.4100000001</v>
      </c>
      <c r="D74" s="5">
        <f>'Conv &amp; Tourist Impact'!N75</f>
        <v>7583156.4800000004</v>
      </c>
      <c r="E74" s="5">
        <f>'Voted 1-Cent Local Option Fuel'!N75</f>
        <v>2278145.65</v>
      </c>
      <c r="F74" s="5">
        <f>SUM('Non-Voted Local Option Fuel '!B75:M75)</f>
        <v>13512620.179999998</v>
      </c>
      <c r="G74" s="5">
        <f>SUM('Addtional Local Option Fuel'!B75:M75)</f>
        <v>10205199.75</v>
      </c>
    </row>
    <row r="75" spans="1:7">
      <c r="A75" s="4" t="s">
        <v>64</v>
      </c>
      <c r="B75" s="5">
        <f>'Local Option Sales Tax Coll'!N76</f>
        <v>1435727.45</v>
      </c>
      <c r="C75" s="5">
        <f>'Tourist Development Tax'!N76</f>
        <v>90594.47</v>
      </c>
      <c r="D75" s="5">
        <f>SUM('Conv &amp; Tourist Impact'!B76:M76)</f>
        <v>0</v>
      </c>
      <c r="E75" s="5">
        <f>'Voted 1-Cent Local Option Fuel'!N76</f>
        <v>114568.74</v>
      </c>
      <c r="F75" s="5">
        <f>SUM('Non-Voted Local Option Fuel '!B76:M76)</f>
        <v>673673.45</v>
      </c>
      <c r="G75" s="5">
        <f>SUM('Addtional Local Option Fuel'!B76:M76)</f>
        <v>0</v>
      </c>
    </row>
    <row r="76" spans="1:7">
      <c r="A76" s="4" t="s">
        <v>65</v>
      </c>
      <c r="B76" s="5">
        <f>'Local Option Sales Tax Coll'!N77</f>
        <v>17475281.300000004</v>
      </c>
      <c r="C76" s="5">
        <f>'Tourist Development Tax'!N77</f>
        <v>17633928.550000001</v>
      </c>
      <c r="D76" s="5">
        <f>SUM('Conv &amp; Tourist Impact'!B77:M77)</f>
        <v>0</v>
      </c>
      <c r="E76" s="5">
        <f>'Voted 1-Cent Local Option Fuel'!N77</f>
        <v>334611.74000000005</v>
      </c>
      <c r="F76" s="5">
        <f>SUM('Non-Voted Local Option Fuel '!B77:M77)</f>
        <v>1976769.4700000002</v>
      </c>
      <c r="G76" s="5">
        <f>SUM('Addtional Local Option Fuel'!B77:M77)</f>
        <v>0</v>
      </c>
    </row>
    <row r="77" spans="1:7">
      <c r="A77" s="4" t="s">
        <v>66</v>
      </c>
      <c r="B77" s="5">
        <f>'Local Option Sales Tax Coll'!N78</f>
        <v>1239360.9699999997</v>
      </c>
      <c r="C77" s="5">
        <f>'Tourist Development Tax'!N78</f>
        <v>69820.06</v>
      </c>
      <c r="D77" s="5">
        <f>SUM('Conv &amp; Tourist Impact'!B78:M78)</f>
        <v>0</v>
      </c>
      <c r="E77" s="5">
        <f>'Voted 1-Cent Local Option Fuel'!N78</f>
        <v>119001.10999999999</v>
      </c>
      <c r="F77" s="5">
        <f>SUM('Non-Voted Local Option Fuel '!B78:M78)</f>
        <v>702192.55999999994</v>
      </c>
      <c r="G77" s="5">
        <f>SUM('Addtional Local Option Fuel'!B78:M78)</f>
        <v>0</v>
      </c>
    </row>
    <row r="78" spans="1:7">
      <c r="A78" s="4" t="s">
        <v>67</v>
      </c>
      <c r="B78" s="5">
        <f>'Local Option Sales Tax Coll'!N79</f>
        <v>117714814.03999998</v>
      </c>
      <c r="C78" s="5">
        <f>'Tourist Development Tax'!N79</f>
        <v>0</v>
      </c>
      <c r="D78" s="5">
        <f>SUM('Conv &amp; Tourist Impact'!B79:M79)</f>
        <v>0</v>
      </c>
      <c r="E78" s="5">
        <f>SUM('Voted 1-Cent Local Option Fuel'!B79:M79)</f>
        <v>0</v>
      </c>
      <c r="F78" s="5">
        <f>SUM('Non-Voted Local Option Fuel '!B79:M79)</f>
        <v>0</v>
      </c>
      <c r="G78" s="5">
        <f>SUM('Addtional Local Option Fuel'!B79:M79)</f>
        <v>0</v>
      </c>
    </row>
    <row r="79" spans="1:7">
      <c r="A79" s="4" t="s">
        <v>1</v>
      </c>
      <c r="B79" s="5" t="s">
        <v>83</v>
      </c>
      <c r="C79" s="5" t="s">
        <v>84</v>
      </c>
      <c r="D79" s="5" t="s">
        <v>84</v>
      </c>
      <c r="E79" s="5" t="s">
        <v>84</v>
      </c>
      <c r="F79" s="5" t="s">
        <v>84</v>
      </c>
      <c r="G79" s="5" t="s">
        <v>85</v>
      </c>
    </row>
    <row r="80" spans="1:7">
      <c r="A80" s="4" t="s">
        <v>68</v>
      </c>
      <c r="B80" s="5">
        <f t="shared" ref="B80:G80" si="0">SUM(B11:B78)</f>
        <v>1709188223.8400002</v>
      </c>
      <c r="C80" s="5">
        <f t="shared" si="0"/>
        <v>605844320.86999977</v>
      </c>
      <c r="D80" s="5">
        <f t="shared" si="0"/>
        <v>83613405.766666681</v>
      </c>
      <c r="E80" s="5">
        <f t="shared" si="0"/>
        <v>79442016.549999982</v>
      </c>
      <c r="F80" s="5">
        <f t="shared" si="0"/>
        <v>560137242.02999997</v>
      </c>
      <c r="G80" s="5">
        <f t="shared" si="0"/>
        <v>185539179.30999997</v>
      </c>
    </row>
    <row r="82" spans="1:1">
      <c r="A82" s="4" t="s">
        <v>86</v>
      </c>
    </row>
    <row r="83" spans="1:1">
      <c r="A83" s="4" t="s">
        <v>87</v>
      </c>
    </row>
    <row r="84" spans="1:1">
      <c r="A84" s="4" t="s">
        <v>88</v>
      </c>
    </row>
    <row r="85" spans="1:1">
      <c r="A85" s="4"/>
    </row>
  </sheetData>
  <mergeCells count="4">
    <mergeCell ref="A3:G3"/>
    <mergeCell ref="A5:G5"/>
    <mergeCell ref="A6:G6"/>
    <mergeCell ref="A4:G4"/>
  </mergeCells>
  <phoneticPr fontId="3"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4"/>
    <pageSetUpPr fitToPage="1"/>
  </sheetPr>
  <dimension ref="A1:N81"/>
  <sheetViews>
    <sheetView workbookViewId="0">
      <pane xSplit="1" ySplit="11" topLeftCell="F12" activePane="bottomRight" state="frozen"/>
      <selection pane="topRight" activeCell="B1" sqref="B1"/>
      <selection pane="bottomLeft" activeCell="A10" sqref="A10"/>
      <selection pane="bottomRight" activeCell="A4" sqref="A4:N4"/>
    </sheetView>
  </sheetViews>
  <sheetFormatPr defaultRowHeight="12.75"/>
  <cols>
    <col min="1" max="1" width="16.1640625" bestFit="1" customWidth="1"/>
    <col min="2" max="4" width="11.1640625" customWidth="1"/>
    <col min="5" max="13" width="11.1640625" bestFit="1" customWidth="1"/>
    <col min="14" max="14" width="12.6640625" bestFit="1" customWidth="1"/>
  </cols>
  <sheetData>
    <row r="1" spans="1:14">
      <c r="A1" t="str">
        <f>'SFY1213'!A1</f>
        <v>VALIDATED TAX RECEIPTS DATA FOR:  JULY, 2012 thru June, 2013</v>
      </c>
      <c r="N1" t="s">
        <v>89</v>
      </c>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133</v>
      </c>
      <c r="B7" s="36"/>
      <c r="C7" s="36"/>
      <c r="D7" s="36"/>
      <c r="E7" s="36"/>
      <c r="F7" s="36"/>
      <c r="G7" s="36"/>
      <c r="H7" s="36"/>
      <c r="I7" s="36"/>
      <c r="J7" s="36"/>
      <c r="K7" s="36"/>
      <c r="L7" s="36"/>
      <c r="M7" s="36"/>
      <c r="N7" s="36"/>
    </row>
    <row r="8" spans="1:14">
      <c r="N8" s="6"/>
    </row>
    <row r="9" spans="1:14">
      <c r="B9" s="2">
        <v>41091</v>
      </c>
      <c r="C9" s="2">
        <v>41122</v>
      </c>
      <c r="D9" s="2">
        <v>41153</v>
      </c>
      <c r="E9" s="2">
        <v>41183</v>
      </c>
      <c r="F9" s="2">
        <v>41214</v>
      </c>
      <c r="G9" s="2">
        <v>41244</v>
      </c>
      <c r="H9" s="2">
        <v>41275</v>
      </c>
      <c r="I9" s="2">
        <v>41306</v>
      </c>
      <c r="J9" s="2">
        <v>41334</v>
      </c>
      <c r="K9" s="2">
        <v>41365</v>
      </c>
      <c r="L9" s="2">
        <v>41395</v>
      </c>
      <c r="M9" s="2">
        <v>41426</v>
      </c>
      <c r="N9" s="31" t="s">
        <v>139</v>
      </c>
    </row>
    <row r="10" spans="1:14">
      <c r="A10" t="s">
        <v>0</v>
      </c>
      <c r="B10" s="3"/>
      <c r="C10" s="3"/>
      <c r="D10" s="3"/>
      <c r="E10" s="3"/>
      <c r="F10" s="3"/>
      <c r="G10" s="3"/>
      <c r="H10" s="3"/>
      <c r="I10" s="3"/>
      <c r="J10" s="3"/>
      <c r="K10" s="3"/>
      <c r="L10" s="3"/>
      <c r="M10" s="3"/>
      <c r="N10" s="6"/>
    </row>
    <row r="11" spans="1:14">
      <c r="A11" t="s">
        <v>1</v>
      </c>
    </row>
    <row r="12" spans="1:14">
      <c r="A12" t="s">
        <v>90</v>
      </c>
      <c r="B12" s="1">
        <v>127063.55</v>
      </c>
      <c r="C12" s="1">
        <v>132995.16</v>
      </c>
      <c r="D12" s="1">
        <v>140791.45000000001</v>
      </c>
      <c r="E12" s="1">
        <v>133731.18</v>
      </c>
      <c r="F12" s="1">
        <v>135734.57</v>
      </c>
      <c r="G12" s="1">
        <v>151679.67999999999</v>
      </c>
      <c r="H12" s="1">
        <v>124531.37</v>
      </c>
      <c r="I12" s="1">
        <v>128082.07</v>
      </c>
      <c r="J12" s="1">
        <v>135136.6</v>
      </c>
      <c r="K12" s="1">
        <v>117323.88</v>
      </c>
      <c r="L12" s="1">
        <v>122950.39</v>
      </c>
      <c r="M12" s="1">
        <v>138998.41</v>
      </c>
      <c r="N12" s="6">
        <f>SUM(B12:M12)</f>
        <v>1589018.31</v>
      </c>
    </row>
    <row r="13" spans="1:14">
      <c r="A13" t="s">
        <v>91</v>
      </c>
      <c r="B13" s="1">
        <v>124071.79</v>
      </c>
      <c r="C13" s="1">
        <v>115506.88</v>
      </c>
      <c r="D13" s="1">
        <v>108380.29</v>
      </c>
      <c r="E13" s="1">
        <v>114602.03</v>
      </c>
      <c r="F13" s="1">
        <v>112209.76</v>
      </c>
      <c r="G13" s="1">
        <v>116221.54</v>
      </c>
      <c r="H13" s="1">
        <v>123144.56</v>
      </c>
      <c r="I13" s="1">
        <v>106870.78</v>
      </c>
      <c r="J13" s="1">
        <v>113044.32</v>
      </c>
      <c r="K13" s="1">
        <v>130443.06</v>
      </c>
      <c r="L13" s="1">
        <v>117225.73</v>
      </c>
      <c r="M13" s="1">
        <v>118967.39</v>
      </c>
      <c r="N13" s="6">
        <f t="shared" ref="N13:N76" si="0">SUM(B13:M13)</f>
        <v>1400688.1300000001</v>
      </c>
    </row>
    <row r="14" spans="1:14">
      <c r="A14" t="s">
        <v>92</v>
      </c>
      <c r="B14" s="1">
        <v>1661057.85</v>
      </c>
      <c r="C14" s="1">
        <v>1691239.69</v>
      </c>
      <c r="D14" s="1">
        <v>1249964.31</v>
      </c>
      <c r="E14" s="1">
        <v>1118191.1499999999</v>
      </c>
      <c r="F14" s="1">
        <v>1030515.95</v>
      </c>
      <c r="G14" s="1">
        <v>974753.1</v>
      </c>
      <c r="H14" s="1">
        <v>1063928.8400000001</v>
      </c>
      <c r="I14" s="1">
        <v>967616.27</v>
      </c>
      <c r="J14" s="1">
        <v>1050544.3799999999</v>
      </c>
      <c r="K14" s="1">
        <v>1579959.18</v>
      </c>
      <c r="L14" s="1">
        <v>1298441.67</v>
      </c>
      <c r="M14" s="1">
        <v>1443611.98</v>
      </c>
      <c r="N14" s="6">
        <f t="shared" si="0"/>
        <v>15129824.369999999</v>
      </c>
    </row>
    <row r="15" spans="1:14">
      <c r="A15" t="s">
        <v>5</v>
      </c>
      <c r="B15" s="1">
        <v>159840.87</v>
      </c>
      <c r="C15" s="1">
        <v>147162.31</v>
      </c>
      <c r="D15" s="1">
        <v>152976.87</v>
      </c>
      <c r="E15" s="1">
        <v>155875.15</v>
      </c>
      <c r="F15" s="1">
        <v>158690.19</v>
      </c>
      <c r="G15" s="1">
        <v>152209.01</v>
      </c>
      <c r="H15" s="1">
        <v>160893.67000000001</v>
      </c>
      <c r="I15" s="1">
        <v>144481.60999999999</v>
      </c>
      <c r="J15" s="1">
        <v>152023.44</v>
      </c>
      <c r="K15" s="1">
        <v>164959.78</v>
      </c>
      <c r="L15" s="1">
        <v>156541.6</v>
      </c>
      <c r="M15" s="1">
        <v>154882.23000000001</v>
      </c>
      <c r="N15" s="6">
        <f t="shared" si="0"/>
        <v>1860536.7299999997</v>
      </c>
    </row>
    <row r="16" spans="1:14">
      <c r="A16" t="s">
        <v>93</v>
      </c>
      <c r="B16" s="1">
        <v>94815.59</v>
      </c>
      <c r="C16" s="1">
        <v>103744.27</v>
      </c>
      <c r="D16" s="1">
        <v>96471.88</v>
      </c>
      <c r="E16" s="1">
        <v>117001.98</v>
      </c>
      <c r="F16" s="1">
        <v>112348.35</v>
      </c>
      <c r="G16" s="1">
        <v>112112.78</v>
      </c>
      <c r="H16" s="1">
        <v>129718.52</v>
      </c>
      <c r="I16" s="1">
        <v>128719.31</v>
      </c>
      <c r="J16" s="1">
        <v>116770.16</v>
      </c>
      <c r="K16" s="1">
        <v>134607.04000000001</v>
      </c>
      <c r="L16" s="1">
        <v>135069.35999999999</v>
      </c>
      <c r="M16" s="1">
        <v>119593.42</v>
      </c>
      <c r="N16" s="6">
        <f t="shared" si="0"/>
        <v>1400972.6599999997</v>
      </c>
    </row>
    <row r="17" spans="1:14">
      <c r="A17" t="s">
        <v>94</v>
      </c>
      <c r="B17" s="1">
        <v>1049619.57</v>
      </c>
      <c r="C17" s="1">
        <v>1178619.8500000001</v>
      </c>
      <c r="D17" s="1">
        <v>1241013.56</v>
      </c>
      <c r="E17" s="1">
        <v>1268997.01</v>
      </c>
      <c r="F17" s="1">
        <v>1299513.44</v>
      </c>
      <c r="G17" s="1">
        <v>1204653.1100000001</v>
      </c>
      <c r="H17" s="1">
        <v>1406598.46</v>
      </c>
      <c r="I17" s="1">
        <v>1264586.42</v>
      </c>
      <c r="J17" s="1">
        <v>1228983.3899999999</v>
      </c>
      <c r="K17" s="1">
        <v>1352469.39</v>
      </c>
      <c r="L17" s="1">
        <v>1222111.6000000001</v>
      </c>
      <c r="M17" s="1">
        <v>1303847.1299999999</v>
      </c>
      <c r="N17" s="6">
        <f t="shared" si="0"/>
        <v>15021012.93</v>
      </c>
    </row>
    <row r="18" spans="1:14">
      <c r="A18" t="s">
        <v>8</v>
      </c>
      <c r="B18" s="1">
        <v>73990.13</v>
      </c>
      <c r="C18" s="1">
        <v>65671.56</v>
      </c>
      <c r="D18" s="1">
        <v>65498.62</v>
      </c>
      <c r="E18" s="1">
        <v>70882.210000000006</v>
      </c>
      <c r="F18" s="1">
        <v>68164.12</v>
      </c>
      <c r="G18" s="1">
        <v>61080.17</v>
      </c>
      <c r="H18" s="1">
        <v>74714.16</v>
      </c>
      <c r="I18" s="1">
        <v>60229.94</v>
      </c>
      <c r="J18" s="1">
        <v>69117.42</v>
      </c>
      <c r="K18" s="1">
        <v>78409.75</v>
      </c>
      <c r="L18" s="1">
        <v>79938.460000000006</v>
      </c>
      <c r="M18" s="1">
        <v>72242.89</v>
      </c>
      <c r="N18" s="6">
        <f t="shared" si="0"/>
        <v>839939.42999999993</v>
      </c>
    </row>
    <row r="19" spans="1:14">
      <c r="A19" t="s">
        <v>95</v>
      </c>
      <c r="B19" s="1">
        <v>1301341.1499999999</v>
      </c>
      <c r="C19" s="1">
        <v>1233230.97</v>
      </c>
      <c r="D19" s="1">
        <v>1205168.98</v>
      </c>
      <c r="E19" s="1">
        <v>1222491.99</v>
      </c>
      <c r="F19" s="1">
        <v>1352644.89</v>
      </c>
      <c r="G19" s="1">
        <v>1583748.77</v>
      </c>
      <c r="H19" s="1">
        <v>1709441</v>
      </c>
      <c r="I19" s="1">
        <v>1691428.53</v>
      </c>
      <c r="J19" s="1">
        <v>1731124.73</v>
      </c>
      <c r="K19" s="1">
        <v>1937243.44</v>
      </c>
      <c r="L19" s="1">
        <v>1592255.54</v>
      </c>
      <c r="M19" s="1">
        <v>1439700.44</v>
      </c>
      <c r="N19" s="6">
        <f t="shared" si="0"/>
        <v>17999820.43</v>
      </c>
    </row>
    <row r="20" spans="1:14">
      <c r="A20" t="s">
        <v>96</v>
      </c>
      <c r="B20" s="1">
        <v>19402.12</v>
      </c>
      <c r="C20" s="1">
        <v>21160.77</v>
      </c>
      <c r="D20" s="1">
        <v>21121.49</v>
      </c>
      <c r="E20" s="1">
        <v>19244.36</v>
      </c>
      <c r="F20" s="1">
        <v>22709.35</v>
      </c>
      <c r="G20" s="1">
        <v>19150.47</v>
      </c>
      <c r="H20" s="1">
        <v>21024.68</v>
      </c>
      <c r="I20" s="1">
        <v>22430.639999999999</v>
      </c>
      <c r="J20" s="1">
        <v>20361.27</v>
      </c>
      <c r="K20" s="1">
        <v>24459.88</v>
      </c>
      <c r="L20" s="1">
        <v>20346.82</v>
      </c>
      <c r="M20" s="1">
        <v>21466.65</v>
      </c>
      <c r="N20" s="6">
        <f t="shared" si="0"/>
        <v>252878.5</v>
      </c>
    </row>
    <row r="21" spans="1:14">
      <c r="A21" t="s">
        <v>97</v>
      </c>
      <c r="B21" s="1">
        <v>1271145.1599999999</v>
      </c>
      <c r="C21" s="1">
        <v>1191658.8</v>
      </c>
      <c r="D21" s="1">
        <v>1192493.42</v>
      </c>
      <c r="E21" s="1">
        <v>1197790.5900000001</v>
      </c>
      <c r="F21" s="1">
        <v>1158449.3600000001</v>
      </c>
      <c r="G21" s="1">
        <v>1290305.8500000001</v>
      </c>
      <c r="H21" s="1">
        <v>1488288.67</v>
      </c>
      <c r="I21" s="1">
        <v>1191868.1200000001</v>
      </c>
      <c r="J21" s="1">
        <v>1227601.44</v>
      </c>
      <c r="K21" s="1">
        <v>1353558.2</v>
      </c>
      <c r="L21" s="1">
        <v>1276230.51</v>
      </c>
      <c r="M21" s="1">
        <v>1278909.55</v>
      </c>
      <c r="N21" s="6">
        <f t="shared" si="0"/>
        <v>15118299.669999998</v>
      </c>
    </row>
    <row r="22" spans="1:14">
      <c r="A22" t="s">
        <v>98</v>
      </c>
      <c r="B22" s="1">
        <v>112866.65</v>
      </c>
      <c r="C22" s="1">
        <v>27459.55</v>
      </c>
      <c r="D22" s="1">
        <v>28374.54</v>
      </c>
      <c r="E22" s="1">
        <v>28918.17</v>
      </c>
      <c r="F22" s="1">
        <v>30096.78</v>
      </c>
      <c r="G22" s="1">
        <v>30580.41</v>
      </c>
      <c r="H22" s="1">
        <v>32382.79</v>
      </c>
      <c r="I22" s="1">
        <v>32865.440000000002</v>
      </c>
      <c r="J22" s="1">
        <v>31040.05</v>
      </c>
      <c r="K22" s="1">
        <v>30410.93</v>
      </c>
      <c r="L22" s="1">
        <v>27997.439999999999</v>
      </c>
      <c r="M22" s="1">
        <v>32570.15</v>
      </c>
      <c r="N22" s="6">
        <f t="shared" si="0"/>
        <v>445562.89999999997</v>
      </c>
    </row>
    <row r="23" spans="1:14">
      <c r="A23" t="s">
        <v>12</v>
      </c>
      <c r="B23" s="1">
        <v>496989.56</v>
      </c>
      <c r="C23" s="1">
        <v>500390.57</v>
      </c>
      <c r="D23" s="1">
        <v>490250.66</v>
      </c>
      <c r="E23" s="1">
        <v>472102.07</v>
      </c>
      <c r="F23" s="1">
        <v>469130.49</v>
      </c>
      <c r="G23" s="1">
        <v>487894.64</v>
      </c>
      <c r="H23" s="1">
        <v>538805.93000000005</v>
      </c>
      <c r="I23" s="1">
        <v>478357.92</v>
      </c>
      <c r="J23" s="1">
        <v>501959.56</v>
      </c>
      <c r="K23" s="1">
        <v>558991.43999999994</v>
      </c>
      <c r="L23" s="1">
        <v>512979.20000000001</v>
      </c>
      <c r="M23" s="1">
        <v>508519.62</v>
      </c>
      <c r="N23" s="6">
        <f t="shared" si="0"/>
        <v>6016371.6600000001</v>
      </c>
    </row>
    <row r="24" spans="1:14">
      <c r="A24" t="s">
        <v>129</v>
      </c>
      <c r="B24" s="1">
        <v>29690826.530000001</v>
      </c>
      <c r="C24" s="1">
        <v>28930210.489999998</v>
      </c>
      <c r="D24" s="1">
        <v>28591031.359999999</v>
      </c>
      <c r="E24" s="1">
        <v>28135985.960000001</v>
      </c>
      <c r="F24" s="1">
        <v>29524853.43</v>
      </c>
      <c r="G24" s="1">
        <v>32839543.940000001</v>
      </c>
      <c r="H24" s="1">
        <v>37428479.200000003</v>
      </c>
      <c r="I24" s="1">
        <v>33333181.73</v>
      </c>
      <c r="J24" s="1">
        <v>31707332.149999999</v>
      </c>
      <c r="K24" s="1">
        <v>36034487.869999997</v>
      </c>
      <c r="L24" s="1">
        <v>32485496.170000002</v>
      </c>
      <c r="M24" s="1">
        <v>31396511.329999998</v>
      </c>
      <c r="N24" s="6">
        <f t="shared" si="0"/>
        <v>380097940.16000003</v>
      </c>
    </row>
    <row r="25" spans="1:14">
      <c r="A25" t="s">
        <v>13</v>
      </c>
      <c r="B25" s="1">
        <v>133283.29</v>
      </c>
      <c r="C25" s="1">
        <v>114875.62</v>
      </c>
      <c r="D25" s="1">
        <v>110969.26</v>
      </c>
      <c r="E25" s="1">
        <v>123950.75</v>
      </c>
      <c r="F25" s="1">
        <v>126652.96</v>
      </c>
      <c r="G25" s="1">
        <v>142055.57999999999</v>
      </c>
      <c r="H25" s="1">
        <v>149521.98000000001</v>
      </c>
      <c r="I25" s="1">
        <v>148861.6</v>
      </c>
      <c r="J25" s="1">
        <v>167060.29</v>
      </c>
      <c r="K25" s="1">
        <v>168896.73</v>
      </c>
      <c r="L25" s="1">
        <v>141764.41</v>
      </c>
      <c r="M25" s="1">
        <v>146160.28</v>
      </c>
      <c r="N25" s="6">
        <f t="shared" si="0"/>
        <v>1674052.75</v>
      </c>
    </row>
    <row r="26" spans="1:14">
      <c r="A26" t="s">
        <v>14</v>
      </c>
      <c r="B26" s="1">
        <v>47371.46</v>
      </c>
      <c r="C26" s="1">
        <v>48073.04</v>
      </c>
      <c r="D26" s="1">
        <v>45954.84</v>
      </c>
      <c r="E26" s="1">
        <v>41710.589999999997</v>
      </c>
      <c r="F26" s="1">
        <v>46890.239999999998</v>
      </c>
      <c r="G26" s="1">
        <v>44358.38</v>
      </c>
      <c r="H26" s="1">
        <v>44496.95</v>
      </c>
      <c r="I26" s="1">
        <v>44837.05</v>
      </c>
      <c r="J26" s="1">
        <v>42931.68</v>
      </c>
      <c r="K26" s="1">
        <v>56606.73</v>
      </c>
      <c r="L26" s="1">
        <v>54484.61</v>
      </c>
      <c r="M26" s="1">
        <v>50432.82</v>
      </c>
      <c r="N26" s="6">
        <f t="shared" si="0"/>
        <v>568148.3899999999</v>
      </c>
    </row>
    <row r="27" spans="1:14">
      <c r="A27" t="s">
        <v>99</v>
      </c>
      <c r="B27" s="1">
        <v>10134477.17</v>
      </c>
      <c r="C27" s="1">
        <v>9709297.9800000004</v>
      </c>
      <c r="D27" s="1">
        <v>9717420.4600000009</v>
      </c>
      <c r="E27" s="1">
        <v>9674561.9000000004</v>
      </c>
      <c r="F27" s="1">
        <v>9691969.7599999998</v>
      </c>
      <c r="G27" s="1">
        <v>10328989.199999999</v>
      </c>
      <c r="H27" s="1">
        <v>11484112.939999999</v>
      </c>
      <c r="I27" s="1">
        <v>9736928.6999999993</v>
      </c>
      <c r="J27" s="1">
        <v>9988968.6500000004</v>
      </c>
      <c r="K27" s="1">
        <v>10925529.52</v>
      </c>
      <c r="L27" s="1">
        <v>10384415.98</v>
      </c>
      <c r="M27" s="1">
        <v>10430405.59</v>
      </c>
      <c r="N27" s="6">
        <f t="shared" si="0"/>
        <v>122207077.85000001</v>
      </c>
    </row>
    <row r="28" spans="1:14">
      <c r="A28" t="s">
        <v>100</v>
      </c>
      <c r="B28" s="1">
        <v>5057628.32</v>
      </c>
      <c r="C28" s="1">
        <v>4857111.03</v>
      </c>
      <c r="D28" s="1">
        <v>4453926.75</v>
      </c>
      <c r="E28" s="1">
        <v>4374817.7699999996</v>
      </c>
      <c r="F28" s="1">
        <v>4168483.64</v>
      </c>
      <c r="G28" s="1">
        <v>4416563.32</v>
      </c>
      <c r="H28" s="1">
        <v>4865808.1900000004</v>
      </c>
      <c r="I28" s="1">
        <v>4072246.96</v>
      </c>
      <c r="J28" s="1">
        <v>4278522.22</v>
      </c>
      <c r="K28" s="1">
        <v>5009371.5599999996</v>
      </c>
      <c r="L28" s="1">
        <v>4697733.9400000004</v>
      </c>
      <c r="M28" s="1">
        <v>4911712.13</v>
      </c>
      <c r="N28" s="6">
        <f t="shared" si="0"/>
        <v>55163925.830000006</v>
      </c>
    </row>
    <row r="29" spans="1:14">
      <c r="A29" t="s">
        <v>17</v>
      </c>
      <c r="B29" s="1">
        <v>594316.31999999995</v>
      </c>
      <c r="C29" s="1">
        <v>580018.13</v>
      </c>
      <c r="D29" s="1">
        <v>526408.02</v>
      </c>
      <c r="E29" s="1">
        <v>523362.98</v>
      </c>
      <c r="F29" s="1">
        <v>519011.6</v>
      </c>
      <c r="G29" s="1">
        <v>617554.13</v>
      </c>
      <c r="H29" s="1">
        <v>601456.34</v>
      </c>
      <c r="I29" s="1">
        <v>577074.03</v>
      </c>
      <c r="J29" s="1">
        <v>585604.29</v>
      </c>
      <c r="K29" s="1">
        <v>706204.66</v>
      </c>
      <c r="L29" s="1">
        <v>634518.4</v>
      </c>
      <c r="M29" s="1">
        <v>587555.14</v>
      </c>
      <c r="N29" s="6">
        <f t="shared" si="0"/>
        <v>7053084.04</v>
      </c>
    </row>
    <row r="30" spans="1:14">
      <c r="A30" t="s">
        <v>18</v>
      </c>
      <c r="B30" s="1">
        <v>170934.68</v>
      </c>
      <c r="C30" s="1">
        <v>177833.74</v>
      </c>
      <c r="D30" s="1">
        <v>129038.95</v>
      </c>
      <c r="E30" s="1">
        <v>101206.46</v>
      </c>
      <c r="F30" s="1">
        <v>97421.43</v>
      </c>
      <c r="G30" s="1">
        <v>83079.06</v>
      </c>
      <c r="H30" s="1">
        <v>77295.759999999995</v>
      </c>
      <c r="I30" s="1">
        <v>73337.600000000006</v>
      </c>
      <c r="J30" s="1">
        <v>85500.62</v>
      </c>
      <c r="K30" s="1">
        <v>132103.75</v>
      </c>
      <c r="L30" s="1">
        <v>126598.3</v>
      </c>
      <c r="M30" s="1">
        <v>154534.10999999999</v>
      </c>
      <c r="N30" s="6">
        <f t="shared" si="0"/>
        <v>1408884.46</v>
      </c>
    </row>
    <row r="31" spans="1:14">
      <c r="A31" t="s">
        <v>19</v>
      </c>
      <c r="B31" s="1">
        <v>281510.82</v>
      </c>
      <c r="C31" s="1">
        <v>268627.45</v>
      </c>
      <c r="D31" s="1">
        <v>246793.85</v>
      </c>
      <c r="E31" s="1">
        <v>283425.09000000003</v>
      </c>
      <c r="F31" s="1">
        <v>265481.09000000003</v>
      </c>
      <c r="G31" s="1">
        <v>265680.38</v>
      </c>
      <c r="H31" s="1">
        <v>276997.12</v>
      </c>
      <c r="I31" s="1">
        <v>249209.83</v>
      </c>
      <c r="J31" s="1">
        <v>261353.36</v>
      </c>
      <c r="K31" s="1">
        <v>293701.25</v>
      </c>
      <c r="L31" s="1">
        <v>272713.01</v>
      </c>
      <c r="M31" s="1">
        <v>282453.06</v>
      </c>
      <c r="N31" s="6">
        <f t="shared" si="0"/>
        <v>3247946.31</v>
      </c>
    </row>
    <row r="32" spans="1:14">
      <c r="A32" t="s">
        <v>20</v>
      </c>
      <c r="B32" s="1">
        <v>47796.26</v>
      </c>
      <c r="C32" s="1">
        <v>33059.379999999997</v>
      </c>
      <c r="D32" s="1">
        <v>41619.54</v>
      </c>
      <c r="E32" s="1">
        <v>37908.449999999997</v>
      </c>
      <c r="F32" s="1">
        <v>35486.089999999997</v>
      </c>
      <c r="G32" s="1">
        <v>33922.589999999997</v>
      </c>
      <c r="H32" s="1">
        <v>37372.800000000003</v>
      </c>
      <c r="I32" s="1">
        <v>36369.14</v>
      </c>
      <c r="J32" s="1">
        <v>36969.629999999997</v>
      </c>
      <c r="K32" s="1">
        <v>44006.65</v>
      </c>
      <c r="L32" s="1">
        <v>41742.080000000002</v>
      </c>
      <c r="M32" s="1">
        <v>45450.14</v>
      </c>
      <c r="N32" s="6">
        <f t="shared" si="0"/>
        <v>471702.75000000006</v>
      </c>
    </row>
    <row r="33" spans="1:14">
      <c r="A33" t="s">
        <v>21</v>
      </c>
      <c r="B33" s="1">
        <v>17645.72</v>
      </c>
      <c r="C33" s="1">
        <v>18313.71</v>
      </c>
      <c r="D33" s="1">
        <v>17212.21</v>
      </c>
      <c r="E33" s="1">
        <v>16598.55</v>
      </c>
      <c r="F33" s="1">
        <v>16929.39</v>
      </c>
      <c r="G33" s="1">
        <v>16755.41</v>
      </c>
      <c r="H33" s="1">
        <v>19188.849999999999</v>
      </c>
      <c r="I33" s="1">
        <v>22977.46</v>
      </c>
      <c r="J33" s="1">
        <v>22413.67</v>
      </c>
      <c r="K33" s="1">
        <v>21554.880000000001</v>
      </c>
      <c r="L33" s="1">
        <v>18484.61</v>
      </c>
      <c r="M33" s="1">
        <v>29143.57</v>
      </c>
      <c r="N33" s="6">
        <f t="shared" si="0"/>
        <v>237218.02999999997</v>
      </c>
    </row>
    <row r="34" spans="1:14">
      <c r="A34" t="s">
        <v>101</v>
      </c>
      <c r="B34" s="1">
        <v>134938.26999999999</v>
      </c>
      <c r="C34" s="1">
        <v>140093.28</v>
      </c>
      <c r="D34" s="1">
        <v>93723.32</v>
      </c>
      <c r="E34" s="1">
        <v>80146.27</v>
      </c>
      <c r="F34" s="1">
        <v>69610.95</v>
      </c>
      <c r="G34" s="1">
        <v>61675.040000000001</v>
      </c>
      <c r="H34" s="1">
        <v>69003.179999999993</v>
      </c>
      <c r="I34" s="1">
        <v>65230.7</v>
      </c>
      <c r="J34" s="1">
        <v>76795.69</v>
      </c>
      <c r="K34" s="1">
        <v>102564.49</v>
      </c>
      <c r="L34" s="1">
        <v>95255.89</v>
      </c>
      <c r="M34" s="1">
        <v>106210.53</v>
      </c>
      <c r="N34" s="6">
        <f t="shared" si="0"/>
        <v>1095247.6099999999</v>
      </c>
    </row>
    <row r="35" spans="1:14">
      <c r="A35" t="s">
        <v>23</v>
      </c>
      <c r="B35" s="1">
        <v>39958.06</v>
      </c>
      <c r="C35" s="1">
        <v>50616.36</v>
      </c>
      <c r="D35" s="1">
        <v>51558.38</v>
      </c>
      <c r="E35" s="1">
        <v>82492.73</v>
      </c>
      <c r="F35" s="1">
        <v>46527.57</v>
      </c>
      <c r="G35" s="1">
        <v>54706.25</v>
      </c>
      <c r="H35" s="1">
        <v>52117.95</v>
      </c>
      <c r="I35" s="1">
        <v>64930.67</v>
      </c>
      <c r="J35" s="1">
        <v>36462.01</v>
      </c>
      <c r="K35" s="1">
        <v>49705.43</v>
      </c>
      <c r="L35" s="1">
        <v>49432.07</v>
      </c>
      <c r="M35" s="1">
        <v>48052.45</v>
      </c>
      <c r="N35" s="6">
        <f t="shared" si="0"/>
        <v>626559.92999999993</v>
      </c>
    </row>
    <row r="36" spans="1:14">
      <c r="A36" t="s">
        <v>24</v>
      </c>
      <c r="B36" s="1">
        <v>110996.23</v>
      </c>
      <c r="C36" s="1">
        <v>92960.91</v>
      </c>
      <c r="D36" s="1">
        <v>95133.77</v>
      </c>
      <c r="E36" s="1">
        <v>100082.24000000001</v>
      </c>
      <c r="F36" s="1">
        <v>103383.69</v>
      </c>
      <c r="G36" s="1">
        <v>108436.31</v>
      </c>
      <c r="H36" s="1">
        <v>123567.94</v>
      </c>
      <c r="I36" s="1">
        <v>118817.13</v>
      </c>
      <c r="J36" s="1">
        <v>123226.17</v>
      </c>
      <c r="K36" s="1">
        <v>128887.01</v>
      </c>
      <c r="L36" s="1">
        <v>112671.14</v>
      </c>
      <c r="M36" s="1">
        <v>117060.62</v>
      </c>
      <c r="N36" s="6">
        <f t="shared" si="0"/>
        <v>1335223.1600000001</v>
      </c>
    </row>
    <row r="37" spans="1:14">
      <c r="A37" t="s">
        <v>25</v>
      </c>
      <c r="B37" s="1">
        <v>189447.85</v>
      </c>
      <c r="C37" s="1">
        <v>148911.45000000001</v>
      </c>
      <c r="D37" s="1">
        <v>154136.56</v>
      </c>
      <c r="E37" s="1">
        <v>174529.79</v>
      </c>
      <c r="F37" s="1">
        <v>163089.35</v>
      </c>
      <c r="G37" s="1">
        <v>208532.66</v>
      </c>
      <c r="H37" s="1">
        <v>201155.29</v>
      </c>
      <c r="I37" s="1">
        <v>193868.65</v>
      </c>
      <c r="J37" s="1">
        <v>201990.51</v>
      </c>
      <c r="K37" s="1">
        <v>211420.7</v>
      </c>
      <c r="L37" s="1">
        <v>195576.91</v>
      </c>
      <c r="M37" s="1">
        <v>190589.49</v>
      </c>
      <c r="N37" s="6">
        <f t="shared" si="0"/>
        <v>2233249.21</v>
      </c>
    </row>
    <row r="38" spans="1:14">
      <c r="A38" t="s">
        <v>102</v>
      </c>
      <c r="B38" s="1">
        <v>540143.55000000005</v>
      </c>
      <c r="C38" s="1">
        <v>518239.55</v>
      </c>
      <c r="D38" s="1">
        <v>515125.35</v>
      </c>
      <c r="E38" s="1">
        <v>536046.98</v>
      </c>
      <c r="F38" s="1">
        <v>531485.72</v>
      </c>
      <c r="G38" s="1">
        <v>580292.97</v>
      </c>
      <c r="H38" s="1">
        <v>627455.85</v>
      </c>
      <c r="I38" s="1">
        <v>565702.80000000005</v>
      </c>
      <c r="J38" s="1">
        <v>561932.36</v>
      </c>
      <c r="K38" s="1">
        <v>623438.76</v>
      </c>
      <c r="L38" s="1">
        <v>591609.5</v>
      </c>
      <c r="M38" s="1">
        <v>563603.49</v>
      </c>
      <c r="N38" s="6">
        <f t="shared" si="0"/>
        <v>6755076.8800000008</v>
      </c>
    </row>
    <row r="39" spans="1:14">
      <c r="A39" t="s">
        <v>27</v>
      </c>
      <c r="B39" s="1">
        <v>588215.54</v>
      </c>
      <c r="C39" s="1">
        <v>533246.35</v>
      </c>
      <c r="D39" s="1">
        <v>522523.96</v>
      </c>
      <c r="E39" s="1">
        <v>563906.64</v>
      </c>
      <c r="F39" s="1">
        <v>587173.05000000005</v>
      </c>
      <c r="G39" s="1">
        <v>651152.18999999994</v>
      </c>
      <c r="H39" s="1">
        <v>755565.93</v>
      </c>
      <c r="I39" s="1">
        <v>707222.4</v>
      </c>
      <c r="J39" s="1">
        <v>729898.07</v>
      </c>
      <c r="K39" s="1">
        <v>814069.08</v>
      </c>
      <c r="L39" s="1">
        <v>665228.61</v>
      </c>
      <c r="M39" s="1">
        <v>613733.36</v>
      </c>
      <c r="N39" s="6">
        <f t="shared" si="0"/>
        <v>7731935.1800000016</v>
      </c>
    </row>
    <row r="40" spans="1:14">
      <c r="A40" t="s">
        <v>103</v>
      </c>
      <c r="B40" s="1">
        <v>14222714.380000001</v>
      </c>
      <c r="C40" s="1">
        <v>13534107.84</v>
      </c>
      <c r="D40" s="1">
        <v>13928434.07</v>
      </c>
      <c r="E40" s="1">
        <v>13728883.99</v>
      </c>
      <c r="F40" s="1">
        <v>13832862.1</v>
      </c>
      <c r="G40" s="1">
        <v>14418192.189999999</v>
      </c>
      <c r="H40" s="1">
        <v>16492827.880000001</v>
      </c>
      <c r="I40" s="1">
        <v>14268617.119999999</v>
      </c>
      <c r="J40" s="1">
        <v>14258734.24</v>
      </c>
      <c r="K40" s="1">
        <v>16005562.869999999</v>
      </c>
      <c r="L40" s="1">
        <v>14998052.5</v>
      </c>
      <c r="M40" s="1">
        <v>14634664.74</v>
      </c>
      <c r="N40" s="6">
        <f t="shared" si="0"/>
        <v>174323653.91999999</v>
      </c>
    </row>
    <row r="41" spans="1:14">
      <c r="A41" t="s">
        <v>29</v>
      </c>
      <c r="B41" s="1">
        <v>58568.23</v>
      </c>
      <c r="C41" s="1">
        <v>55003.44</v>
      </c>
      <c r="D41" s="1">
        <v>51749.47</v>
      </c>
      <c r="E41" s="1">
        <v>54958.09</v>
      </c>
      <c r="F41" s="1">
        <v>47054.39</v>
      </c>
      <c r="G41" s="1">
        <v>47871.96</v>
      </c>
      <c r="H41" s="1">
        <v>59621.51</v>
      </c>
      <c r="I41" s="1">
        <v>50888.24</v>
      </c>
      <c r="J41" s="1">
        <v>52088.58</v>
      </c>
      <c r="K41" s="1">
        <v>67339.58</v>
      </c>
      <c r="L41" s="1">
        <v>63469.83</v>
      </c>
      <c r="M41" s="1">
        <v>60287.68</v>
      </c>
      <c r="N41" s="6">
        <f t="shared" si="0"/>
        <v>668901</v>
      </c>
    </row>
    <row r="42" spans="1:14">
      <c r="A42" t="s">
        <v>104</v>
      </c>
      <c r="B42" s="1">
        <v>1263104.6599999999</v>
      </c>
      <c r="C42" s="1">
        <v>1168442.29</v>
      </c>
      <c r="D42" s="1">
        <v>1208769.3500000001</v>
      </c>
      <c r="E42" s="1">
        <v>1309787.54</v>
      </c>
      <c r="F42" s="1">
        <v>1245888.25</v>
      </c>
      <c r="G42" s="1">
        <v>1537377.91</v>
      </c>
      <c r="H42" s="1">
        <v>1827359.52</v>
      </c>
      <c r="I42" s="1">
        <v>1489098.88</v>
      </c>
      <c r="J42" s="1">
        <v>1521376.39</v>
      </c>
      <c r="K42" s="1">
        <v>1731051.26</v>
      </c>
      <c r="L42" s="1">
        <v>1466743.43</v>
      </c>
      <c r="M42" s="1">
        <v>1312321.3600000001</v>
      </c>
      <c r="N42" s="6">
        <f t="shared" si="0"/>
        <v>17081320.84</v>
      </c>
    </row>
    <row r="43" spans="1:14">
      <c r="A43" t="s">
        <v>31</v>
      </c>
      <c r="B43" s="1">
        <v>460713.57</v>
      </c>
      <c r="C43" s="1">
        <v>441371.68</v>
      </c>
      <c r="D43" s="1">
        <v>440387.19</v>
      </c>
      <c r="E43" s="1">
        <v>423433.07</v>
      </c>
      <c r="F43" s="1">
        <v>425195.27</v>
      </c>
      <c r="G43" s="1">
        <v>446007.98</v>
      </c>
      <c r="H43" s="1">
        <v>479216.02</v>
      </c>
      <c r="I43" s="1">
        <v>399693.82</v>
      </c>
      <c r="J43" s="1">
        <v>433086.76</v>
      </c>
      <c r="K43" s="1">
        <v>482589.06</v>
      </c>
      <c r="L43" s="1">
        <v>452748.45</v>
      </c>
      <c r="M43" s="1">
        <v>468415.7</v>
      </c>
      <c r="N43" s="6">
        <f t="shared" si="0"/>
        <v>5352858.57</v>
      </c>
    </row>
    <row r="44" spans="1:14">
      <c r="A44" t="s">
        <v>32</v>
      </c>
      <c r="B44" s="1">
        <v>54870.63</v>
      </c>
      <c r="C44" s="1">
        <v>56115.93</v>
      </c>
      <c r="D44" s="1">
        <v>46810.07</v>
      </c>
      <c r="E44" s="1">
        <v>51060.79</v>
      </c>
      <c r="F44" s="1">
        <v>45411.94</v>
      </c>
      <c r="G44" s="1">
        <v>48414.37</v>
      </c>
      <c r="H44" s="1">
        <v>46641.83</v>
      </c>
      <c r="I44" s="1">
        <v>61392.57</v>
      </c>
      <c r="J44" s="1">
        <v>91402.1</v>
      </c>
      <c r="K44" s="1">
        <v>52728</v>
      </c>
      <c r="L44" s="1">
        <v>56421.38</v>
      </c>
      <c r="M44" s="1">
        <v>52180.78</v>
      </c>
      <c r="N44" s="6">
        <f t="shared" si="0"/>
        <v>663450.39000000013</v>
      </c>
    </row>
    <row r="45" spans="1:14">
      <c r="A45" t="s">
        <v>33</v>
      </c>
      <c r="B45" s="1">
        <v>18495.52</v>
      </c>
      <c r="C45" s="1">
        <v>16966.099999999999</v>
      </c>
      <c r="D45" s="1">
        <v>18140.96</v>
      </c>
      <c r="E45" s="1">
        <v>20248.53</v>
      </c>
      <c r="F45" s="1">
        <v>17068.13</v>
      </c>
      <c r="G45" s="1">
        <v>15693.09</v>
      </c>
      <c r="H45" s="1">
        <v>17808.509999999998</v>
      </c>
      <c r="I45" s="1">
        <v>16736.34</v>
      </c>
      <c r="J45" s="1">
        <v>17960.91</v>
      </c>
      <c r="K45" s="1">
        <v>19489.310000000001</v>
      </c>
      <c r="L45" s="1">
        <v>19237.150000000001</v>
      </c>
      <c r="M45" s="1">
        <v>20428.28</v>
      </c>
      <c r="N45" s="6">
        <f t="shared" si="0"/>
        <v>218272.83</v>
      </c>
    </row>
    <row r="46" spans="1:14">
      <c r="A46" t="s">
        <v>105</v>
      </c>
      <c r="B46" s="1">
        <v>2231947.39</v>
      </c>
      <c r="C46" s="1">
        <v>2117342.11</v>
      </c>
      <c r="D46" s="1">
        <v>2139548.9</v>
      </c>
      <c r="E46" s="1">
        <v>2170359.81</v>
      </c>
      <c r="F46" s="1">
        <v>2292561.94</v>
      </c>
      <c r="G46" s="1">
        <v>2492533.66</v>
      </c>
      <c r="H46" s="1">
        <v>2688584.88</v>
      </c>
      <c r="I46" s="1">
        <v>2479036.92</v>
      </c>
      <c r="J46" s="1">
        <v>2512676.9</v>
      </c>
      <c r="K46" s="1">
        <v>2766497.87</v>
      </c>
      <c r="L46" s="1">
        <v>2544723.2400000002</v>
      </c>
      <c r="M46" s="1">
        <v>2373560.88</v>
      </c>
      <c r="N46" s="6">
        <f t="shared" si="0"/>
        <v>28809374.499999996</v>
      </c>
    </row>
    <row r="47" spans="1:14">
      <c r="A47" t="s">
        <v>106</v>
      </c>
      <c r="B47" s="1">
        <v>174931.19</v>
      </c>
      <c r="C47" s="1">
        <v>160565.9</v>
      </c>
      <c r="D47" s="1">
        <v>160102.13</v>
      </c>
      <c r="E47" s="1">
        <v>154580.68</v>
      </c>
      <c r="F47" s="1">
        <v>197167.63</v>
      </c>
      <c r="G47" s="1">
        <v>146243.79999999999</v>
      </c>
      <c r="H47" s="1">
        <v>243621.31</v>
      </c>
      <c r="I47" s="1">
        <v>197868.27</v>
      </c>
      <c r="J47" s="1">
        <v>194232.01</v>
      </c>
      <c r="K47" s="1">
        <v>233951.07</v>
      </c>
      <c r="L47" s="1">
        <v>202613.6</v>
      </c>
      <c r="M47" s="1">
        <v>216803.32</v>
      </c>
      <c r="N47" s="6">
        <f t="shared" si="0"/>
        <v>2282680.91</v>
      </c>
    </row>
    <row r="48" spans="1:14">
      <c r="A48" t="s">
        <v>107</v>
      </c>
      <c r="B48" s="1">
        <v>3733943.68</v>
      </c>
      <c r="C48" s="1">
        <v>3650296.15</v>
      </c>
      <c r="D48" s="1">
        <v>3824661.38</v>
      </c>
      <c r="E48" s="1">
        <v>3902899.16</v>
      </c>
      <c r="F48" s="1">
        <v>3815313.11</v>
      </c>
      <c r="G48" s="1">
        <v>4031890.43</v>
      </c>
      <c r="H48" s="1">
        <v>4439032.3499999996</v>
      </c>
      <c r="I48" s="1">
        <v>3913025.96</v>
      </c>
      <c r="J48" s="1">
        <v>3935037.28</v>
      </c>
      <c r="K48" s="1">
        <v>4214950.74</v>
      </c>
      <c r="L48" s="1">
        <v>4062069.84</v>
      </c>
      <c r="M48" s="1">
        <v>3958733.77</v>
      </c>
      <c r="N48" s="6">
        <f t="shared" si="0"/>
        <v>47481853.850000001</v>
      </c>
    </row>
    <row r="49" spans="1:14">
      <c r="A49" t="s">
        <v>37</v>
      </c>
      <c r="B49" s="1">
        <v>212589.42</v>
      </c>
      <c r="C49" s="1">
        <v>190303.55</v>
      </c>
      <c r="D49" s="1">
        <v>196747.51</v>
      </c>
      <c r="E49" s="1">
        <v>202710.46</v>
      </c>
      <c r="F49" s="1">
        <v>198034.64</v>
      </c>
      <c r="G49" s="1">
        <v>207008.52</v>
      </c>
      <c r="H49" s="1">
        <v>219772.23</v>
      </c>
      <c r="I49" s="1">
        <v>199424.12</v>
      </c>
      <c r="J49" s="1">
        <v>207431.18</v>
      </c>
      <c r="K49" s="1">
        <v>231895.61</v>
      </c>
      <c r="L49" s="1">
        <v>214822.69</v>
      </c>
      <c r="M49" s="1">
        <v>212165.06</v>
      </c>
      <c r="N49" s="6">
        <f t="shared" si="0"/>
        <v>2492904.9899999998</v>
      </c>
    </row>
    <row r="50" spans="1:14">
      <c r="A50" t="s">
        <v>38</v>
      </c>
      <c r="B50" s="1">
        <v>29153.16</v>
      </c>
      <c r="C50" s="1">
        <v>27993.4</v>
      </c>
      <c r="D50" s="1">
        <v>32620.17</v>
      </c>
      <c r="E50" s="1">
        <v>26298.06</v>
      </c>
      <c r="F50" s="1">
        <v>22672.82</v>
      </c>
      <c r="G50" s="1">
        <v>24541.79</v>
      </c>
      <c r="H50" s="1">
        <v>29559.46</v>
      </c>
      <c r="I50" s="32">
        <v>23479.17</v>
      </c>
      <c r="J50" s="1">
        <v>24543.87</v>
      </c>
      <c r="K50" s="1">
        <v>26913.16</v>
      </c>
      <c r="L50" s="1">
        <v>25603.59</v>
      </c>
      <c r="M50" s="1">
        <v>28164.05</v>
      </c>
      <c r="N50" s="6">
        <f t="shared" si="0"/>
        <v>321542.69999999995</v>
      </c>
    </row>
    <row r="51" spans="1:14">
      <c r="A51" t="s">
        <v>39</v>
      </c>
      <c r="B51" s="1">
        <v>103614.18</v>
      </c>
      <c r="C51" s="1">
        <v>98458.83</v>
      </c>
      <c r="D51" s="1">
        <v>92808.21</v>
      </c>
      <c r="E51" s="1">
        <v>99675.12</v>
      </c>
      <c r="F51" s="1">
        <v>91097.01</v>
      </c>
      <c r="G51" s="1">
        <v>93019.63</v>
      </c>
      <c r="H51" s="1">
        <v>98441.77</v>
      </c>
      <c r="I51" s="1">
        <v>86296.97</v>
      </c>
      <c r="J51" s="1">
        <v>95042.32</v>
      </c>
      <c r="K51" s="1">
        <v>103018.24000000001</v>
      </c>
      <c r="L51" s="1">
        <v>112059.04</v>
      </c>
      <c r="M51" s="1">
        <v>100173.89</v>
      </c>
      <c r="N51" s="6">
        <f t="shared" si="0"/>
        <v>1173705.21</v>
      </c>
    </row>
    <row r="52" spans="1:14">
      <c r="A52" t="s">
        <v>108</v>
      </c>
      <c r="B52" s="1">
        <v>1634802.67</v>
      </c>
      <c r="C52" s="1">
        <v>1573672.6</v>
      </c>
      <c r="D52" s="1">
        <v>1559859.16</v>
      </c>
      <c r="E52" s="1">
        <v>1561007.62</v>
      </c>
      <c r="F52" s="1">
        <v>1647561.18</v>
      </c>
      <c r="G52" s="1">
        <v>1830819.65</v>
      </c>
      <c r="H52" s="1">
        <v>2056827.09</v>
      </c>
      <c r="I52" s="1">
        <v>1852519.55</v>
      </c>
      <c r="J52" s="1">
        <v>1886280.59</v>
      </c>
      <c r="K52" s="1">
        <v>2168381.4500000002</v>
      </c>
      <c r="L52" s="1">
        <v>1892084.6</v>
      </c>
      <c r="M52" s="1">
        <v>1771094.89</v>
      </c>
      <c r="N52" s="6">
        <f t="shared" si="0"/>
        <v>21434911.050000001</v>
      </c>
    </row>
    <row r="53" spans="1:14">
      <c r="A53" t="s">
        <v>41</v>
      </c>
      <c r="B53" s="1">
        <v>154440.03</v>
      </c>
      <c r="C53" s="1">
        <v>145690.26</v>
      </c>
      <c r="D53" s="1">
        <v>145053.84</v>
      </c>
      <c r="E53" s="1">
        <v>150997.12</v>
      </c>
      <c r="F53" s="1">
        <v>173267.37</v>
      </c>
      <c r="G53" s="1">
        <v>151786.81</v>
      </c>
      <c r="H53" s="1">
        <v>150731.13</v>
      </c>
      <c r="I53" s="1">
        <v>162385.26</v>
      </c>
      <c r="J53" s="1">
        <v>156746.95000000001</v>
      </c>
      <c r="K53" s="1">
        <v>172337.62</v>
      </c>
      <c r="L53" s="1">
        <v>177181.45</v>
      </c>
      <c r="M53" s="1">
        <v>179249.97</v>
      </c>
      <c r="N53" s="6">
        <f t="shared" si="0"/>
        <v>1919867.81</v>
      </c>
    </row>
    <row r="54" spans="1:14">
      <c r="A54" t="s">
        <v>42</v>
      </c>
      <c r="B54" s="1">
        <v>90000.21</v>
      </c>
      <c r="C54" s="1">
        <v>90231.15</v>
      </c>
      <c r="D54" s="1">
        <v>90207.34</v>
      </c>
      <c r="E54" s="1">
        <v>89338.16</v>
      </c>
      <c r="F54" s="1">
        <v>89539.3</v>
      </c>
      <c r="G54" s="1">
        <v>147136.06</v>
      </c>
      <c r="H54" s="1">
        <v>99267.15</v>
      </c>
      <c r="I54" s="32">
        <v>104567.4</v>
      </c>
      <c r="J54" s="1">
        <v>94741.84</v>
      </c>
      <c r="K54" s="1">
        <v>114855.57</v>
      </c>
      <c r="L54" s="1">
        <v>91287.29</v>
      </c>
      <c r="M54" s="1">
        <v>101677</v>
      </c>
      <c r="N54" s="6">
        <f t="shared" si="0"/>
        <v>1202848.47</v>
      </c>
    </row>
    <row r="55" spans="1:14">
      <c r="A55" t="s">
        <v>109</v>
      </c>
      <c r="B55" s="1">
        <v>3223246.38</v>
      </c>
      <c r="C55" s="1">
        <v>3366486.19</v>
      </c>
      <c r="D55" s="1">
        <v>2698279.79</v>
      </c>
      <c r="E55" s="1">
        <v>2323424.38</v>
      </c>
      <c r="F55" s="1">
        <v>3040053.92</v>
      </c>
      <c r="G55" s="1">
        <v>2875359.61</v>
      </c>
      <c r="H55" s="1">
        <v>3342975.43</v>
      </c>
      <c r="I55" s="1">
        <v>3798896.27</v>
      </c>
      <c r="J55" s="1">
        <v>3850941.85</v>
      </c>
      <c r="K55" s="1">
        <v>4582031.03</v>
      </c>
      <c r="L55" s="1">
        <v>3729357.49</v>
      </c>
      <c r="M55" s="1">
        <v>3386095.65</v>
      </c>
      <c r="N55" s="6">
        <f t="shared" si="0"/>
        <v>40217147.990000002</v>
      </c>
    </row>
    <row r="56" spans="1:14">
      <c r="A56" t="s">
        <v>110</v>
      </c>
      <c r="B56" s="1">
        <v>685319.22</v>
      </c>
      <c r="C56" s="1">
        <v>655275.36</v>
      </c>
      <c r="D56" s="1">
        <v>579916.01</v>
      </c>
      <c r="E56" s="1">
        <v>582542.85</v>
      </c>
      <c r="F56" s="1">
        <v>574121.93999999994</v>
      </c>
      <c r="G56" s="1">
        <v>557170.4</v>
      </c>
      <c r="H56" s="1">
        <v>573637.26</v>
      </c>
      <c r="I56" s="1">
        <v>529536.04</v>
      </c>
      <c r="J56" s="1">
        <v>601929.01</v>
      </c>
      <c r="K56" s="1">
        <v>768373.58</v>
      </c>
      <c r="L56" s="1">
        <v>729872.15</v>
      </c>
      <c r="M56" s="1">
        <v>702098.35</v>
      </c>
      <c r="N56" s="6">
        <f t="shared" si="0"/>
        <v>7539792.1699999999</v>
      </c>
    </row>
    <row r="57" spans="1:14">
      <c r="A57" t="s">
        <v>111</v>
      </c>
      <c r="B57" s="1">
        <v>92777.61</v>
      </c>
      <c r="C57" s="1">
        <v>91323.99</v>
      </c>
      <c r="D57" s="1">
        <v>81501.75</v>
      </c>
      <c r="E57" s="1">
        <v>81946.16</v>
      </c>
      <c r="F57" s="1">
        <v>99282.98</v>
      </c>
      <c r="G57" s="1">
        <v>143794.59</v>
      </c>
      <c r="H57" s="1">
        <v>90825.54</v>
      </c>
      <c r="I57" s="1">
        <v>100833.25</v>
      </c>
      <c r="J57" s="1">
        <v>119829.24</v>
      </c>
      <c r="K57" s="1">
        <v>148279.18</v>
      </c>
      <c r="L57" s="1">
        <v>140100.92000000001</v>
      </c>
      <c r="M57" s="1">
        <v>146864.72</v>
      </c>
      <c r="N57" s="6">
        <f t="shared" si="0"/>
        <v>1337359.93</v>
      </c>
    </row>
    <row r="58" spans="1:14">
      <c r="A58" t="s">
        <v>46</v>
      </c>
      <c r="B58" s="1">
        <v>262797.84999999998</v>
      </c>
      <c r="C58" s="1">
        <v>236055.05</v>
      </c>
      <c r="D58" s="1">
        <v>250989.46</v>
      </c>
      <c r="E58" s="1">
        <v>245002.6</v>
      </c>
      <c r="F58" s="1">
        <v>256340.43</v>
      </c>
      <c r="G58" s="1">
        <v>291757.42</v>
      </c>
      <c r="H58" s="1">
        <v>308211</v>
      </c>
      <c r="I58" s="1">
        <v>304136.67</v>
      </c>
      <c r="J58" s="1">
        <v>320532.84000000003</v>
      </c>
      <c r="K58" s="1">
        <v>337991.71</v>
      </c>
      <c r="L58" s="1">
        <v>290589.46999999997</v>
      </c>
      <c r="M58" s="1">
        <v>278782.90999999997</v>
      </c>
      <c r="N58" s="6">
        <f t="shared" si="0"/>
        <v>3383187.41</v>
      </c>
    </row>
    <row r="59" spans="1:14">
      <c r="A59" t="s">
        <v>112</v>
      </c>
      <c r="B59" s="1">
        <v>14450283.529999999</v>
      </c>
      <c r="C59" s="1">
        <v>13871086.140000001</v>
      </c>
      <c r="D59" s="1">
        <v>12826805.91</v>
      </c>
      <c r="E59" s="1">
        <v>12986863.779999999</v>
      </c>
      <c r="F59" s="1">
        <v>13391560.060000001</v>
      </c>
      <c r="G59" s="1">
        <v>14251243.380000001</v>
      </c>
      <c r="H59" s="1">
        <v>15608048.68</v>
      </c>
      <c r="I59" s="1">
        <v>14531535.68</v>
      </c>
      <c r="J59" s="1">
        <v>13976882.51</v>
      </c>
      <c r="K59" s="1">
        <v>16887587.059999999</v>
      </c>
      <c r="L59" s="1">
        <v>14082628.34</v>
      </c>
      <c r="M59" s="1">
        <v>13778199.470000001</v>
      </c>
      <c r="N59" s="6">
        <f t="shared" si="0"/>
        <v>170642724.53999999</v>
      </c>
    </row>
    <row r="60" spans="1:14">
      <c r="A60" t="s">
        <v>113</v>
      </c>
      <c r="B60" s="1">
        <v>3148204.44</v>
      </c>
      <c r="C60" s="1">
        <v>3165862.58</v>
      </c>
      <c r="D60" s="1">
        <v>2851662.76</v>
      </c>
      <c r="E60" s="1">
        <v>2661755.56</v>
      </c>
      <c r="F60" s="1">
        <v>2766256.53</v>
      </c>
      <c r="G60" s="1">
        <v>2954065.52</v>
      </c>
      <c r="H60" s="1">
        <v>3357069.53</v>
      </c>
      <c r="I60" s="1">
        <v>3157393.35</v>
      </c>
      <c r="J60" s="1">
        <v>3178033.78</v>
      </c>
      <c r="K60" s="1">
        <v>3839994.05</v>
      </c>
      <c r="L60" s="1">
        <v>3253009.53</v>
      </c>
      <c r="M60" s="1">
        <v>3004204.18</v>
      </c>
      <c r="N60" s="6">
        <f t="shared" si="0"/>
        <v>37337511.810000002</v>
      </c>
    </row>
    <row r="61" spans="1:14">
      <c r="A61" t="s">
        <v>114</v>
      </c>
      <c r="B61" s="1">
        <v>531211.89</v>
      </c>
      <c r="C61" s="1">
        <v>485667.51</v>
      </c>
      <c r="D61" s="1">
        <v>457670.31</v>
      </c>
      <c r="E61" s="1">
        <v>430202.51</v>
      </c>
      <c r="F61" s="1">
        <v>489132.74</v>
      </c>
      <c r="G61" s="1">
        <v>477580.5</v>
      </c>
      <c r="H61" s="1">
        <v>564781.87</v>
      </c>
      <c r="I61" s="1">
        <v>452098.37</v>
      </c>
      <c r="J61" s="1">
        <v>434882.48</v>
      </c>
      <c r="K61" s="1">
        <v>506901.32</v>
      </c>
      <c r="L61" s="1">
        <v>476521.24</v>
      </c>
      <c r="M61" s="1">
        <v>519552.92</v>
      </c>
      <c r="N61" s="6">
        <f t="shared" si="0"/>
        <v>5826203.6600000001</v>
      </c>
    </row>
    <row r="62" spans="1:14">
      <c r="A62" t="s">
        <v>50</v>
      </c>
      <c r="B62" s="1">
        <v>2991537.1</v>
      </c>
      <c r="C62" s="1">
        <v>2857055.23</v>
      </c>
      <c r="D62" s="1">
        <v>2921292.17</v>
      </c>
      <c r="E62" s="1">
        <v>2963239.85</v>
      </c>
      <c r="F62" s="1">
        <v>2988466.17</v>
      </c>
      <c r="G62" s="1">
        <v>3303181.02</v>
      </c>
      <c r="H62" s="1">
        <v>3743633.48</v>
      </c>
      <c r="I62" s="1">
        <v>3267559.99</v>
      </c>
      <c r="J62" s="1">
        <v>3264031.75</v>
      </c>
      <c r="K62" s="1">
        <v>3628920.27</v>
      </c>
      <c r="L62" s="1">
        <v>3321253.13</v>
      </c>
      <c r="M62" s="1">
        <v>3172648.24</v>
      </c>
      <c r="N62" s="6">
        <f t="shared" si="0"/>
        <v>38422818.399999999</v>
      </c>
    </row>
    <row r="63" spans="1:14">
      <c r="A63" t="s">
        <v>115</v>
      </c>
      <c r="B63" s="1">
        <v>9381108.0899999999</v>
      </c>
      <c r="C63" s="1">
        <v>9210742.5500000007</v>
      </c>
      <c r="D63" s="1">
        <v>8783280.1500000004</v>
      </c>
      <c r="E63" s="1">
        <v>8796610.7200000007</v>
      </c>
      <c r="F63" s="1">
        <v>8873341.7799999993</v>
      </c>
      <c r="G63" s="1">
        <v>9268110.2400000002</v>
      </c>
      <c r="H63" s="1">
        <v>10712523.789999999</v>
      </c>
      <c r="I63" s="1">
        <v>9422915.6600000001</v>
      </c>
      <c r="J63" s="1">
        <v>9676410.8000000007</v>
      </c>
      <c r="K63" s="1">
        <v>11193980.98</v>
      </c>
      <c r="L63" s="1">
        <v>10281845.710000001</v>
      </c>
      <c r="M63" s="1">
        <v>9692090.6799999997</v>
      </c>
      <c r="N63" s="6">
        <f t="shared" si="0"/>
        <v>115292961.15000001</v>
      </c>
    </row>
    <row r="64" spans="1:14">
      <c r="A64" t="s">
        <v>116</v>
      </c>
      <c r="B64" s="1">
        <v>4500660.08</v>
      </c>
      <c r="C64" s="1">
        <v>4397807.45</v>
      </c>
      <c r="D64" s="1">
        <v>4415320.8499999996</v>
      </c>
      <c r="E64" s="1">
        <v>4390435.4400000004</v>
      </c>
      <c r="F64" s="1">
        <v>4481686.0199999996</v>
      </c>
      <c r="G64" s="1">
        <v>4718066.04</v>
      </c>
      <c r="H64" s="1">
        <v>5345162.92</v>
      </c>
      <c r="I64" s="1">
        <v>4873526.6500000004</v>
      </c>
      <c r="J64" s="1">
        <v>4986091.9000000004</v>
      </c>
      <c r="K64" s="1">
        <v>5513254.5899999999</v>
      </c>
      <c r="L64" s="1">
        <v>5015667.3600000003</v>
      </c>
      <c r="M64" s="1">
        <v>4731363.0199999996</v>
      </c>
      <c r="N64" s="6">
        <f t="shared" si="0"/>
        <v>57369042.319999993</v>
      </c>
    </row>
    <row r="65" spans="1:14">
      <c r="A65" t="s">
        <v>117</v>
      </c>
      <c r="B65" s="1">
        <v>364457.49</v>
      </c>
      <c r="C65" s="1">
        <v>331527.67</v>
      </c>
      <c r="D65" s="1">
        <v>333667.65000000002</v>
      </c>
      <c r="E65" s="1">
        <v>339264.76</v>
      </c>
      <c r="F65" s="1">
        <v>332700.09999999998</v>
      </c>
      <c r="G65" s="1">
        <v>353671.72</v>
      </c>
      <c r="H65" s="1">
        <v>378792.83</v>
      </c>
      <c r="I65" s="1">
        <v>346697.74</v>
      </c>
      <c r="J65" s="1">
        <v>377142.59</v>
      </c>
      <c r="K65" s="1">
        <v>400655.32</v>
      </c>
      <c r="L65" s="1">
        <v>381007.02</v>
      </c>
      <c r="M65" s="1">
        <v>380383.34</v>
      </c>
      <c r="N65" s="6">
        <f t="shared" si="0"/>
        <v>4319968.2299999995</v>
      </c>
    </row>
    <row r="66" spans="1:14">
      <c r="A66" t="s">
        <v>118</v>
      </c>
      <c r="B66" s="1">
        <v>87434.89</v>
      </c>
      <c r="C66" s="1">
        <v>78339.77</v>
      </c>
      <c r="D66" s="1">
        <v>79238.649999999994</v>
      </c>
      <c r="E66" s="1">
        <v>90080.62</v>
      </c>
      <c r="F66" s="1">
        <v>77059.41</v>
      </c>
      <c r="G66" s="1">
        <v>73390.87</v>
      </c>
      <c r="H66" s="1">
        <v>83198.69</v>
      </c>
      <c r="I66" s="1">
        <v>77512.23</v>
      </c>
      <c r="J66" s="1">
        <v>95308.47</v>
      </c>
      <c r="K66" s="1">
        <v>103992.48</v>
      </c>
      <c r="L66" s="1">
        <v>96658.5</v>
      </c>
      <c r="M66" s="1">
        <v>106913.76</v>
      </c>
      <c r="N66" s="6">
        <f t="shared" si="0"/>
        <v>1049128.3399999999</v>
      </c>
    </row>
    <row r="67" spans="1:14">
      <c r="A67" t="s">
        <v>119</v>
      </c>
      <c r="B67" s="1">
        <v>858180.29</v>
      </c>
      <c r="C67" s="1">
        <v>809927.83</v>
      </c>
      <c r="D67" s="1">
        <v>806305.1</v>
      </c>
      <c r="E67" s="1">
        <v>857143.19</v>
      </c>
      <c r="F67" s="1">
        <v>874947.11</v>
      </c>
      <c r="G67" s="1">
        <v>904553.32</v>
      </c>
      <c r="H67" s="1">
        <v>984593.44</v>
      </c>
      <c r="I67" s="1">
        <v>939533.97</v>
      </c>
      <c r="J67" s="1">
        <v>941417.48</v>
      </c>
      <c r="K67" s="1">
        <v>1042561.34</v>
      </c>
      <c r="L67" s="1">
        <v>918158.46</v>
      </c>
      <c r="M67" s="1">
        <v>880320.62</v>
      </c>
      <c r="N67" s="6">
        <f t="shared" si="0"/>
        <v>10817642.15</v>
      </c>
    </row>
    <row r="68" spans="1:14">
      <c r="A68" t="s">
        <v>120</v>
      </c>
      <c r="B68" s="1">
        <v>522231.1</v>
      </c>
      <c r="C68" s="1">
        <v>491324.53</v>
      </c>
      <c r="D68" s="1">
        <v>448767.96</v>
      </c>
      <c r="E68" s="1">
        <v>451696.12</v>
      </c>
      <c r="F68" s="1">
        <v>421360.71</v>
      </c>
      <c r="G68" s="1">
        <v>442506.69</v>
      </c>
      <c r="H68" s="1">
        <v>478268.85</v>
      </c>
      <c r="I68" s="1">
        <v>409270.63</v>
      </c>
      <c r="J68" s="1">
        <v>429798.2</v>
      </c>
      <c r="K68" s="1">
        <v>511707.55</v>
      </c>
      <c r="L68" s="1">
        <v>482900.98</v>
      </c>
      <c r="M68" s="1">
        <v>505709.65</v>
      </c>
      <c r="N68" s="6">
        <f t="shared" si="0"/>
        <v>5595542.9700000007</v>
      </c>
    </row>
    <row r="69" spans="1:14">
      <c r="A69" t="s">
        <v>121</v>
      </c>
      <c r="B69" s="1">
        <v>3903052.51</v>
      </c>
      <c r="C69" s="1">
        <v>3699062.55</v>
      </c>
      <c r="D69" s="1">
        <v>3705535.11</v>
      </c>
      <c r="E69" s="1">
        <v>3770253.85</v>
      </c>
      <c r="F69" s="1">
        <v>3895508.4</v>
      </c>
      <c r="G69" s="1">
        <v>4264984.28</v>
      </c>
      <c r="H69" s="1">
        <v>4950521.0599999996</v>
      </c>
      <c r="I69" s="1">
        <v>4739898.43</v>
      </c>
      <c r="J69" s="1">
        <v>4816820.43</v>
      </c>
      <c r="K69" s="1">
        <v>5547577.9400000004</v>
      </c>
      <c r="L69" s="1">
        <v>4724731.78</v>
      </c>
      <c r="M69" s="1">
        <v>4216432.8899999997</v>
      </c>
      <c r="N69" s="6">
        <f t="shared" si="0"/>
        <v>52234379.229999997</v>
      </c>
    </row>
    <row r="70" spans="1:14">
      <c r="A70" t="s">
        <v>122</v>
      </c>
      <c r="B70" s="1">
        <v>413384.9</v>
      </c>
      <c r="C70" s="1">
        <v>403376.08</v>
      </c>
      <c r="D70" s="1">
        <v>379483.52</v>
      </c>
      <c r="E70" s="1">
        <v>372893.5</v>
      </c>
      <c r="F70" s="1">
        <v>395541.74</v>
      </c>
      <c r="G70" s="1">
        <v>386242.62</v>
      </c>
      <c r="H70" s="1">
        <v>423731.51</v>
      </c>
      <c r="I70" s="1">
        <v>377718.05</v>
      </c>
      <c r="J70" s="1">
        <v>377652.27</v>
      </c>
      <c r="K70" s="1">
        <v>415242.92</v>
      </c>
      <c r="L70" s="1">
        <v>400166.68</v>
      </c>
      <c r="M70" s="1">
        <v>406372.84</v>
      </c>
      <c r="N70" s="6">
        <f t="shared" si="0"/>
        <v>4751806.63</v>
      </c>
    </row>
    <row r="71" spans="1:14">
      <c r="A71" t="s">
        <v>59</v>
      </c>
      <c r="B71" s="1">
        <v>628838.59</v>
      </c>
      <c r="C71" s="1">
        <v>607272.31000000006</v>
      </c>
      <c r="D71" s="1">
        <v>606415.43000000005</v>
      </c>
      <c r="E71" s="1">
        <v>645617.47</v>
      </c>
      <c r="F71" s="1">
        <v>710237.13</v>
      </c>
      <c r="G71" s="1">
        <v>735840.89</v>
      </c>
      <c r="H71" s="1">
        <v>769590.09</v>
      </c>
      <c r="I71" s="1">
        <v>798532.18</v>
      </c>
      <c r="J71" s="1">
        <v>798789.55</v>
      </c>
      <c r="K71" s="1">
        <v>879967.12</v>
      </c>
      <c r="L71" s="1">
        <v>798513.3</v>
      </c>
      <c r="M71" s="1">
        <v>718227.81</v>
      </c>
      <c r="N71" s="6">
        <f t="shared" si="0"/>
        <v>8697841.8699999992</v>
      </c>
    </row>
    <row r="72" spans="1:14">
      <c r="A72" t="s">
        <v>123</v>
      </c>
      <c r="B72" s="1">
        <v>228632.41</v>
      </c>
      <c r="C72" s="1">
        <v>217680.99</v>
      </c>
      <c r="D72" s="1">
        <v>214248.39</v>
      </c>
      <c r="E72" s="1">
        <v>214713.82</v>
      </c>
      <c r="F72" s="1">
        <v>215110.07</v>
      </c>
      <c r="G72" s="1">
        <v>214681.16</v>
      </c>
      <c r="H72" s="1">
        <v>226067.17</v>
      </c>
      <c r="I72" s="1">
        <v>197460.22</v>
      </c>
      <c r="J72" s="1">
        <v>222710.1</v>
      </c>
      <c r="K72" s="1">
        <v>246421.44</v>
      </c>
      <c r="L72" s="1">
        <v>241619.57</v>
      </c>
      <c r="M72" s="1">
        <v>237445.68</v>
      </c>
      <c r="N72" s="6">
        <f t="shared" si="0"/>
        <v>2676791.02</v>
      </c>
    </row>
    <row r="73" spans="1:14">
      <c r="A73" t="s">
        <v>61</v>
      </c>
      <c r="B73" s="1">
        <v>143632.89000000001</v>
      </c>
      <c r="C73" s="1">
        <v>158820.21</v>
      </c>
      <c r="D73" s="1">
        <v>147992.82</v>
      </c>
      <c r="E73" s="1">
        <v>134111.10999999999</v>
      </c>
      <c r="F73" s="1">
        <v>161751.89000000001</v>
      </c>
      <c r="G73" s="1">
        <v>131476.56</v>
      </c>
      <c r="H73" s="1">
        <v>135587.67000000001</v>
      </c>
      <c r="I73" s="1">
        <v>128448.16</v>
      </c>
      <c r="J73" s="1">
        <v>144552.57</v>
      </c>
      <c r="K73" s="1">
        <v>151767.48000000001</v>
      </c>
      <c r="L73" s="1">
        <v>160841.51999999999</v>
      </c>
      <c r="M73" s="1">
        <v>167129.29999999999</v>
      </c>
      <c r="N73" s="6">
        <f t="shared" si="0"/>
        <v>1766112.1800000002</v>
      </c>
    </row>
    <row r="74" spans="1:14">
      <c r="A74" t="s">
        <v>62</v>
      </c>
      <c r="B74" s="1">
        <v>33113.4</v>
      </c>
      <c r="C74" s="1">
        <v>31394.91</v>
      </c>
      <c r="D74" s="1">
        <v>31602.78</v>
      </c>
      <c r="E74" s="1">
        <v>32674.62</v>
      </c>
      <c r="F74" s="1">
        <v>31738.1</v>
      </c>
      <c r="G74" s="1">
        <v>30162.14</v>
      </c>
      <c r="H74" s="1">
        <v>32466.09</v>
      </c>
      <c r="I74" s="1">
        <v>29963.57</v>
      </c>
      <c r="J74" s="1">
        <v>34105.49</v>
      </c>
      <c r="K74" s="1">
        <v>36400.17</v>
      </c>
      <c r="L74" s="1">
        <v>34246.519999999997</v>
      </c>
      <c r="M74" s="1">
        <v>34100.81</v>
      </c>
      <c r="N74" s="6">
        <f t="shared" si="0"/>
        <v>391968.60000000003</v>
      </c>
    </row>
    <row r="75" spans="1:14">
      <c r="A75" t="s">
        <v>124</v>
      </c>
      <c r="B75" s="1">
        <v>2246167.88</v>
      </c>
      <c r="C75" s="1">
        <v>2244644.2599999998</v>
      </c>
      <c r="D75" s="1">
        <v>2060006.05</v>
      </c>
      <c r="E75" s="1">
        <v>2008585.58</v>
      </c>
      <c r="F75" s="1">
        <v>2086441.62</v>
      </c>
      <c r="G75" s="1">
        <v>2164258.56</v>
      </c>
      <c r="H75" s="1">
        <v>2331747.77</v>
      </c>
      <c r="I75" s="1">
        <v>2330108.19</v>
      </c>
      <c r="J75" s="1">
        <v>2451910.5299999998</v>
      </c>
      <c r="K75" s="1">
        <v>2715215.36</v>
      </c>
      <c r="L75" s="1">
        <v>2345070.62</v>
      </c>
      <c r="M75" s="1">
        <v>2258607.7599999998</v>
      </c>
      <c r="N75" s="6">
        <f t="shared" si="0"/>
        <v>27242764.18</v>
      </c>
    </row>
    <row r="76" spans="1:14">
      <c r="A76" t="s">
        <v>125</v>
      </c>
      <c r="B76" s="1">
        <v>127783.92</v>
      </c>
      <c r="C76" s="1">
        <v>118382.76</v>
      </c>
      <c r="D76" s="1">
        <v>114134.84</v>
      </c>
      <c r="E76" s="1">
        <v>111790.53</v>
      </c>
      <c r="F76" s="1">
        <v>110061.46</v>
      </c>
      <c r="G76" s="1">
        <v>119645.65</v>
      </c>
      <c r="H76" s="1">
        <v>118703.35</v>
      </c>
      <c r="I76" s="1">
        <v>106476.7</v>
      </c>
      <c r="J76" s="1">
        <v>114073.32</v>
      </c>
      <c r="K76" s="1">
        <v>134006.99</v>
      </c>
      <c r="L76" s="1">
        <v>126726.2</v>
      </c>
      <c r="M76" s="1">
        <v>133941.73000000001</v>
      </c>
      <c r="N76" s="6">
        <f t="shared" si="0"/>
        <v>1435727.45</v>
      </c>
    </row>
    <row r="77" spans="1:14">
      <c r="A77" t="s">
        <v>126</v>
      </c>
      <c r="B77" s="1">
        <v>2052085.84</v>
      </c>
      <c r="C77" s="1">
        <v>1863717.66</v>
      </c>
      <c r="D77" s="1">
        <v>1250660.6499999999</v>
      </c>
      <c r="E77" s="1">
        <v>1021445.06</v>
      </c>
      <c r="F77" s="1">
        <v>914720.01</v>
      </c>
      <c r="G77" s="1">
        <v>793147.48</v>
      </c>
      <c r="H77" s="1">
        <v>808263.01</v>
      </c>
      <c r="I77" s="1">
        <v>1003901.13</v>
      </c>
      <c r="J77" s="1">
        <v>1244319.68</v>
      </c>
      <c r="K77" s="1">
        <v>2191460.64</v>
      </c>
      <c r="L77" s="1">
        <v>1929734.14</v>
      </c>
      <c r="M77" s="1">
        <v>2401826</v>
      </c>
      <c r="N77" s="6">
        <f>SUM(B77:M77)</f>
        <v>17475281.300000004</v>
      </c>
    </row>
    <row r="78" spans="1:14">
      <c r="A78" t="s">
        <v>66</v>
      </c>
      <c r="B78" s="1">
        <v>107440.66</v>
      </c>
      <c r="C78" s="1">
        <v>99997.05</v>
      </c>
      <c r="D78" s="1">
        <v>97176.7</v>
      </c>
      <c r="E78" s="1">
        <v>98362.34</v>
      </c>
      <c r="F78" s="1">
        <v>94929.12</v>
      </c>
      <c r="G78" s="1">
        <v>107029.81</v>
      </c>
      <c r="H78" s="1">
        <v>109322.84</v>
      </c>
      <c r="I78" s="1">
        <v>99083.58</v>
      </c>
      <c r="J78" s="1">
        <v>109124.75</v>
      </c>
      <c r="K78" s="1">
        <v>109905.45</v>
      </c>
      <c r="L78" s="1">
        <v>104364.76</v>
      </c>
      <c r="M78" s="1">
        <v>102623.91</v>
      </c>
      <c r="N78" s="6">
        <f>SUM(B78:M78)</f>
        <v>1239360.9699999997</v>
      </c>
    </row>
    <row r="79" spans="1:14">
      <c r="A79" t="s">
        <v>127</v>
      </c>
      <c r="B79" s="1">
        <v>9344106.2300000004</v>
      </c>
      <c r="C79" s="1">
        <v>9407723.2300000004</v>
      </c>
      <c r="D79" s="1">
        <v>8939663.0999999996</v>
      </c>
      <c r="E79" s="1">
        <v>9553387.5500000007</v>
      </c>
      <c r="F79" s="1">
        <v>9762228.3599999994</v>
      </c>
      <c r="G79" s="1">
        <v>10201278.66</v>
      </c>
      <c r="H79" s="1">
        <v>11768313.159999998</v>
      </c>
      <c r="I79" s="1">
        <v>9969776.5199999996</v>
      </c>
      <c r="J79" s="1">
        <v>9289346.1699999999</v>
      </c>
      <c r="K79" s="1">
        <v>10001555.74</v>
      </c>
      <c r="L79" s="1">
        <v>9865299.5199999996</v>
      </c>
      <c r="M79" s="1">
        <v>9612135.8000000007</v>
      </c>
      <c r="N79" s="6">
        <f>SUM(B79:M79)</f>
        <v>117714814.03999998</v>
      </c>
    </row>
    <row r="80" spans="1:14">
      <c r="A80" t="s">
        <v>1</v>
      </c>
    </row>
    <row r="81" spans="1:14">
      <c r="A81" t="s">
        <v>68</v>
      </c>
      <c r="B81" s="6">
        <f>SUM(B12:B79)</f>
        <v>139043272.16999999</v>
      </c>
      <c r="C81" s="6">
        <f t="shared" ref="C81:M81" si="1">SUM(C12:C79)</f>
        <v>134857443.94</v>
      </c>
      <c r="D81" s="6">
        <f t="shared" si="1"/>
        <v>130322600.31000003</v>
      </c>
      <c r="E81" s="6">
        <f t="shared" si="1"/>
        <v>129880843.20999999</v>
      </c>
      <c r="F81" s="6">
        <f t="shared" si="1"/>
        <v>133129930.08999999</v>
      </c>
      <c r="G81" s="6">
        <f t="shared" si="1"/>
        <v>142039423.92000002</v>
      </c>
      <c r="H81" s="6">
        <f t="shared" si="1"/>
        <v>159882418.58999997</v>
      </c>
      <c r="I81" s="6">
        <f t="shared" si="1"/>
        <v>143526177.31999996</v>
      </c>
      <c r="J81" s="6">
        <f t="shared" si="1"/>
        <v>142622687.81</v>
      </c>
      <c r="K81" s="6">
        <f t="shared" si="1"/>
        <v>163072698.15999994</v>
      </c>
      <c r="L81" s="6">
        <f t="shared" si="1"/>
        <v>147439816.93999994</v>
      </c>
      <c r="M81" s="6">
        <f t="shared" si="1"/>
        <v>143370911.38000005</v>
      </c>
      <c r="N81" s="6">
        <f>SUM(B81:M81)</f>
        <v>1709188223.8399997</v>
      </c>
    </row>
  </sheetData>
  <mergeCells count="5">
    <mergeCell ref="A7:N7"/>
    <mergeCell ref="A3:N3"/>
    <mergeCell ref="A5:N5"/>
    <mergeCell ref="A6:N6"/>
    <mergeCell ref="A4:N4"/>
  </mergeCells>
  <phoneticPr fontId="3" type="noConversion"/>
  <printOptions headings="1" gridLines="1"/>
  <pageMargins left="0.75" right="0.75" top="1" bottom="1" header="0.5" footer="0.5"/>
  <pageSetup scale="81"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5"/>
  </sheetPr>
  <dimension ref="A1:T181"/>
  <sheetViews>
    <sheetView topLeftCell="A8" workbookViewId="0">
      <pane xSplit="1" ySplit="2" topLeftCell="B57" activePane="bottomRight" state="frozen"/>
      <selection activeCell="A8" sqref="A8"/>
      <selection pane="topRight" activeCell="B8" sqref="B8"/>
      <selection pane="bottomLeft" activeCell="A10" sqref="A10"/>
      <selection pane="bottomRight" activeCell="D57" sqref="D57"/>
    </sheetView>
  </sheetViews>
  <sheetFormatPr defaultRowHeight="12.75"/>
  <cols>
    <col min="1" max="1" width="16.1640625" bestFit="1" customWidth="1"/>
    <col min="2" max="4" width="10.1640625" customWidth="1"/>
    <col min="5" max="11" width="10.1640625" bestFit="1" customWidth="1"/>
    <col min="12" max="12" width="10.1640625" style="33" bestFit="1" customWidth="1"/>
    <col min="13" max="13" width="10.1640625" bestFit="1" customWidth="1"/>
    <col min="14" max="14" width="11.1640625" bestFit="1" customWidth="1"/>
  </cols>
  <sheetData>
    <row r="1" spans="1:14">
      <c r="A1" t="str">
        <f>'SFY1213'!A1</f>
        <v>VALIDATED TAX RECEIPTS DATA FOR:  JULY, 2012 thru June, 2013</v>
      </c>
      <c r="N1" t="s">
        <v>89</v>
      </c>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132</v>
      </c>
      <c r="B7" s="36"/>
      <c r="C7" s="36"/>
      <c r="D7" s="36"/>
      <c r="E7" s="36"/>
      <c r="F7" s="36"/>
      <c r="G7" s="36"/>
      <c r="H7" s="36"/>
      <c r="I7" s="36"/>
      <c r="J7" s="36"/>
      <c r="K7" s="36"/>
      <c r="L7" s="36"/>
      <c r="M7" s="36"/>
      <c r="N7" s="36"/>
    </row>
    <row r="8" spans="1:14">
      <c r="C8" s="7"/>
      <c r="N8" s="6"/>
    </row>
    <row r="9" spans="1:14">
      <c r="B9" s="2">
        <f>'Local Option Sales Tax Coll'!B9</f>
        <v>41091</v>
      </c>
      <c r="C9" s="2">
        <f>'Local Option Sales Tax Coll'!C9</f>
        <v>41122</v>
      </c>
      <c r="D9" s="2">
        <f>'Local Option Sales Tax Coll'!D9</f>
        <v>41153</v>
      </c>
      <c r="E9" s="2">
        <f>'Local Option Sales Tax Coll'!E9</f>
        <v>41183</v>
      </c>
      <c r="F9" s="2">
        <f>'Local Option Sales Tax Coll'!F9</f>
        <v>41214</v>
      </c>
      <c r="G9" s="2">
        <f>'Local Option Sales Tax Coll'!G9</f>
        <v>41244</v>
      </c>
      <c r="H9" s="2">
        <f>'Local Option Sales Tax Coll'!H9</f>
        <v>41275</v>
      </c>
      <c r="I9" s="2">
        <f>'Local Option Sales Tax Coll'!I9</f>
        <v>41306</v>
      </c>
      <c r="J9" s="2">
        <f>'Local Option Sales Tax Coll'!J9</f>
        <v>41334</v>
      </c>
      <c r="K9" s="2">
        <f>'Local Option Sales Tax Coll'!K9</f>
        <v>41365</v>
      </c>
      <c r="L9" s="2">
        <f>'Local Option Sales Tax Coll'!L9</f>
        <v>41395</v>
      </c>
      <c r="M9" s="2">
        <f>'Local Option Sales Tax Coll'!M9</f>
        <v>41426</v>
      </c>
      <c r="N9" s="35" t="str">
        <f>'Local Option Sales Tax Coll'!N9</f>
        <v>SFY12-13</v>
      </c>
    </row>
    <row r="10" spans="1:14">
      <c r="A10" t="s">
        <v>0</v>
      </c>
      <c r="B10" s="3"/>
      <c r="C10" s="3"/>
      <c r="D10" s="3"/>
      <c r="E10" s="3"/>
      <c r="F10" s="3"/>
      <c r="G10" s="3"/>
      <c r="H10" s="3"/>
      <c r="I10" s="3"/>
      <c r="J10" s="3"/>
      <c r="K10" s="3"/>
      <c r="L10" s="34"/>
      <c r="M10" s="3"/>
      <c r="N10" s="6"/>
    </row>
    <row r="11" spans="1:14">
      <c r="A11" t="s">
        <v>1</v>
      </c>
    </row>
    <row r="12" spans="1:14">
      <c r="A12" t="s">
        <v>2</v>
      </c>
      <c r="B12" s="6">
        <v>287176.82</v>
      </c>
      <c r="C12" s="6">
        <v>264488.5</v>
      </c>
      <c r="D12" s="7">
        <f>293107.2+6129.54</f>
        <v>299236.74</v>
      </c>
      <c r="E12" s="7">
        <v>251367</v>
      </c>
      <c r="F12" s="7">
        <v>376140.94</v>
      </c>
      <c r="G12" s="7">
        <v>328121.21999999997</v>
      </c>
      <c r="H12" s="28">
        <v>211154.03</v>
      </c>
      <c r="I12" s="7">
        <v>245669.5</v>
      </c>
      <c r="J12" s="7">
        <v>297105</v>
      </c>
      <c r="K12" s="7">
        <v>378511</v>
      </c>
      <c r="L12" s="7">
        <v>290549</v>
      </c>
      <c r="M12" s="7">
        <v>312332.88</v>
      </c>
      <c r="N12" s="6">
        <f>SUM(B12:M12)</f>
        <v>3541852.63</v>
      </c>
    </row>
    <row r="13" spans="1:14">
      <c r="A13" t="s">
        <v>3</v>
      </c>
      <c r="B13" s="7">
        <v>2993.29</v>
      </c>
      <c r="C13" s="7">
        <v>2398.52</v>
      </c>
      <c r="D13" s="7">
        <v>2080.75</v>
      </c>
      <c r="E13" s="7">
        <v>2556.65</v>
      </c>
      <c r="F13" s="7">
        <v>2155.4899999999998</v>
      </c>
      <c r="G13" s="7">
        <v>2067.09</v>
      </c>
      <c r="H13" s="7">
        <v>1991.31</v>
      </c>
      <c r="I13" s="7">
        <v>2664.74</v>
      </c>
      <c r="J13" s="7">
        <v>3041.26</v>
      </c>
      <c r="K13" s="7">
        <v>3611.26</v>
      </c>
      <c r="L13" s="7">
        <v>3183.1</v>
      </c>
      <c r="M13" s="7">
        <v>3252.95</v>
      </c>
      <c r="N13" s="6">
        <f t="shared" ref="N13:N75" si="0">SUM(B13:M13)</f>
        <v>31996.41</v>
      </c>
    </row>
    <row r="14" spans="1:14">
      <c r="A14" t="s">
        <v>4</v>
      </c>
      <c r="B14" s="7">
        <v>3079217.89</v>
      </c>
      <c r="C14" s="7">
        <v>1298265.2</v>
      </c>
      <c r="D14" s="7">
        <v>1026202.98</v>
      </c>
      <c r="E14" s="7">
        <v>696349.73</v>
      </c>
      <c r="F14" s="7">
        <v>332872.52</v>
      </c>
      <c r="G14" s="7">
        <v>361735.14</v>
      </c>
      <c r="H14" s="7">
        <v>377797.88</v>
      </c>
      <c r="I14" s="7">
        <v>541785.55000000005</v>
      </c>
      <c r="J14" s="7">
        <v>2173927.44</v>
      </c>
      <c r="K14" s="7">
        <v>1176872.27</v>
      </c>
      <c r="L14" s="7">
        <v>1522313.52</v>
      </c>
      <c r="M14" s="7">
        <v>3050019.9</v>
      </c>
      <c r="N14" s="6">
        <f t="shared" si="0"/>
        <v>15637360.02</v>
      </c>
    </row>
    <row r="15" spans="1:14">
      <c r="A15" t="s">
        <v>5</v>
      </c>
      <c r="B15" s="7">
        <v>5921.13</v>
      </c>
      <c r="C15" s="7">
        <v>6530.36</v>
      </c>
      <c r="D15" s="7">
        <v>5589.48</v>
      </c>
      <c r="E15" s="7">
        <v>5484.55</v>
      </c>
      <c r="F15" s="7">
        <v>7034.48</v>
      </c>
      <c r="G15" s="29">
        <v>6913.23</v>
      </c>
      <c r="H15" s="7">
        <v>5921.6</v>
      </c>
      <c r="I15" s="7">
        <v>6041.47</v>
      </c>
      <c r="J15" s="7">
        <v>8187.77</v>
      </c>
      <c r="K15" s="7">
        <v>9099.75</v>
      </c>
      <c r="L15" s="7">
        <v>6692.63</v>
      </c>
      <c r="M15" s="7">
        <v>8096.32</v>
      </c>
      <c r="N15" s="6">
        <f t="shared" si="0"/>
        <v>81512.76999999999</v>
      </c>
    </row>
    <row r="16" spans="1:14">
      <c r="A16" t="s">
        <v>6</v>
      </c>
      <c r="B16" s="7">
        <v>742642.34</v>
      </c>
      <c r="C16" s="7">
        <v>760672.6</v>
      </c>
      <c r="D16" s="7">
        <v>609593.27</v>
      </c>
      <c r="E16" s="7">
        <v>551272.95999999996</v>
      </c>
      <c r="F16" s="7">
        <v>589614.56999999995</v>
      </c>
      <c r="G16" s="7">
        <v>519533.74</v>
      </c>
      <c r="H16" s="7">
        <v>564660.93000000005</v>
      </c>
      <c r="I16" s="7">
        <v>651326.27</v>
      </c>
      <c r="J16" s="7">
        <v>885420.27</v>
      </c>
      <c r="K16" s="7">
        <v>1272204.24</v>
      </c>
      <c r="L16" s="7">
        <v>774577.03</v>
      </c>
      <c r="M16" s="7">
        <v>714911.49</v>
      </c>
      <c r="N16" s="6">
        <f t="shared" si="0"/>
        <v>8636429.709999999</v>
      </c>
    </row>
    <row r="17" spans="1:20">
      <c r="A17" t="s">
        <v>7</v>
      </c>
      <c r="B17" s="7">
        <v>2801720.98</v>
      </c>
      <c r="C17" s="7">
        <v>2971827.21</v>
      </c>
      <c r="D17" s="7">
        <v>2561865.23</v>
      </c>
      <c r="E17" s="7">
        <v>2214416.63</v>
      </c>
      <c r="F17" s="7">
        <v>3146023.25</v>
      </c>
      <c r="G17" s="7">
        <v>3209900.61</v>
      </c>
      <c r="H17" s="7">
        <v>4070977.89</v>
      </c>
      <c r="I17" s="7">
        <v>5085933.2699999996</v>
      </c>
      <c r="J17" s="7">
        <v>5510358.0099999998</v>
      </c>
      <c r="K17" s="7">
        <v>6352083.8200000003</v>
      </c>
      <c r="L17" s="7">
        <v>4226186.3</v>
      </c>
      <c r="M17" s="7">
        <v>3413741.06</v>
      </c>
      <c r="N17" s="6">
        <f t="shared" si="0"/>
        <v>45565034.259999998</v>
      </c>
    </row>
    <row r="18" spans="1:20">
      <c r="A18" s="33" t="s">
        <v>8</v>
      </c>
      <c r="B18" s="7">
        <v>0</v>
      </c>
      <c r="C18" s="7">
        <v>0</v>
      </c>
      <c r="D18" s="7">
        <v>0</v>
      </c>
      <c r="E18" s="7">
        <v>0</v>
      </c>
      <c r="F18" s="7">
        <v>0</v>
      </c>
      <c r="G18" s="7">
        <v>0</v>
      </c>
      <c r="H18" s="7">
        <v>0</v>
      </c>
      <c r="I18" s="7">
        <v>0</v>
      </c>
      <c r="J18" s="7">
        <v>0</v>
      </c>
      <c r="K18" s="7">
        <v>0</v>
      </c>
      <c r="L18" s="7">
        <v>0</v>
      </c>
      <c r="M18" s="7">
        <v>0</v>
      </c>
      <c r="N18" s="6">
        <f t="shared" si="0"/>
        <v>0</v>
      </c>
    </row>
    <row r="19" spans="1:20">
      <c r="A19" t="s">
        <v>9</v>
      </c>
      <c r="B19" s="6">
        <v>235982.74</v>
      </c>
      <c r="C19" s="7">
        <v>132528.01999999999</v>
      </c>
      <c r="D19" s="7">
        <v>99123.65</v>
      </c>
      <c r="E19" s="7">
        <v>108405.92</v>
      </c>
      <c r="F19" s="7">
        <v>90480.58</v>
      </c>
      <c r="G19" s="7">
        <v>102527.96</v>
      </c>
      <c r="H19" s="7">
        <v>200013.84</v>
      </c>
      <c r="I19" s="7">
        <v>296774.45</v>
      </c>
      <c r="J19" s="7">
        <v>361532.19</v>
      </c>
      <c r="K19" s="7">
        <v>592201.16</v>
      </c>
      <c r="L19" s="7">
        <v>171511.05</v>
      </c>
      <c r="M19" s="7">
        <v>151567.54999999999</v>
      </c>
      <c r="N19" s="6">
        <f t="shared" si="0"/>
        <v>2542649.1099999994</v>
      </c>
    </row>
    <row r="20" spans="1:20">
      <c r="A20" t="s">
        <v>96</v>
      </c>
      <c r="B20" s="7">
        <v>42779.01</v>
      </c>
      <c r="C20" s="7">
        <v>65677.69</v>
      </c>
      <c r="D20" s="7">
        <v>49172.46</v>
      </c>
      <c r="E20" s="7">
        <v>39118.17</v>
      </c>
      <c r="F20" s="7">
        <v>36906.57</v>
      </c>
      <c r="G20" s="7">
        <v>43603.51</v>
      </c>
      <c r="H20" s="7">
        <v>42202.35</v>
      </c>
      <c r="I20" s="7">
        <v>55911.46</v>
      </c>
      <c r="J20" s="7">
        <v>87872.86</v>
      </c>
      <c r="K20" s="7">
        <v>70723.429999999993</v>
      </c>
      <c r="L20" s="7">
        <v>49460.9</v>
      </c>
      <c r="M20" s="7">
        <v>47264.53</v>
      </c>
      <c r="N20" s="6">
        <f t="shared" si="0"/>
        <v>630692.94000000006</v>
      </c>
    </row>
    <row r="21" spans="1:20">
      <c r="A21" t="s">
        <v>10</v>
      </c>
      <c r="B21" s="7">
        <v>40907.660000000003</v>
      </c>
      <c r="C21" s="7">
        <v>36402.660000000003</v>
      </c>
      <c r="D21" s="7">
        <v>36402.660000000003</v>
      </c>
      <c r="E21" s="7">
        <v>32885.769999999997</v>
      </c>
      <c r="F21" s="7">
        <v>37874.43</v>
      </c>
      <c r="G21" s="7">
        <v>35605.56</v>
      </c>
      <c r="H21" s="7">
        <v>35938.07</v>
      </c>
      <c r="I21" s="7">
        <v>42499.55</v>
      </c>
      <c r="J21" s="7">
        <v>39668.22</v>
      </c>
      <c r="K21" s="7">
        <v>45479.11</v>
      </c>
      <c r="L21" s="7">
        <v>42830.25</v>
      </c>
      <c r="M21" s="7">
        <v>43436.4</v>
      </c>
      <c r="N21" s="6">
        <f t="shared" si="0"/>
        <v>469930.33999999997</v>
      </c>
    </row>
    <row r="22" spans="1:20">
      <c r="A22" t="s">
        <v>11</v>
      </c>
      <c r="B22" s="6">
        <v>730322.98</v>
      </c>
      <c r="C22" s="7">
        <v>778252.19</v>
      </c>
      <c r="D22" s="7">
        <v>646782.09</v>
      </c>
      <c r="E22" s="7">
        <v>627851.74</v>
      </c>
      <c r="F22" s="7">
        <v>734407.38</v>
      </c>
      <c r="G22" s="7">
        <v>959215.29</v>
      </c>
      <c r="H22" s="7">
        <v>1276455.0900000001</v>
      </c>
      <c r="I22" s="7">
        <v>2057478.97</v>
      </c>
      <c r="J22" s="7">
        <v>2396605.86</v>
      </c>
      <c r="K22" s="7">
        <v>3302990.12</v>
      </c>
      <c r="L22" s="7">
        <v>1463589.42</v>
      </c>
      <c r="M22" s="7">
        <v>1041194.43</v>
      </c>
      <c r="N22" s="6">
        <f>SUM(B22:M22)</f>
        <v>16015145.560000001</v>
      </c>
      <c r="P22" s="9"/>
      <c r="R22" s="9"/>
      <c r="T22" s="6"/>
    </row>
    <row r="23" spans="1:20">
      <c r="A23" t="s">
        <v>12</v>
      </c>
      <c r="B23" s="7">
        <v>55856.01</v>
      </c>
      <c r="C23" s="7">
        <v>53464.72</v>
      </c>
      <c r="D23" s="7">
        <v>42818.32</v>
      </c>
      <c r="E23" s="7">
        <v>40353.08</v>
      </c>
      <c r="F23" s="7">
        <v>55024.39</v>
      </c>
      <c r="G23" s="7">
        <v>52040.91</v>
      </c>
      <c r="H23" s="7">
        <v>48005.84</v>
      </c>
      <c r="I23" s="7">
        <v>53656.44</v>
      </c>
      <c r="J23" s="7">
        <v>56697.279999999999</v>
      </c>
      <c r="K23" s="7">
        <v>69003</v>
      </c>
      <c r="L23" s="7">
        <v>68959.289999999994</v>
      </c>
      <c r="M23" s="7">
        <v>71786.2</v>
      </c>
      <c r="N23" s="6">
        <f t="shared" si="0"/>
        <v>667665.48</v>
      </c>
      <c r="P23" s="9"/>
      <c r="R23" s="9"/>
      <c r="T23" s="6"/>
    </row>
    <row r="24" spans="1:20">
      <c r="A24" s="4" t="s">
        <v>128</v>
      </c>
      <c r="B24" s="7">
        <v>1946618</v>
      </c>
      <c r="C24" s="7">
        <v>2028924</v>
      </c>
      <c r="D24" s="7">
        <v>1902451.29</v>
      </c>
      <c r="E24" s="7">
        <v>1774625.3800000001</v>
      </c>
      <c r="F24" s="7">
        <v>2575490.73</v>
      </c>
      <c r="G24" s="7">
        <v>2480063.1799999997</v>
      </c>
      <c r="H24" s="7">
        <v>2691635</v>
      </c>
      <c r="I24" s="7">
        <v>3640815.62</v>
      </c>
      <c r="J24" s="7">
        <v>3734625.76</v>
      </c>
      <c r="K24" s="7">
        <v>4264126.0500000007</v>
      </c>
      <c r="L24" s="7">
        <v>2835847.07</v>
      </c>
      <c r="M24" s="7">
        <v>2513723.06</v>
      </c>
      <c r="N24" s="6">
        <f t="shared" si="0"/>
        <v>32388945.140000001</v>
      </c>
      <c r="P24" s="9"/>
      <c r="R24" s="9"/>
      <c r="T24" s="6"/>
    </row>
    <row r="25" spans="1:20">
      <c r="A25" t="s">
        <v>13</v>
      </c>
      <c r="B25" s="7">
        <v>2119.09</v>
      </c>
      <c r="C25" s="7">
        <v>1806.74</v>
      </c>
      <c r="D25" s="7">
        <v>1918.93</v>
      </c>
      <c r="E25" s="7">
        <v>1583.07</v>
      </c>
      <c r="F25" s="7">
        <v>2390.42</v>
      </c>
      <c r="G25" s="7">
        <v>2268.1999999999998</v>
      </c>
      <c r="H25" s="7">
        <v>2344.75</v>
      </c>
      <c r="I25" s="7">
        <v>3279.18</v>
      </c>
      <c r="J25" s="7">
        <v>3288.41</v>
      </c>
      <c r="K25" s="7">
        <v>5164</v>
      </c>
      <c r="L25" s="7">
        <v>2681.81</v>
      </c>
      <c r="M25" s="7">
        <v>3159.45</v>
      </c>
      <c r="N25" s="6">
        <f t="shared" si="0"/>
        <v>32004.050000000003</v>
      </c>
      <c r="P25" s="9"/>
      <c r="R25" s="9"/>
      <c r="T25" s="6"/>
    </row>
    <row r="26" spans="1:20">
      <c r="A26" t="s">
        <v>14</v>
      </c>
      <c r="B26" s="7">
        <v>1666.64</v>
      </c>
      <c r="C26" s="7">
        <v>5774.07</v>
      </c>
      <c r="D26" s="7">
        <v>2702.88</v>
      </c>
      <c r="E26" s="7">
        <v>1146.5</v>
      </c>
      <c r="F26" s="7">
        <v>1395.98</v>
      </c>
      <c r="G26" s="7">
        <v>1415.47</v>
      </c>
      <c r="H26" s="7">
        <v>1297.83</v>
      </c>
      <c r="I26" s="7">
        <v>1241.6500000000001</v>
      </c>
      <c r="J26" s="7">
        <v>1258.23</v>
      </c>
      <c r="K26" s="7">
        <v>1717.14</v>
      </c>
      <c r="L26" s="7">
        <v>1558.88</v>
      </c>
      <c r="M26" s="7">
        <v>1849.64</v>
      </c>
      <c r="N26" s="6">
        <f t="shared" si="0"/>
        <v>23024.91</v>
      </c>
      <c r="P26" s="9"/>
      <c r="R26" s="9"/>
      <c r="T26" s="6"/>
    </row>
    <row r="27" spans="1:20">
      <c r="A27" t="s">
        <v>15</v>
      </c>
      <c r="B27" s="7">
        <f>1296502.15/3*2</f>
        <v>864334.7666666666</v>
      </c>
      <c r="C27" s="7">
        <f>1236734.29/3*2</f>
        <v>824489.52666666673</v>
      </c>
      <c r="D27" s="7">
        <f>1194873.87/3*2</f>
        <v>796582.58000000007</v>
      </c>
      <c r="E27" s="7">
        <f>1458190.81/3*2</f>
        <v>972127.20666666667</v>
      </c>
      <c r="F27" s="7">
        <f>1189898.89/3*2</f>
        <v>793265.92666666664</v>
      </c>
      <c r="G27" s="7">
        <f>1079409.83/3*2</f>
        <v>719606.55333333334</v>
      </c>
      <c r="H27" s="7">
        <f>1208282.36/3*2</f>
        <v>805521.57333333336</v>
      </c>
      <c r="I27" s="7">
        <f>1386991.46/3*2</f>
        <v>924660.97333333327</v>
      </c>
      <c r="J27" s="7">
        <f>1540083.24/3*2</f>
        <v>1026722.16</v>
      </c>
      <c r="K27" s="7">
        <f>1570405.92/3*2</f>
        <v>1046937.2799999999</v>
      </c>
      <c r="L27" s="7">
        <f>1526434.89/3*2</f>
        <v>1017623.2599999999</v>
      </c>
      <c r="M27" s="7">
        <f>1421762.06/3*2</f>
        <v>947841.37333333341</v>
      </c>
      <c r="N27" s="6">
        <f t="shared" si="0"/>
        <v>10739713.18</v>
      </c>
      <c r="P27" s="9"/>
      <c r="R27" s="9"/>
      <c r="T27" s="6"/>
    </row>
    <row r="28" spans="1:20">
      <c r="A28" t="s">
        <v>16</v>
      </c>
      <c r="B28" s="7">
        <v>1168527.43</v>
      </c>
      <c r="C28" s="7">
        <v>1240547.04</v>
      </c>
      <c r="D28" s="7">
        <v>710430.69</v>
      </c>
      <c r="E28" s="7">
        <v>531066.1</v>
      </c>
      <c r="F28" s="7">
        <v>433597.52</v>
      </c>
      <c r="G28" s="7">
        <v>339864.43</v>
      </c>
      <c r="H28" s="7">
        <v>276156.37</v>
      </c>
      <c r="I28" s="7">
        <v>274605.71999999997</v>
      </c>
      <c r="J28" s="7">
        <v>378415.75</v>
      </c>
      <c r="K28" s="7">
        <v>690988.82</v>
      </c>
      <c r="L28" s="7">
        <v>607405.14</v>
      </c>
      <c r="M28" s="7">
        <v>802568.92</v>
      </c>
      <c r="N28" s="6">
        <f t="shared" si="0"/>
        <v>7454173.9299999997</v>
      </c>
      <c r="P28" s="9"/>
      <c r="R28" s="9"/>
      <c r="T28" s="6"/>
    </row>
    <row r="29" spans="1:20">
      <c r="A29" t="s">
        <v>17</v>
      </c>
      <c r="B29" s="7">
        <v>189552.26</v>
      </c>
      <c r="C29" s="7">
        <v>229765.25</v>
      </c>
      <c r="D29" s="7">
        <v>131589.24</v>
      </c>
      <c r="E29" s="7">
        <v>75341.399999999994</v>
      </c>
      <c r="F29" s="7">
        <v>75574.98</v>
      </c>
      <c r="G29" s="7">
        <v>72669.23</v>
      </c>
      <c r="H29" s="7">
        <v>70500.81</v>
      </c>
      <c r="I29" s="7">
        <v>102697.64</v>
      </c>
      <c r="J29" s="7">
        <v>129764.69</v>
      </c>
      <c r="K29" s="7">
        <v>236228.33</v>
      </c>
      <c r="L29" s="7">
        <v>149282.14000000001</v>
      </c>
      <c r="M29" s="7">
        <v>127737.09</v>
      </c>
      <c r="N29" s="6">
        <f t="shared" si="0"/>
        <v>1590703.0600000003</v>
      </c>
      <c r="P29" s="9"/>
      <c r="R29" s="9"/>
      <c r="T29" s="6"/>
    </row>
    <row r="30" spans="1:20">
      <c r="A30" t="s">
        <v>18</v>
      </c>
      <c r="B30" s="7">
        <v>143702.19</v>
      </c>
      <c r="C30" s="7">
        <v>139793.56</v>
      </c>
      <c r="D30" s="7">
        <v>93793.19</v>
      </c>
      <c r="E30" s="7">
        <v>62905.17</v>
      </c>
      <c r="F30" s="7">
        <v>53395.31</v>
      </c>
      <c r="G30" s="7">
        <v>40294.14</v>
      </c>
      <c r="H30" s="7">
        <v>21496.3</v>
      </c>
      <c r="I30" s="7">
        <v>33543.83</v>
      </c>
      <c r="J30" s="7">
        <v>49313.94</v>
      </c>
      <c r="K30" s="7">
        <v>80474.78</v>
      </c>
      <c r="L30" s="7">
        <v>90144.29</v>
      </c>
      <c r="M30" s="7">
        <v>115442.31</v>
      </c>
      <c r="N30" s="6">
        <f t="shared" si="0"/>
        <v>924299.01</v>
      </c>
      <c r="P30" s="9"/>
      <c r="R30" s="9"/>
      <c r="T30" s="6"/>
    </row>
    <row r="31" spans="1:20">
      <c r="A31" t="s">
        <v>19</v>
      </c>
      <c r="B31" s="7">
        <v>8378.51</v>
      </c>
      <c r="C31" s="7">
        <v>7931.23</v>
      </c>
      <c r="D31" s="7">
        <v>7119.88</v>
      </c>
      <c r="E31" s="7">
        <v>7698.31</v>
      </c>
      <c r="F31" s="7">
        <v>9316.2199999999993</v>
      </c>
      <c r="G31" s="7">
        <v>9557.09</v>
      </c>
      <c r="H31" s="7">
        <v>7309.39</v>
      </c>
      <c r="I31" s="7">
        <v>7119.62</v>
      </c>
      <c r="J31" s="7">
        <v>8321.5</v>
      </c>
      <c r="K31" s="7">
        <v>11420.47</v>
      </c>
      <c r="L31" s="7">
        <v>9677.49</v>
      </c>
      <c r="M31" s="7">
        <v>11676.44</v>
      </c>
      <c r="N31" s="6">
        <f t="shared" si="0"/>
        <v>105526.15000000001</v>
      </c>
      <c r="P31" s="9"/>
      <c r="R31" s="9"/>
      <c r="T31" s="6"/>
    </row>
    <row r="32" spans="1:20">
      <c r="A32" t="s">
        <v>20</v>
      </c>
      <c r="B32" s="7">
        <v>3191.73</v>
      </c>
      <c r="C32" s="7">
        <v>1594.55</v>
      </c>
      <c r="D32" s="7">
        <v>2616.2199999999998</v>
      </c>
      <c r="E32" s="7">
        <v>1617.79</v>
      </c>
      <c r="F32" s="7">
        <v>1501.77</v>
      </c>
      <c r="G32" s="7">
        <v>1364.24</v>
      </c>
      <c r="H32" s="7">
        <v>445.96</v>
      </c>
      <c r="I32" s="7">
        <v>732.26</v>
      </c>
      <c r="J32" s="7">
        <v>765.8</v>
      </c>
      <c r="K32" s="7">
        <v>2047.59</v>
      </c>
      <c r="L32" s="7">
        <v>2319.7399999999998</v>
      </c>
      <c r="M32" s="7">
        <v>5584.76</v>
      </c>
      <c r="N32" s="6">
        <f t="shared" si="0"/>
        <v>23782.410000000003</v>
      </c>
      <c r="P32" s="9"/>
      <c r="R32" s="9"/>
      <c r="T32" s="6"/>
    </row>
    <row r="33" spans="1:20">
      <c r="A33" t="s">
        <v>21</v>
      </c>
      <c r="B33" s="7">
        <v>300.48</v>
      </c>
      <c r="C33" s="7">
        <v>115.18</v>
      </c>
      <c r="D33" s="7">
        <v>223.85</v>
      </c>
      <c r="E33" s="7">
        <v>382.72</v>
      </c>
      <c r="F33" s="7">
        <v>731.67</v>
      </c>
      <c r="G33" s="7">
        <v>1222.25</v>
      </c>
      <c r="H33" s="7">
        <v>1271.51</v>
      </c>
      <c r="I33" s="7">
        <v>2998.47</v>
      </c>
      <c r="J33" s="7">
        <v>3199.25</v>
      </c>
      <c r="K33" s="7">
        <v>1710.29</v>
      </c>
      <c r="L33" s="7">
        <v>692.49</v>
      </c>
      <c r="M33" s="7">
        <v>826.77</v>
      </c>
      <c r="N33" s="6">
        <f t="shared" si="0"/>
        <v>13674.929999999998</v>
      </c>
      <c r="P33" s="9"/>
      <c r="R33" s="9"/>
      <c r="T33" s="6"/>
    </row>
    <row r="34" spans="1:20">
      <c r="A34" t="s">
        <v>22</v>
      </c>
      <c r="B34" s="7">
        <v>195911.15</v>
      </c>
      <c r="C34" s="7">
        <v>90879.17</v>
      </c>
      <c r="D34" s="7">
        <v>71201.42</v>
      </c>
      <c r="E34" s="7">
        <v>64294.3</v>
      </c>
      <c r="F34" s="7">
        <v>28440.76</v>
      </c>
      <c r="G34" s="7">
        <v>25268.49</v>
      </c>
      <c r="H34" s="7">
        <v>32858.730000000003</v>
      </c>
      <c r="I34" s="7">
        <v>41824.620000000003</v>
      </c>
      <c r="J34" s="7">
        <v>93110.9</v>
      </c>
      <c r="K34" s="7">
        <v>75833.210000000006</v>
      </c>
      <c r="L34" s="7">
        <v>85793</v>
      </c>
      <c r="M34" s="7">
        <v>222875.61</v>
      </c>
      <c r="N34" s="6">
        <f t="shared" si="0"/>
        <v>1028291.36</v>
      </c>
      <c r="P34" s="9"/>
      <c r="R34" s="9"/>
      <c r="T34" s="6"/>
    </row>
    <row r="35" spans="1:20">
      <c r="A35" t="s">
        <v>23</v>
      </c>
      <c r="B35" s="7">
        <v>2154.83</v>
      </c>
      <c r="C35" s="7">
        <v>1697.48</v>
      </c>
      <c r="D35" s="7">
        <v>1307.96</v>
      </c>
      <c r="E35" s="7">
        <v>1352.93</v>
      </c>
      <c r="F35" s="7">
        <v>2473.9899999999998</v>
      </c>
      <c r="G35" s="7">
        <v>1910.18</v>
      </c>
      <c r="H35" s="7">
        <v>1699.58</v>
      </c>
      <c r="I35" s="7">
        <v>2903.2</v>
      </c>
      <c r="J35" s="7">
        <v>2713.91</v>
      </c>
      <c r="K35" s="7">
        <v>4176.01</v>
      </c>
      <c r="L35" s="7">
        <v>2975.02</v>
      </c>
      <c r="M35" s="7">
        <v>2439.8200000000002</v>
      </c>
      <c r="N35" s="6">
        <f t="shared" si="0"/>
        <v>27804.91</v>
      </c>
      <c r="P35" s="9"/>
      <c r="R35" s="9"/>
      <c r="T35" s="6"/>
    </row>
    <row r="36" spans="1:20">
      <c r="A36" s="33" t="s">
        <v>24</v>
      </c>
      <c r="B36" s="7">
        <v>0</v>
      </c>
      <c r="C36" s="7">
        <v>0</v>
      </c>
      <c r="D36" s="7">
        <v>0</v>
      </c>
      <c r="E36" s="7">
        <v>0</v>
      </c>
      <c r="F36" s="7">
        <v>0</v>
      </c>
      <c r="G36" s="7">
        <v>0</v>
      </c>
      <c r="H36" s="7">
        <v>0</v>
      </c>
      <c r="I36" s="7">
        <v>0</v>
      </c>
      <c r="J36" s="7">
        <v>0</v>
      </c>
      <c r="K36" s="7">
        <v>0</v>
      </c>
      <c r="L36" s="7">
        <v>0</v>
      </c>
      <c r="M36" s="7">
        <v>0</v>
      </c>
      <c r="N36" s="6">
        <f t="shared" si="0"/>
        <v>0</v>
      </c>
      <c r="P36" s="9"/>
      <c r="R36" s="9"/>
      <c r="T36" s="6"/>
    </row>
    <row r="37" spans="1:20">
      <c r="A37" t="s">
        <v>25</v>
      </c>
      <c r="B37" s="7">
        <v>11314.06</v>
      </c>
      <c r="C37" s="7">
        <v>6369.68</v>
      </c>
      <c r="D37" s="7">
        <v>9744.76</v>
      </c>
      <c r="E37" s="7">
        <v>8257.9599999999991</v>
      </c>
      <c r="F37" s="7">
        <v>12437.47</v>
      </c>
      <c r="G37" s="7">
        <v>11303.8</v>
      </c>
      <c r="H37" s="7">
        <v>10593.73</v>
      </c>
      <c r="I37" s="7">
        <v>18831.46</v>
      </c>
      <c r="J37" s="7">
        <v>28770.62</v>
      </c>
      <c r="K37" s="7">
        <v>19847.59</v>
      </c>
      <c r="L37" s="7">
        <v>15286.71</v>
      </c>
      <c r="M37" s="7">
        <v>15520.93</v>
      </c>
      <c r="N37" s="6">
        <f t="shared" si="0"/>
        <v>168278.76999999996</v>
      </c>
      <c r="P37" s="9"/>
      <c r="R37" s="9"/>
      <c r="T37" s="6"/>
    </row>
    <row r="38" spans="1:20">
      <c r="A38" t="s">
        <v>26</v>
      </c>
      <c r="B38" s="7">
        <v>24498.75</v>
      </c>
      <c r="C38" s="7">
        <v>23039.66</v>
      </c>
      <c r="D38" s="7">
        <v>26490.65</v>
      </c>
      <c r="E38" s="7">
        <v>25211.99</v>
      </c>
      <c r="F38" s="7">
        <v>28127.61</v>
      </c>
      <c r="G38" s="7">
        <v>26196.400000000001</v>
      </c>
      <c r="H38" s="7">
        <v>32385.94</v>
      </c>
      <c r="I38" s="7">
        <v>36978.339999999997</v>
      </c>
      <c r="J38" s="7">
        <v>47960.66</v>
      </c>
      <c r="K38" s="7">
        <v>31535.05</v>
      </c>
      <c r="L38" s="7">
        <v>28549.4</v>
      </c>
      <c r="M38" s="7">
        <v>29574.99</v>
      </c>
      <c r="N38" s="6">
        <f t="shared" si="0"/>
        <v>360549.44</v>
      </c>
      <c r="P38" s="9"/>
      <c r="R38" s="9"/>
      <c r="T38" s="6"/>
    </row>
    <row r="39" spans="1:20">
      <c r="A39" t="s">
        <v>27</v>
      </c>
      <c r="B39" s="7">
        <v>16611.599999999999</v>
      </c>
      <c r="C39" s="7">
        <v>15413.29</v>
      </c>
      <c r="D39" s="7">
        <v>11935.92</v>
      </c>
      <c r="E39" s="7">
        <v>16605.34</v>
      </c>
      <c r="F39" s="7">
        <v>21009.05</v>
      </c>
      <c r="G39" s="7">
        <v>16749.66</v>
      </c>
      <c r="H39" s="7">
        <v>19314.8</v>
      </c>
      <c r="I39" s="7">
        <v>36376.35</v>
      </c>
      <c r="J39" s="7">
        <v>47529.87</v>
      </c>
      <c r="K39" s="7">
        <v>73152.31</v>
      </c>
      <c r="L39" s="7">
        <v>22354.13</v>
      </c>
      <c r="M39" s="7">
        <v>21619.02</v>
      </c>
      <c r="N39" s="6">
        <f t="shared" si="0"/>
        <v>318671.34000000003</v>
      </c>
      <c r="P39" s="9"/>
      <c r="R39" s="9"/>
      <c r="T39" s="6"/>
    </row>
    <row r="40" spans="1:20">
      <c r="A40" t="s">
        <v>28</v>
      </c>
      <c r="B40" s="7">
        <v>1688436.36</v>
      </c>
      <c r="C40" s="7">
        <v>1582875.77</v>
      </c>
      <c r="D40" s="7">
        <v>1937693.17</v>
      </c>
      <c r="E40" s="6">
        <v>1524710.5</v>
      </c>
      <c r="F40" s="7">
        <v>1567881.6</v>
      </c>
      <c r="G40" s="7">
        <v>1476873.71</v>
      </c>
      <c r="H40" s="7">
        <v>1608580.34</v>
      </c>
      <c r="I40" s="7">
        <v>1877855.89</v>
      </c>
      <c r="J40" s="7">
        <v>2376901.06</v>
      </c>
      <c r="K40" s="7">
        <v>2655160</v>
      </c>
      <c r="L40" s="7">
        <v>1580753</v>
      </c>
      <c r="M40" s="7">
        <v>2064148.67</v>
      </c>
      <c r="N40" s="6">
        <f t="shared" si="0"/>
        <v>21941870.07</v>
      </c>
    </row>
    <row r="41" spans="1:20">
      <c r="A41" t="s">
        <v>29</v>
      </c>
      <c r="B41" s="7">
        <v>2585.37</v>
      </c>
      <c r="C41" s="7">
        <v>1347.99</v>
      </c>
      <c r="D41" s="7">
        <v>1121.1400000000001</v>
      </c>
      <c r="E41" s="7">
        <v>1216.49</v>
      </c>
      <c r="F41" s="7">
        <v>1013.95</v>
      </c>
      <c r="G41" s="7">
        <v>833.27</v>
      </c>
      <c r="H41" s="7">
        <v>783.91</v>
      </c>
      <c r="I41" s="7">
        <v>820.59</v>
      </c>
      <c r="J41" s="7">
        <v>883.84</v>
      </c>
      <c r="K41" s="7">
        <v>1341.49</v>
      </c>
      <c r="L41" s="7">
        <v>2315.59</v>
      </c>
      <c r="M41" s="7">
        <v>807.58</v>
      </c>
      <c r="N41" s="6">
        <f t="shared" si="0"/>
        <v>15071.21</v>
      </c>
    </row>
    <row r="42" spans="1:20">
      <c r="A42" t="s">
        <v>30</v>
      </c>
      <c r="B42" s="7">
        <v>116316.92</v>
      </c>
      <c r="C42" s="7">
        <v>138217.10999999999</v>
      </c>
      <c r="D42" s="7">
        <v>87310.98</v>
      </c>
      <c r="E42" s="7">
        <v>82643.73</v>
      </c>
      <c r="F42" s="7">
        <v>99795.08</v>
      </c>
      <c r="G42" s="7">
        <v>104169.19</v>
      </c>
      <c r="H42" s="7">
        <v>153416.51999999999</v>
      </c>
      <c r="I42" s="7">
        <v>167633.71</v>
      </c>
      <c r="J42" s="7">
        <v>214688.23</v>
      </c>
      <c r="K42" s="7">
        <v>294447.78000000003</v>
      </c>
      <c r="L42" s="7">
        <v>166522.06</v>
      </c>
      <c r="M42" s="7">
        <v>120615.94</v>
      </c>
      <c r="N42" s="6">
        <f t="shared" si="0"/>
        <v>1745777.25</v>
      </c>
    </row>
    <row r="43" spans="1:20">
      <c r="A43" t="s">
        <v>31</v>
      </c>
      <c r="B43" s="7">
        <v>29293.05</v>
      </c>
      <c r="C43" s="7">
        <v>28671.26</v>
      </c>
      <c r="D43" s="7">
        <v>22103.27</v>
      </c>
      <c r="E43" s="7">
        <v>19004.48</v>
      </c>
      <c r="F43" s="7">
        <v>23258.77</v>
      </c>
      <c r="G43" s="7">
        <v>22673.58</v>
      </c>
      <c r="H43" s="7">
        <v>20263.849999999999</v>
      </c>
      <c r="I43" s="7">
        <v>14571.16</v>
      </c>
      <c r="J43" s="7">
        <v>19826.509999999998</v>
      </c>
      <c r="K43" s="7">
        <v>35052.32</v>
      </c>
      <c r="L43" s="7">
        <v>24055.15</v>
      </c>
      <c r="M43" s="7">
        <v>25896.49</v>
      </c>
      <c r="N43" s="6">
        <f t="shared" si="0"/>
        <v>284669.89</v>
      </c>
    </row>
    <row r="44" spans="1:20">
      <c r="A44" t="s">
        <v>32</v>
      </c>
      <c r="B44" s="7">
        <v>1979.83</v>
      </c>
      <c r="C44" s="7">
        <v>1724.93</v>
      </c>
      <c r="D44" s="7">
        <v>1698.88</v>
      </c>
      <c r="E44" s="7">
        <v>2087.38</v>
      </c>
      <c r="F44" s="7">
        <v>2521.94</v>
      </c>
      <c r="G44" s="7">
        <v>2271.9499999999998</v>
      </c>
      <c r="H44" s="7">
        <v>1772.28</v>
      </c>
      <c r="I44" s="7">
        <v>1713.59</v>
      </c>
      <c r="J44" s="7">
        <v>1734.33</v>
      </c>
      <c r="K44" s="7">
        <v>2718.95</v>
      </c>
      <c r="L44" s="7">
        <v>2207.92</v>
      </c>
      <c r="M44" s="7">
        <v>2462.0500000000002</v>
      </c>
      <c r="N44" s="6">
        <f t="shared" si="0"/>
        <v>24894.030000000002</v>
      </c>
    </row>
    <row r="45" spans="1:20">
      <c r="A45" t="s">
        <v>33</v>
      </c>
      <c r="B45" s="7">
        <v>0</v>
      </c>
      <c r="C45" s="7">
        <v>0</v>
      </c>
      <c r="D45" s="7">
        <v>0</v>
      </c>
      <c r="E45" s="7">
        <v>0</v>
      </c>
      <c r="F45" s="7">
        <v>0</v>
      </c>
      <c r="G45" s="7">
        <v>0</v>
      </c>
      <c r="H45" s="7">
        <v>0</v>
      </c>
      <c r="I45" s="7">
        <v>0</v>
      </c>
      <c r="J45" s="7">
        <v>0</v>
      </c>
      <c r="K45" s="7">
        <v>0</v>
      </c>
      <c r="L45" s="7">
        <v>0</v>
      </c>
      <c r="M45" s="7">
        <v>0</v>
      </c>
      <c r="N45" s="6">
        <f t="shared" si="0"/>
        <v>0</v>
      </c>
    </row>
    <row r="46" spans="1:20">
      <c r="A46" t="s">
        <v>34</v>
      </c>
      <c r="B46" s="7">
        <v>152724.88</v>
      </c>
      <c r="C46" s="7">
        <v>169182.18</v>
      </c>
      <c r="D46" s="7">
        <v>126447.85</v>
      </c>
      <c r="E46" s="7">
        <v>122965.65</v>
      </c>
      <c r="F46" s="7">
        <v>147093.1</v>
      </c>
      <c r="G46" s="7">
        <v>146026.35</v>
      </c>
      <c r="H46" s="7">
        <v>159712.32999999999</v>
      </c>
      <c r="I46" s="7">
        <v>209793.6</v>
      </c>
      <c r="J46" s="7">
        <v>215233.87</v>
      </c>
      <c r="K46" s="7">
        <v>289274.25</v>
      </c>
      <c r="L46" s="7">
        <v>205525.88</v>
      </c>
      <c r="M46" s="7">
        <v>148824.9</v>
      </c>
      <c r="N46" s="6">
        <f t="shared" si="0"/>
        <v>2092804.8399999999</v>
      </c>
    </row>
    <row r="47" spans="1:20">
      <c r="A47" t="s">
        <v>35</v>
      </c>
      <c r="B47" s="7">
        <v>1956999.04</v>
      </c>
      <c r="C47" s="7">
        <v>1799827.6</v>
      </c>
      <c r="D47" s="7">
        <v>1257450.25</v>
      </c>
      <c r="E47" s="7">
        <v>1079551.33</v>
      </c>
      <c r="F47" s="7">
        <v>1254994.8600000001</v>
      </c>
      <c r="G47" s="7">
        <v>1529322.46</v>
      </c>
      <c r="H47" s="7">
        <v>2167584.14</v>
      </c>
      <c r="I47" s="7">
        <v>2758237.46</v>
      </c>
      <c r="J47" s="7">
        <v>4077385.41</v>
      </c>
      <c r="K47" s="7">
        <v>5701021.7400000002</v>
      </c>
      <c r="L47" s="7">
        <v>2675743.52</v>
      </c>
      <c r="M47" s="7">
        <v>1861034.4</v>
      </c>
      <c r="N47" s="6">
        <f t="shared" si="0"/>
        <v>28119152.209999997</v>
      </c>
    </row>
    <row r="48" spans="1:20">
      <c r="A48" t="s">
        <v>36</v>
      </c>
      <c r="B48" s="7">
        <v>332816.59999999998</v>
      </c>
      <c r="C48" s="7">
        <v>291561.31</v>
      </c>
      <c r="D48" s="7">
        <v>367542.26</v>
      </c>
      <c r="E48" s="7">
        <v>371941.67</v>
      </c>
      <c r="F48" s="7">
        <v>403503.79</v>
      </c>
      <c r="G48" s="7">
        <v>381363.24</v>
      </c>
      <c r="H48" s="7">
        <v>281431.21999999997</v>
      </c>
      <c r="I48" s="7">
        <v>302926.34999999998</v>
      </c>
      <c r="J48" s="7">
        <v>339225.04</v>
      </c>
      <c r="K48" s="7">
        <v>423695.21</v>
      </c>
      <c r="L48" s="7">
        <v>382585.59999999998</v>
      </c>
      <c r="M48" s="7">
        <v>397598.24</v>
      </c>
      <c r="N48" s="6">
        <f t="shared" si="0"/>
        <v>4276190.53</v>
      </c>
    </row>
    <row r="49" spans="1:14">
      <c r="A49" t="s">
        <v>37</v>
      </c>
      <c r="B49" s="7">
        <v>12675.66</v>
      </c>
      <c r="C49" s="7">
        <v>13354.81</v>
      </c>
      <c r="D49" s="7">
        <v>10031.620000000001</v>
      </c>
      <c r="E49" s="7">
        <v>9403.02</v>
      </c>
      <c r="F49" s="7">
        <v>13761.22</v>
      </c>
      <c r="G49" s="7">
        <v>10958.76</v>
      </c>
      <c r="H49" s="7">
        <v>10718.5</v>
      </c>
      <c r="I49" s="7">
        <v>14684.27</v>
      </c>
      <c r="J49" s="7">
        <v>17745.36</v>
      </c>
      <c r="K49" s="7">
        <v>21229.53</v>
      </c>
      <c r="L49" s="7">
        <v>15066.51</v>
      </c>
      <c r="M49" s="7">
        <v>14505.35</v>
      </c>
      <c r="N49" s="6">
        <f t="shared" si="0"/>
        <v>164134.61000000002</v>
      </c>
    </row>
    <row r="50" spans="1:14">
      <c r="A50" t="s">
        <v>38</v>
      </c>
      <c r="B50" s="7">
        <v>0</v>
      </c>
      <c r="C50" s="7">
        <v>0</v>
      </c>
      <c r="D50" s="7">
        <v>0</v>
      </c>
      <c r="E50" s="7">
        <v>0</v>
      </c>
      <c r="F50" s="7">
        <v>0</v>
      </c>
      <c r="G50" s="7">
        <v>0</v>
      </c>
      <c r="H50" s="7">
        <v>0</v>
      </c>
      <c r="I50" s="7">
        <v>0</v>
      </c>
      <c r="J50" s="7">
        <v>0</v>
      </c>
      <c r="K50" s="7">
        <v>0</v>
      </c>
      <c r="L50" s="7">
        <v>0</v>
      </c>
      <c r="M50" s="7">
        <v>0</v>
      </c>
      <c r="N50" s="6">
        <f t="shared" si="0"/>
        <v>0</v>
      </c>
    </row>
    <row r="51" spans="1:14">
      <c r="A51" t="s">
        <v>39</v>
      </c>
      <c r="B51" s="7">
        <v>9976.08</v>
      </c>
      <c r="C51" s="7">
        <v>8539.5</v>
      </c>
      <c r="D51" s="7">
        <v>6146.35</v>
      </c>
      <c r="E51" s="7">
        <v>3701.04</v>
      </c>
      <c r="F51" s="7">
        <v>9399.75</v>
      </c>
      <c r="G51" s="7">
        <v>7163.65</v>
      </c>
      <c r="H51" s="7">
        <v>4961.3900000000003</v>
      </c>
      <c r="I51" s="7">
        <v>5214.2299999999996</v>
      </c>
      <c r="J51" s="7">
        <v>6478.77</v>
      </c>
      <c r="K51" s="7">
        <v>9551.5400000000009</v>
      </c>
      <c r="L51" s="7">
        <v>6759.37</v>
      </c>
      <c r="M51" s="7">
        <v>8360.5499999999993</v>
      </c>
      <c r="N51" s="6">
        <f t="shared" si="0"/>
        <v>86252.220000000016</v>
      </c>
    </row>
    <row r="52" spans="1:14">
      <c r="A52" t="s">
        <v>40</v>
      </c>
      <c r="B52" s="7">
        <v>650734.34</v>
      </c>
      <c r="C52" s="7">
        <v>481424.08</v>
      </c>
      <c r="D52" s="7">
        <v>384028.13</v>
      </c>
      <c r="E52" s="7">
        <v>426329.9</v>
      </c>
      <c r="F52" s="7">
        <v>467788.62</v>
      </c>
      <c r="G52" s="7">
        <v>641601.06999999995</v>
      </c>
      <c r="H52" s="7">
        <v>900960.76</v>
      </c>
      <c r="I52" s="7">
        <v>1111529.01</v>
      </c>
      <c r="J52" s="7">
        <v>1492247.43</v>
      </c>
      <c r="K52" s="7">
        <v>771368.25</v>
      </c>
      <c r="L52" s="7">
        <v>612529.48</v>
      </c>
      <c r="M52" s="7">
        <v>797116.8</v>
      </c>
      <c r="N52" s="6">
        <f t="shared" si="0"/>
        <v>8737657.8699999992</v>
      </c>
    </row>
    <row r="53" spans="1:14">
      <c r="A53" t="s">
        <v>41</v>
      </c>
      <c r="B53" s="7">
        <v>72454.97</v>
      </c>
      <c r="C53" s="7">
        <v>70270.100000000006</v>
      </c>
      <c r="D53" s="7">
        <v>60351.85</v>
      </c>
      <c r="E53" s="7">
        <v>54689.81</v>
      </c>
      <c r="F53" s="7">
        <v>76214.070000000007</v>
      </c>
      <c r="G53" s="7">
        <v>66837.820000000007</v>
      </c>
      <c r="H53" s="7">
        <v>74360.800000000003</v>
      </c>
      <c r="I53" s="7">
        <v>97452.82</v>
      </c>
      <c r="J53" s="7">
        <v>113705.7</v>
      </c>
      <c r="K53" s="7">
        <v>129604.93</v>
      </c>
      <c r="L53" s="7">
        <v>92511.45</v>
      </c>
      <c r="M53" s="7">
        <v>76352.740000000005</v>
      </c>
      <c r="N53" s="6">
        <f t="shared" si="0"/>
        <v>984807.05999999982</v>
      </c>
    </row>
    <row r="54" spans="1:14">
      <c r="A54" t="s">
        <v>137</v>
      </c>
      <c r="B54" s="6">
        <v>71683.02</v>
      </c>
      <c r="C54" s="7">
        <v>76548.09</v>
      </c>
      <c r="D54" s="7">
        <v>65653.210000000006</v>
      </c>
      <c r="E54" s="7">
        <v>59782.28</v>
      </c>
      <c r="F54" s="7">
        <v>66341.929999999993</v>
      </c>
      <c r="G54" s="7">
        <v>80237.149999999994</v>
      </c>
      <c r="H54" s="7">
        <v>110505.74</v>
      </c>
      <c r="I54" s="7">
        <v>139902.95000000001</v>
      </c>
      <c r="J54" s="7">
        <v>159869.04</v>
      </c>
      <c r="K54" s="7">
        <v>201542.11</v>
      </c>
      <c r="L54" s="7">
        <v>121021.6</v>
      </c>
      <c r="M54" s="7">
        <v>77663.47</v>
      </c>
      <c r="N54" s="6">
        <f t="shared" si="0"/>
        <v>1230750.5899999999</v>
      </c>
    </row>
    <row r="55" spans="1:14">
      <c r="A55" t="s">
        <v>43</v>
      </c>
      <c r="B55">
        <v>1956552.25</v>
      </c>
      <c r="C55" s="7">
        <v>2148282.25</v>
      </c>
      <c r="D55" s="7">
        <v>1629479.24</v>
      </c>
      <c r="E55" s="7">
        <v>1234824.44</v>
      </c>
      <c r="F55" s="7">
        <v>1645354.98</v>
      </c>
      <c r="G55" s="7">
        <v>1801609.38</v>
      </c>
      <c r="H55" s="7">
        <v>2218343.14</v>
      </c>
      <c r="I55" s="7">
        <v>2446890.5699999998</v>
      </c>
      <c r="J55" s="7">
        <v>2839026.47</v>
      </c>
      <c r="K55" s="7">
        <v>4068707.43</v>
      </c>
      <c r="L55" s="7">
        <f>3423399/5*4</f>
        <v>2738719.2</v>
      </c>
      <c r="M55" s="7">
        <f>2825335/5*4</f>
        <v>2260268</v>
      </c>
      <c r="N55" s="6">
        <f>SUM(B55:M55)</f>
        <v>26988057.349999998</v>
      </c>
    </row>
    <row r="56" spans="1:14">
      <c r="A56" t="s">
        <v>44</v>
      </c>
      <c r="B56">
        <v>385153.46</v>
      </c>
      <c r="C56" s="7">
        <v>415320.02</v>
      </c>
      <c r="D56" s="7">
        <v>251445.67</v>
      </c>
      <c r="E56" s="7">
        <v>211272.2</v>
      </c>
      <c r="F56" s="7">
        <v>239204.92</v>
      </c>
      <c r="G56" s="7">
        <v>169586.13</v>
      </c>
      <c r="H56" s="7">
        <v>121246.53</v>
      </c>
      <c r="I56" s="7">
        <v>149095.37</v>
      </c>
      <c r="J56" s="7">
        <v>207064.81</v>
      </c>
      <c r="K56" s="7">
        <v>427831.45</v>
      </c>
      <c r="L56" s="7">
        <v>414560.49</v>
      </c>
      <c r="M56" s="7">
        <v>396090.6</v>
      </c>
      <c r="N56" s="6">
        <f>SUM(B56:M56)</f>
        <v>3387871.65</v>
      </c>
    </row>
    <row r="57" spans="1:14">
      <c r="A57" t="s">
        <v>45</v>
      </c>
      <c r="B57" s="7">
        <v>2755051.8</v>
      </c>
      <c r="C57" s="7">
        <v>1421408.96</v>
      </c>
      <c r="D57" s="7">
        <v>1067149.5</v>
      </c>
      <c r="E57" s="7">
        <v>609091.43999999994</v>
      </c>
      <c r="F57" s="7">
        <v>259606.95</v>
      </c>
      <c r="G57" s="7">
        <v>288498.3</v>
      </c>
      <c r="H57" s="7">
        <v>298995.38</v>
      </c>
      <c r="I57" s="7">
        <v>395789.55</v>
      </c>
      <c r="J57" s="7">
        <v>1118616.08</v>
      </c>
      <c r="K57" s="7">
        <v>905964.12</v>
      </c>
      <c r="L57" s="7">
        <v>1264606.99</v>
      </c>
      <c r="M57" s="7">
        <v>2797225.8</v>
      </c>
      <c r="N57" s="6">
        <f t="shared" si="0"/>
        <v>13182004.869999997</v>
      </c>
    </row>
    <row r="58" spans="1:14">
      <c r="A58" t="s">
        <v>46</v>
      </c>
      <c r="B58" s="7">
        <v>10593.4</v>
      </c>
      <c r="C58" s="7">
        <v>8659.24</v>
      </c>
      <c r="D58" s="7">
        <v>10917.48</v>
      </c>
      <c r="E58" s="7">
        <v>9243.75</v>
      </c>
      <c r="F58" s="7">
        <v>13017.15</v>
      </c>
      <c r="G58" s="7">
        <v>17420.55</v>
      </c>
      <c r="H58" s="7">
        <v>22354.38</v>
      </c>
      <c r="I58" s="7">
        <v>28088.09</v>
      </c>
      <c r="J58" s="7">
        <v>25638.42</v>
      </c>
      <c r="K58" s="7">
        <v>22371.64</v>
      </c>
      <c r="L58" s="7">
        <v>12457.61</v>
      </c>
      <c r="M58" s="7">
        <v>12487.81</v>
      </c>
      <c r="N58" s="6">
        <f t="shared" si="0"/>
        <v>193249.51999999996</v>
      </c>
    </row>
    <row r="59" spans="1:14">
      <c r="A59" t="s">
        <v>47</v>
      </c>
      <c r="B59" s="7">
        <v>14433300</v>
      </c>
      <c r="C59" s="7">
        <v>11981200</v>
      </c>
      <c r="D59" s="7">
        <v>11280600</v>
      </c>
      <c r="E59" s="7">
        <v>14675400</v>
      </c>
      <c r="F59" s="7">
        <v>14858300</v>
      </c>
      <c r="G59" s="7">
        <v>15415700</v>
      </c>
      <c r="H59" s="7">
        <v>15258600</v>
      </c>
      <c r="I59" s="7">
        <v>16298800</v>
      </c>
      <c r="J59" s="7">
        <v>20862900</v>
      </c>
      <c r="K59" s="7">
        <v>16176600</v>
      </c>
      <c r="L59" s="7">
        <v>14911800</v>
      </c>
      <c r="M59" s="7">
        <v>17390200</v>
      </c>
      <c r="N59" s="6">
        <f t="shared" si="0"/>
        <v>183543400</v>
      </c>
    </row>
    <row r="60" spans="1:14">
      <c r="A60" t="s">
        <v>48</v>
      </c>
      <c r="B60" s="6">
        <v>3281634.27</v>
      </c>
      <c r="C60" s="7">
        <v>3453361.71</v>
      </c>
      <c r="D60" s="7">
        <v>2555126.5</v>
      </c>
      <c r="E60" s="7">
        <v>2090841.25</v>
      </c>
      <c r="F60" s="7">
        <v>2549213.65</v>
      </c>
      <c r="G60" s="7">
        <v>2565119.85</v>
      </c>
      <c r="H60" s="7">
        <v>3014292.13</v>
      </c>
      <c r="I60" s="7">
        <v>3063386.51</v>
      </c>
      <c r="J60" s="7">
        <v>3090589.84</v>
      </c>
      <c r="K60" s="7">
        <v>4508500.99</v>
      </c>
      <c r="L60" s="7">
        <v>3260550.33</v>
      </c>
      <c r="M60" s="7">
        <v>2948472.55</v>
      </c>
      <c r="N60" s="6">
        <f t="shared" si="0"/>
        <v>36381089.579999991</v>
      </c>
    </row>
    <row r="61" spans="1:14">
      <c r="A61" t="s">
        <v>49</v>
      </c>
      <c r="B61" s="7">
        <v>1613915.53</v>
      </c>
      <c r="C61" s="7">
        <v>1410235.41</v>
      </c>
      <c r="D61" s="7">
        <v>1405509.34</v>
      </c>
      <c r="E61" s="7">
        <v>1785169.62</v>
      </c>
      <c r="F61" s="7">
        <v>1794668.39</v>
      </c>
      <c r="G61" s="7">
        <v>3187042.78</v>
      </c>
      <c r="H61" s="7">
        <v>3453671.82</v>
      </c>
      <c r="I61" s="7">
        <v>4006494.34</v>
      </c>
      <c r="J61" s="7">
        <v>4656021.46</v>
      </c>
      <c r="K61" s="7">
        <v>2851112.74</v>
      </c>
      <c r="L61" s="7">
        <v>2125978.02</v>
      </c>
      <c r="M61" s="7">
        <v>1830470.84</v>
      </c>
      <c r="N61" s="6">
        <f t="shared" si="0"/>
        <v>30120290.289999999</v>
      </c>
    </row>
    <row r="62" spans="1:14">
      <c r="A62" t="s">
        <v>50</v>
      </c>
      <c r="B62" s="7">
        <v>52984.76</v>
      </c>
      <c r="C62" s="7">
        <v>50128.75</v>
      </c>
      <c r="D62" s="7">
        <v>64204.639999999999</v>
      </c>
      <c r="E62" s="7">
        <v>43690.07</v>
      </c>
      <c r="F62" s="7">
        <v>56125.35</v>
      </c>
      <c r="G62" s="7">
        <v>55268.1</v>
      </c>
      <c r="H62" s="7">
        <v>59077.16</v>
      </c>
      <c r="I62" s="7">
        <v>68968.03</v>
      </c>
      <c r="J62" s="7">
        <v>97989.8</v>
      </c>
      <c r="K62" s="7">
        <v>108881.53</v>
      </c>
      <c r="L62" s="7">
        <v>68326.179999999993</v>
      </c>
      <c r="M62" s="7">
        <v>59658.79</v>
      </c>
      <c r="N62" s="6">
        <f t="shared" si="0"/>
        <v>785303.16000000015</v>
      </c>
    </row>
    <row r="63" spans="1:14">
      <c r="A63" t="s">
        <v>51</v>
      </c>
      <c r="B63" s="7">
        <v>2570365.9500000002</v>
      </c>
      <c r="C63" s="7">
        <v>2167904.88</v>
      </c>
      <c r="D63" s="7">
        <v>1588881.6</v>
      </c>
      <c r="E63" s="7">
        <v>1785718.92</v>
      </c>
      <c r="F63" s="7">
        <v>1607380.58</v>
      </c>
      <c r="G63" s="7">
        <v>1738768.29</v>
      </c>
      <c r="H63" s="7">
        <v>2183434.94</v>
      </c>
      <c r="I63" s="7">
        <v>3015333.14</v>
      </c>
      <c r="J63" s="7">
        <v>5006287.78</v>
      </c>
      <c r="K63" s="7">
        <v>3114051.97</v>
      </c>
      <c r="L63" s="7">
        <v>2490417.1</v>
      </c>
      <c r="M63" s="7">
        <v>2786041.86</v>
      </c>
      <c r="N63" s="6">
        <f t="shared" si="0"/>
        <v>30054587.009999998</v>
      </c>
    </row>
    <row r="64" spans="1:14">
      <c r="A64" t="s">
        <v>52</v>
      </c>
      <c r="B64" s="7">
        <v>561187.77</v>
      </c>
      <c r="C64" s="7">
        <v>653651.43000000005</v>
      </c>
      <c r="D64" s="7">
        <v>590043.27</v>
      </c>
      <c r="E64" s="7">
        <v>358109.64</v>
      </c>
      <c r="F64" s="7">
        <v>534599.06000000006</v>
      </c>
      <c r="G64" s="7">
        <v>387189.69</v>
      </c>
      <c r="H64" s="7">
        <v>564756.09</v>
      </c>
      <c r="I64" s="7">
        <v>628935.67000000004</v>
      </c>
      <c r="J64" s="7">
        <v>696352.66</v>
      </c>
      <c r="K64" s="7">
        <v>916947.52</v>
      </c>
      <c r="L64" s="7">
        <v>757848.8</v>
      </c>
      <c r="M64" s="7">
        <v>541948.31999999995</v>
      </c>
      <c r="N64" s="6">
        <f t="shared" si="0"/>
        <v>7191569.9200000009</v>
      </c>
    </row>
    <row r="65" spans="1:14">
      <c r="A65" t="s">
        <v>53</v>
      </c>
      <c r="B65" s="7">
        <v>22435.73</v>
      </c>
      <c r="C65" s="7">
        <v>16282.13</v>
      </c>
      <c r="D65" s="7">
        <v>10734</v>
      </c>
      <c r="E65" s="7">
        <v>5908.49</v>
      </c>
      <c r="F65" s="7">
        <v>40107.21</v>
      </c>
      <c r="G65" s="7">
        <v>17266.89</v>
      </c>
      <c r="H65" s="7">
        <v>18410.98</v>
      </c>
      <c r="I65" s="7">
        <v>24056.959999999999</v>
      </c>
      <c r="J65" s="7">
        <v>29516.55</v>
      </c>
      <c r="K65" s="7">
        <v>26610.52</v>
      </c>
      <c r="L65" s="7">
        <v>23953.07</v>
      </c>
      <c r="M65" s="7">
        <v>23880.49</v>
      </c>
      <c r="N65" s="6">
        <f t="shared" si="0"/>
        <v>259163.01999999996</v>
      </c>
    </row>
    <row r="66" spans="1:14">
      <c r="A66" t="s">
        <v>54</v>
      </c>
      <c r="B66" s="7">
        <v>749111</v>
      </c>
      <c r="C66" s="7">
        <v>851519.45</v>
      </c>
      <c r="D66" s="7">
        <v>520842.58</v>
      </c>
      <c r="E66" s="7">
        <v>424542.31</v>
      </c>
      <c r="F66" s="7">
        <v>480097.15</v>
      </c>
      <c r="G66" s="7">
        <v>412767.7</v>
      </c>
      <c r="H66" s="7">
        <v>468848.63</v>
      </c>
      <c r="I66" s="29">
        <v>458576.45</v>
      </c>
      <c r="J66" s="7">
        <v>626186.07999999996</v>
      </c>
      <c r="K66" s="7">
        <v>894382.02</v>
      </c>
      <c r="L66" s="7">
        <v>685612.4</v>
      </c>
      <c r="M66" s="7">
        <v>706065.91</v>
      </c>
      <c r="N66" s="6">
        <f>SUM(B66:M66)</f>
        <v>7278551.6799999997</v>
      </c>
    </row>
    <row r="67" spans="1:14">
      <c r="A67" t="s">
        <v>55</v>
      </c>
      <c r="B67" s="7">
        <v>183248.39</v>
      </c>
      <c r="C67" s="7">
        <v>204977.05</v>
      </c>
      <c r="D67" s="7">
        <v>204970.78</v>
      </c>
      <c r="E67" s="7">
        <v>140999.03</v>
      </c>
      <c r="F67" s="7">
        <v>150521.92000000001</v>
      </c>
      <c r="G67" s="7">
        <v>155148.4</v>
      </c>
      <c r="H67" s="7">
        <v>191586.21</v>
      </c>
      <c r="I67" s="7">
        <v>265194.26</v>
      </c>
      <c r="J67" s="7">
        <v>318995.03999999998</v>
      </c>
      <c r="K67" s="7">
        <v>393406.6</v>
      </c>
      <c r="L67" s="7">
        <v>239366.18</v>
      </c>
      <c r="M67" s="7">
        <v>183813.95</v>
      </c>
      <c r="N67" s="6">
        <f t="shared" si="0"/>
        <v>2632227.8100000005</v>
      </c>
    </row>
    <row r="68" spans="1:14">
      <c r="A68" t="s">
        <v>56</v>
      </c>
      <c r="B68" s="7">
        <v>260968.08</v>
      </c>
      <c r="C68" s="7">
        <v>119152.15</v>
      </c>
      <c r="D68" s="7">
        <v>77283.38</v>
      </c>
      <c r="E68" s="7">
        <v>62516.12</v>
      </c>
      <c r="F68" s="7">
        <v>36889.72</v>
      </c>
      <c r="G68" s="7">
        <v>47882.99</v>
      </c>
      <c r="H68" s="7">
        <v>39994.910000000003</v>
      </c>
      <c r="I68" s="7">
        <v>45631.06</v>
      </c>
      <c r="J68" s="7">
        <v>106740.68</v>
      </c>
      <c r="K68" s="7">
        <v>88199.25</v>
      </c>
      <c r="L68" s="7">
        <v>135553.60000000001</v>
      </c>
      <c r="M68" s="7">
        <v>206044.58</v>
      </c>
      <c r="N68" s="6">
        <f t="shared" si="0"/>
        <v>1226856.5199999998</v>
      </c>
    </row>
    <row r="69" spans="1:14">
      <c r="A69" t="s">
        <v>57</v>
      </c>
      <c r="B69" s="6">
        <v>1068709.0900000001</v>
      </c>
      <c r="C69" s="7">
        <v>1087432.77</v>
      </c>
      <c r="D69" s="7">
        <v>772732.91</v>
      </c>
      <c r="E69" s="7">
        <v>574304.69999999995</v>
      </c>
      <c r="F69" s="7">
        <v>717729.24</v>
      </c>
      <c r="G69" s="7">
        <v>785628.91</v>
      </c>
      <c r="H69" s="7">
        <v>785628.91</v>
      </c>
      <c r="I69" s="7">
        <v>1592391.03</v>
      </c>
      <c r="J69" s="7">
        <v>1976463.32</v>
      </c>
      <c r="K69" s="7">
        <v>2565388.19</v>
      </c>
      <c r="L69" s="7">
        <v>1326534.72</v>
      </c>
      <c r="M69" s="7">
        <v>997801.86</v>
      </c>
      <c r="N69" s="6">
        <f>SUM(B69:M69)</f>
        <v>14250745.65</v>
      </c>
    </row>
    <row r="70" spans="1:14">
      <c r="A70" t="s">
        <v>58</v>
      </c>
      <c r="B70" s="6">
        <v>263832.12</v>
      </c>
      <c r="C70" s="7">
        <v>259378.73</v>
      </c>
      <c r="D70" s="7">
        <v>236869.99</v>
      </c>
      <c r="E70" s="7">
        <v>220254.9</v>
      </c>
      <c r="F70" s="7">
        <v>264677.39</v>
      </c>
      <c r="G70" s="7">
        <v>267060.94</v>
      </c>
      <c r="H70" s="7">
        <v>272504.98</v>
      </c>
      <c r="I70" s="7">
        <v>300358.46999999997</v>
      </c>
      <c r="J70" s="7">
        <v>375233.16</v>
      </c>
      <c r="K70" s="7">
        <v>404253.45</v>
      </c>
      <c r="L70" s="7">
        <v>318911.7</v>
      </c>
      <c r="M70" s="7">
        <v>302506.69</v>
      </c>
      <c r="N70" s="6">
        <f>SUM(B70:M70)</f>
        <v>3485842.52</v>
      </c>
    </row>
    <row r="71" spans="1:14">
      <c r="A71" t="s">
        <v>59</v>
      </c>
      <c r="B71" s="7">
        <v>17037.95</v>
      </c>
      <c r="C71" s="7">
        <v>19214.29</v>
      </c>
      <c r="D71" s="7">
        <v>15444.86</v>
      </c>
      <c r="E71" s="7">
        <v>15978.19</v>
      </c>
      <c r="F71" s="7">
        <v>24035.91</v>
      </c>
      <c r="G71" s="7">
        <v>28659.63</v>
      </c>
      <c r="H71" s="7">
        <v>32620.080000000002</v>
      </c>
      <c r="I71" s="7">
        <v>60273.78</v>
      </c>
      <c r="J71" s="7">
        <v>70700.789999999994</v>
      </c>
      <c r="K71" s="7">
        <v>71314.100000000006</v>
      </c>
      <c r="L71" s="7">
        <v>38086.720000000001</v>
      </c>
      <c r="M71" s="7">
        <v>22936.91</v>
      </c>
      <c r="N71" s="6">
        <f t="shared" si="0"/>
        <v>416303.21</v>
      </c>
    </row>
    <row r="72" spans="1:14">
      <c r="A72" t="s">
        <v>60</v>
      </c>
      <c r="B72" s="7">
        <v>14879.67</v>
      </c>
      <c r="C72" s="7">
        <v>9527.23</v>
      </c>
      <c r="D72" s="7">
        <v>11246.52</v>
      </c>
      <c r="E72" s="7">
        <v>11861.96</v>
      </c>
      <c r="F72" s="7">
        <v>13779.61</v>
      </c>
      <c r="G72" s="7">
        <v>10547.04</v>
      </c>
      <c r="H72" s="7">
        <v>13600.12</v>
      </c>
      <c r="I72" s="7">
        <v>14538.13</v>
      </c>
      <c r="J72" s="7">
        <v>15921.3</v>
      </c>
      <c r="K72" s="7">
        <v>19078.419999999998</v>
      </c>
      <c r="L72" s="7">
        <v>14139.78</v>
      </c>
      <c r="M72" s="7">
        <v>13362.64</v>
      </c>
      <c r="N72" s="6">
        <f t="shared" si="0"/>
        <v>162482.41999999998</v>
      </c>
    </row>
    <row r="73" spans="1:14">
      <c r="A73" t="s">
        <v>130</v>
      </c>
      <c r="B73" s="7">
        <v>18350</v>
      </c>
      <c r="C73" s="7">
        <v>22823</v>
      </c>
      <c r="D73" s="7">
        <v>22311</v>
      </c>
      <c r="E73" s="7">
        <v>18902</v>
      </c>
      <c r="F73" s="7">
        <v>16128</v>
      </c>
      <c r="G73" s="7">
        <v>14897</v>
      </c>
      <c r="H73" s="7">
        <v>10711</v>
      </c>
      <c r="I73" s="7">
        <v>14008</v>
      </c>
      <c r="J73" s="7">
        <v>14527</v>
      </c>
      <c r="K73" s="7">
        <v>17919</v>
      </c>
      <c r="L73" s="7">
        <v>17542</v>
      </c>
      <c r="M73" s="7">
        <v>17363</v>
      </c>
      <c r="N73" s="6">
        <f t="shared" si="0"/>
        <v>205481</v>
      </c>
    </row>
    <row r="74" spans="1:14">
      <c r="A74" t="s">
        <v>62</v>
      </c>
      <c r="B74" s="7">
        <v>0</v>
      </c>
      <c r="C74" s="7">
        <v>0</v>
      </c>
      <c r="D74" s="7">
        <v>0</v>
      </c>
      <c r="E74" s="7">
        <v>0</v>
      </c>
      <c r="F74" s="7">
        <v>0</v>
      </c>
      <c r="G74" s="7">
        <v>0</v>
      </c>
      <c r="H74" s="7">
        <v>0</v>
      </c>
      <c r="I74" s="7">
        <v>0</v>
      </c>
      <c r="J74" s="7">
        <v>0</v>
      </c>
      <c r="K74" s="7">
        <v>0</v>
      </c>
      <c r="L74" s="7">
        <v>0</v>
      </c>
      <c r="M74" s="7">
        <v>0</v>
      </c>
      <c r="N74" s="6">
        <f t="shared" si="0"/>
        <v>0</v>
      </c>
    </row>
    <row r="75" spans="1:14">
      <c r="A75" t="s">
        <v>63</v>
      </c>
      <c r="B75" s="7">
        <v>910648.73</v>
      </c>
      <c r="C75" s="7">
        <v>493114.98</v>
      </c>
      <c r="D75" s="7">
        <v>350677.65</v>
      </c>
      <c r="E75" s="7">
        <v>415125.06</v>
      </c>
      <c r="F75" s="7">
        <v>342686.06</v>
      </c>
      <c r="G75" s="7">
        <v>336465.91</v>
      </c>
      <c r="H75" s="7">
        <v>590458.93999999994</v>
      </c>
      <c r="I75" s="7">
        <v>959361</v>
      </c>
      <c r="J75" s="28">
        <v>1152053.24</v>
      </c>
      <c r="K75" s="7">
        <v>707886.77</v>
      </c>
      <c r="L75" s="7">
        <v>572144</v>
      </c>
      <c r="M75" s="7">
        <v>750534.07</v>
      </c>
      <c r="N75" s="6">
        <f t="shared" si="0"/>
        <v>7581156.4100000001</v>
      </c>
    </row>
    <row r="76" spans="1:14">
      <c r="A76" t="s">
        <v>125</v>
      </c>
      <c r="B76" s="6">
        <v>9394.2900000000009</v>
      </c>
      <c r="C76" s="7">
        <v>10818.04</v>
      </c>
      <c r="D76" s="7">
        <v>5849.62</v>
      </c>
      <c r="E76" s="7">
        <v>4651.05</v>
      </c>
      <c r="F76" s="7">
        <v>7037.18</v>
      </c>
      <c r="G76" s="7">
        <v>7902.15</v>
      </c>
      <c r="H76" s="7">
        <v>3949.97</v>
      </c>
      <c r="I76" s="7">
        <v>3817.94</v>
      </c>
      <c r="J76" s="7">
        <v>10998.34</v>
      </c>
      <c r="K76" s="7">
        <v>15071.3</v>
      </c>
      <c r="L76" s="7">
        <v>11050.62</v>
      </c>
      <c r="M76" s="7">
        <v>9448.26</v>
      </c>
      <c r="N76" s="6">
        <f>SUM(C76:M76)</f>
        <v>90594.47</v>
      </c>
    </row>
    <row r="77" spans="1:14">
      <c r="A77" t="s">
        <v>65</v>
      </c>
      <c r="B77" s="7">
        <v>3181835.47</v>
      </c>
      <c r="C77" s="7">
        <v>1607221.8</v>
      </c>
      <c r="D77" s="7">
        <v>1492009.29</v>
      </c>
      <c r="E77" s="7">
        <v>831868.69</v>
      </c>
      <c r="F77" s="7">
        <v>445093.07</v>
      </c>
      <c r="G77" s="7">
        <v>466557.96</v>
      </c>
      <c r="H77" s="7">
        <v>351500.54</v>
      </c>
      <c r="I77" s="7">
        <v>455307.13</v>
      </c>
      <c r="J77" s="7">
        <v>1967419.15</v>
      </c>
      <c r="K77" s="7">
        <v>1198460.0900000001</v>
      </c>
      <c r="L77" s="7">
        <v>1707055.3</v>
      </c>
      <c r="M77" s="7">
        <v>3929600.06</v>
      </c>
      <c r="N77" s="6">
        <f>SUM(B77:M77)</f>
        <v>17633928.550000001</v>
      </c>
    </row>
    <row r="78" spans="1:14">
      <c r="A78" t="s">
        <v>66</v>
      </c>
      <c r="B78" s="7">
        <v>5723.74</v>
      </c>
      <c r="C78" s="7">
        <v>5817.77</v>
      </c>
      <c r="D78" s="7">
        <v>4813.75</v>
      </c>
      <c r="E78" s="7">
        <v>4301.71</v>
      </c>
      <c r="F78" s="7">
        <v>5158.72</v>
      </c>
      <c r="G78" s="7">
        <v>4653.0600000000004</v>
      </c>
      <c r="H78" s="7">
        <v>4408.1899999999996</v>
      </c>
      <c r="I78" s="7">
        <v>4841.8999999999996</v>
      </c>
      <c r="J78" s="7">
        <v>6064.36</v>
      </c>
      <c r="K78" s="7">
        <v>8869.1</v>
      </c>
      <c r="L78" s="7">
        <v>7986.31</v>
      </c>
      <c r="M78" s="7">
        <v>7181.45</v>
      </c>
      <c r="N78" s="6">
        <f>SUM(B78:M78)</f>
        <v>69820.06</v>
      </c>
    </row>
    <row r="79" spans="1:14">
      <c r="A79" t="s">
        <v>1</v>
      </c>
      <c r="G79" s="6"/>
    </row>
    <row r="80" spans="1:14">
      <c r="A80" t="s">
        <v>68</v>
      </c>
      <c r="B80" s="6">
        <f t="shared" ref="B80:M80" si="1">SUM(B12:B78)</f>
        <v>52029991.906666674</v>
      </c>
      <c r="C80" s="6">
        <f>SUM(C8:C78)</f>
        <v>44110746.86666666</v>
      </c>
      <c r="D80" s="6">
        <f t="shared" si="1"/>
        <v>37645699.620000005</v>
      </c>
      <c r="E80" s="6">
        <f t="shared" si="1"/>
        <v>37406881.186666667</v>
      </c>
      <c r="F80" s="6">
        <f t="shared" si="1"/>
        <v>39682664.896666661</v>
      </c>
      <c r="G80" s="6">
        <f t="shared" si="1"/>
        <v>42022991.423333332</v>
      </c>
      <c r="H80" s="6">
        <f t="shared" si="1"/>
        <v>46283997.913333312</v>
      </c>
      <c r="I80" s="6">
        <f>SUM(I12:I78)</f>
        <v>55170823.613333337</v>
      </c>
      <c r="J80" s="6">
        <f t="shared" si="1"/>
        <v>71683408.529999986</v>
      </c>
      <c r="K80" s="6">
        <f t="shared" si="1"/>
        <v>69865954.38000001</v>
      </c>
      <c r="L80" s="29">
        <f t="shared" si="1"/>
        <v>52522841.310000002</v>
      </c>
      <c r="M80" s="6">
        <f t="shared" si="1"/>
        <v>57468835.513333328</v>
      </c>
      <c r="N80" s="6">
        <f>SUM(B80:M80)</f>
        <v>605894837.15999997</v>
      </c>
    </row>
    <row r="81" spans="7:7">
      <c r="G81" s="6"/>
    </row>
    <row r="82" spans="7:7">
      <c r="G82" s="6"/>
    </row>
    <row r="83" spans="7:7">
      <c r="G83" s="6"/>
    </row>
    <row r="84" spans="7:7">
      <c r="G84" s="6"/>
    </row>
    <row r="85" spans="7:7">
      <c r="G85" s="6"/>
    </row>
    <row r="86" spans="7:7">
      <c r="G86" s="6"/>
    </row>
    <row r="87" spans="7:7">
      <c r="G87" s="6"/>
    </row>
    <row r="88" spans="7:7">
      <c r="G88" s="6"/>
    </row>
    <row r="89" spans="7:7">
      <c r="G89" s="6"/>
    </row>
    <row r="90" spans="7:7">
      <c r="G90" s="6"/>
    </row>
    <row r="91" spans="7:7">
      <c r="G91" s="6"/>
    </row>
    <row r="92" spans="7:7">
      <c r="G92" s="6"/>
    </row>
    <row r="93" spans="7:7">
      <c r="G93" s="6"/>
    </row>
    <row r="94" spans="7:7">
      <c r="G94" s="6"/>
    </row>
    <row r="95" spans="7:7">
      <c r="G95" s="6"/>
    </row>
    <row r="96" spans="7:7">
      <c r="G96" s="6"/>
    </row>
    <row r="97" spans="7:7">
      <c r="G97" s="6"/>
    </row>
    <row r="98" spans="7:7">
      <c r="G98" s="6"/>
    </row>
    <row r="99" spans="7:7">
      <c r="G99" s="6"/>
    </row>
    <row r="100" spans="7:7">
      <c r="G100" s="6"/>
    </row>
    <row r="101" spans="7:7">
      <c r="G101" s="6"/>
    </row>
    <row r="102" spans="7:7">
      <c r="G102" s="6"/>
    </row>
    <row r="103" spans="7:7">
      <c r="G103" s="6"/>
    </row>
    <row r="104" spans="7:7">
      <c r="G104" s="6"/>
    </row>
    <row r="105" spans="7:7">
      <c r="G105" s="6"/>
    </row>
    <row r="106" spans="7:7">
      <c r="G106" s="6"/>
    </row>
    <row r="107" spans="7:7">
      <c r="G107" s="6"/>
    </row>
    <row r="108" spans="7:7">
      <c r="G108" s="6"/>
    </row>
    <row r="109" spans="7:7">
      <c r="G109" s="6"/>
    </row>
    <row r="110" spans="7:7">
      <c r="G110" s="6"/>
    </row>
    <row r="111" spans="7:7">
      <c r="G111" s="6"/>
    </row>
    <row r="112" spans="7:7">
      <c r="G112" s="6"/>
    </row>
    <row r="113" spans="7:7">
      <c r="G113" s="6"/>
    </row>
    <row r="114" spans="7:7">
      <c r="G114" s="6"/>
    </row>
    <row r="115" spans="7:7">
      <c r="G115" s="6"/>
    </row>
    <row r="116" spans="7:7">
      <c r="G116" s="6"/>
    </row>
    <row r="117" spans="7:7">
      <c r="G117" s="6"/>
    </row>
    <row r="118" spans="7:7">
      <c r="G118" s="6"/>
    </row>
    <row r="119" spans="7:7">
      <c r="G119" s="6"/>
    </row>
    <row r="120" spans="7:7">
      <c r="G120" s="6"/>
    </row>
    <row r="121" spans="7:7">
      <c r="G121" s="6"/>
    </row>
    <row r="122" spans="7:7">
      <c r="G122" s="6"/>
    </row>
    <row r="123" spans="7:7">
      <c r="G123" s="6"/>
    </row>
    <row r="124" spans="7:7">
      <c r="G124" s="6"/>
    </row>
    <row r="125" spans="7:7">
      <c r="G125" s="6"/>
    </row>
    <row r="126" spans="7:7">
      <c r="G126" s="6"/>
    </row>
    <row r="127" spans="7:7">
      <c r="G127" s="6"/>
    </row>
    <row r="128" spans="7:7">
      <c r="G128" s="6"/>
    </row>
    <row r="129" spans="7:7">
      <c r="G129" s="6"/>
    </row>
    <row r="130" spans="7:7">
      <c r="G130" s="6"/>
    </row>
    <row r="131" spans="7:7">
      <c r="G131" s="6"/>
    </row>
    <row r="132" spans="7:7">
      <c r="G132" s="6"/>
    </row>
    <row r="133" spans="7:7">
      <c r="G133" s="6"/>
    </row>
    <row r="134" spans="7:7">
      <c r="G134" s="6"/>
    </row>
    <row r="135" spans="7:7">
      <c r="G135" s="6"/>
    </row>
    <row r="136" spans="7:7">
      <c r="G136" s="6"/>
    </row>
    <row r="137" spans="7:7">
      <c r="G137" s="6"/>
    </row>
    <row r="138" spans="7:7">
      <c r="G138" s="6"/>
    </row>
    <row r="139" spans="7:7">
      <c r="G139" s="6"/>
    </row>
    <row r="140" spans="7:7">
      <c r="G140" s="6"/>
    </row>
    <row r="141" spans="7:7">
      <c r="G141" s="6"/>
    </row>
    <row r="142" spans="7:7">
      <c r="G142" s="6"/>
    </row>
    <row r="143" spans="7:7">
      <c r="G143" s="6"/>
    </row>
    <row r="144" spans="7:7">
      <c r="G144" s="6"/>
    </row>
    <row r="145" spans="7:7">
      <c r="G145" s="6"/>
    </row>
    <row r="146" spans="7:7">
      <c r="G146" s="6"/>
    </row>
    <row r="147" spans="7:7">
      <c r="G147" s="6"/>
    </row>
    <row r="148" spans="7:7">
      <c r="G148" s="6"/>
    </row>
    <row r="149" spans="7:7">
      <c r="G149" s="6"/>
    </row>
    <row r="150" spans="7:7">
      <c r="G150" s="6"/>
    </row>
    <row r="151" spans="7:7">
      <c r="G151" s="6"/>
    </row>
    <row r="152" spans="7:7">
      <c r="G152" s="6"/>
    </row>
    <row r="153" spans="7:7">
      <c r="G153" s="6"/>
    </row>
    <row r="154" spans="7:7">
      <c r="G154" s="6"/>
    </row>
    <row r="155" spans="7:7">
      <c r="G155" s="6"/>
    </row>
    <row r="156" spans="7:7">
      <c r="G156" s="6"/>
    </row>
    <row r="157" spans="7:7">
      <c r="G157" s="6"/>
    </row>
    <row r="158" spans="7:7">
      <c r="G158" s="6"/>
    </row>
    <row r="159" spans="7:7">
      <c r="G159" s="6"/>
    </row>
    <row r="160" spans="7:7">
      <c r="G160" s="6"/>
    </row>
    <row r="161" spans="7:7">
      <c r="G161" s="6"/>
    </row>
    <row r="162" spans="7:7">
      <c r="G162" s="6"/>
    </row>
    <row r="163" spans="7:7">
      <c r="G163" s="6"/>
    </row>
    <row r="164" spans="7:7">
      <c r="G164" s="6"/>
    </row>
    <row r="165" spans="7:7">
      <c r="G165" s="6"/>
    </row>
    <row r="166" spans="7:7">
      <c r="G166" s="6"/>
    </row>
    <row r="167" spans="7:7">
      <c r="G167" s="6"/>
    </row>
    <row r="168" spans="7:7">
      <c r="G168" s="6"/>
    </row>
    <row r="169" spans="7:7">
      <c r="G169" s="6"/>
    </row>
    <row r="170" spans="7:7">
      <c r="G170" s="6"/>
    </row>
    <row r="171" spans="7:7">
      <c r="G171" s="6"/>
    </row>
    <row r="172" spans="7:7">
      <c r="G172" s="6"/>
    </row>
    <row r="173" spans="7:7">
      <c r="G173" s="6"/>
    </row>
    <row r="174" spans="7:7">
      <c r="G174" s="6"/>
    </row>
    <row r="175" spans="7:7">
      <c r="G175" s="6"/>
    </row>
    <row r="176" spans="7:7">
      <c r="G176" s="6"/>
    </row>
    <row r="177" spans="7:7">
      <c r="G177" s="6"/>
    </row>
    <row r="178" spans="7:7">
      <c r="G178" s="6"/>
    </row>
    <row r="179" spans="7:7">
      <c r="G179" s="6"/>
    </row>
    <row r="180" spans="7:7">
      <c r="G180" s="6"/>
    </row>
    <row r="181" spans="7:7">
      <c r="G181" s="6"/>
    </row>
  </sheetData>
  <mergeCells count="5">
    <mergeCell ref="A3:N3"/>
    <mergeCell ref="A7:N7"/>
    <mergeCell ref="A6:N6"/>
    <mergeCell ref="A5:N5"/>
    <mergeCell ref="A4:N4"/>
  </mergeCells>
  <phoneticPr fontId="3" type="noConversion"/>
  <printOptions headings="1" gridLines="1"/>
  <pageMargins left="0" right="0" top="0.5" bottom="0.25" header="0" footer="0"/>
  <pageSetup scale="110" fitToHeight="10"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4"/>
    <pageSetUpPr fitToPage="1"/>
  </sheetPr>
  <dimension ref="A1:N82"/>
  <sheetViews>
    <sheetView workbookViewId="0">
      <pane xSplit="1" ySplit="11" topLeftCell="B27" activePane="bottomRight" state="frozen"/>
      <selection pane="topRight" activeCell="B1" sqref="B1"/>
      <selection pane="bottomLeft" activeCell="A10" sqref="A10"/>
      <selection pane="bottomRight" activeCell="N27" sqref="N27"/>
    </sheetView>
  </sheetViews>
  <sheetFormatPr defaultRowHeight="12.75"/>
  <cols>
    <col min="1" max="1" width="16.1640625" bestFit="1" customWidth="1"/>
    <col min="7" max="7" width="10.1640625" bestFit="1" customWidth="1"/>
    <col min="10" max="11" width="10.1640625" bestFit="1" customWidth="1"/>
    <col min="13" max="13" width="10.1640625" bestFit="1" customWidth="1"/>
    <col min="14" max="14" width="10.1640625" style="6" bestFit="1" customWidth="1"/>
  </cols>
  <sheetData>
    <row r="1" spans="1:14">
      <c r="A1" t="str">
        <f>'SFY1213'!A1</f>
        <v>VALIDATED TAX RECEIPTS DATA FOR:  JULY, 2012 thru June, 2013</v>
      </c>
      <c r="N1" t="s">
        <v>89</v>
      </c>
    </row>
    <row r="2" spans="1:14">
      <c r="N2"/>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132</v>
      </c>
      <c r="B7" s="36"/>
      <c r="C7" s="36"/>
      <c r="D7" s="36"/>
      <c r="E7" s="36"/>
      <c r="F7" s="36"/>
      <c r="G7" s="36"/>
      <c r="H7" s="36"/>
      <c r="I7" s="36"/>
      <c r="J7" s="36"/>
      <c r="K7" s="36"/>
      <c r="L7" s="36"/>
      <c r="M7" s="36"/>
      <c r="N7" s="36"/>
    </row>
    <row r="9" spans="1:14">
      <c r="B9" s="2">
        <f>'Local Option Sales Tax Coll'!B9</f>
        <v>41091</v>
      </c>
      <c r="C9" s="2">
        <f>'Local Option Sales Tax Coll'!C9</f>
        <v>41122</v>
      </c>
      <c r="D9" s="2">
        <f>'Local Option Sales Tax Coll'!D9</f>
        <v>41153</v>
      </c>
      <c r="E9" s="2">
        <f>'Local Option Sales Tax Coll'!E9</f>
        <v>41183</v>
      </c>
      <c r="F9" s="2">
        <f>'Local Option Sales Tax Coll'!F9</f>
        <v>41214</v>
      </c>
      <c r="G9" s="2">
        <f>'Local Option Sales Tax Coll'!G9</f>
        <v>41244</v>
      </c>
      <c r="H9" s="2">
        <f>'Local Option Sales Tax Coll'!H9</f>
        <v>41275</v>
      </c>
      <c r="I9" s="2">
        <f>'Local Option Sales Tax Coll'!I9</f>
        <v>41306</v>
      </c>
      <c r="J9" s="2">
        <f>'Local Option Sales Tax Coll'!J9</f>
        <v>41334</v>
      </c>
      <c r="K9" s="2">
        <f>'Local Option Sales Tax Coll'!K9</f>
        <v>41365</v>
      </c>
      <c r="L9" s="2">
        <f>'Local Option Sales Tax Coll'!L9</f>
        <v>41395</v>
      </c>
      <c r="M9" s="2">
        <f>'Local Option Sales Tax Coll'!M9</f>
        <v>41426</v>
      </c>
      <c r="N9" s="2" t="str">
        <f>'Local Option Sales Tax Coll'!N9</f>
        <v>SFY12-13</v>
      </c>
    </row>
    <row r="10" spans="1:14">
      <c r="A10" t="s">
        <v>0</v>
      </c>
      <c r="B10" s="3"/>
      <c r="C10" s="3"/>
      <c r="D10" s="3"/>
      <c r="E10" s="3"/>
      <c r="F10" s="3"/>
      <c r="G10" s="3"/>
      <c r="H10" s="3"/>
      <c r="I10" s="3"/>
      <c r="J10" s="3"/>
      <c r="K10" s="3"/>
      <c r="L10" s="3"/>
      <c r="M10" s="3"/>
    </row>
    <row r="11" spans="1:14">
      <c r="A11" t="s">
        <v>1</v>
      </c>
    </row>
    <row r="12" spans="1:14">
      <c r="A12" t="s">
        <v>2</v>
      </c>
      <c r="B12" s="7">
        <v>0</v>
      </c>
      <c r="C12" s="7">
        <v>0</v>
      </c>
      <c r="D12" s="7">
        <v>0</v>
      </c>
      <c r="E12" s="7">
        <v>0</v>
      </c>
      <c r="F12" s="7">
        <v>0</v>
      </c>
      <c r="G12" s="7">
        <v>0</v>
      </c>
      <c r="H12" s="7">
        <v>0</v>
      </c>
      <c r="I12" s="7">
        <v>0</v>
      </c>
      <c r="J12" s="7">
        <v>0</v>
      </c>
      <c r="K12" s="7">
        <v>0</v>
      </c>
      <c r="L12" s="7">
        <v>0</v>
      </c>
      <c r="M12" s="7">
        <v>0</v>
      </c>
      <c r="N12" s="6">
        <f>SUM(B12:M12)</f>
        <v>0</v>
      </c>
    </row>
    <row r="13" spans="1:14">
      <c r="A13" t="s">
        <v>3</v>
      </c>
      <c r="B13" s="7">
        <v>0</v>
      </c>
      <c r="C13" s="7">
        <v>0</v>
      </c>
      <c r="D13" s="7">
        <v>0</v>
      </c>
      <c r="E13" s="7">
        <v>0</v>
      </c>
      <c r="F13" s="7">
        <v>0</v>
      </c>
      <c r="G13" s="7">
        <v>0</v>
      </c>
      <c r="H13" s="7">
        <v>0</v>
      </c>
      <c r="I13" s="7">
        <v>0</v>
      </c>
      <c r="J13" s="7">
        <v>0</v>
      </c>
      <c r="K13" s="7">
        <v>0</v>
      </c>
      <c r="L13" s="7">
        <v>0</v>
      </c>
      <c r="M13" s="7">
        <v>0</v>
      </c>
      <c r="N13" s="6">
        <f t="shared" ref="N13:N76" si="0">SUM(B13:M13)</f>
        <v>0</v>
      </c>
    </row>
    <row r="14" spans="1:14">
      <c r="A14" t="s">
        <v>4</v>
      </c>
      <c r="B14" s="7">
        <v>0</v>
      </c>
      <c r="C14" s="7">
        <v>0</v>
      </c>
      <c r="D14" s="7">
        <v>0</v>
      </c>
      <c r="E14" s="7">
        <v>0</v>
      </c>
      <c r="F14" s="7">
        <v>0</v>
      </c>
      <c r="G14" s="7">
        <v>0</v>
      </c>
      <c r="H14" s="7">
        <v>0</v>
      </c>
      <c r="I14" s="7">
        <v>0</v>
      </c>
      <c r="J14" s="7">
        <v>0</v>
      </c>
      <c r="K14" s="7">
        <v>0</v>
      </c>
      <c r="L14" s="7">
        <v>0</v>
      </c>
      <c r="M14" s="7">
        <v>0</v>
      </c>
      <c r="N14" s="6">
        <f t="shared" si="0"/>
        <v>0</v>
      </c>
    </row>
    <row r="15" spans="1:14">
      <c r="A15" t="s">
        <v>5</v>
      </c>
      <c r="B15" s="7">
        <v>0</v>
      </c>
      <c r="C15" s="7">
        <v>0</v>
      </c>
      <c r="D15" s="7">
        <v>0</v>
      </c>
      <c r="E15" s="7">
        <v>0</v>
      </c>
      <c r="F15" s="7">
        <v>0</v>
      </c>
      <c r="G15" s="7">
        <v>0</v>
      </c>
      <c r="H15" s="7">
        <v>0</v>
      </c>
      <c r="I15" s="7">
        <v>0</v>
      </c>
      <c r="J15" s="7">
        <v>0</v>
      </c>
      <c r="K15" s="7">
        <v>0</v>
      </c>
      <c r="L15" s="7">
        <v>0</v>
      </c>
      <c r="M15" s="7">
        <v>0</v>
      </c>
      <c r="N15" s="6">
        <f t="shared" si="0"/>
        <v>0</v>
      </c>
    </row>
    <row r="16" spans="1:14">
      <c r="A16" t="s">
        <v>6</v>
      </c>
      <c r="B16" s="7">
        <v>0</v>
      </c>
      <c r="C16" s="7">
        <v>0</v>
      </c>
      <c r="D16" s="7">
        <v>0</v>
      </c>
      <c r="E16" s="7">
        <v>0</v>
      </c>
      <c r="F16" s="7">
        <v>0</v>
      </c>
      <c r="G16" s="7">
        <v>0</v>
      </c>
      <c r="H16" s="7">
        <v>0</v>
      </c>
      <c r="I16" s="7">
        <v>0</v>
      </c>
      <c r="J16" s="7">
        <v>0</v>
      </c>
      <c r="K16" s="7">
        <v>0</v>
      </c>
      <c r="L16" s="7">
        <v>0</v>
      </c>
      <c r="M16" s="7">
        <v>0</v>
      </c>
      <c r="N16" s="6">
        <f t="shared" si="0"/>
        <v>0</v>
      </c>
    </row>
    <row r="17" spans="1:14">
      <c r="A17" t="s">
        <v>7</v>
      </c>
      <c r="B17" s="7">
        <v>0</v>
      </c>
      <c r="C17" s="7">
        <v>0</v>
      </c>
      <c r="D17" s="7">
        <v>0</v>
      </c>
      <c r="E17" s="7">
        <v>0</v>
      </c>
      <c r="F17" s="7">
        <v>0</v>
      </c>
      <c r="G17" s="7">
        <v>0</v>
      </c>
      <c r="H17" s="7">
        <v>0</v>
      </c>
      <c r="I17" s="7">
        <v>0</v>
      </c>
      <c r="J17" s="7">
        <v>0</v>
      </c>
      <c r="K17" s="7">
        <v>0</v>
      </c>
      <c r="L17" s="7">
        <v>0</v>
      </c>
      <c r="M17" s="7">
        <v>0</v>
      </c>
      <c r="N17" s="6">
        <f t="shared" si="0"/>
        <v>0</v>
      </c>
    </row>
    <row r="18" spans="1:14">
      <c r="A18" t="s">
        <v>8</v>
      </c>
      <c r="B18" s="7">
        <v>0</v>
      </c>
      <c r="C18" s="7">
        <v>0</v>
      </c>
      <c r="D18" s="7">
        <v>0</v>
      </c>
      <c r="E18" s="7">
        <v>0</v>
      </c>
      <c r="F18" s="7">
        <v>0</v>
      </c>
      <c r="G18" s="7">
        <v>0</v>
      </c>
      <c r="H18" s="7">
        <v>0</v>
      </c>
      <c r="I18" s="7">
        <v>0</v>
      </c>
      <c r="J18" s="7">
        <v>0</v>
      </c>
      <c r="K18" s="7">
        <v>0</v>
      </c>
      <c r="L18" s="7">
        <v>0</v>
      </c>
      <c r="M18" s="7">
        <v>0</v>
      </c>
      <c r="N18" s="6">
        <f t="shared" si="0"/>
        <v>0</v>
      </c>
    </row>
    <row r="19" spans="1:14">
      <c r="A19" t="s">
        <v>9</v>
      </c>
      <c r="B19" s="7">
        <v>0</v>
      </c>
      <c r="C19" s="7">
        <v>0</v>
      </c>
      <c r="D19" s="7">
        <v>0</v>
      </c>
      <c r="E19" s="7">
        <v>0</v>
      </c>
      <c r="F19" s="7">
        <v>0</v>
      </c>
      <c r="G19" s="7">
        <v>0</v>
      </c>
      <c r="H19" s="7">
        <v>0</v>
      </c>
      <c r="I19" s="7">
        <v>0</v>
      </c>
      <c r="J19" s="7">
        <v>0</v>
      </c>
      <c r="K19" s="7">
        <v>0</v>
      </c>
      <c r="L19" s="7">
        <v>0</v>
      </c>
      <c r="M19" s="7">
        <v>0</v>
      </c>
      <c r="N19" s="6">
        <f t="shared" si="0"/>
        <v>0</v>
      </c>
    </row>
    <row r="20" spans="1:14">
      <c r="A20" t="s">
        <v>96</v>
      </c>
      <c r="B20" s="7">
        <v>0</v>
      </c>
      <c r="C20" s="7">
        <v>0</v>
      </c>
      <c r="D20" s="7">
        <v>0</v>
      </c>
      <c r="E20" s="7">
        <v>0</v>
      </c>
      <c r="F20" s="7">
        <v>0</v>
      </c>
      <c r="G20" s="7">
        <v>0</v>
      </c>
      <c r="H20" s="7">
        <v>0</v>
      </c>
      <c r="I20" s="7">
        <v>0</v>
      </c>
      <c r="J20" s="7">
        <v>0</v>
      </c>
      <c r="K20" s="7">
        <v>0</v>
      </c>
      <c r="L20" s="7">
        <v>0</v>
      </c>
      <c r="M20" s="7">
        <v>0</v>
      </c>
      <c r="N20" s="6">
        <f t="shared" si="0"/>
        <v>0</v>
      </c>
    </row>
    <row r="21" spans="1:14">
      <c r="A21" t="s">
        <v>10</v>
      </c>
      <c r="B21" s="7">
        <v>0</v>
      </c>
      <c r="C21" s="7">
        <v>0</v>
      </c>
      <c r="D21" s="7">
        <v>0</v>
      </c>
      <c r="E21" s="7">
        <v>0</v>
      </c>
      <c r="F21" s="7">
        <v>0</v>
      </c>
      <c r="G21" s="7">
        <v>0</v>
      </c>
      <c r="H21" s="7">
        <v>0</v>
      </c>
      <c r="I21" s="7">
        <v>0</v>
      </c>
      <c r="J21" s="7">
        <v>0</v>
      </c>
      <c r="K21" s="7">
        <v>0</v>
      </c>
      <c r="L21" s="7">
        <v>0</v>
      </c>
      <c r="M21" s="7">
        <v>0</v>
      </c>
      <c r="N21" s="6">
        <f t="shared" si="0"/>
        <v>0</v>
      </c>
    </row>
    <row r="22" spans="1:14">
      <c r="A22" t="s">
        <v>11</v>
      </c>
      <c r="B22" s="7">
        <v>0</v>
      </c>
      <c r="C22" s="7">
        <v>0</v>
      </c>
      <c r="D22" s="7">
        <v>0</v>
      </c>
      <c r="E22" s="7">
        <v>0</v>
      </c>
      <c r="F22" s="7">
        <v>0</v>
      </c>
      <c r="G22" s="7">
        <v>0</v>
      </c>
      <c r="H22" s="7">
        <v>0</v>
      </c>
      <c r="I22" s="7">
        <v>0</v>
      </c>
      <c r="J22" s="7">
        <v>0</v>
      </c>
      <c r="K22" s="7">
        <v>0</v>
      </c>
      <c r="L22" s="7">
        <v>0</v>
      </c>
      <c r="M22" s="7">
        <v>0</v>
      </c>
      <c r="N22" s="6">
        <f t="shared" si="0"/>
        <v>0</v>
      </c>
    </row>
    <row r="23" spans="1:14">
      <c r="A23" t="s">
        <v>12</v>
      </c>
      <c r="B23" s="7">
        <v>0</v>
      </c>
      <c r="C23" s="7">
        <v>0</v>
      </c>
      <c r="D23" s="7">
        <v>0</v>
      </c>
      <c r="E23" s="7">
        <v>0</v>
      </c>
      <c r="F23" s="7">
        <v>0</v>
      </c>
      <c r="G23" s="7">
        <v>0</v>
      </c>
      <c r="H23" s="7">
        <v>0</v>
      </c>
      <c r="I23" s="7">
        <v>0</v>
      </c>
      <c r="J23" s="7">
        <v>0</v>
      </c>
      <c r="K23" s="7">
        <v>0</v>
      </c>
      <c r="L23" s="7">
        <v>0</v>
      </c>
      <c r="M23" s="7">
        <v>0</v>
      </c>
      <c r="N23" s="6">
        <f t="shared" si="0"/>
        <v>0</v>
      </c>
    </row>
    <row r="24" spans="1:14">
      <c r="A24" s="25" t="s">
        <v>128</v>
      </c>
      <c r="B24" s="7">
        <v>3905295</v>
      </c>
      <c r="C24" s="7">
        <v>4133781</v>
      </c>
      <c r="D24" s="7">
        <v>3702863.3</v>
      </c>
      <c r="E24" s="7">
        <v>3265394.34</v>
      </c>
      <c r="F24" s="7">
        <v>4844272.6900000004</v>
      </c>
      <c r="G24" s="7">
        <v>4423296.9000000004</v>
      </c>
      <c r="H24" s="7">
        <v>5923125</v>
      </c>
      <c r="I24" s="7">
        <v>7127533.5800000001</v>
      </c>
      <c r="J24" s="7">
        <v>7129612.3600000003</v>
      </c>
      <c r="K24" s="7">
        <v>8779586.8200000003</v>
      </c>
      <c r="L24" s="7">
        <v>5805393.8099999996</v>
      </c>
      <c r="M24" s="7">
        <v>4873192.4400000004</v>
      </c>
      <c r="N24" s="6">
        <f>SUM(B24:M24)</f>
        <v>63913347.240000002</v>
      </c>
    </row>
    <row r="25" spans="1:14">
      <c r="A25" t="s">
        <v>13</v>
      </c>
      <c r="B25" s="7">
        <v>0</v>
      </c>
      <c r="C25" s="7">
        <v>0</v>
      </c>
      <c r="D25" s="7">
        <v>0</v>
      </c>
      <c r="E25" s="7">
        <v>0</v>
      </c>
      <c r="F25" s="7">
        <v>0</v>
      </c>
      <c r="G25" s="7">
        <v>0</v>
      </c>
      <c r="H25" s="7">
        <v>0</v>
      </c>
      <c r="I25" s="7">
        <v>0</v>
      </c>
      <c r="J25" s="7">
        <v>0</v>
      </c>
      <c r="K25" s="7">
        <v>0</v>
      </c>
      <c r="L25" s="7">
        <v>0</v>
      </c>
      <c r="M25" s="7">
        <v>0</v>
      </c>
      <c r="N25" s="6">
        <f t="shared" si="0"/>
        <v>0</v>
      </c>
    </row>
    <row r="26" spans="1:14">
      <c r="A26" t="s">
        <v>14</v>
      </c>
      <c r="B26" s="7">
        <v>0</v>
      </c>
      <c r="C26" s="7">
        <v>0</v>
      </c>
      <c r="D26" s="7">
        <v>0</v>
      </c>
      <c r="E26" s="7">
        <v>0</v>
      </c>
      <c r="F26" s="7">
        <v>0</v>
      </c>
      <c r="G26" s="7">
        <v>0</v>
      </c>
      <c r="H26" s="7">
        <v>0</v>
      </c>
      <c r="I26" s="7">
        <v>0</v>
      </c>
      <c r="J26" s="7">
        <v>0</v>
      </c>
      <c r="K26" s="7">
        <v>0</v>
      </c>
      <c r="L26" s="7">
        <v>0</v>
      </c>
      <c r="M26" s="7">
        <v>0</v>
      </c>
      <c r="N26" s="6">
        <f t="shared" si="0"/>
        <v>0</v>
      </c>
    </row>
    <row r="27" spans="1:14">
      <c r="A27" s="26" t="s">
        <v>15</v>
      </c>
      <c r="B27" s="7">
        <f>1296502.15/3</f>
        <v>432167.3833333333</v>
      </c>
      <c r="C27" s="7">
        <f>1236734.29/3</f>
        <v>412244.76333333337</v>
      </c>
      <c r="D27" s="7">
        <f>1194873.87/3</f>
        <v>398291.29000000004</v>
      </c>
      <c r="E27" s="7">
        <f>1458190.81/3</f>
        <v>486063.60333333333</v>
      </c>
      <c r="F27" s="7">
        <f>1189898.89/3</f>
        <v>396632.96333333332</v>
      </c>
      <c r="G27" s="7">
        <f>1078709.83/3</f>
        <v>359569.94333333336</v>
      </c>
      <c r="H27" s="7">
        <f>1208282.36/3</f>
        <v>402760.78666666668</v>
      </c>
      <c r="I27" s="7">
        <f>1386991.46/3</f>
        <v>462330.48666666663</v>
      </c>
      <c r="J27" s="7">
        <f>1540083.24/3</f>
        <v>513361.08</v>
      </c>
      <c r="K27" s="7">
        <f>1570405.92/3</f>
        <v>523468.63999999996</v>
      </c>
      <c r="L27" s="7">
        <f>1526434.89/3</f>
        <v>508811.62999999995</v>
      </c>
      <c r="M27" s="7">
        <f>1421762.06/3</f>
        <v>473920.6866666667</v>
      </c>
      <c r="N27" s="6">
        <f>SUM(B27:M27)</f>
        <v>5369623.2566666668</v>
      </c>
    </row>
    <row r="28" spans="1:14">
      <c r="A28" t="s">
        <v>16</v>
      </c>
      <c r="B28" s="7">
        <v>0</v>
      </c>
      <c r="C28" s="7">
        <v>0</v>
      </c>
      <c r="D28" s="7">
        <v>0</v>
      </c>
      <c r="E28" s="7">
        <v>0</v>
      </c>
      <c r="F28" s="7">
        <v>0</v>
      </c>
      <c r="G28" s="7">
        <v>0</v>
      </c>
      <c r="H28" s="7">
        <v>0</v>
      </c>
      <c r="I28" s="7">
        <v>0</v>
      </c>
      <c r="J28" s="7">
        <v>0</v>
      </c>
      <c r="K28" s="7">
        <v>0</v>
      </c>
      <c r="L28" s="7">
        <v>0</v>
      </c>
      <c r="M28" s="7">
        <v>0</v>
      </c>
      <c r="N28" s="6">
        <f t="shared" si="0"/>
        <v>0</v>
      </c>
    </row>
    <row r="29" spans="1:14">
      <c r="A29" t="s">
        <v>17</v>
      </c>
      <c r="B29" s="7">
        <v>0</v>
      </c>
      <c r="C29" s="7">
        <v>0</v>
      </c>
      <c r="D29" s="7">
        <v>0</v>
      </c>
      <c r="E29" s="7">
        <v>0</v>
      </c>
      <c r="F29" s="7">
        <v>0</v>
      </c>
      <c r="G29" s="7">
        <v>0</v>
      </c>
      <c r="H29" s="7">
        <v>0</v>
      </c>
      <c r="I29" s="7">
        <v>0</v>
      </c>
      <c r="J29" s="7">
        <v>0</v>
      </c>
      <c r="K29" s="7">
        <v>0</v>
      </c>
      <c r="L29" s="7">
        <v>0</v>
      </c>
      <c r="M29" s="7">
        <v>0</v>
      </c>
      <c r="N29" s="6">
        <f t="shared" si="0"/>
        <v>0</v>
      </c>
    </row>
    <row r="30" spans="1:14">
      <c r="A30" t="s">
        <v>18</v>
      </c>
      <c r="B30" s="7">
        <v>0</v>
      </c>
      <c r="C30" s="7">
        <v>0</v>
      </c>
      <c r="D30" s="7">
        <v>0</v>
      </c>
      <c r="E30" s="7">
        <v>0</v>
      </c>
      <c r="F30" s="7">
        <v>0</v>
      </c>
      <c r="G30" s="7">
        <v>0</v>
      </c>
      <c r="H30" s="7">
        <v>0</v>
      </c>
      <c r="I30" s="7">
        <v>0</v>
      </c>
      <c r="J30" s="7">
        <v>0</v>
      </c>
      <c r="K30" s="7">
        <v>0</v>
      </c>
      <c r="L30" s="7">
        <v>0</v>
      </c>
      <c r="M30" s="7">
        <v>0</v>
      </c>
      <c r="N30" s="6">
        <f t="shared" si="0"/>
        <v>0</v>
      </c>
    </row>
    <row r="31" spans="1:14">
      <c r="A31" t="s">
        <v>19</v>
      </c>
      <c r="B31" s="7">
        <v>0</v>
      </c>
      <c r="C31" s="7">
        <v>0</v>
      </c>
      <c r="D31" s="7">
        <v>0</v>
      </c>
      <c r="E31" s="7">
        <v>0</v>
      </c>
      <c r="F31" s="7">
        <v>0</v>
      </c>
      <c r="G31" s="7">
        <v>0</v>
      </c>
      <c r="H31" s="7">
        <v>0</v>
      </c>
      <c r="I31" s="7">
        <v>0</v>
      </c>
      <c r="J31" s="7">
        <v>0</v>
      </c>
      <c r="K31" s="7">
        <v>0</v>
      </c>
      <c r="L31" s="7">
        <v>0</v>
      </c>
      <c r="M31" s="7">
        <v>0</v>
      </c>
      <c r="N31" s="6">
        <f t="shared" si="0"/>
        <v>0</v>
      </c>
    </row>
    <row r="32" spans="1:14">
      <c r="A32" t="s">
        <v>20</v>
      </c>
      <c r="B32" s="7">
        <v>0</v>
      </c>
      <c r="C32" s="7">
        <v>0</v>
      </c>
      <c r="D32" s="7">
        <v>0</v>
      </c>
      <c r="E32" s="7">
        <v>0</v>
      </c>
      <c r="F32" s="7">
        <v>0</v>
      </c>
      <c r="G32" s="7">
        <v>0</v>
      </c>
      <c r="H32" s="7">
        <v>0</v>
      </c>
      <c r="I32" s="7">
        <v>0</v>
      </c>
      <c r="J32" s="7">
        <v>0</v>
      </c>
      <c r="K32" s="7">
        <v>0</v>
      </c>
      <c r="L32" s="7">
        <v>0</v>
      </c>
      <c r="M32" s="7">
        <v>0</v>
      </c>
      <c r="N32" s="6">
        <f t="shared" si="0"/>
        <v>0</v>
      </c>
    </row>
    <row r="33" spans="1:14">
      <c r="A33" t="s">
        <v>21</v>
      </c>
      <c r="B33" s="7">
        <v>0</v>
      </c>
      <c r="C33" s="7">
        <v>0</v>
      </c>
      <c r="D33" s="7">
        <v>0</v>
      </c>
      <c r="E33" s="7">
        <v>0</v>
      </c>
      <c r="F33" s="7">
        <v>0</v>
      </c>
      <c r="G33" s="7">
        <v>0</v>
      </c>
      <c r="H33" s="7">
        <v>0</v>
      </c>
      <c r="I33" s="7">
        <v>0</v>
      </c>
      <c r="J33" s="7">
        <v>0</v>
      </c>
      <c r="K33" s="7">
        <v>0</v>
      </c>
      <c r="L33" s="7">
        <v>0</v>
      </c>
      <c r="M33" s="7">
        <v>0</v>
      </c>
      <c r="N33" s="6">
        <f t="shared" si="0"/>
        <v>0</v>
      </c>
    </row>
    <row r="34" spans="1:14">
      <c r="A34" t="s">
        <v>22</v>
      </c>
      <c r="B34" s="7">
        <v>0</v>
      </c>
      <c r="C34" s="7">
        <v>0</v>
      </c>
      <c r="D34" s="7">
        <v>0</v>
      </c>
      <c r="E34" s="7">
        <v>0</v>
      </c>
      <c r="F34" s="7">
        <v>0</v>
      </c>
      <c r="G34" s="7">
        <v>0</v>
      </c>
      <c r="H34" s="7">
        <v>0</v>
      </c>
      <c r="I34" s="7">
        <v>0</v>
      </c>
      <c r="J34" s="7">
        <v>0</v>
      </c>
      <c r="K34" s="7">
        <v>0</v>
      </c>
      <c r="L34" s="7">
        <v>0</v>
      </c>
      <c r="M34" s="7">
        <v>0</v>
      </c>
      <c r="N34" s="6">
        <f t="shared" si="0"/>
        <v>0</v>
      </c>
    </row>
    <row r="35" spans="1:14">
      <c r="A35" t="s">
        <v>23</v>
      </c>
      <c r="B35" s="7">
        <v>0</v>
      </c>
      <c r="C35" s="7">
        <v>0</v>
      </c>
      <c r="D35" s="7">
        <v>0</v>
      </c>
      <c r="E35" s="7">
        <v>0</v>
      </c>
      <c r="F35" s="7">
        <v>0</v>
      </c>
      <c r="G35" s="7">
        <v>0</v>
      </c>
      <c r="H35" s="7">
        <v>0</v>
      </c>
      <c r="I35" s="7">
        <v>0</v>
      </c>
      <c r="J35" s="7">
        <v>0</v>
      </c>
      <c r="K35" s="7">
        <v>0</v>
      </c>
      <c r="L35" s="7">
        <v>0</v>
      </c>
      <c r="M35" s="7">
        <v>0</v>
      </c>
      <c r="N35" s="6">
        <f t="shared" si="0"/>
        <v>0</v>
      </c>
    </row>
    <row r="36" spans="1:14">
      <c r="A36" t="s">
        <v>24</v>
      </c>
      <c r="B36" s="7">
        <v>0</v>
      </c>
      <c r="C36" s="7">
        <v>0</v>
      </c>
      <c r="D36" s="7">
        <v>0</v>
      </c>
      <c r="E36" s="7">
        <v>0</v>
      </c>
      <c r="F36" s="7">
        <v>0</v>
      </c>
      <c r="G36" s="7">
        <v>0</v>
      </c>
      <c r="H36" s="7">
        <v>0</v>
      </c>
      <c r="I36" s="7">
        <v>0</v>
      </c>
      <c r="J36" s="7">
        <v>0</v>
      </c>
      <c r="K36" s="7">
        <v>0</v>
      </c>
      <c r="L36" s="7">
        <v>0</v>
      </c>
      <c r="M36" s="7">
        <v>0</v>
      </c>
      <c r="N36" s="6">
        <f t="shared" si="0"/>
        <v>0</v>
      </c>
    </row>
    <row r="37" spans="1:14">
      <c r="A37" t="s">
        <v>25</v>
      </c>
      <c r="B37" s="7">
        <v>0</v>
      </c>
      <c r="C37" s="7">
        <v>0</v>
      </c>
      <c r="D37" s="7">
        <v>0</v>
      </c>
      <c r="E37" s="7">
        <v>0</v>
      </c>
      <c r="F37" s="7">
        <v>0</v>
      </c>
      <c r="G37" s="7">
        <v>0</v>
      </c>
      <c r="H37" s="7">
        <v>0</v>
      </c>
      <c r="I37" s="7">
        <v>0</v>
      </c>
      <c r="J37" s="7">
        <v>0</v>
      </c>
      <c r="K37" s="7">
        <v>0</v>
      </c>
      <c r="L37" s="7">
        <v>0</v>
      </c>
      <c r="M37" s="7">
        <v>0</v>
      </c>
      <c r="N37" s="6">
        <f t="shared" si="0"/>
        <v>0</v>
      </c>
    </row>
    <row r="38" spans="1:14">
      <c r="A38" t="s">
        <v>26</v>
      </c>
      <c r="B38" s="7">
        <v>0</v>
      </c>
      <c r="C38" s="7">
        <v>0</v>
      </c>
      <c r="D38" s="7">
        <v>0</v>
      </c>
      <c r="E38" s="7">
        <v>0</v>
      </c>
      <c r="F38" s="7">
        <v>0</v>
      </c>
      <c r="G38" s="7">
        <v>0</v>
      </c>
      <c r="H38" s="7">
        <v>0</v>
      </c>
      <c r="I38" s="7">
        <v>0</v>
      </c>
      <c r="J38" s="7">
        <v>0</v>
      </c>
      <c r="K38" s="7">
        <v>0</v>
      </c>
      <c r="L38" s="7">
        <v>0</v>
      </c>
      <c r="M38" s="7">
        <v>0</v>
      </c>
      <c r="N38" s="6">
        <f t="shared" si="0"/>
        <v>0</v>
      </c>
    </row>
    <row r="39" spans="1:14">
      <c r="A39" t="s">
        <v>27</v>
      </c>
      <c r="B39" s="7">
        <v>0</v>
      </c>
      <c r="C39" s="7">
        <v>0</v>
      </c>
      <c r="D39" s="7">
        <v>0</v>
      </c>
      <c r="E39" s="7">
        <v>0</v>
      </c>
      <c r="F39" s="7">
        <v>0</v>
      </c>
      <c r="G39" s="7">
        <v>0</v>
      </c>
      <c r="H39" s="7">
        <v>0</v>
      </c>
      <c r="I39" s="7">
        <v>0</v>
      </c>
      <c r="J39" s="7">
        <v>0</v>
      </c>
      <c r="K39" s="7">
        <v>0</v>
      </c>
      <c r="L39" s="7">
        <v>0</v>
      </c>
      <c r="M39" s="7">
        <v>0</v>
      </c>
      <c r="N39" s="6">
        <f t="shared" si="0"/>
        <v>0</v>
      </c>
    </row>
    <row r="40" spans="1:14">
      <c r="A40" t="s">
        <v>28</v>
      </c>
      <c r="B40" s="7">
        <v>0</v>
      </c>
      <c r="C40" s="7">
        <v>0</v>
      </c>
      <c r="D40" s="7">
        <v>0</v>
      </c>
      <c r="E40" s="7">
        <v>0</v>
      </c>
      <c r="F40" s="7">
        <v>0</v>
      </c>
      <c r="G40" s="7">
        <v>0</v>
      </c>
      <c r="H40" s="7">
        <v>0</v>
      </c>
      <c r="I40" s="7">
        <v>0</v>
      </c>
      <c r="J40" s="7">
        <v>0</v>
      </c>
      <c r="K40" s="7">
        <v>0</v>
      </c>
      <c r="L40" s="7">
        <v>0</v>
      </c>
      <c r="M40" s="7">
        <v>0</v>
      </c>
      <c r="N40" s="6">
        <f t="shared" si="0"/>
        <v>0</v>
      </c>
    </row>
    <row r="41" spans="1:14">
      <c r="A41" t="s">
        <v>29</v>
      </c>
      <c r="B41" s="7">
        <v>0</v>
      </c>
      <c r="C41" s="7">
        <v>0</v>
      </c>
      <c r="D41" s="7">
        <v>0</v>
      </c>
      <c r="E41" s="7">
        <v>0</v>
      </c>
      <c r="F41" s="7">
        <v>0</v>
      </c>
      <c r="G41" s="7">
        <v>0</v>
      </c>
      <c r="H41" s="7">
        <v>0</v>
      </c>
      <c r="I41" s="7">
        <v>0</v>
      </c>
      <c r="J41" s="7">
        <v>0</v>
      </c>
      <c r="K41" s="7">
        <v>0</v>
      </c>
      <c r="L41" s="7">
        <v>0</v>
      </c>
      <c r="M41" s="7">
        <v>0</v>
      </c>
      <c r="N41" s="6">
        <f t="shared" si="0"/>
        <v>0</v>
      </c>
    </row>
    <row r="42" spans="1:14">
      <c r="A42" t="s">
        <v>30</v>
      </c>
      <c r="B42" s="7">
        <v>0</v>
      </c>
      <c r="C42" s="7">
        <v>0</v>
      </c>
      <c r="D42" s="7">
        <v>0</v>
      </c>
      <c r="E42" s="7">
        <v>0</v>
      </c>
      <c r="F42" s="7">
        <v>0</v>
      </c>
      <c r="G42" s="7">
        <v>0</v>
      </c>
      <c r="H42" s="7">
        <v>0</v>
      </c>
      <c r="I42" s="7">
        <v>0</v>
      </c>
      <c r="J42" s="7">
        <v>0</v>
      </c>
      <c r="K42" s="7">
        <v>0</v>
      </c>
      <c r="L42" s="7">
        <v>0</v>
      </c>
      <c r="M42" s="7">
        <v>0</v>
      </c>
      <c r="N42" s="6">
        <f t="shared" si="0"/>
        <v>0</v>
      </c>
    </row>
    <row r="43" spans="1:14">
      <c r="A43" t="s">
        <v>31</v>
      </c>
      <c r="B43" s="7">
        <v>0</v>
      </c>
      <c r="C43" s="7">
        <v>0</v>
      </c>
      <c r="D43" s="7">
        <v>0</v>
      </c>
      <c r="E43" s="7">
        <v>0</v>
      </c>
      <c r="F43" s="7">
        <v>0</v>
      </c>
      <c r="G43" s="7">
        <v>0</v>
      </c>
      <c r="H43" s="7">
        <v>0</v>
      </c>
      <c r="I43" s="7">
        <v>0</v>
      </c>
      <c r="J43" s="7">
        <v>0</v>
      </c>
      <c r="K43" s="7">
        <v>0</v>
      </c>
      <c r="L43" s="7">
        <v>0</v>
      </c>
      <c r="M43" s="7">
        <v>0</v>
      </c>
      <c r="N43" s="6">
        <f t="shared" si="0"/>
        <v>0</v>
      </c>
    </row>
    <row r="44" spans="1:14">
      <c r="A44" t="s">
        <v>32</v>
      </c>
      <c r="B44" s="7">
        <v>0</v>
      </c>
      <c r="C44" s="7">
        <v>0</v>
      </c>
      <c r="D44" s="7">
        <v>0</v>
      </c>
      <c r="E44" s="7">
        <v>0</v>
      </c>
      <c r="F44" s="7">
        <v>0</v>
      </c>
      <c r="G44" s="7">
        <v>0</v>
      </c>
      <c r="H44" s="7">
        <v>0</v>
      </c>
      <c r="I44" s="7">
        <v>0</v>
      </c>
      <c r="J44" s="7">
        <v>0</v>
      </c>
      <c r="K44" s="7">
        <v>0</v>
      </c>
      <c r="L44" s="7">
        <v>0</v>
      </c>
      <c r="M44" s="7">
        <v>0</v>
      </c>
      <c r="N44" s="6">
        <f t="shared" si="0"/>
        <v>0</v>
      </c>
    </row>
    <row r="45" spans="1:14">
      <c r="A45" t="s">
        <v>33</v>
      </c>
      <c r="B45" s="7">
        <v>0</v>
      </c>
      <c r="C45" s="7">
        <v>0</v>
      </c>
      <c r="D45" s="7">
        <v>0</v>
      </c>
      <c r="E45" s="7">
        <v>0</v>
      </c>
      <c r="F45" s="7">
        <v>0</v>
      </c>
      <c r="G45" s="7">
        <v>0</v>
      </c>
      <c r="H45" s="7">
        <v>0</v>
      </c>
      <c r="I45" s="7">
        <v>0</v>
      </c>
      <c r="J45" s="7">
        <v>0</v>
      </c>
      <c r="K45" s="7">
        <v>0</v>
      </c>
      <c r="L45" s="7">
        <v>0</v>
      </c>
      <c r="M45" s="7">
        <v>0</v>
      </c>
      <c r="N45" s="6">
        <f t="shared" si="0"/>
        <v>0</v>
      </c>
    </row>
    <row r="46" spans="1:14">
      <c r="A46" t="s">
        <v>34</v>
      </c>
      <c r="B46" s="7">
        <v>0</v>
      </c>
      <c r="C46" s="7">
        <v>0</v>
      </c>
      <c r="D46" s="7">
        <v>0</v>
      </c>
      <c r="E46" s="7">
        <v>0</v>
      </c>
      <c r="F46" s="7">
        <v>0</v>
      </c>
      <c r="G46" s="7">
        <v>0</v>
      </c>
      <c r="H46" s="7">
        <v>0</v>
      </c>
      <c r="I46" s="7">
        <v>0</v>
      </c>
      <c r="J46" s="7">
        <v>0</v>
      </c>
      <c r="K46" s="7">
        <v>0</v>
      </c>
      <c r="L46" s="7">
        <v>0</v>
      </c>
      <c r="M46" s="7">
        <v>0</v>
      </c>
      <c r="N46" s="6">
        <f t="shared" si="0"/>
        <v>0</v>
      </c>
    </row>
    <row r="47" spans="1:14">
      <c r="A47" t="s">
        <v>35</v>
      </c>
      <c r="B47" s="7">
        <v>0</v>
      </c>
      <c r="C47" s="7">
        <v>0</v>
      </c>
      <c r="D47" s="7">
        <v>0</v>
      </c>
      <c r="E47" s="7">
        <v>0</v>
      </c>
      <c r="F47" s="7">
        <v>0</v>
      </c>
      <c r="G47" s="7">
        <v>0</v>
      </c>
      <c r="H47" s="7">
        <v>0</v>
      </c>
      <c r="I47" s="7">
        <v>0</v>
      </c>
      <c r="J47" s="7">
        <v>0</v>
      </c>
      <c r="K47" s="7">
        <v>0</v>
      </c>
      <c r="L47" s="7">
        <v>0</v>
      </c>
      <c r="M47" s="7">
        <v>0</v>
      </c>
      <c r="N47" s="6">
        <f t="shared" si="0"/>
        <v>0</v>
      </c>
    </row>
    <row r="48" spans="1:14">
      <c r="A48" t="s">
        <v>36</v>
      </c>
      <c r="B48" s="7">
        <v>0</v>
      </c>
      <c r="C48" s="7">
        <v>0</v>
      </c>
      <c r="D48" s="7">
        <v>0</v>
      </c>
      <c r="E48" s="7">
        <v>0</v>
      </c>
      <c r="F48" s="7">
        <v>0</v>
      </c>
      <c r="G48" s="7">
        <v>0</v>
      </c>
      <c r="H48" s="7">
        <v>0</v>
      </c>
      <c r="I48" s="7">
        <v>0</v>
      </c>
      <c r="J48" s="7">
        <v>0</v>
      </c>
      <c r="K48" s="7">
        <v>0</v>
      </c>
      <c r="L48" s="7">
        <v>0</v>
      </c>
      <c r="M48" s="7">
        <v>0</v>
      </c>
      <c r="N48" s="6">
        <f t="shared" si="0"/>
        <v>0</v>
      </c>
    </row>
    <row r="49" spans="1:14">
      <c r="A49" t="s">
        <v>37</v>
      </c>
      <c r="B49" s="7">
        <v>0</v>
      </c>
      <c r="C49" s="7">
        <v>0</v>
      </c>
      <c r="D49" s="7">
        <v>0</v>
      </c>
      <c r="E49" s="7">
        <v>0</v>
      </c>
      <c r="F49" s="7">
        <v>0</v>
      </c>
      <c r="G49" s="7">
        <v>0</v>
      </c>
      <c r="H49" s="7">
        <v>0</v>
      </c>
      <c r="I49" s="7">
        <v>0</v>
      </c>
      <c r="J49" s="7">
        <v>0</v>
      </c>
      <c r="K49" s="7">
        <v>0</v>
      </c>
      <c r="L49" s="7">
        <v>0</v>
      </c>
      <c r="M49" s="7">
        <v>0</v>
      </c>
      <c r="N49" s="6">
        <f t="shared" si="0"/>
        <v>0</v>
      </c>
    </row>
    <row r="50" spans="1:14">
      <c r="A50" t="s">
        <v>38</v>
      </c>
      <c r="B50" s="7">
        <v>0</v>
      </c>
      <c r="C50" s="7">
        <v>0</v>
      </c>
      <c r="D50" s="7">
        <v>0</v>
      </c>
      <c r="E50" s="7">
        <v>0</v>
      </c>
      <c r="F50" s="7">
        <v>0</v>
      </c>
      <c r="G50" s="7">
        <v>0</v>
      </c>
      <c r="H50" s="7">
        <v>0</v>
      </c>
      <c r="I50" s="7">
        <v>0</v>
      </c>
      <c r="J50" s="7">
        <v>0</v>
      </c>
      <c r="K50" s="7">
        <v>0</v>
      </c>
      <c r="L50" s="7">
        <v>0</v>
      </c>
      <c r="M50" s="7">
        <v>0</v>
      </c>
      <c r="N50" s="6">
        <f t="shared" si="0"/>
        <v>0</v>
      </c>
    </row>
    <row r="51" spans="1:14">
      <c r="A51" t="s">
        <v>39</v>
      </c>
      <c r="B51" s="7">
        <v>0</v>
      </c>
      <c r="C51" s="7">
        <v>0</v>
      </c>
      <c r="D51" s="7">
        <v>0</v>
      </c>
      <c r="E51" s="7">
        <v>0</v>
      </c>
      <c r="F51" s="7">
        <v>0</v>
      </c>
      <c r="G51" s="7">
        <v>0</v>
      </c>
      <c r="H51" s="7">
        <v>0</v>
      </c>
      <c r="I51" s="7">
        <v>0</v>
      </c>
      <c r="J51" s="7">
        <v>0</v>
      </c>
      <c r="K51" s="7">
        <v>0</v>
      </c>
      <c r="L51" s="7">
        <v>0</v>
      </c>
      <c r="M51" s="7">
        <v>0</v>
      </c>
      <c r="N51" s="6">
        <f t="shared" si="0"/>
        <v>0</v>
      </c>
    </row>
    <row r="52" spans="1:14">
      <c r="A52" t="s">
        <v>40</v>
      </c>
      <c r="B52" s="7">
        <v>0</v>
      </c>
      <c r="C52" s="7">
        <v>0</v>
      </c>
      <c r="D52" s="7">
        <v>0</v>
      </c>
      <c r="E52" s="7">
        <v>0</v>
      </c>
      <c r="F52" s="7">
        <v>0</v>
      </c>
      <c r="G52" s="7">
        <v>0</v>
      </c>
      <c r="H52" s="7">
        <v>0</v>
      </c>
      <c r="I52" s="7">
        <v>0</v>
      </c>
      <c r="J52" s="7">
        <v>0</v>
      </c>
      <c r="K52" s="7">
        <v>0</v>
      </c>
      <c r="L52" s="7">
        <v>0</v>
      </c>
      <c r="M52" s="7">
        <v>0</v>
      </c>
      <c r="N52" s="6">
        <f t="shared" si="0"/>
        <v>0</v>
      </c>
    </row>
    <row r="53" spans="1:14">
      <c r="A53" t="s">
        <v>41</v>
      </c>
      <c r="B53" s="7">
        <v>0</v>
      </c>
      <c r="C53" s="7">
        <v>0</v>
      </c>
      <c r="D53" s="7">
        <v>0</v>
      </c>
      <c r="E53" s="7">
        <v>0</v>
      </c>
      <c r="F53" s="7">
        <v>0</v>
      </c>
      <c r="G53" s="7">
        <v>0</v>
      </c>
      <c r="H53" s="7">
        <v>0</v>
      </c>
      <c r="I53" s="7">
        <v>0</v>
      </c>
      <c r="J53" s="7">
        <v>0</v>
      </c>
      <c r="K53" s="7">
        <v>0</v>
      </c>
      <c r="L53" s="7">
        <v>0</v>
      </c>
      <c r="M53" s="7">
        <v>0</v>
      </c>
      <c r="N53" s="6">
        <f t="shared" si="0"/>
        <v>0</v>
      </c>
    </row>
    <row r="54" spans="1:14">
      <c r="A54" t="s">
        <v>42</v>
      </c>
      <c r="B54" s="7">
        <v>0</v>
      </c>
      <c r="C54" s="7">
        <v>0</v>
      </c>
      <c r="D54" s="7">
        <v>0</v>
      </c>
      <c r="E54" s="7">
        <v>0</v>
      </c>
      <c r="F54" s="7">
        <v>0</v>
      </c>
      <c r="G54" s="7">
        <v>0</v>
      </c>
      <c r="H54" s="7">
        <v>0</v>
      </c>
      <c r="I54" s="7">
        <v>0</v>
      </c>
      <c r="J54" s="7">
        <v>0</v>
      </c>
      <c r="K54" s="7">
        <v>0</v>
      </c>
      <c r="L54" s="7">
        <v>0</v>
      </c>
      <c r="M54" s="7">
        <v>0</v>
      </c>
      <c r="N54" s="6">
        <f t="shared" si="0"/>
        <v>0</v>
      </c>
    </row>
    <row r="55" spans="1:14">
      <c r="A55" s="26" t="s">
        <v>43</v>
      </c>
      <c r="B55">
        <v>489138.05</v>
      </c>
      <c r="C55" s="7">
        <v>537070.56000000006</v>
      </c>
      <c r="D55" s="7">
        <v>407369.82</v>
      </c>
      <c r="E55" s="7">
        <v>308970.56</v>
      </c>
      <c r="F55" s="7">
        <v>411338.75</v>
      </c>
      <c r="G55" s="7">
        <v>450402.35</v>
      </c>
      <c r="H55" s="7">
        <v>554585.78</v>
      </c>
      <c r="I55" s="7">
        <v>611722.64</v>
      </c>
      <c r="J55" s="7">
        <v>709756.62</v>
      </c>
      <c r="K55" s="7">
        <v>1017176.86</v>
      </c>
      <c r="L55" s="7">
        <f>3423399/5</f>
        <v>684679.8</v>
      </c>
      <c r="M55" s="7">
        <f>2825335/5</f>
        <v>565067</v>
      </c>
      <c r="N55" s="6">
        <f>SUM(B55:M55)</f>
        <v>6747278.79</v>
      </c>
    </row>
    <row r="56" spans="1:14">
      <c r="A56" t="s">
        <v>44</v>
      </c>
      <c r="B56" s="7">
        <v>0</v>
      </c>
      <c r="C56" s="7">
        <v>0</v>
      </c>
      <c r="D56" s="7">
        <v>0</v>
      </c>
      <c r="E56" s="7">
        <v>0</v>
      </c>
      <c r="F56" s="7">
        <v>0</v>
      </c>
      <c r="G56" s="7">
        <v>0</v>
      </c>
      <c r="H56" s="7">
        <v>0</v>
      </c>
      <c r="I56" s="7">
        <v>0</v>
      </c>
      <c r="J56" s="7">
        <v>0</v>
      </c>
      <c r="K56" s="7">
        <v>0</v>
      </c>
      <c r="L56" s="7">
        <v>0</v>
      </c>
      <c r="M56" s="7">
        <v>0</v>
      </c>
      <c r="N56" s="6">
        <f t="shared" si="0"/>
        <v>0</v>
      </c>
    </row>
    <row r="57" spans="1:14">
      <c r="A57" t="s">
        <v>45</v>
      </c>
      <c r="B57" s="7">
        <v>0</v>
      </c>
      <c r="C57" s="7">
        <v>0</v>
      </c>
      <c r="D57" s="7">
        <v>0</v>
      </c>
      <c r="E57" s="7">
        <v>0</v>
      </c>
      <c r="F57" s="7">
        <v>0</v>
      </c>
      <c r="G57" s="7">
        <v>0</v>
      </c>
      <c r="H57" s="7">
        <v>0</v>
      </c>
      <c r="I57" s="7">
        <v>0</v>
      </c>
      <c r="J57" s="7">
        <v>0</v>
      </c>
      <c r="K57" s="7">
        <v>0</v>
      </c>
      <c r="L57" s="7">
        <v>0</v>
      </c>
      <c r="M57" s="7">
        <v>0</v>
      </c>
      <c r="N57" s="6">
        <f t="shared" si="0"/>
        <v>0</v>
      </c>
    </row>
    <row r="58" spans="1:14">
      <c r="A58" t="s">
        <v>46</v>
      </c>
      <c r="B58" s="7">
        <v>0</v>
      </c>
      <c r="C58" s="7">
        <v>0</v>
      </c>
      <c r="D58" s="7">
        <v>0</v>
      </c>
      <c r="E58" s="7">
        <v>0</v>
      </c>
      <c r="F58" s="7">
        <v>0</v>
      </c>
      <c r="G58" s="7">
        <v>0</v>
      </c>
      <c r="H58" s="7">
        <v>0</v>
      </c>
      <c r="I58" s="7">
        <v>0</v>
      </c>
      <c r="J58" s="7">
        <v>0</v>
      </c>
      <c r="K58" s="7">
        <v>0</v>
      </c>
      <c r="L58" s="7">
        <v>0</v>
      </c>
      <c r="M58" s="7">
        <v>0</v>
      </c>
      <c r="N58" s="6">
        <f t="shared" si="0"/>
        <v>0</v>
      </c>
    </row>
    <row r="59" spans="1:14">
      <c r="A59" t="s">
        <v>47</v>
      </c>
      <c r="B59" s="7">
        <v>0</v>
      </c>
      <c r="C59" s="7">
        <v>0</v>
      </c>
      <c r="D59" s="7">
        <v>0</v>
      </c>
      <c r="E59" s="7">
        <v>0</v>
      </c>
      <c r="F59" s="7">
        <v>0</v>
      </c>
      <c r="G59" s="7">
        <v>0</v>
      </c>
      <c r="H59" s="7">
        <v>0</v>
      </c>
      <c r="I59" s="7">
        <v>0</v>
      </c>
      <c r="J59" s="7">
        <v>0</v>
      </c>
      <c r="K59" s="7">
        <v>0</v>
      </c>
      <c r="L59" s="7">
        <v>0</v>
      </c>
      <c r="M59" s="7">
        <v>0</v>
      </c>
      <c r="N59" s="6">
        <f t="shared" si="0"/>
        <v>0</v>
      </c>
    </row>
    <row r="60" spans="1:14">
      <c r="A60" t="s">
        <v>48</v>
      </c>
      <c r="B60" s="7">
        <v>0</v>
      </c>
      <c r="C60" s="7">
        <v>0</v>
      </c>
      <c r="D60" s="7">
        <v>0</v>
      </c>
      <c r="E60" s="7">
        <v>0</v>
      </c>
      <c r="F60" s="7">
        <v>0</v>
      </c>
      <c r="G60" s="7">
        <v>0</v>
      </c>
      <c r="H60" s="7">
        <v>0</v>
      </c>
      <c r="I60" s="7">
        <v>0</v>
      </c>
      <c r="J60" s="7">
        <v>0</v>
      </c>
      <c r="K60" s="7">
        <v>0</v>
      </c>
      <c r="L60" s="7">
        <v>0</v>
      </c>
      <c r="M60" s="7">
        <v>0</v>
      </c>
      <c r="N60" s="6">
        <f t="shared" si="0"/>
        <v>0</v>
      </c>
    </row>
    <row r="61" spans="1:14">
      <c r="A61" t="s">
        <v>49</v>
      </c>
      <c r="B61" s="7">
        <v>0</v>
      </c>
      <c r="C61" s="7">
        <v>0</v>
      </c>
      <c r="D61" s="7">
        <v>0</v>
      </c>
      <c r="E61" s="7">
        <v>0</v>
      </c>
      <c r="F61" s="7">
        <v>0</v>
      </c>
      <c r="G61" s="7">
        <v>0</v>
      </c>
      <c r="H61" s="7">
        <v>0</v>
      </c>
      <c r="I61" s="7">
        <v>0</v>
      </c>
      <c r="J61" s="7">
        <v>0</v>
      </c>
      <c r="K61" s="7">
        <v>0</v>
      </c>
      <c r="L61" s="7">
        <v>0</v>
      </c>
      <c r="M61" s="7">
        <v>0</v>
      </c>
      <c r="N61" s="6">
        <f t="shared" si="0"/>
        <v>0</v>
      </c>
    </row>
    <row r="62" spans="1:14">
      <c r="A62" t="s">
        <v>50</v>
      </c>
      <c r="B62" s="7">
        <v>0</v>
      </c>
      <c r="C62" s="7">
        <v>0</v>
      </c>
      <c r="D62" s="7">
        <v>0</v>
      </c>
      <c r="E62" s="7">
        <v>0</v>
      </c>
      <c r="F62" s="7">
        <v>0</v>
      </c>
      <c r="G62" s="7">
        <v>0</v>
      </c>
      <c r="H62" s="7">
        <v>0</v>
      </c>
      <c r="I62" s="7">
        <v>0</v>
      </c>
      <c r="J62" s="7">
        <v>0</v>
      </c>
      <c r="K62" s="7">
        <v>0</v>
      </c>
      <c r="L62" s="7">
        <v>0</v>
      </c>
      <c r="M62" s="7">
        <v>0</v>
      </c>
      <c r="N62" s="6">
        <f t="shared" si="0"/>
        <v>0</v>
      </c>
    </row>
    <row r="63" spans="1:14">
      <c r="A63" t="s">
        <v>51</v>
      </c>
      <c r="B63" s="7">
        <v>0</v>
      </c>
      <c r="C63" s="7">
        <v>0</v>
      </c>
      <c r="D63" s="7">
        <v>0</v>
      </c>
      <c r="E63" s="7">
        <v>0</v>
      </c>
      <c r="F63" s="7">
        <v>0</v>
      </c>
      <c r="G63" s="7">
        <v>0</v>
      </c>
      <c r="H63" s="7">
        <v>0</v>
      </c>
      <c r="I63" s="7">
        <v>0</v>
      </c>
      <c r="J63" s="7">
        <v>0</v>
      </c>
      <c r="K63" s="7">
        <v>0</v>
      </c>
      <c r="L63" s="7">
        <v>0</v>
      </c>
      <c r="M63" s="7">
        <v>0</v>
      </c>
      <c r="N63" s="6">
        <f t="shared" si="0"/>
        <v>0</v>
      </c>
    </row>
    <row r="64" spans="1:14">
      <c r="A64" t="s">
        <v>52</v>
      </c>
      <c r="B64" s="7">
        <v>0</v>
      </c>
      <c r="C64" s="7">
        <v>0</v>
      </c>
      <c r="D64" s="7">
        <v>0</v>
      </c>
      <c r="E64" s="7">
        <v>0</v>
      </c>
      <c r="F64" s="7">
        <v>0</v>
      </c>
      <c r="G64" s="7">
        <v>0</v>
      </c>
      <c r="H64" s="7">
        <v>0</v>
      </c>
      <c r="I64" s="7">
        <v>0</v>
      </c>
      <c r="J64" s="7">
        <v>0</v>
      </c>
      <c r="K64" s="7">
        <v>0</v>
      </c>
      <c r="L64" s="7">
        <v>0</v>
      </c>
      <c r="M64" s="7">
        <v>0</v>
      </c>
      <c r="N64" s="6">
        <f t="shared" si="0"/>
        <v>0</v>
      </c>
    </row>
    <row r="65" spans="1:14">
      <c r="A65" t="s">
        <v>53</v>
      </c>
      <c r="B65" s="7">
        <v>0</v>
      </c>
      <c r="C65" s="7">
        <v>0</v>
      </c>
      <c r="D65" s="7">
        <v>0</v>
      </c>
      <c r="E65" s="7">
        <v>0</v>
      </c>
      <c r="F65" s="7">
        <v>0</v>
      </c>
      <c r="G65" s="7">
        <v>0</v>
      </c>
      <c r="H65" s="7">
        <v>0</v>
      </c>
      <c r="I65" s="7">
        <v>0</v>
      </c>
      <c r="J65" s="7">
        <v>0</v>
      </c>
      <c r="K65" s="7">
        <v>0</v>
      </c>
      <c r="L65" s="7">
        <v>0</v>
      </c>
      <c r="M65" s="7">
        <v>0</v>
      </c>
      <c r="N65" s="6">
        <f t="shared" si="0"/>
        <v>0</v>
      </c>
    </row>
    <row r="66" spans="1:14">
      <c r="A66" t="s">
        <v>54</v>
      </c>
      <c r="B66" s="7">
        <v>0</v>
      </c>
      <c r="C66" s="7">
        <v>0</v>
      </c>
      <c r="D66" s="7">
        <v>0</v>
      </c>
      <c r="E66" s="7">
        <v>0</v>
      </c>
      <c r="F66" s="7">
        <v>0</v>
      </c>
      <c r="G66" s="7">
        <v>0</v>
      </c>
      <c r="H66" s="7">
        <v>0</v>
      </c>
      <c r="I66" s="7">
        <v>0</v>
      </c>
      <c r="J66" s="7">
        <v>0</v>
      </c>
      <c r="K66" s="7">
        <v>0</v>
      </c>
      <c r="L66" s="7">
        <v>0</v>
      </c>
      <c r="M66" s="7">
        <v>0</v>
      </c>
      <c r="N66" s="6">
        <f t="shared" si="0"/>
        <v>0</v>
      </c>
    </row>
    <row r="67" spans="1:14">
      <c r="A67" t="s">
        <v>55</v>
      </c>
      <c r="B67" s="7">
        <v>0</v>
      </c>
      <c r="C67" s="7">
        <v>0</v>
      </c>
      <c r="D67" s="7">
        <v>0</v>
      </c>
      <c r="E67" s="7">
        <v>0</v>
      </c>
      <c r="F67" s="7">
        <v>0</v>
      </c>
      <c r="G67" s="7">
        <v>0</v>
      </c>
      <c r="H67" s="7">
        <v>0</v>
      </c>
      <c r="I67" s="7">
        <v>0</v>
      </c>
      <c r="J67" s="7">
        <v>0</v>
      </c>
      <c r="K67" s="7">
        <v>0</v>
      </c>
      <c r="L67" s="7">
        <v>0</v>
      </c>
      <c r="M67" s="7">
        <v>0</v>
      </c>
      <c r="N67" s="6">
        <f t="shared" si="0"/>
        <v>0</v>
      </c>
    </row>
    <row r="68" spans="1:14">
      <c r="A68" t="s">
        <v>56</v>
      </c>
      <c r="B68" s="7">
        <v>0</v>
      </c>
      <c r="C68" s="7">
        <v>0</v>
      </c>
      <c r="D68" s="7">
        <v>0</v>
      </c>
      <c r="E68" s="7">
        <v>0</v>
      </c>
      <c r="F68" s="7">
        <v>0</v>
      </c>
      <c r="G68" s="7">
        <v>0</v>
      </c>
      <c r="H68" s="7">
        <v>0</v>
      </c>
      <c r="I68" s="7">
        <v>0</v>
      </c>
      <c r="J68" s="7">
        <v>0</v>
      </c>
      <c r="K68" s="7">
        <v>0</v>
      </c>
      <c r="L68" s="7">
        <v>0</v>
      </c>
      <c r="M68" s="7">
        <v>0</v>
      </c>
      <c r="N68" s="6">
        <f t="shared" si="0"/>
        <v>0</v>
      </c>
    </row>
    <row r="69" spans="1:14">
      <c r="A69" t="s">
        <v>57</v>
      </c>
      <c r="B69" s="7">
        <v>0</v>
      </c>
      <c r="C69" s="7">
        <v>0</v>
      </c>
      <c r="D69" s="7">
        <v>0</v>
      </c>
      <c r="E69" s="7">
        <v>0</v>
      </c>
      <c r="F69" s="7">
        <v>0</v>
      </c>
      <c r="G69" s="7">
        <v>0</v>
      </c>
      <c r="H69" s="7">
        <v>0</v>
      </c>
      <c r="I69" s="7">
        <v>0</v>
      </c>
      <c r="J69" s="7">
        <v>0</v>
      </c>
      <c r="K69" s="7">
        <v>0</v>
      </c>
      <c r="L69" s="7">
        <v>0</v>
      </c>
      <c r="M69" s="7">
        <v>0</v>
      </c>
      <c r="N69" s="6">
        <f t="shared" si="0"/>
        <v>0</v>
      </c>
    </row>
    <row r="70" spans="1:14">
      <c r="A70" t="s">
        <v>58</v>
      </c>
      <c r="B70" s="7">
        <v>0</v>
      </c>
      <c r="C70" s="7">
        <v>0</v>
      </c>
      <c r="D70" s="7">
        <v>0</v>
      </c>
      <c r="E70" s="7">
        <v>0</v>
      </c>
      <c r="F70" s="7">
        <v>0</v>
      </c>
      <c r="G70" s="7">
        <v>0</v>
      </c>
      <c r="H70" s="7">
        <v>0</v>
      </c>
      <c r="I70" s="7">
        <v>0</v>
      </c>
      <c r="J70" s="7">
        <v>0</v>
      </c>
      <c r="K70" s="7">
        <v>0</v>
      </c>
      <c r="L70" s="7">
        <v>0</v>
      </c>
      <c r="M70" s="7">
        <v>0</v>
      </c>
      <c r="N70" s="6">
        <f t="shared" si="0"/>
        <v>0</v>
      </c>
    </row>
    <row r="71" spans="1:14">
      <c r="A71" t="s">
        <v>59</v>
      </c>
      <c r="B71" s="7">
        <v>0</v>
      </c>
      <c r="C71" s="7">
        <v>0</v>
      </c>
      <c r="D71" s="7">
        <v>0</v>
      </c>
      <c r="E71" s="7">
        <v>0</v>
      </c>
      <c r="F71" s="7">
        <v>0</v>
      </c>
      <c r="G71" s="7">
        <v>0</v>
      </c>
      <c r="H71" s="7">
        <v>0</v>
      </c>
      <c r="I71" s="7">
        <v>0</v>
      </c>
      <c r="J71" s="7">
        <v>0</v>
      </c>
      <c r="K71" s="7">
        <v>0</v>
      </c>
      <c r="L71" s="7">
        <v>0</v>
      </c>
      <c r="M71" s="7">
        <v>0</v>
      </c>
      <c r="N71" s="6">
        <f t="shared" si="0"/>
        <v>0</v>
      </c>
    </row>
    <row r="72" spans="1:14">
      <c r="A72" t="s">
        <v>60</v>
      </c>
      <c r="B72" s="7">
        <v>0</v>
      </c>
      <c r="C72" s="7">
        <v>0</v>
      </c>
      <c r="D72" s="7">
        <v>0</v>
      </c>
      <c r="E72" s="7">
        <v>0</v>
      </c>
      <c r="F72" s="7">
        <v>0</v>
      </c>
      <c r="G72" s="7">
        <v>0</v>
      </c>
      <c r="H72" s="7">
        <v>0</v>
      </c>
      <c r="I72" s="7">
        <v>0</v>
      </c>
      <c r="J72" s="7">
        <v>0</v>
      </c>
      <c r="K72" s="7">
        <v>0</v>
      </c>
      <c r="L72" s="7">
        <v>0</v>
      </c>
      <c r="M72" s="7">
        <v>0</v>
      </c>
      <c r="N72" s="6">
        <f t="shared" si="0"/>
        <v>0</v>
      </c>
    </row>
    <row r="73" spans="1:14">
      <c r="A73" t="s">
        <v>130</v>
      </c>
      <c r="B73" s="7">
        <v>0</v>
      </c>
      <c r="C73" s="7">
        <v>0</v>
      </c>
      <c r="D73" s="7">
        <v>0</v>
      </c>
      <c r="E73" s="7">
        <v>0</v>
      </c>
      <c r="F73" s="7">
        <v>0</v>
      </c>
      <c r="G73" s="7">
        <v>0</v>
      </c>
      <c r="H73" s="7">
        <v>0</v>
      </c>
      <c r="I73" s="7">
        <v>0</v>
      </c>
      <c r="J73" s="7">
        <v>0</v>
      </c>
      <c r="K73" s="7">
        <v>0</v>
      </c>
      <c r="L73" s="7">
        <v>0</v>
      </c>
      <c r="M73" s="7">
        <v>0</v>
      </c>
      <c r="N73" s="6">
        <f t="shared" si="0"/>
        <v>0</v>
      </c>
    </row>
    <row r="74" spans="1:14">
      <c r="A74" t="s">
        <v>62</v>
      </c>
      <c r="B74" s="7">
        <v>0</v>
      </c>
      <c r="C74" s="7">
        <v>0</v>
      </c>
      <c r="D74" s="7">
        <v>0</v>
      </c>
      <c r="E74" s="7">
        <v>0</v>
      </c>
      <c r="F74" s="7">
        <v>0</v>
      </c>
      <c r="G74" s="7">
        <v>0</v>
      </c>
      <c r="H74" s="7">
        <v>0</v>
      </c>
      <c r="I74" s="7">
        <v>0</v>
      </c>
      <c r="J74" s="7">
        <v>0</v>
      </c>
      <c r="K74" s="7">
        <v>0</v>
      </c>
      <c r="L74" s="7">
        <v>0</v>
      </c>
      <c r="M74" s="7">
        <v>0</v>
      </c>
      <c r="N74" s="6">
        <f t="shared" si="0"/>
        <v>0</v>
      </c>
    </row>
    <row r="75" spans="1:14">
      <c r="A75" s="26" t="s">
        <v>63</v>
      </c>
      <c r="B75" s="7">
        <v>910648.76</v>
      </c>
      <c r="C75" s="7">
        <v>493115.01</v>
      </c>
      <c r="D75" s="7">
        <v>350677.65</v>
      </c>
      <c r="E75" s="7">
        <v>415125.06</v>
      </c>
      <c r="F75" s="7">
        <v>342686.06</v>
      </c>
      <c r="G75" s="7">
        <v>336465.91999999998</v>
      </c>
      <c r="H75" s="7">
        <v>590458.94999999995</v>
      </c>
      <c r="I75" s="7">
        <v>959360.98</v>
      </c>
      <c r="J75" s="7">
        <v>1152053.27</v>
      </c>
      <c r="K75" s="7">
        <v>707886.75</v>
      </c>
      <c r="L75" s="7">
        <v>574143.99</v>
      </c>
      <c r="M75" s="7">
        <v>750534.08</v>
      </c>
      <c r="N75" s="6">
        <f t="shared" si="0"/>
        <v>7583156.4800000004</v>
      </c>
    </row>
    <row r="76" spans="1:14">
      <c r="A76" t="s">
        <v>64</v>
      </c>
      <c r="B76" s="7">
        <v>0</v>
      </c>
      <c r="C76" s="7">
        <v>0</v>
      </c>
      <c r="D76" s="7">
        <v>0</v>
      </c>
      <c r="E76" s="7">
        <v>0</v>
      </c>
      <c r="F76" s="7">
        <v>0</v>
      </c>
      <c r="G76" s="7">
        <v>0</v>
      </c>
      <c r="H76" s="7">
        <v>0</v>
      </c>
      <c r="I76" s="7">
        <v>0</v>
      </c>
      <c r="J76" s="7">
        <v>0</v>
      </c>
      <c r="K76" s="7">
        <v>0</v>
      </c>
      <c r="L76" s="7">
        <v>0</v>
      </c>
      <c r="M76" s="7">
        <v>0</v>
      </c>
      <c r="N76" s="6">
        <f t="shared" si="0"/>
        <v>0</v>
      </c>
    </row>
    <row r="77" spans="1:14">
      <c r="A77" t="s">
        <v>65</v>
      </c>
      <c r="B77" s="7">
        <v>0</v>
      </c>
      <c r="C77" s="7">
        <v>0</v>
      </c>
      <c r="D77" s="7">
        <v>0</v>
      </c>
      <c r="E77" s="7">
        <v>0</v>
      </c>
      <c r="F77" s="7">
        <v>0</v>
      </c>
      <c r="G77" s="7">
        <v>0</v>
      </c>
      <c r="H77" s="7">
        <v>0</v>
      </c>
      <c r="I77" s="7">
        <v>0</v>
      </c>
      <c r="J77" s="7">
        <v>0</v>
      </c>
      <c r="K77" s="7">
        <v>0</v>
      </c>
      <c r="L77" s="7">
        <v>0</v>
      </c>
      <c r="M77" s="7">
        <v>0</v>
      </c>
      <c r="N77" s="6">
        <f>SUM(B77:M77)</f>
        <v>0</v>
      </c>
    </row>
    <row r="78" spans="1:14">
      <c r="A78" t="s">
        <v>66</v>
      </c>
      <c r="B78" s="7">
        <v>0</v>
      </c>
      <c r="C78" s="7">
        <v>0</v>
      </c>
      <c r="D78" s="7">
        <v>0</v>
      </c>
      <c r="E78" s="7">
        <v>0</v>
      </c>
      <c r="F78" s="7">
        <v>0</v>
      </c>
      <c r="G78" s="7">
        <v>0</v>
      </c>
      <c r="H78" s="7">
        <v>0</v>
      </c>
      <c r="I78" s="7">
        <v>0</v>
      </c>
      <c r="J78" s="7">
        <v>0</v>
      </c>
      <c r="K78" s="7">
        <v>0</v>
      </c>
      <c r="L78" s="7">
        <v>0</v>
      </c>
      <c r="M78" s="7">
        <v>0</v>
      </c>
      <c r="N78" s="6">
        <f>SUM(B78:M78)</f>
        <v>0</v>
      </c>
    </row>
    <row r="79" spans="1:14">
      <c r="A79" t="s">
        <v>1</v>
      </c>
    </row>
    <row r="80" spans="1:14">
      <c r="A80" t="s">
        <v>68</v>
      </c>
      <c r="B80" s="6">
        <f t="shared" ref="B80:M80" si="1">SUM(B12:B78)</f>
        <v>5737249.1933333324</v>
      </c>
      <c r="C80" s="6">
        <f t="shared" si="1"/>
        <v>5576211.333333334</v>
      </c>
      <c r="D80" s="6">
        <f t="shared" si="1"/>
        <v>4859202.0600000005</v>
      </c>
      <c r="E80" s="6">
        <f t="shared" si="1"/>
        <v>4475553.5633333335</v>
      </c>
      <c r="F80" s="6">
        <f t="shared" si="1"/>
        <v>5994930.4633333329</v>
      </c>
      <c r="G80" s="6">
        <f t="shared" si="1"/>
        <v>5569735.1133333333</v>
      </c>
      <c r="H80" s="6">
        <f t="shared" si="1"/>
        <v>7470930.5166666675</v>
      </c>
      <c r="I80" s="6">
        <f t="shared" si="1"/>
        <v>9160947.6866666656</v>
      </c>
      <c r="J80" s="6">
        <f t="shared" si="1"/>
        <v>9504783.3300000001</v>
      </c>
      <c r="K80" s="6">
        <f t="shared" si="1"/>
        <v>11028119.07</v>
      </c>
      <c r="L80" s="6">
        <f t="shared" si="1"/>
        <v>7573029.2299999995</v>
      </c>
      <c r="M80" s="6">
        <f t="shared" si="1"/>
        <v>6662714.206666667</v>
      </c>
      <c r="N80" s="6">
        <f>SUM(B80:M80)</f>
        <v>83613405.766666681</v>
      </c>
    </row>
    <row r="82" spans="7:7">
      <c r="G82" s="6"/>
    </row>
  </sheetData>
  <mergeCells count="5">
    <mergeCell ref="A7:N7"/>
    <mergeCell ref="A3:N3"/>
    <mergeCell ref="A4:N4"/>
    <mergeCell ref="A5:N5"/>
    <mergeCell ref="A6:N6"/>
  </mergeCells>
  <phoneticPr fontId="3" type="noConversion"/>
  <printOptions headings="1" gridLines="1"/>
  <pageMargins left="0.75" right="0.75" top="1" bottom="1" header="0.5" footer="0.5"/>
  <pageSetup scale="93"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7"/>
    <pageSetUpPr fitToPage="1"/>
  </sheetPr>
  <dimension ref="A1:N225"/>
  <sheetViews>
    <sheetView workbookViewId="0">
      <selection activeCell="J20" sqref="J20"/>
    </sheetView>
  </sheetViews>
  <sheetFormatPr defaultRowHeight="12.75"/>
  <cols>
    <col min="1" max="1" width="16.1640625" bestFit="1" customWidth="1"/>
    <col min="11" max="11" width="9.83203125" bestFit="1" customWidth="1"/>
    <col min="12" max="12" width="10.1640625" bestFit="1" customWidth="1"/>
    <col min="14" max="14" width="10.1640625" bestFit="1" customWidth="1"/>
  </cols>
  <sheetData>
    <row r="1" spans="1:14">
      <c r="A1" t="str">
        <f>'SFY1213'!A1</f>
        <v>VALIDATED TAX RECEIPTS DATA FOR:  JULY, 2012 thru June, 2013</v>
      </c>
      <c r="N1" t="s">
        <v>89</v>
      </c>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134</v>
      </c>
      <c r="B7" s="36"/>
      <c r="C7" s="36"/>
      <c r="D7" s="36"/>
      <c r="E7" s="36"/>
      <c r="F7" s="36"/>
      <c r="G7" s="36"/>
      <c r="H7" s="36"/>
      <c r="I7" s="36"/>
      <c r="J7" s="36"/>
      <c r="K7" s="36"/>
      <c r="L7" s="36"/>
      <c r="M7" s="36"/>
      <c r="N7" s="36"/>
    </row>
    <row r="8" spans="1:14">
      <c r="N8" s="6"/>
    </row>
    <row r="9" spans="1:14">
      <c r="B9" s="2">
        <f>'Local Option Sales Tax Coll'!B9</f>
        <v>41091</v>
      </c>
      <c r="C9" s="2">
        <f>'Local Option Sales Tax Coll'!C9</f>
        <v>41122</v>
      </c>
      <c r="D9" s="2">
        <f>'Local Option Sales Tax Coll'!D9</f>
        <v>41153</v>
      </c>
      <c r="E9" s="2">
        <f>'Local Option Sales Tax Coll'!E9</f>
        <v>41183</v>
      </c>
      <c r="F9" s="2">
        <f>'Local Option Sales Tax Coll'!F9</f>
        <v>41214</v>
      </c>
      <c r="G9" s="2">
        <f>'Local Option Sales Tax Coll'!G9</f>
        <v>41244</v>
      </c>
      <c r="H9" s="2">
        <f>'Local Option Sales Tax Coll'!H9</f>
        <v>41275</v>
      </c>
      <c r="I9" s="2">
        <f>'Local Option Sales Tax Coll'!I9</f>
        <v>41306</v>
      </c>
      <c r="J9" s="2">
        <f>'Local Option Sales Tax Coll'!J9</f>
        <v>41334</v>
      </c>
      <c r="K9" s="2">
        <f>'Local Option Sales Tax Coll'!K9</f>
        <v>41365</v>
      </c>
      <c r="L9" s="2">
        <f>'Local Option Sales Tax Coll'!L9</f>
        <v>41395</v>
      </c>
      <c r="M9" s="2">
        <f>'Local Option Sales Tax Coll'!M9</f>
        <v>41426</v>
      </c>
      <c r="N9" s="2" t="str">
        <f>'Local Option Sales Tax Coll'!N9</f>
        <v>SFY12-13</v>
      </c>
    </row>
    <row r="10" spans="1:14">
      <c r="A10" t="s">
        <v>0</v>
      </c>
      <c r="B10" s="3"/>
      <c r="C10" s="3"/>
      <c r="D10" s="3"/>
      <c r="E10" s="3"/>
      <c r="F10" s="3"/>
      <c r="G10" s="3"/>
      <c r="H10" s="3"/>
      <c r="I10" s="3"/>
      <c r="J10" s="3"/>
      <c r="K10" s="3"/>
      <c r="L10" s="3"/>
      <c r="M10" s="3"/>
      <c r="N10" s="6"/>
    </row>
    <row r="11" spans="1:14">
      <c r="A11" t="s">
        <v>1</v>
      </c>
    </row>
    <row r="12" spans="1:14">
      <c r="A12" t="s">
        <v>90</v>
      </c>
      <c r="B12" s="13">
        <v>92473.27</v>
      </c>
      <c r="C12" s="14">
        <v>95765.52</v>
      </c>
      <c r="D12" s="14">
        <v>98444.71</v>
      </c>
      <c r="E12" s="14">
        <v>93434.55</v>
      </c>
      <c r="F12" s="17">
        <v>98509.799999999988</v>
      </c>
      <c r="G12" s="14">
        <v>93649.39</v>
      </c>
      <c r="H12" s="20">
        <v>94619.96</v>
      </c>
      <c r="I12" s="22">
        <v>95033.89</v>
      </c>
      <c r="J12" s="14">
        <v>96885.81</v>
      </c>
      <c r="K12" s="14">
        <v>111458.7</v>
      </c>
      <c r="L12" s="24">
        <v>103894.25</v>
      </c>
      <c r="M12" s="24">
        <v>105884.76000000001</v>
      </c>
      <c r="N12" s="6">
        <f>SUM(B12:M12)</f>
        <v>1180054.6099999999</v>
      </c>
    </row>
    <row r="13" spans="1:14">
      <c r="A13" t="s">
        <v>91</v>
      </c>
      <c r="B13" s="13">
        <v>16583.390000000003</v>
      </c>
      <c r="C13" s="14">
        <v>16732.82</v>
      </c>
      <c r="D13" s="14">
        <v>16527.949999999997</v>
      </c>
      <c r="E13" s="14">
        <v>15137.74</v>
      </c>
      <c r="F13" s="17">
        <v>16835.41</v>
      </c>
      <c r="G13" s="14">
        <v>16127.64</v>
      </c>
      <c r="H13" s="20">
        <v>16278.38</v>
      </c>
      <c r="I13" s="22">
        <v>14741.8</v>
      </c>
      <c r="J13" s="14">
        <v>13802.68</v>
      </c>
      <c r="K13" s="14">
        <v>14028.2</v>
      </c>
      <c r="L13" s="24">
        <v>16778.37</v>
      </c>
      <c r="M13" s="24">
        <v>15796.58</v>
      </c>
      <c r="N13" s="6">
        <f t="shared" ref="N13:N76" si="0">SUM(B13:M13)</f>
        <v>189370.96</v>
      </c>
    </row>
    <row r="14" spans="1:14">
      <c r="A14" s="27" t="s">
        <v>92</v>
      </c>
      <c r="B14" s="13">
        <v>94616.15</v>
      </c>
      <c r="C14" s="14">
        <v>98030.180000000008</v>
      </c>
      <c r="D14" s="14">
        <v>89318.54</v>
      </c>
      <c r="E14" s="14">
        <v>82325.23</v>
      </c>
      <c r="F14" s="17">
        <v>80385.7</v>
      </c>
      <c r="G14" s="14">
        <v>72208.06</v>
      </c>
      <c r="H14" s="20">
        <v>70223.89</v>
      </c>
      <c r="I14" s="22">
        <v>71213.86</v>
      </c>
      <c r="J14" s="14">
        <v>75841.2</v>
      </c>
      <c r="K14" s="14">
        <v>97093.77</v>
      </c>
      <c r="L14" s="24">
        <v>91365.89</v>
      </c>
      <c r="M14" s="24">
        <v>95492.58</v>
      </c>
      <c r="N14" s="6">
        <f t="shared" si="0"/>
        <v>1018115.0499999999</v>
      </c>
    </row>
    <row r="15" spans="1:14">
      <c r="A15" t="s">
        <v>5</v>
      </c>
      <c r="B15" s="13">
        <v>1771.28</v>
      </c>
      <c r="C15" s="14">
        <v>1515.7900000000002</v>
      </c>
      <c r="D15" s="14">
        <v>1628.32</v>
      </c>
      <c r="E15" s="14">
        <v>1638.13</v>
      </c>
      <c r="F15" s="17">
        <v>1656.75</v>
      </c>
      <c r="G15" s="14">
        <v>1605.09</v>
      </c>
      <c r="H15" s="20">
        <v>1686.82</v>
      </c>
      <c r="I15" s="22">
        <v>2191.1</v>
      </c>
      <c r="J15" s="14">
        <v>3096.03</v>
      </c>
      <c r="K15" s="14">
        <v>3637.82</v>
      </c>
      <c r="L15" s="24">
        <v>3373.3999999999996</v>
      </c>
      <c r="M15" s="24">
        <v>3415.42</v>
      </c>
      <c r="N15" s="6">
        <f t="shared" si="0"/>
        <v>27215.949999999997</v>
      </c>
    </row>
    <row r="16" spans="1:14">
      <c r="A16" t="s">
        <v>93</v>
      </c>
      <c r="B16" s="13">
        <v>31153.29</v>
      </c>
      <c r="C16" s="14">
        <v>26659.919999999998</v>
      </c>
      <c r="D16" s="14">
        <v>28639.02</v>
      </c>
      <c r="E16" s="14">
        <v>28811.710000000003</v>
      </c>
      <c r="F16" s="17">
        <v>29139.26</v>
      </c>
      <c r="G16" s="14">
        <v>28230.53</v>
      </c>
      <c r="H16" s="20">
        <v>29667.74</v>
      </c>
      <c r="I16" s="22">
        <v>108357.99</v>
      </c>
      <c r="J16" s="14">
        <v>198814.2</v>
      </c>
      <c r="K16" s="14">
        <v>233605.03</v>
      </c>
      <c r="L16" s="24">
        <v>216625.25</v>
      </c>
      <c r="M16" s="24">
        <v>219322.76</v>
      </c>
      <c r="N16" s="6">
        <f t="shared" si="0"/>
        <v>1179026.7000000002</v>
      </c>
    </row>
    <row r="17" spans="1:14">
      <c r="A17" t="s">
        <v>94</v>
      </c>
      <c r="B17" s="13">
        <v>691278.79</v>
      </c>
      <c r="C17" s="14">
        <v>672257.37</v>
      </c>
      <c r="D17" s="14">
        <v>696008.76</v>
      </c>
      <c r="E17" s="14">
        <v>666901.37</v>
      </c>
      <c r="F17" s="17">
        <v>709267.36</v>
      </c>
      <c r="G17" s="14">
        <v>682772.87</v>
      </c>
      <c r="H17" s="20">
        <v>706752.97</v>
      </c>
      <c r="I17" s="22">
        <v>700940.78</v>
      </c>
      <c r="J17" s="14">
        <v>653992.85</v>
      </c>
      <c r="K17" s="14">
        <v>734935.26</v>
      </c>
      <c r="L17" s="24">
        <v>716293.67999999993</v>
      </c>
      <c r="M17" s="24">
        <v>716333.49</v>
      </c>
      <c r="N17" s="6">
        <f t="shared" si="0"/>
        <v>8347735.5499999998</v>
      </c>
    </row>
    <row r="18" spans="1:14">
      <c r="A18" t="s">
        <v>8</v>
      </c>
      <c r="B18" s="13">
        <v>2368.34</v>
      </c>
      <c r="C18" s="14">
        <v>2026.75</v>
      </c>
      <c r="D18" s="14">
        <v>2177.21</v>
      </c>
      <c r="E18" s="14">
        <v>2190.34</v>
      </c>
      <c r="F18" s="17">
        <v>2215.25</v>
      </c>
      <c r="G18" s="14">
        <v>2146.16</v>
      </c>
      <c r="H18" s="20">
        <v>2255.4299999999998</v>
      </c>
      <c r="I18" s="22">
        <v>1448.19</v>
      </c>
      <c r="J18" s="14">
        <v>1076.52</v>
      </c>
      <c r="K18" s="14">
        <v>1264.9099999999999</v>
      </c>
      <c r="L18" s="24">
        <v>1172.97</v>
      </c>
      <c r="M18" s="24">
        <v>1187.58</v>
      </c>
      <c r="N18" s="6">
        <f t="shared" si="0"/>
        <v>21529.65</v>
      </c>
    </row>
    <row r="19" spans="1:14">
      <c r="A19" t="s">
        <v>95</v>
      </c>
      <c r="B19" s="13">
        <v>74041.659999999989</v>
      </c>
      <c r="C19" s="14">
        <v>73712.72</v>
      </c>
      <c r="D19" s="14">
        <v>74373.489999999991</v>
      </c>
      <c r="E19" s="14">
        <v>67786.910000000018</v>
      </c>
      <c r="F19" s="17">
        <v>76499.939999999988</v>
      </c>
      <c r="G19" s="14">
        <v>77871.3</v>
      </c>
      <c r="H19" s="20">
        <v>81268.320000000007</v>
      </c>
      <c r="I19" s="22">
        <v>78430.66</v>
      </c>
      <c r="J19" s="14">
        <v>78535.199999999997</v>
      </c>
      <c r="K19" s="14">
        <v>87199.21</v>
      </c>
      <c r="L19" s="24">
        <v>81252.88</v>
      </c>
      <c r="M19" s="24">
        <v>75192.479999999996</v>
      </c>
      <c r="N19" s="6">
        <f t="shared" si="0"/>
        <v>926164.77</v>
      </c>
    </row>
    <row r="20" spans="1:14">
      <c r="A20" t="s">
        <v>96</v>
      </c>
      <c r="B20" s="13">
        <v>42686.14</v>
      </c>
      <c r="C20" s="14">
        <v>44128.81</v>
      </c>
      <c r="D20" s="14">
        <v>47180.03</v>
      </c>
      <c r="E20" s="14">
        <v>42503.14</v>
      </c>
      <c r="F20" s="17">
        <v>44823.709999999992</v>
      </c>
      <c r="G20" s="14">
        <v>43320.26</v>
      </c>
      <c r="H20" s="20">
        <v>43626.52</v>
      </c>
      <c r="I20" s="22">
        <v>45441.58</v>
      </c>
      <c r="J20" s="14">
        <v>45741.81</v>
      </c>
      <c r="K20" s="14">
        <v>50539.479999999996</v>
      </c>
      <c r="L20" s="24">
        <v>48894.9</v>
      </c>
      <c r="M20" s="24">
        <v>49502.47</v>
      </c>
      <c r="N20" s="6">
        <f t="shared" si="0"/>
        <v>548388.85</v>
      </c>
    </row>
    <row r="21" spans="1:14">
      <c r="A21" t="s">
        <v>97</v>
      </c>
      <c r="B21" s="13">
        <v>65627.289999999994</v>
      </c>
      <c r="C21" s="14">
        <v>65526.87</v>
      </c>
      <c r="D21" s="14">
        <v>69014.409999999989</v>
      </c>
      <c r="E21" s="14">
        <v>64088.06</v>
      </c>
      <c r="F21" s="17">
        <v>68991.459999999992</v>
      </c>
      <c r="G21" s="14">
        <v>64153.17</v>
      </c>
      <c r="H21" s="20">
        <v>67245.279999999999</v>
      </c>
      <c r="I21" s="22">
        <v>66385.23</v>
      </c>
      <c r="J21" s="14">
        <v>64574.83</v>
      </c>
      <c r="K21" s="14">
        <v>75787.800000000017</v>
      </c>
      <c r="L21" s="24">
        <v>74812.209999999992</v>
      </c>
      <c r="M21" s="24">
        <v>73993.850000000006</v>
      </c>
      <c r="N21" s="6">
        <f t="shared" si="0"/>
        <v>820200.45999999985</v>
      </c>
    </row>
    <row r="22" spans="1:14">
      <c r="A22" t="s">
        <v>98</v>
      </c>
      <c r="B22" s="13">
        <v>101166.07</v>
      </c>
      <c r="C22" s="14">
        <v>102839.68999999999</v>
      </c>
      <c r="D22" s="14">
        <v>106032.79</v>
      </c>
      <c r="E22" s="14">
        <v>96772.13</v>
      </c>
      <c r="F22" s="17">
        <v>111830.54</v>
      </c>
      <c r="G22" s="14">
        <v>108176.04</v>
      </c>
      <c r="H22" s="20">
        <v>116813.25</v>
      </c>
      <c r="I22" s="22">
        <v>123398.93</v>
      </c>
      <c r="J22" s="14">
        <v>122420.44</v>
      </c>
      <c r="K22" s="14">
        <v>136098.1</v>
      </c>
      <c r="L22" s="24">
        <v>120445.22</v>
      </c>
      <c r="M22" s="24">
        <v>111099.02</v>
      </c>
      <c r="N22" s="6">
        <f t="shared" si="0"/>
        <v>1357092.22</v>
      </c>
    </row>
    <row r="23" spans="1:14">
      <c r="A23" t="s">
        <v>12</v>
      </c>
      <c r="B23" s="13">
        <v>50932.26</v>
      </c>
      <c r="C23" s="14">
        <v>51925.24</v>
      </c>
      <c r="D23" s="14">
        <v>50904.93</v>
      </c>
      <c r="E23" s="14">
        <v>46577.54</v>
      </c>
      <c r="F23" s="17">
        <v>50262.599999999991</v>
      </c>
      <c r="G23" s="14">
        <v>48555.24</v>
      </c>
      <c r="H23" s="20">
        <v>48648.31</v>
      </c>
      <c r="I23" s="22">
        <v>43315.55</v>
      </c>
      <c r="J23" s="14">
        <v>37755.35</v>
      </c>
      <c r="K23" s="14">
        <v>45602.049999999996</v>
      </c>
      <c r="L23" s="24">
        <v>44430.71</v>
      </c>
      <c r="M23" s="24">
        <v>44029.810000000005</v>
      </c>
      <c r="N23" s="6">
        <f t="shared" si="0"/>
        <v>562939.59</v>
      </c>
    </row>
    <row r="24" spans="1:14">
      <c r="A24" t="s">
        <v>129</v>
      </c>
      <c r="B24" s="13">
        <v>908588.79</v>
      </c>
      <c r="C24" s="14">
        <v>875432.97</v>
      </c>
      <c r="D24" s="14">
        <v>909272.73999999987</v>
      </c>
      <c r="E24" s="14">
        <v>874315.54999999993</v>
      </c>
      <c r="F24" s="17">
        <v>930572.36</v>
      </c>
      <c r="G24" s="14">
        <v>882729.4</v>
      </c>
      <c r="H24" s="20">
        <v>918074.08</v>
      </c>
      <c r="I24" s="22">
        <v>883370.43</v>
      </c>
      <c r="J24" s="14">
        <v>864464.46</v>
      </c>
      <c r="K24" s="14">
        <v>969366.87</v>
      </c>
      <c r="L24" s="24">
        <v>943894.19</v>
      </c>
      <c r="M24" s="24">
        <v>956742.02</v>
      </c>
      <c r="N24" s="6">
        <f t="shared" si="0"/>
        <v>10916823.859999999</v>
      </c>
    </row>
    <row r="25" spans="1:14">
      <c r="A25" t="s">
        <v>13</v>
      </c>
      <c r="B25" s="13">
        <v>10696.21</v>
      </c>
      <c r="C25" s="14">
        <v>10037.81</v>
      </c>
      <c r="D25" s="14">
        <v>10630.630000000001</v>
      </c>
      <c r="E25" s="14">
        <v>11188.169999999998</v>
      </c>
      <c r="F25" s="17">
        <v>10939.63</v>
      </c>
      <c r="G25" s="14">
        <v>11116.38</v>
      </c>
      <c r="H25" s="20">
        <v>12118.98</v>
      </c>
      <c r="I25" s="22">
        <v>12747.35</v>
      </c>
      <c r="J25" s="14">
        <v>12312.12</v>
      </c>
      <c r="K25" s="14">
        <v>12368.29</v>
      </c>
      <c r="L25" s="24">
        <v>11915.55</v>
      </c>
      <c r="M25" s="24">
        <v>12782.06</v>
      </c>
      <c r="N25" s="6">
        <f t="shared" si="0"/>
        <v>138853.18</v>
      </c>
    </row>
    <row r="26" spans="1:14">
      <c r="A26" t="s">
        <v>14</v>
      </c>
      <c r="B26" s="13">
        <v>1816.7100000000003</v>
      </c>
      <c r="C26" s="14">
        <v>1554.69</v>
      </c>
      <c r="D26" s="14">
        <v>1670.09</v>
      </c>
      <c r="E26" s="14">
        <v>1680.17</v>
      </c>
      <c r="F26" s="17">
        <v>1699.27</v>
      </c>
      <c r="G26" s="14">
        <v>1646.26</v>
      </c>
      <c r="H26" s="20">
        <v>1730.08</v>
      </c>
      <c r="I26" s="22">
        <v>2589.6799999999998</v>
      </c>
      <c r="J26" s="14">
        <v>3883.33</v>
      </c>
      <c r="K26" s="14">
        <v>4562.88</v>
      </c>
      <c r="L26" s="24">
        <v>4231.2199999999993</v>
      </c>
      <c r="M26" s="24">
        <v>4283.92</v>
      </c>
      <c r="N26" s="6">
        <f t="shared" si="0"/>
        <v>31348.299999999996</v>
      </c>
    </row>
    <row r="27" spans="1:14">
      <c r="A27" t="s">
        <v>99</v>
      </c>
      <c r="B27" s="13">
        <v>101005.33000000002</v>
      </c>
      <c r="C27" s="14">
        <v>86436.9</v>
      </c>
      <c r="D27" s="14">
        <v>92853.510000000009</v>
      </c>
      <c r="E27" s="14">
        <v>93413.42</v>
      </c>
      <c r="F27" s="17">
        <v>94475.409999999989</v>
      </c>
      <c r="G27" s="14">
        <v>91529.07</v>
      </c>
      <c r="H27" s="20">
        <v>96188.86</v>
      </c>
      <c r="I27" s="22">
        <v>71916.97</v>
      </c>
      <c r="J27" s="14">
        <v>66908.149999999994</v>
      </c>
      <c r="K27" s="14">
        <v>78616.509999999995</v>
      </c>
      <c r="L27" s="24">
        <v>72902.200000000012</v>
      </c>
      <c r="M27" s="24">
        <v>73810.01999999999</v>
      </c>
      <c r="N27" s="6">
        <f t="shared" si="0"/>
        <v>1020056.3499999999</v>
      </c>
    </row>
    <row r="28" spans="1:14">
      <c r="A28" t="s">
        <v>100</v>
      </c>
      <c r="B28" s="13">
        <v>136673.06</v>
      </c>
      <c r="C28" s="14">
        <v>133452.39000000001</v>
      </c>
      <c r="D28" s="14">
        <v>142028.4</v>
      </c>
      <c r="E28" s="14">
        <v>122041.26999999999</v>
      </c>
      <c r="F28" s="17">
        <v>129445.51000000001</v>
      </c>
      <c r="G28" s="14">
        <v>126005.54</v>
      </c>
      <c r="H28" s="20">
        <v>124668.7</v>
      </c>
      <c r="I28" s="22">
        <v>114022.03</v>
      </c>
      <c r="J28" s="14">
        <v>111007.09</v>
      </c>
      <c r="K28" s="14">
        <v>134316.03</v>
      </c>
      <c r="L28" s="24">
        <v>130241.73</v>
      </c>
      <c r="M28" s="24">
        <v>135002.41</v>
      </c>
      <c r="N28" s="6">
        <f t="shared" si="0"/>
        <v>1538904.16</v>
      </c>
    </row>
    <row r="29" spans="1:14">
      <c r="A29" t="s">
        <v>17</v>
      </c>
      <c r="B29" s="13">
        <v>32578.850000000002</v>
      </c>
      <c r="C29" s="14">
        <v>34835.530000000006</v>
      </c>
      <c r="D29" s="14">
        <v>33728.720000000001</v>
      </c>
      <c r="E29" s="14">
        <v>30833.03</v>
      </c>
      <c r="F29" s="17">
        <v>34342.68</v>
      </c>
      <c r="G29" s="14">
        <v>33295.519999999997</v>
      </c>
      <c r="H29" s="20">
        <v>35332.18</v>
      </c>
      <c r="I29" s="22">
        <v>34308.03</v>
      </c>
      <c r="J29" s="14">
        <v>32120.22</v>
      </c>
      <c r="K29" s="14">
        <v>37000.94</v>
      </c>
      <c r="L29" s="24">
        <v>35322.26</v>
      </c>
      <c r="M29" s="24">
        <v>35026.39</v>
      </c>
      <c r="N29" s="6">
        <f t="shared" si="0"/>
        <v>408724.35000000003</v>
      </c>
    </row>
    <row r="30" spans="1:14">
      <c r="A30" t="s">
        <v>18</v>
      </c>
      <c r="B30" s="13">
        <v>1183.1500000000001</v>
      </c>
      <c r="C30" s="14">
        <v>1012.5</v>
      </c>
      <c r="D30" s="14">
        <v>1087.6599999999999</v>
      </c>
      <c r="E30" s="14">
        <v>1094.22</v>
      </c>
      <c r="F30" s="17">
        <v>1106.6599999999999</v>
      </c>
      <c r="G30" s="14">
        <v>1072.1500000000001</v>
      </c>
      <c r="H30" s="20">
        <v>1126.72</v>
      </c>
      <c r="I30" s="22">
        <v>923.41</v>
      </c>
      <c r="J30" s="14">
        <v>951.23</v>
      </c>
      <c r="K30" s="14">
        <v>1117.6699999999998</v>
      </c>
      <c r="L30" s="24">
        <v>1036.43</v>
      </c>
      <c r="M30" s="24">
        <v>1049.3400000000001</v>
      </c>
      <c r="N30" s="6">
        <f t="shared" si="0"/>
        <v>12761.140000000001</v>
      </c>
    </row>
    <row r="31" spans="1:14">
      <c r="A31" t="s">
        <v>19</v>
      </c>
      <c r="B31" s="13">
        <v>3313.5599999999995</v>
      </c>
      <c r="C31" s="14">
        <v>2835.63</v>
      </c>
      <c r="D31" s="14">
        <v>3046.13</v>
      </c>
      <c r="E31" s="14">
        <v>3064.51</v>
      </c>
      <c r="F31" s="17">
        <v>3099.34</v>
      </c>
      <c r="G31" s="14">
        <v>3002.69</v>
      </c>
      <c r="H31" s="20">
        <v>3155.55</v>
      </c>
      <c r="I31" s="22">
        <v>154663.60999999999</v>
      </c>
      <c r="J31" s="14">
        <v>4624.6400000000003</v>
      </c>
      <c r="K31" s="14">
        <v>5102.1400000000003</v>
      </c>
      <c r="L31" s="24">
        <v>4736.3500000000004</v>
      </c>
      <c r="M31" s="24">
        <v>4795.32</v>
      </c>
      <c r="N31" s="6">
        <f t="shared" si="0"/>
        <v>195439.47000000003</v>
      </c>
    </row>
    <row r="32" spans="1:14">
      <c r="A32" t="s">
        <v>20</v>
      </c>
      <c r="B32" s="13">
        <v>5613.5999999999995</v>
      </c>
      <c r="C32" s="14">
        <v>5423.1799999999994</v>
      </c>
      <c r="D32" s="14">
        <v>5385.9599999999991</v>
      </c>
      <c r="E32" s="14">
        <v>5114.26</v>
      </c>
      <c r="F32" s="17">
        <v>5280.66</v>
      </c>
      <c r="G32" s="14">
        <v>5104.6099999999997</v>
      </c>
      <c r="H32" s="20">
        <v>5033.51</v>
      </c>
      <c r="I32" s="22">
        <v>5102.3599999999997</v>
      </c>
      <c r="J32" s="14">
        <v>4930.66</v>
      </c>
      <c r="K32" s="14">
        <v>5474.88</v>
      </c>
      <c r="L32" s="24">
        <v>5285.96</v>
      </c>
      <c r="M32" s="24">
        <v>5763.8399999999992</v>
      </c>
      <c r="N32" s="6">
        <f t="shared" si="0"/>
        <v>63513.479999999996</v>
      </c>
    </row>
    <row r="33" spans="1:14">
      <c r="A33" t="s">
        <v>21</v>
      </c>
      <c r="B33" s="13">
        <v>1059.9000000000001</v>
      </c>
      <c r="C33" s="14">
        <v>3053.4499999999994</v>
      </c>
      <c r="D33" s="14">
        <v>3341.18</v>
      </c>
      <c r="E33" s="14">
        <v>2796.92</v>
      </c>
      <c r="F33" s="17">
        <v>3559.43</v>
      </c>
      <c r="G33" s="14">
        <v>3019.9</v>
      </c>
      <c r="H33" s="20">
        <v>3374.65</v>
      </c>
      <c r="I33" s="22">
        <v>4272.66</v>
      </c>
      <c r="J33" s="14">
        <v>4776.42</v>
      </c>
      <c r="K33" s="14">
        <v>5173.1400000000003</v>
      </c>
      <c r="L33" s="24">
        <v>4742.1100000000006</v>
      </c>
      <c r="M33" s="24">
        <v>4511.32</v>
      </c>
      <c r="N33" s="6">
        <f t="shared" si="0"/>
        <v>43681.08</v>
      </c>
    </row>
    <row r="34" spans="1:14">
      <c r="A34" t="s">
        <v>101</v>
      </c>
      <c r="B34" s="13">
        <v>5064.2</v>
      </c>
      <c r="C34" s="14">
        <v>5163.58</v>
      </c>
      <c r="D34" s="14">
        <v>4538.72</v>
      </c>
      <c r="E34" s="14">
        <v>3539.98</v>
      </c>
      <c r="F34" s="17">
        <v>4290.5</v>
      </c>
      <c r="G34" s="14">
        <v>3763.09</v>
      </c>
      <c r="H34" s="20">
        <v>3853.61</v>
      </c>
      <c r="I34" s="22">
        <v>4291.83</v>
      </c>
      <c r="J34" s="14">
        <v>5370.22</v>
      </c>
      <c r="K34" s="14">
        <v>6135.32</v>
      </c>
      <c r="L34" s="24">
        <v>5829.35</v>
      </c>
      <c r="M34" s="24">
        <v>6892.92</v>
      </c>
      <c r="N34" s="6">
        <f t="shared" si="0"/>
        <v>58733.32</v>
      </c>
    </row>
    <row r="35" spans="1:14">
      <c r="A35" t="s">
        <v>23</v>
      </c>
      <c r="B35" s="13">
        <v>7955.4199999999992</v>
      </c>
      <c r="C35" s="14">
        <v>6807.97</v>
      </c>
      <c r="D35" s="14">
        <v>7313.35</v>
      </c>
      <c r="E35" s="14">
        <v>7357.45</v>
      </c>
      <c r="F35" s="17">
        <v>7441.0999999999995</v>
      </c>
      <c r="G35" s="14">
        <v>7209.04</v>
      </c>
      <c r="H35" s="20">
        <v>7576.05</v>
      </c>
      <c r="I35" s="22">
        <v>4948</v>
      </c>
      <c r="J35" s="14">
        <v>3788.69</v>
      </c>
      <c r="K35" s="14">
        <v>4451.6799999999994</v>
      </c>
      <c r="L35" s="24">
        <v>4128.1100000000006</v>
      </c>
      <c r="M35" s="24">
        <v>4179.5199999999995</v>
      </c>
      <c r="N35" s="6">
        <f t="shared" si="0"/>
        <v>73156.380000000019</v>
      </c>
    </row>
    <row r="36" spans="1:14">
      <c r="A36" t="s">
        <v>24</v>
      </c>
      <c r="B36" s="13">
        <v>12665.740000000002</v>
      </c>
      <c r="C36" s="14">
        <v>11368.4</v>
      </c>
      <c r="D36" s="14">
        <v>11579.960000000001</v>
      </c>
      <c r="E36" s="14">
        <v>10895.16</v>
      </c>
      <c r="F36" s="17">
        <v>11864.910000000002</v>
      </c>
      <c r="G36" s="14">
        <v>11621.73</v>
      </c>
      <c r="H36" s="20">
        <v>12008.49</v>
      </c>
      <c r="I36" s="22">
        <v>12099.85</v>
      </c>
      <c r="J36" s="14">
        <v>12556.31</v>
      </c>
      <c r="K36" s="14">
        <v>13293.79</v>
      </c>
      <c r="L36" s="24">
        <v>11868.220000000001</v>
      </c>
      <c r="M36" s="24">
        <v>12178.37</v>
      </c>
      <c r="N36" s="6">
        <f t="shared" si="0"/>
        <v>144000.93</v>
      </c>
    </row>
    <row r="37" spans="1:14">
      <c r="A37" t="s">
        <v>25</v>
      </c>
      <c r="B37" s="13">
        <v>17753.060000000001</v>
      </c>
      <c r="C37" s="14">
        <v>18379.39</v>
      </c>
      <c r="D37" s="14">
        <v>19141.93</v>
      </c>
      <c r="E37" s="14">
        <v>19089.8</v>
      </c>
      <c r="F37" s="17">
        <v>21110.44</v>
      </c>
      <c r="G37" s="14">
        <v>19810.86</v>
      </c>
      <c r="H37" s="20">
        <v>20643.189999999999</v>
      </c>
      <c r="I37" s="22">
        <v>19230.39</v>
      </c>
      <c r="J37" s="14">
        <v>19575.93</v>
      </c>
      <c r="K37" s="14">
        <v>20984.600000000002</v>
      </c>
      <c r="L37" s="24">
        <v>19948.919999999998</v>
      </c>
      <c r="M37" s="24">
        <v>21304.77</v>
      </c>
      <c r="N37" s="6">
        <f t="shared" si="0"/>
        <v>236973.28</v>
      </c>
    </row>
    <row r="38" spans="1:14">
      <c r="A38" t="s">
        <v>102</v>
      </c>
      <c r="B38" s="13">
        <v>66506.47</v>
      </c>
      <c r="C38" s="14">
        <v>65946.02</v>
      </c>
      <c r="D38" s="14">
        <v>67192.210000000006</v>
      </c>
      <c r="E38" s="14">
        <v>64955.900000000009</v>
      </c>
      <c r="F38" s="17">
        <v>66892.570000000007</v>
      </c>
      <c r="G38" s="14">
        <v>62116.07</v>
      </c>
      <c r="H38" s="20">
        <v>67819.98</v>
      </c>
      <c r="I38" s="22">
        <v>64992.42</v>
      </c>
      <c r="J38" s="14">
        <v>64453.29</v>
      </c>
      <c r="K38" s="14">
        <v>69592.509999999995</v>
      </c>
      <c r="L38" s="24">
        <v>66833.66</v>
      </c>
      <c r="M38" s="24">
        <v>68066.899999999994</v>
      </c>
      <c r="N38" s="6">
        <f t="shared" si="0"/>
        <v>795368.00000000012</v>
      </c>
    </row>
    <row r="39" spans="1:14">
      <c r="A39" t="s">
        <v>27</v>
      </c>
      <c r="B39" s="13">
        <v>68282.959999999992</v>
      </c>
      <c r="C39" s="14">
        <v>40546.9</v>
      </c>
      <c r="D39" s="14">
        <v>42253.32</v>
      </c>
      <c r="E39" s="14">
        <v>40311.089999999997</v>
      </c>
      <c r="F39" s="17">
        <v>44672.6</v>
      </c>
      <c r="G39" s="14">
        <v>43444.55</v>
      </c>
      <c r="H39" s="20">
        <v>44197.02</v>
      </c>
      <c r="I39" s="22">
        <v>43970.69</v>
      </c>
      <c r="J39" s="14">
        <v>42337.97</v>
      </c>
      <c r="K39" s="14">
        <v>48506.92</v>
      </c>
      <c r="L39" s="24">
        <v>44027.360000000001</v>
      </c>
      <c r="M39" s="24">
        <v>41633.1</v>
      </c>
      <c r="N39" s="6">
        <f t="shared" si="0"/>
        <v>544184.48</v>
      </c>
    </row>
    <row r="40" spans="1:14">
      <c r="A40" t="s">
        <v>103</v>
      </c>
      <c r="B40" s="13">
        <v>494770.13</v>
      </c>
      <c r="C40" s="14">
        <v>529628.77</v>
      </c>
      <c r="D40" s="14">
        <v>553387.93999999994</v>
      </c>
      <c r="E40" s="14">
        <v>521822.29000000004</v>
      </c>
      <c r="F40" s="17">
        <v>564852.95000000007</v>
      </c>
      <c r="G40" s="14">
        <v>527918.73</v>
      </c>
      <c r="H40" s="20">
        <v>544816.55000000005</v>
      </c>
      <c r="I40" s="22">
        <v>515495.29</v>
      </c>
      <c r="J40" s="14">
        <v>493381.7</v>
      </c>
      <c r="K40" s="14">
        <v>551624.95000000007</v>
      </c>
      <c r="L40" s="24">
        <v>534575.92000000004</v>
      </c>
      <c r="M40" s="24">
        <v>541753.98</v>
      </c>
      <c r="N40" s="6">
        <f t="shared" si="0"/>
        <v>6374029.2000000011</v>
      </c>
    </row>
    <row r="41" spans="1:14">
      <c r="A41" t="s">
        <v>29</v>
      </c>
      <c r="B41" s="13">
        <v>10620.86</v>
      </c>
      <c r="C41" s="14">
        <v>10928.449999999999</v>
      </c>
      <c r="D41" s="14">
        <v>10386.470000000001</v>
      </c>
      <c r="E41" s="14">
        <v>9136.0499999999993</v>
      </c>
      <c r="F41" s="17">
        <v>9265.3399999999983</v>
      </c>
      <c r="G41" s="14">
        <v>9380.82</v>
      </c>
      <c r="H41" s="20">
        <v>9683.9500000000007</v>
      </c>
      <c r="I41" s="22">
        <v>8314.5400000000009</v>
      </c>
      <c r="J41" s="14">
        <v>7701.58</v>
      </c>
      <c r="K41" s="14">
        <v>9041.2000000000007</v>
      </c>
      <c r="L41" s="24">
        <v>8349.77</v>
      </c>
      <c r="M41" s="24">
        <v>8816.66</v>
      </c>
      <c r="N41" s="6">
        <f t="shared" si="0"/>
        <v>111625.69000000002</v>
      </c>
    </row>
    <row r="42" spans="1:14">
      <c r="A42" t="s">
        <v>104</v>
      </c>
      <c r="B42" s="13">
        <v>18526.690000000002</v>
      </c>
      <c r="C42" s="14">
        <v>15854.49</v>
      </c>
      <c r="D42" s="14">
        <v>17031.46</v>
      </c>
      <c r="E42" s="14">
        <v>17134.14</v>
      </c>
      <c r="F42" s="17">
        <v>17328.93</v>
      </c>
      <c r="G42" s="14">
        <v>16788.52</v>
      </c>
      <c r="H42" s="20">
        <v>17643.240000000002</v>
      </c>
      <c r="I42" s="22">
        <v>10810.58</v>
      </c>
      <c r="J42" s="14">
        <v>7350.31</v>
      </c>
      <c r="K42" s="14">
        <v>8636.5499999999993</v>
      </c>
      <c r="L42" s="24">
        <v>8008.79</v>
      </c>
      <c r="M42" s="24">
        <v>8108.5199999999995</v>
      </c>
      <c r="N42" s="6">
        <f t="shared" si="0"/>
        <v>163222.21999999997</v>
      </c>
    </row>
    <row r="43" spans="1:14">
      <c r="A43" t="s">
        <v>31</v>
      </c>
      <c r="B43" s="13">
        <v>49198.899999999994</v>
      </c>
      <c r="C43" s="14">
        <v>46653.59</v>
      </c>
      <c r="D43" s="14">
        <v>47494.49</v>
      </c>
      <c r="E43" s="14">
        <v>45575.560000000005</v>
      </c>
      <c r="F43" s="17">
        <v>47054.94</v>
      </c>
      <c r="G43" s="14">
        <v>46751.27</v>
      </c>
      <c r="H43" s="20">
        <v>48710.89</v>
      </c>
      <c r="I43" s="22">
        <v>35152.44</v>
      </c>
      <c r="J43" s="14">
        <v>27212.86</v>
      </c>
      <c r="K43" s="14">
        <v>33543.129999999997</v>
      </c>
      <c r="L43" s="24">
        <v>30977.190000000002</v>
      </c>
      <c r="M43" s="24">
        <v>34083.42</v>
      </c>
      <c r="N43" s="6">
        <f t="shared" si="0"/>
        <v>492408.68</v>
      </c>
    </row>
    <row r="44" spans="1:14">
      <c r="A44" t="s">
        <v>32</v>
      </c>
      <c r="B44" s="13">
        <v>11403.130000000001</v>
      </c>
      <c r="C44" s="14">
        <v>11069.72</v>
      </c>
      <c r="D44" s="14">
        <v>11371.96</v>
      </c>
      <c r="E44" s="14">
        <v>10506.88</v>
      </c>
      <c r="F44" s="17">
        <v>10363.66</v>
      </c>
      <c r="G44" s="14">
        <v>10806.43</v>
      </c>
      <c r="H44" s="20">
        <v>10738.18</v>
      </c>
      <c r="I44" s="22">
        <v>8662</v>
      </c>
      <c r="J44" s="14">
        <v>7288.68</v>
      </c>
      <c r="K44" s="14">
        <v>8909.26</v>
      </c>
      <c r="L44" s="24">
        <v>7791.3200000000006</v>
      </c>
      <c r="M44" s="24">
        <v>8415.25</v>
      </c>
      <c r="N44" s="6">
        <f t="shared" si="0"/>
        <v>117326.46999999999</v>
      </c>
    </row>
    <row r="45" spans="1:14">
      <c r="A45" t="s">
        <v>33</v>
      </c>
      <c r="B45" s="13">
        <v>536.55000000000007</v>
      </c>
      <c r="C45" s="14">
        <v>459.15000000000003</v>
      </c>
      <c r="D45" s="14">
        <v>493.25</v>
      </c>
      <c r="E45" s="14">
        <v>496.21000000000004</v>
      </c>
      <c r="F45" s="17">
        <v>501.86</v>
      </c>
      <c r="G45" s="14">
        <v>486.22</v>
      </c>
      <c r="H45" s="20">
        <v>510.96</v>
      </c>
      <c r="I45" s="22">
        <v>1017.37</v>
      </c>
      <c r="J45" s="14">
        <v>1669.03</v>
      </c>
      <c r="K45" s="14">
        <v>1961.1</v>
      </c>
      <c r="L45" s="24">
        <v>1818.5500000000002</v>
      </c>
      <c r="M45" s="24">
        <v>1841.21</v>
      </c>
      <c r="N45" s="6">
        <f t="shared" si="0"/>
        <v>11791.46</v>
      </c>
    </row>
    <row r="46" spans="1:14">
      <c r="A46" t="s">
        <v>105</v>
      </c>
      <c r="B46" s="13">
        <v>112213.28</v>
      </c>
      <c r="C46" s="14">
        <v>112481.93</v>
      </c>
      <c r="D46" s="14">
        <v>116122.29</v>
      </c>
      <c r="E46" s="14">
        <v>110432.84999999999</v>
      </c>
      <c r="F46" s="17">
        <v>116684.95</v>
      </c>
      <c r="G46" s="14">
        <v>115342.13</v>
      </c>
      <c r="H46" s="20">
        <v>116752.47</v>
      </c>
      <c r="I46" s="22">
        <v>117413.79</v>
      </c>
      <c r="J46" s="14">
        <v>119149.04</v>
      </c>
      <c r="K46" s="14">
        <v>130513.06</v>
      </c>
      <c r="L46" s="24">
        <v>126434.2</v>
      </c>
      <c r="M46" s="24">
        <v>121809.54</v>
      </c>
      <c r="N46" s="6">
        <f t="shared" si="0"/>
        <v>1415349.53</v>
      </c>
    </row>
    <row r="47" spans="1:14">
      <c r="A47" t="s">
        <v>106</v>
      </c>
      <c r="B47" s="13">
        <v>227563.61</v>
      </c>
      <c r="C47" s="14">
        <v>224439.88</v>
      </c>
      <c r="D47" s="14">
        <v>238541.41</v>
      </c>
      <c r="E47" s="14">
        <v>220474.1</v>
      </c>
      <c r="F47" s="17">
        <v>244775.24</v>
      </c>
      <c r="G47" s="14">
        <v>240985.61</v>
      </c>
      <c r="H47" s="20">
        <v>256563.77</v>
      </c>
      <c r="I47" s="22">
        <v>263820.19</v>
      </c>
      <c r="J47" s="14">
        <v>264720.17</v>
      </c>
      <c r="K47" s="14">
        <v>300428.75</v>
      </c>
      <c r="L47" s="24">
        <v>278183.08999999997</v>
      </c>
      <c r="M47" s="24">
        <v>259953</v>
      </c>
      <c r="N47" s="6">
        <f t="shared" si="0"/>
        <v>3020448.82</v>
      </c>
    </row>
    <row r="48" spans="1:14">
      <c r="A48" t="s">
        <v>107</v>
      </c>
      <c r="B48" s="13">
        <v>115008.67000000001</v>
      </c>
      <c r="C48" s="14">
        <v>114786.06</v>
      </c>
      <c r="D48" s="14">
        <v>119759.21</v>
      </c>
      <c r="E48" s="14">
        <v>120807.81000000001</v>
      </c>
      <c r="F48" s="17">
        <v>118231.29000000001</v>
      </c>
      <c r="G48" s="14">
        <v>111772.12</v>
      </c>
      <c r="H48" s="20">
        <v>109655.14</v>
      </c>
      <c r="I48" s="22">
        <v>110116.97</v>
      </c>
      <c r="J48" s="14">
        <v>104831.25</v>
      </c>
      <c r="K48" s="14">
        <v>113519.68000000001</v>
      </c>
      <c r="L48" s="24">
        <v>114797.61</v>
      </c>
      <c r="M48" s="24">
        <v>120063.35</v>
      </c>
      <c r="N48" s="6">
        <f t="shared" si="0"/>
        <v>1373349.1600000001</v>
      </c>
    </row>
    <row r="49" spans="1:14">
      <c r="A49" t="s">
        <v>37</v>
      </c>
      <c r="B49" s="13">
        <v>4208.76</v>
      </c>
      <c r="C49" s="14">
        <v>3601.71</v>
      </c>
      <c r="D49" s="14">
        <v>3869.08</v>
      </c>
      <c r="E49" s="14">
        <v>3892.4199999999996</v>
      </c>
      <c r="F49" s="17">
        <v>3936.67</v>
      </c>
      <c r="G49" s="14">
        <v>3813.91</v>
      </c>
      <c r="H49" s="20">
        <v>4008.08</v>
      </c>
      <c r="I49" s="22">
        <v>3365.58</v>
      </c>
      <c r="J49" s="14">
        <v>3550.72</v>
      </c>
      <c r="K49" s="14">
        <v>4172.05</v>
      </c>
      <c r="L49" s="24">
        <v>3868.81</v>
      </c>
      <c r="M49" s="24">
        <v>3916.98</v>
      </c>
      <c r="N49" s="6">
        <f t="shared" si="0"/>
        <v>46204.770000000004</v>
      </c>
    </row>
    <row r="50" spans="1:14">
      <c r="A50" t="s">
        <v>38</v>
      </c>
      <c r="B50" s="13">
        <v>3885.81</v>
      </c>
      <c r="C50" s="14">
        <v>4209.8</v>
      </c>
      <c r="D50" s="14">
        <v>4004.82</v>
      </c>
      <c r="E50" s="14">
        <v>3740.2699999999995</v>
      </c>
      <c r="F50" s="17">
        <v>3799.12</v>
      </c>
      <c r="G50" s="14">
        <v>4064.27</v>
      </c>
      <c r="H50" s="20">
        <v>3701.85</v>
      </c>
      <c r="I50" s="22">
        <v>3737.89</v>
      </c>
      <c r="J50" s="14">
        <v>3369.67</v>
      </c>
      <c r="K50" s="14">
        <v>3815.72</v>
      </c>
      <c r="L50" s="24">
        <v>3602</v>
      </c>
      <c r="M50" s="24">
        <v>3890.7699999999995</v>
      </c>
      <c r="N50" s="6">
        <f t="shared" si="0"/>
        <v>45821.99</v>
      </c>
    </row>
    <row r="51" spans="1:14">
      <c r="A51" t="s">
        <v>39</v>
      </c>
      <c r="B51" s="13">
        <v>23001.41</v>
      </c>
      <c r="C51" s="14">
        <v>19683.82</v>
      </c>
      <c r="D51" s="14">
        <v>21145.040000000001</v>
      </c>
      <c r="E51" s="14">
        <v>21272.54</v>
      </c>
      <c r="F51" s="17">
        <v>21514.39</v>
      </c>
      <c r="G51" s="14">
        <v>20843.43</v>
      </c>
      <c r="H51" s="20">
        <v>21904.58</v>
      </c>
      <c r="I51" s="22">
        <v>10754.68</v>
      </c>
      <c r="J51" s="14">
        <v>3611.43</v>
      </c>
      <c r="K51" s="14">
        <v>4243.3999999999996</v>
      </c>
      <c r="L51" s="24">
        <v>3934.97</v>
      </c>
      <c r="M51" s="24">
        <v>3983.9700000000003</v>
      </c>
      <c r="N51" s="6">
        <f t="shared" si="0"/>
        <v>175893.66</v>
      </c>
    </row>
    <row r="52" spans="1:14">
      <c r="A52" t="s">
        <v>108</v>
      </c>
      <c r="B52" s="13">
        <v>129447.38</v>
      </c>
      <c r="C52" s="14">
        <v>127482.9</v>
      </c>
      <c r="D52" s="14">
        <v>129673.83</v>
      </c>
      <c r="E52" s="14">
        <v>124867.04</v>
      </c>
      <c r="F52" s="17">
        <v>131536.68</v>
      </c>
      <c r="G52" s="14">
        <v>123432.51</v>
      </c>
      <c r="H52" s="20">
        <v>130139.39</v>
      </c>
      <c r="I52" s="22">
        <v>128455.52</v>
      </c>
      <c r="J52" s="14">
        <v>127062.78</v>
      </c>
      <c r="K52" s="14">
        <v>141740.1</v>
      </c>
      <c r="L52" s="24">
        <v>135442.88999999998</v>
      </c>
      <c r="M52" s="24">
        <v>133809.41</v>
      </c>
      <c r="N52" s="6">
        <f t="shared" si="0"/>
        <v>1563090.43</v>
      </c>
    </row>
    <row r="53" spans="1:14">
      <c r="A53" t="s">
        <v>41</v>
      </c>
      <c r="B53" s="13">
        <v>180612.42</v>
      </c>
      <c r="C53" s="14">
        <v>172242.66999999998</v>
      </c>
      <c r="D53" s="14">
        <v>173865.05</v>
      </c>
      <c r="E53" s="14">
        <v>164207.79999999999</v>
      </c>
      <c r="F53" s="17">
        <v>175836.68</v>
      </c>
      <c r="G53" s="14">
        <v>171757.49</v>
      </c>
      <c r="H53" s="20">
        <v>178563.14</v>
      </c>
      <c r="I53" s="22">
        <v>154574.73000000001</v>
      </c>
      <c r="J53" s="14">
        <v>140560.34</v>
      </c>
      <c r="K53" s="14">
        <v>159492.42000000001</v>
      </c>
      <c r="L53" s="24">
        <v>153926.38</v>
      </c>
      <c r="M53" s="24">
        <v>149858.32</v>
      </c>
      <c r="N53" s="6">
        <f t="shared" si="0"/>
        <v>1975497.4400000002</v>
      </c>
    </row>
    <row r="54" spans="1:14">
      <c r="A54" t="s">
        <v>42</v>
      </c>
      <c r="B54" s="13">
        <v>62932.450000000004</v>
      </c>
      <c r="C54" s="14">
        <v>59469.55</v>
      </c>
      <c r="D54" s="14">
        <v>61671.53</v>
      </c>
      <c r="E54" s="14">
        <v>59503.359999999993</v>
      </c>
      <c r="F54" s="17">
        <v>65970.489999999991</v>
      </c>
      <c r="G54" s="14">
        <v>65984.679999999993</v>
      </c>
      <c r="H54" s="20">
        <v>69847.48</v>
      </c>
      <c r="I54" s="22">
        <v>67501</v>
      </c>
      <c r="J54" s="14">
        <v>67157.570000000007</v>
      </c>
      <c r="K54" s="14">
        <v>75593.510000000009</v>
      </c>
      <c r="L54" s="24">
        <v>70225.52</v>
      </c>
      <c r="M54" s="24">
        <v>70813.27</v>
      </c>
      <c r="N54" s="6">
        <f t="shared" si="0"/>
        <v>796670.41</v>
      </c>
    </row>
    <row r="55" spans="1:14">
      <c r="A55" t="s">
        <v>109</v>
      </c>
      <c r="B55" s="13">
        <v>42814.490000000005</v>
      </c>
      <c r="C55" s="14">
        <v>50231.299999999996</v>
      </c>
      <c r="D55" s="14">
        <v>43885.16</v>
      </c>
      <c r="E55" s="14">
        <v>32565.51</v>
      </c>
      <c r="F55" s="17">
        <v>33744.81</v>
      </c>
      <c r="G55" s="14">
        <v>33613.85</v>
      </c>
      <c r="H55" s="20">
        <v>36229.910000000003</v>
      </c>
      <c r="I55" s="22">
        <v>40845.129999999997</v>
      </c>
      <c r="J55" s="14">
        <v>41549.160000000003</v>
      </c>
      <c r="K55" s="14">
        <v>46087.68</v>
      </c>
      <c r="L55" s="24">
        <v>41975.320000000007</v>
      </c>
      <c r="M55" s="24">
        <v>45105.210000000006</v>
      </c>
      <c r="N55" s="6">
        <f t="shared" si="0"/>
        <v>488647.53000000009</v>
      </c>
    </row>
    <row r="56" spans="1:14">
      <c r="A56" t="s">
        <v>110</v>
      </c>
      <c r="B56" s="13">
        <v>37971.680000000008</v>
      </c>
      <c r="C56" s="14">
        <v>37248.450000000004</v>
      </c>
      <c r="D56" s="14">
        <v>36790.17</v>
      </c>
      <c r="E56" s="14">
        <v>34171.89</v>
      </c>
      <c r="F56" s="17">
        <v>34743.760000000002</v>
      </c>
      <c r="G56" s="14">
        <v>32438.68</v>
      </c>
      <c r="H56" s="20">
        <v>33631.910000000003</v>
      </c>
      <c r="I56" s="22">
        <v>30084.15</v>
      </c>
      <c r="J56" s="14">
        <v>27723.62</v>
      </c>
      <c r="K56" s="14">
        <v>32969.439999999995</v>
      </c>
      <c r="L56" s="24">
        <v>33335.660000000003</v>
      </c>
      <c r="M56" s="24">
        <v>32938.42</v>
      </c>
      <c r="N56" s="6">
        <f t="shared" si="0"/>
        <v>404047.83</v>
      </c>
    </row>
    <row r="57" spans="1:14">
      <c r="A57" t="s">
        <v>111</v>
      </c>
      <c r="B57" s="13">
        <v>103896.79</v>
      </c>
      <c r="C57" s="14">
        <v>105409.12000000001</v>
      </c>
      <c r="D57" s="14">
        <v>103405.33</v>
      </c>
      <c r="E57" s="14">
        <v>87104.209999999992</v>
      </c>
      <c r="F57" s="17">
        <v>89724.77</v>
      </c>
      <c r="G57" s="14">
        <v>82990.78</v>
      </c>
      <c r="H57" s="20">
        <v>83734.58</v>
      </c>
      <c r="I57" s="22">
        <v>80905.69</v>
      </c>
      <c r="J57" s="14">
        <v>78768.350000000006</v>
      </c>
      <c r="K57" s="14">
        <v>95231.33</v>
      </c>
      <c r="L57" s="24">
        <v>87183.01</v>
      </c>
      <c r="M57" s="24">
        <v>94251.819999999992</v>
      </c>
      <c r="N57" s="6">
        <f t="shared" si="0"/>
        <v>1092605.78</v>
      </c>
    </row>
    <row r="58" spans="1:14">
      <c r="A58" t="s">
        <v>46</v>
      </c>
      <c r="B58" s="13">
        <v>25261.289999999997</v>
      </c>
      <c r="C58" s="14">
        <v>24451.030000000002</v>
      </c>
      <c r="D58" s="14">
        <v>23938.89</v>
      </c>
      <c r="E58" s="14">
        <v>24687.119999999995</v>
      </c>
      <c r="F58" s="17">
        <v>25999.52</v>
      </c>
      <c r="G58" s="14">
        <v>26083.85</v>
      </c>
      <c r="H58" s="20">
        <v>26141.38</v>
      </c>
      <c r="I58" s="22">
        <v>26186.03</v>
      </c>
      <c r="J58" s="14">
        <v>25517.62</v>
      </c>
      <c r="K58" s="14">
        <v>28842.49</v>
      </c>
      <c r="L58" s="24">
        <v>25875.409999999996</v>
      </c>
      <c r="M58" s="24">
        <v>25747.29</v>
      </c>
      <c r="N58" s="6">
        <f t="shared" si="0"/>
        <v>308731.91999999993</v>
      </c>
    </row>
    <row r="59" spans="1:14">
      <c r="A59" t="s">
        <v>112</v>
      </c>
      <c r="B59" s="13">
        <v>99886.220000000016</v>
      </c>
      <c r="C59" s="14">
        <v>85479.200000000012</v>
      </c>
      <c r="D59" s="14">
        <v>91824.73</v>
      </c>
      <c r="E59" s="14">
        <v>92378.44</v>
      </c>
      <c r="F59" s="17">
        <v>93428.66</v>
      </c>
      <c r="G59" s="14">
        <v>90514.96</v>
      </c>
      <c r="H59" s="20">
        <v>95123.12</v>
      </c>
      <c r="I59" s="22">
        <v>76281.759999999995</v>
      </c>
      <c r="J59" s="14">
        <v>76838.89</v>
      </c>
      <c r="K59" s="14">
        <v>90285.05</v>
      </c>
      <c r="L59" s="24">
        <v>83722.61</v>
      </c>
      <c r="M59" s="24">
        <v>84765.16</v>
      </c>
      <c r="N59" s="6">
        <f t="shared" si="0"/>
        <v>1060528.8</v>
      </c>
    </row>
    <row r="60" spans="1:14">
      <c r="A60" t="s">
        <v>113</v>
      </c>
      <c r="B60" s="13">
        <v>148290.02000000002</v>
      </c>
      <c r="C60" s="14">
        <v>153500.1</v>
      </c>
      <c r="D60" s="14">
        <v>148399.07</v>
      </c>
      <c r="E60" s="14">
        <v>136024.53</v>
      </c>
      <c r="F60" s="17">
        <v>146598.61000000002</v>
      </c>
      <c r="G60" s="14">
        <v>139361.51999999999</v>
      </c>
      <c r="H60" s="20">
        <v>152141.64000000001</v>
      </c>
      <c r="I60" s="22">
        <v>144326.71</v>
      </c>
      <c r="J60" s="14">
        <v>143989.51999999999</v>
      </c>
      <c r="K60" s="14">
        <v>173655.68000000002</v>
      </c>
      <c r="L60" s="24">
        <v>157748.54</v>
      </c>
      <c r="M60" s="24">
        <v>157893.76999999999</v>
      </c>
      <c r="N60" s="6">
        <f t="shared" si="0"/>
        <v>1801929.71</v>
      </c>
    </row>
    <row r="61" spans="1:14">
      <c r="A61" t="s">
        <v>114</v>
      </c>
      <c r="B61" s="13">
        <v>455220.52</v>
      </c>
      <c r="C61" s="14">
        <v>444312.71</v>
      </c>
      <c r="D61" s="14">
        <v>454584.48</v>
      </c>
      <c r="E61" s="14">
        <v>443610.98000000004</v>
      </c>
      <c r="F61" s="17">
        <v>477132.2</v>
      </c>
      <c r="G61" s="14">
        <v>449619.73</v>
      </c>
      <c r="H61" s="20">
        <v>482287.48</v>
      </c>
      <c r="I61" s="22">
        <v>492755.93</v>
      </c>
      <c r="J61" s="14">
        <v>475551.56</v>
      </c>
      <c r="K61" s="14">
        <v>549883.80000000005</v>
      </c>
      <c r="L61" s="24">
        <v>519361.87</v>
      </c>
      <c r="M61" s="24">
        <v>492444.81999999995</v>
      </c>
      <c r="N61" s="6">
        <f t="shared" si="0"/>
        <v>5736766.080000001</v>
      </c>
    </row>
    <row r="62" spans="1:14">
      <c r="A62" t="s">
        <v>50</v>
      </c>
      <c r="B62" s="13">
        <v>179927.13</v>
      </c>
      <c r="C62" s="14">
        <v>176757.09</v>
      </c>
      <c r="D62" s="14">
        <v>179059.72</v>
      </c>
      <c r="E62" s="14">
        <v>167443.75</v>
      </c>
      <c r="F62" s="17">
        <v>182325.61</v>
      </c>
      <c r="G62" s="14">
        <v>177555.88</v>
      </c>
      <c r="H62" s="20">
        <v>175550.57</v>
      </c>
      <c r="I62" s="22">
        <v>171664.14</v>
      </c>
      <c r="J62" s="14">
        <v>170417.41</v>
      </c>
      <c r="K62" s="14">
        <v>193455.05000000002</v>
      </c>
      <c r="L62" s="24">
        <v>184837.1</v>
      </c>
      <c r="M62" s="24">
        <v>183975.03</v>
      </c>
      <c r="N62" s="6">
        <f t="shared" si="0"/>
        <v>2142968.48</v>
      </c>
    </row>
    <row r="63" spans="1:14">
      <c r="A63" t="s">
        <v>115</v>
      </c>
      <c r="B63" s="13">
        <v>309485.68</v>
      </c>
      <c r="C63" s="14">
        <v>308797.18</v>
      </c>
      <c r="D63" s="14">
        <v>314150.67</v>
      </c>
      <c r="E63" s="14">
        <v>292281.11</v>
      </c>
      <c r="F63" s="17">
        <v>321060.25000000006</v>
      </c>
      <c r="G63" s="14">
        <v>303761.24</v>
      </c>
      <c r="H63" s="20">
        <v>319926.74</v>
      </c>
      <c r="I63" s="22">
        <v>316987.18</v>
      </c>
      <c r="J63" s="14">
        <v>314318.64</v>
      </c>
      <c r="K63" s="14">
        <v>358925.41000000003</v>
      </c>
      <c r="L63" s="24">
        <v>343060.63</v>
      </c>
      <c r="M63" s="24">
        <v>341078.38999999996</v>
      </c>
      <c r="N63" s="6">
        <f t="shared" si="0"/>
        <v>3843833.1200000006</v>
      </c>
    </row>
    <row r="64" spans="1:14">
      <c r="A64" t="s">
        <v>116</v>
      </c>
      <c r="B64" s="13">
        <v>247463.36000000002</v>
      </c>
      <c r="C64" s="14">
        <v>237328.01</v>
      </c>
      <c r="D64" s="14">
        <v>255274.53</v>
      </c>
      <c r="E64" s="14">
        <v>240255.9</v>
      </c>
      <c r="F64" s="17">
        <v>253418.56999999998</v>
      </c>
      <c r="G64" s="14">
        <v>242411.91</v>
      </c>
      <c r="H64" s="20">
        <v>251745.14</v>
      </c>
      <c r="I64" s="22">
        <v>232967.19</v>
      </c>
      <c r="J64" s="14">
        <v>230930.85</v>
      </c>
      <c r="K64" s="14">
        <v>251265.11000000002</v>
      </c>
      <c r="L64" s="24">
        <v>237531.88</v>
      </c>
      <c r="M64" s="24">
        <v>240617.88</v>
      </c>
      <c r="N64" s="6">
        <f t="shared" si="0"/>
        <v>2921210.3299999996</v>
      </c>
    </row>
    <row r="65" spans="1:14">
      <c r="A65" t="s">
        <v>117</v>
      </c>
      <c r="B65" s="13">
        <v>28762.440000000002</v>
      </c>
      <c r="C65" s="14">
        <v>28722.410000000003</v>
      </c>
      <c r="D65" s="14">
        <v>28662.68</v>
      </c>
      <c r="E65" s="14">
        <v>27434.609999999997</v>
      </c>
      <c r="F65" s="17">
        <v>28751.66</v>
      </c>
      <c r="G65" s="14">
        <v>26961.88</v>
      </c>
      <c r="H65" s="20">
        <v>26919.23</v>
      </c>
      <c r="I65" s="22">
        <v>24772.95</v>
      </c>
      <c r="J65" s="14">
        <v>25489.96</v>
      </c>
      <c r="K65" s="14">
        <v>27096.61</v>
      </c>
      <c r="L65" s="24">
        <v>26054.059999999998</v>
      </c>
      <c r="M65" s="24">
        <v>27673.440000000002</v>
      </c>
      <c r="N65" s="6">
        <f t="shared" si="0"/>
        <v>327301.93</v>
      </c>
    </row>
    <row r="66" spans="1:14">
      <c r="A66" t="s">
        <v>118</v>
      </c>
      <c r="B66" s="13">
        <v>23231.67</v>
      </c>
      <c r="C66" s="14">
        <v>19880.86</v>
      </c>
      <c r="D66" s="14">
        <v>21356.720000000001</v>
      </c>
      <c r="E66" s="14">
        <v>21485.49</v>
      </c>
      <c r="F66" s="17">
        <v>21729.75</v>
      </c>
      <c r="G66" s="14">
        <v>21052.09</v>
      </c>
      <c r="H66" s="20">
        <v>22123.85</v>
      </c>
      <c r="I66" s="22">
        <v>12956.3</v>
      </c>
      <c r="J66" s="14">
        <v>7977.04</v>
      </c>
      <c r="K66" s="14">
        <v>9372.9599999999991</v>
      </c>
      <c r="L66" s="24">
        <v>8691.68</v>
      </c>
      <c r="M66" s="24">
        <v>8799.92</v>
      </c>
      <c r="N66" s="6">
        <f t="shared" si="0"/>
        <v>198658.33</v>
      </c>
    </row>
    <row r="67" spans="1:14">
      <c r="A67" t="s">
        <v>119</v>
      </c>
      <c r="B67" s="13">
        <v>112548.61000000002</v>
      </c>
      <c r="C67" s="14">
        <v>108517.26000000001</v>
      </c>
      <c r="D67" s="14">
        <v>111188.65000000001</v>
      </c>
      <c r="E67" s="14">
        <v>107200.95000000001</v>
      </c>
      <c r="F67" s="17">
        <v>122392.03</v>
      </c>
      <c r="G67" s="14">
        <v>109271.22</v>
      </c>
      <c r="H67" s="20">
        <v>113374.41</v>
      </c>
      <c r="I67" s="22">
        <v>108058.4</v>
      </c>
      <c r="J67" s="14">
        <v>103727.6</v>
      </c>
      <c r="K67" s="14">
        <v>119860.83</v>
      </c>
      <c r="L67" s="24">
        <v>112921.8</v>
      </c>
      <c r="M67" s="24">
        <v>108591.70999999999</v>
      </c>
      <c r="N67" s="6">
        <f t="shared" si="0"/>
        <v>1337653.47</v>
      </c>
    </row>
    <row r="68" spans="1:14">
      <c r="A68" t="s">
        <v>120</v>
      </c>
      <c r="B68" s="13">
        <v>6177.68</v>
      </c>
      <c r="C68" s="14">
        <v>5286.65</v>
      </c>
      <c r="D68" s="14">
        <v>5679.09</v>
      </c>
      <c r="E68" s="14">
        <v>5713.34</v>
      </c>
      <c r="F68" s="17">
        <v>5778.3</v>
      </c>
      <c r="G68" s="14">
        <v>5598.09</v>
      </c>
      <c r="H68" s="20">
        <v>5883.1</v>
      </c>
      <c r="I68" s="22">
        <v>7905.15</v>
      </c>
      <c r="J68" s="14">
        <v>11342.37</v>
      </c>
      <c r="K68" s="14">
        <v>13327.18</v>
      </c>
      <c r="L68" s="24">
        <v>12358.49</v>
      </c>
      <c r="M68" s="24">
        <v>12512.39</v>
      </c>
      <c r="N68" s="6">
        <f t="shared" si="0"/>
        <v>97561.83</v>
      </c>
    </row>
    <row r="69" spans="1:14">
      <c r="A69" t="s">
        <v>121</v>
      </c>
      <c r="B69" s="13">
        <v>121527.31</v>
      </c>
      <c r="C69" s="14">
        <v>123328.22</v>
      </c>
      <c r="D69" s="14">
        <v>121992.51000000001</v>
      </c>
      <c r="E69" s="14">
        <v>124119.24</v>
      </c>
      <c r="F69" s="17">
        <v>129937.71</v>
      </c>
      <c r="G69" s="14">
        <v>126444.07</v>
      </c>
      <c r="H69" s="20">
        <v>135347.54999999999</v>
      </c>
      <c r="I69" s="22">
        <v>136531.60999999999</v>
      </c>
      <c r="J69" s="14">
        <v>135447.39000000001</v>
      </c>
      <c r="K69" s="14">
        <v>147750.18000000002</v>
      </c>
      <c r="L69" s="24">
        <v>135360.28</v>
      </c>
      <c r="M69" s="24">
        <v>133598.47999999998</v>
      </c>
      <c r="N69" s="6">
        <f t="shared" si="0"/>
        <v>1571384.55</v>
      </c>
    </row>
    <row r="70" spans="1:14">
      <c r="A70" t="s">
        <v>122</v>
      </c>
      <c r="B70" s="13">
        <v>158092.32999999999</v>
      </c>
      <c r="C70" s="14">
        <v>164568.21</v>
      </c>
      <c r="D70" s="14">
        <v>168666.56000000003</v>
      </c>
      <c r="E70" s="14">
        <v>164395.72</v>
      </c>
      <c r="F70" s="17">
        <v>168013.11000000002</v>
      </c>
      <c r="G70" s="14">
        <v>150143.78</v>
      </c>
      <c r="H70" s="20">
        <v>163734.04</v>
      </c>
      <c r="I70" s="22">
        <v>159493.56</v>
      </c>
      <c r="J70" s="14">
        <v>159664.84</v>
      </c>
      <c r="K70" s="14">
        <v>177164.97</v>
      </c>
      <c r="L70" s="24">
        <v>170443.24000000002</v>
      </c>
      <c r="M70" s="24">
        <v>173872.82</v>
      </c>
      <c r="N70" s="6">
        <f t="shared" si="0"/>
        <v>1978253.1800000002</v>
      </c>
    </row>
    <row r="71" spans="1:14">
      <c r="A71" t="s">
        <v>59</v>
      </c>
      <c r="B71" s="13">
        <v>76072.740000000005</v>
      </c>
      <c r="C71" s="14">
        <v>71743.960000000006</v>
      </c>
      <c r="D71" s="14">
        <v>73491.41</v>
      </c>
      <c r="E71" s="14">
        <v>66342.55</v>
      </c>
      <c r="F71" s="17">
        <v>73499.8</v>
      </c>
      <c r="G71" s="14">
        <v>71416.23</v>
      </c>
      <c r="H71" s="20">
        <v>77091.47</v>
      </c>
      <c r="I71" s="22">
        <v>63443.66</v>
      </c>
      <c r="J71" s="14">
        <v>52662.01</v>
      </c>
      <c r="K71" s="14">
        <v>61736.970000000008</v>
      </c>
      <c r="L71" s="24">
        <v>57078.36</v>
      </c>
      <c r="M71" s="24">
        <v>55436.04</v>
      </c>
      <c r="N71" s="6">
        <f t="shared" si="0"/>
        <v>800015.20000000007</v>
      </c>
    </row>
    <row r="72" spans="1:14">
      <c r="A72" t="s">
        <v>123</v>
      </c>
      <c r="B72" s="13">
        <v>25559.93</v>
      </c>
      <c r="C72" s="14">
        <v>25169.25</v>
      </c>
      <c r="D72" s="14">
        <v>24600.880000000001</v>
      </c>
      <c r="E72" s="14">
        <v>24212.390000000003</v>
      </c>
      <c r="F72" s="17">
        <v>23308.829999999998</v>
      </c>
      <c r="G72" s="14">
        <v>22999.66</v>
      </c>
      <c r="H72" s="20">
        <v>23656.11</v>
      </c>
      <c r="I72" s="22">
        <v>20120.54</v>
      </c>
      <c r="J72" s="14">
        <v>18576.36</v>
      </c>
      <c r="K72" s="14">
        <v>22347.350000000002</v>
      </c>
      <c r="L72" s="24">
        <v>20905.23</v>
      </c>
      <c r="M72" s="24">
        <v>21055.600000000002</v>
      </c>
      <c r="N72" s="6">
        <f t="shared" si="0"/>
        <v>272512.13</v>
      </c>
    </row>
    <row r="73" spans="1:14">
      <c r="A73" t="s">
        <v>61</v>
      </c>
      <c r="B73" s="13">
        <v>6204.9400000000005</v>
      </c>
      <c r="C73" s="14">
        <v>5309.9800000000005</v>
      </c>
      <c r="D73" s="14">
        <v>5704.15</v>
      </c>
      <c r="E73" s="14">
        <v>5738.55</v>
      </c>
      <c r="F73" s="17">
        <v>5803.79</v>
      </c>
      <c r="G73" s="14">
        <v>5622.81</v>
      </c>
      <c r="H73" s="20">
        <v>5909.06</v>
      </c>
      <c r="I73" s="22">
        <v>4519.4399999999996</v>
      </c>
      <c r="J73" s="14">
        <v>4320.0600000000004</v>
      </c>
      <c r="K73" s="14">
        <v>5076.03</v>
      </c>
      <c r="L73" s="24">
        <v>4707.08</v>
      </c>
      <c r="M73" s="24">
        <v>4765.7</v>
      </c>
      <c r="N73" s="6">
        <f t="shared" si="0"/>
        <v>63681.59</v>
      </c>
    </row>
    <row r="74" spans="1:14">
      <c r="A74" t="s">
        <v>62</v>
      </c>
      <c r="B74" s="13">
        <v>5694.92</v>
      </c>
      <c r="C74" s="14">
        <v>5710.25</v>
      </c>
      <c r="D74" s="14">
        <v>5993.07</v>
      </c>
      <c r="E74" s="14">
        <v>5958.2</v>
      </c>
      <c r="F74" s="17">
        <v>5870.0099999999993</v>
      </c>
      <c r="G74" s="14">
        <v>5450.52</v>
      </c>
      <c r="H74" s="20">
        <v>5554.75</v>
      </c>
      <c r="I74" s="22">
        <v>4853.93</v>
      </c>
      <c r="J74" s="14">
        <v>4340.01</v>
      </c>
      <c r="K74" s="14">
        <v>4896.8500000000004</v>
      </c>
      <c r="L74" s="24">
        <v>4689.17</v>
      </c>
      <c r="M74" s="24">
        <v>5299.79</v>
      </c>
      <c r="N74" s="6">
        <f t="shared" si="0"/>
        <v>64311.47</v>
      </c>
    </row>
    <row r="75" spans="1:14">
      <c r="A75" t="s">
        <v>124</v>
      </c>
      <c r="B75" s="13">
        <v>187939.12</v>
      </c>
      <c r="C75" s="14">
        <v>189935.28999999998</v>
      </c>
      <c r="D75" s="14">
        <v>190088.24999999997</v>
      </c>
      <c r="E75" s="14">
        <v>178140.62</v>
      </c>
      <c r="F75" s="17">
        <v>189871.65999999997</v>
      </c>
      <c r="G75" s="14">
        <v>179462.34</v>
      </c>
      <c r="H75" s="20">
        <v>182605.47</v>
      </c>
      <c r="I75" s="22">
        <v>184508.24</v>
      </c>
      <c r="J75" s="14">
        <v>195610.69</v>
      </c>
      <c r="K75" s="14">
        <v>209675.84</v>
      </c>
      <c r="L75" s="24">
        <v>196743.49000000002</v>
      </c>
      <c r="M75" s="24">
        <v>193564.64</v>
      </c>
      <c r="N75" s="6">
        <f t="shared" si="0"/>
        <v>2278145.65</v>
      </c>
    </row>
    <row r="76" spans="1:14">
      <c r="A76" t="s">
        <v>125</v>
      </c>
      <c r="B76" s="13">
        <v>9885.77</v>
      </c>
      <c r="C76" s="14">
        <v>9649.8000000000011</v>
      </c>
      <c r="D76" s="14">
        <v>9968.99</v>
      </c>
      <c r="E76" s="14">
        <v>11288.55</v>
      </c>
      <c r="F76" s="17">
        <v>9362.5399999999991</v>
      </c>
      <c r="G76" s="14">
        <v>8853.5300000000007</v>
      </c>
      <c r="H76" s="20">
        <v>8345.16</v>
      </c>
      <c r="I76" s="22">
        <v>8464.5400000000009</v>
      </c>
      <c r="J76" s="14">
        <v>8548.0300000000007</v>
      </c>
      <c r="K76" s="14">
        <v>9593.67</v>
      </c>
      <c r="L76" s="24">
        <v>9885.16</v>
      </c>
      <c r="M76" s="24">
        <v>10723</v>
      </c>
      <c r="N76" s="6">
        <f t="shared" si="0"/>
        <v>114568.74</v>
      </c>
    </row>
    <row r="77" spans="1:14">
      <c r="A77" t="s">
        <v>126</v>
      </c>
      <c r="B77" s="13">
        <v>31198.770000000004</v>
      </c>
      <c r="C77" s="14">
        <v>31666.09</v>
      </c>
      <c r="D77" s="14">
        <v>28893.140000000003</v>
      </c>
      <c r="E77" s="14">
        <v>22654.110000000004</v>
      </c>
      <c r="F77" s="17">
        <v>24476.720000000001</v>
      </c>
      <c r="G77" s="14">
        <v>21249.26</v>
      </c>
      <c r="H77" s="20">
        <v>25326.38</v>
      </c>
      <c r="I77" s="22">
        <v>34673.839999999997</v>
      </c>
      <c r="J77" s="14">
        <v>20843.580000000002</v>
      </c>
      <c r="K77" s="14">
        <v>29531.51</v>
      </c>
      <c r="L77" s="24">
        <v>29650.699999999997</v>
      </c>
      <c r="M77" s="24">
        <v>34447.64</v>
      </c>
      <c r="N77" s="6">
        <f>SUM(B77:M77)</f>
        <v>334611.74000000005</v>
      </c>
    </row>
    <row r="78" spans="1:14">
      <c r="A78" t="s">
        <v>66</v>
      </c>
      <c r="B78" s="13">
        <v>10347.31</v>
      </c>
      <c r="C78" s="14">
        <v>10646.93</v>
      </c>
      <c r="D78" s="14">
        <v>10397.630000000001</v>
      </c>
      <c r="E78" s="14">
        <v>10753.27</v>
      </c>
      <c r="F78" s="17">
        <v>9083.94</v>
      </c>
      <c r="G78" s="14">
        <v>8582.4500000000007</v>
      </c>
      <c r="H78" s="20">
        <v>8259.51</v>
      </c>
      <c r="I78" s="22">
        <v>9261.9</v>
      </c>
      <c r="J78" s="14">
        <v>9779.7800000000007</v>
      </c>
      <c r="K78" s="14">
        <v>11211.97</v>
      </c>
      <c r="L78" s="24">
        <v>10062.84</v>
      </c>
      <c r="M78" s="24">
        <v>10613.58</v>
      </c>
      <c r="N78" s="6">
        <f>SUM(B78:M78)</f>
        <v>119001.10999999999</v>
      </c>
    </row>
    <row r="79" spans="1:14">
      <c r="A79" t="s">
        <v>1</v>
      </c>
    </row>
    <row r="80" spans="1:14">
      <c r="A80" t="s">
        <v>68</v>
      </c>
      <c r="B80" s="6">
        <f t="shared" ref="B80:M80" si="1">SUM(B12:B78)</f>
        <v>6542845.709999999</v>
      </c>
      <c r="C80" s="6">
        <f t="shared" si="1"/>
        <v>6430050.8300000001</v>
      </c>
      <c r="D80" s="6">
        <f t="shared" si="1"/>
        <v>6602128.9800000014</v>
      </c>
      <c r="E80" s="6">
        <f t="shared" si="1"/>
        <v>6259688.1000000006</v>
      </c>
      <c r="F80" s="6">
        <f t="shared" si="1"/>
        <v>6668920.6500000013</v>
      </c>
      <c r="G80" s="6">
        <f t="shared" si="1"/>
        <v>6356891.0799999991</v>
      </c>
      <c r="H80" s="6">
        <f t="shared" si="1"/>
        <v>6619870.75</v>
      </c>
      <c r="I80" s="6">
        <f t="shared" si="1"/>
        <v>6616109.8100000033</v>
      </c>
      <c r="J80" s="6">
        <f t="shared" si="1"/>
        <v>6369150.1199999992</v>
      </c>
      <c r="K80" s="6">
        <f t="shared" si="1"/>
        <v>7223793.3399999971</v>
      </c>
      <c r="L80" s="6">
        <f t="shared" si="1"/>
        <v>6882403.9700000007</v>
      </c>
      <c r="M80" s="6">
        <f t="shared" si="1"/>
        <v>6870163.21</v>
      </c>
      <c r="N80" s="6">
        <f>SUM(B80:M80)</f>
        <v>79442016.549999997</v>
      </c>
    </row>
    <row r="87" spans="2:13">
      <c r="B87" s="8"/>
      <c r="C87" s="8"/>
      <c r="D87" s="8"/>
      <c r="E87" s="8"/>
      <c r="F87" s="8"/>
      <c r="G87" s="8"/>
      <c r="H87" s="8"/>
      <c r="I87" s="8"/>
      <c r="J87" s="8"/>
      <c r="K87" s="8"/>
      <c r="L87" s="8"/>
      <c r="M87" s="8"/>
    </row>
    <row r="88" spans="2:13">
      <c r="B88" s="8"/>
      <c r="C88" s="8"/>
      <c r="D88" s="8"/>
      <c r="E88" s="8"/>
      <c r="F88" s="8"/>
      <c r="G88" s="8"/>
      <c r="H88" s="8"/>
      <c r="I88" s="8"/>
      <c r="J88" s="8"/>
      <c r="K88" s="8"/>
      <c r="L88" s="8"/>
      <c r="M88" s="8"/>
    </row>
    <row r="89" spans="2:13">
      <c r="B89" s="8"/>
      <c r="C89" s="8"/>
      <c r="D89" s="8"/>
      <c r="E89" s="8"/>
      <c r="F89" s="8"/>
      <c r="G89" s="8"/>
      <c r="H89" s="8"/>
      <c r="I89" s="8"/>
      <c r="J89" s="8"/>
      <c r="K89" s="8"/>
      <c r="L89" s="8"/>
      <c r="M89" s="8"/>
    </row>
    <row r="90" spans="2:13">
      <c r="B90" s="8"/>
      <c r="C90" s="8"/>
      <c r="D90" s="8"/>
      <c r="E90" s="8"/>
      <c r="F90" s="8"/>
      <c r="G90" s="8"/>
      <c r="H90" s="8"/>
      <c r="I90" s="8"/>
      <c r="J90" s="8"/>
      <c r="K90" s="8"/>
      <c r="L90" s="8"/>
      <c r="M90" s="8"/>
    </row>
    <row r="91" spans="2:13">
      <c r="B91" s="8"/>
      <c r="C91" s="8"/>
      <c r="D91" s="8"/>
      <c r="E91" s="8"/>
      <c r="F91" s="8"/>
      <c r="G91" s="8"/>
      <c r="H91" s="8"/>
      <c r="I91" s="8"/>
      <c r="J91" s="8"/>
      <c r="K91" s="8"/>
      <c r="L91" s="8"/>
      <c r="M91" s="8"/>
    </row>
    <row r="92" spans="2:13">
      <c r="B92" s="8"/>
      <c r="C92" s="8"/>
      <c r="D92" s="8"/>
      <c r="E92" s="8"/>
      <c r="F92" s="8"/>
      <c r="G92" s="8"/>
      <c r="H92" s="8"/>
      <c r="I92" s="8"/>
      <c r="J92" s="8"/>
      <c r="K92" s="8"/>
      <c r="L92" s="8"/>
      <c r="M92" s="8"/>
    </row>
    <row r="93" spans="2:13">
      <c r="B93" s="8"/>
      <c r="C93" s="8"/>
      <c r="D93" s="8"/>
      <c r="E93" s="8"/>
      <c r="F93" s="8"/>
      <c r="G93" s="8"/>
      <c r="H93" s="8"/>
      <c r="I93" s="8"/>
      <c r="J93" s="8"/>
      <c r="K93" s="8"/>
      <c r="L93" s="8"/>
      <c r="M93" s="8"/>
    </row>
    <row r="94" spans="2:13">
      <c r="B94" s="8"/>
      <c r="C94" s="8"/>
      <c r="D94" s="8"/>
      <c r="E94" s="8"/>
      <c r="F94" s="8"/>
      <c r="G94" s="8"/>
      <c r="H94" s="8"/>
      <c r="I94" s="8"/>
      <c r="J94" s="8"/>
      <c r="K94" s="8"/>
      <c r="L94" s="8"/>
      <c r="M94" s="8"/>
    </row>
    <row r="95" spans="2:13">
      <c r="B95" s="8"/>
      <c r="C95" s="8"/>
      <c r="D95" s="8"/>
      <c r="E95" s="8"/>
      <c r="F95" s="8"/>
      <c r="G95" s="8"/>
      <c r="H95" s="8"/>
      <c r="I95" s="8"/>
      <c r="J95" s="8"/>
      <c r="K95" s="8"/>
      <c r="L95" s="8"/>
      <c r="M95" s="8"/>
    </row>
    <row r="96" spans="2:13">
      <c r="B96" s="8"/>
      <c r="C96" s="8"/>
      <c r="D96" s="8"/>
      <c r="E96" s="8"/>
      <c r="F96" s="8"/>
      <c r="G96" s="8"/>
      <c r="H96" s="8"/>
      <c r="I96" s="8"/>
      <c r="J96" s="8"/>
      <c r="K96" s="8"/>
      <c r="L96" s="8"/>
      <c r="M96" s="8"/>
    </row>
    <row r="97" spans="2:13">
      <c r="B97" s="8"/>
      <c r="C97" s="8"/>
      <c r="D97" s="8"/>
      <c r="E97" s="8"/>
      <c r="F97" s="8"/>
      <c r="G97" s="8"/>
      <c r="H97" s="8"/>
      <c r="I97" s="8"/>
      <c r="J97" s="8"/>
      <c r="K97" s="8"/>
      <c r="L97" s="8"/>
      <c r="M97" s="8"/>
    </row>
    <row r="98" spans="2:13">
      <c r="B98" s="8"/>
      <c r="C98" s="8"/>
      <c r="D98" s="8"/>
      <c r="E98" s="8"/>
      <c r="F98" s="8"/>
      <c r="G98" s="8"/>
      <c r="H98" s="8"/>
      <c r="I98" s="8"/>
      <c r="J98" s="8"/>
      <c r="K98" s="8"/>
      <c r="L98" s="8"/>
      <c r="M98" s="8"/>
    </row>
    <row r="99" spans="2:13">
      <c r="B99" s="8"/>
      <c r="C99" s="8"/>
      <c r="D99" s="8"/>
      <c r="E99" s="8"/>
      <c r="F99" s="8"/>
      <c r="G99" s="8"/>
      <c r="H99" s="8"/>
      <c r="I99" s="8"/>
      <c r="J99" s="8"/>
      <c r="K99" s="8"/>
      <c r="L99" s="8"/>
      <c r="M99" s="8"/>
    </row>
    <row r="100" spans="2:13">
      <c r="B100" s="8"/>
      <c r="C100" s="8"/>
      <c r="D100" s="8"/>
      <c r="E100" s="8"/>
      <c r="F100" s="8"/>
      <c r="G100" s="8"/>
      <c r="H100" s="8"/>
      <c r="I100" s="8"/>
      <c r="J100" s="8"/>
      <c r="K100" s="8"/>
      <c r="L100" s="8"/>
      <c r="M100" s="8"/>
    </row>
    <row r="101" spans="2:13">
      <c r="B101" s="8"/>
      <c r="C101" s="8"/>
      <c r="D101" s="8"/>
      <c r="E101" s="8"/>
      <c r="F101" s="8"/>
      <c r="G101" s="8"/>
      <c r="H101" s="8"/>
      <c r="I101" s="8"/>
      <c r="J101" s="8"/>
      <c r="K101" s="8"/>
      <c r="L101" s="8"/>
      <c r="M101" s="8"/>
    </row>
    <row r="102" spans="2:13">
      <c r="B102" s="8"/>
      <c r="C102" s="8"/>
      <c r="D102" s="8"/>
      <c r="E102" s="8"/>
      <c r="F102" s="8"/>
      <c r="G102" s="8"/>
      <c r="H102" s="8"/>
      <c r="I102" s="8"/>
      <c r="J102" s="8"/>
      <c r="K102" s="8"/>
      <c r="L102" s="8"/>
      <c r="M102" s="8"/>
    </row>
    <row r="103" spans="2:13">
      <c r="B103" s="8"/>
      <c r="C103" s="8"/>
      <c r="D103" s="8"/>
      <c r="E103" s="8"/>
      <c r="F103" s="8"/>
      <c r="G103" s="8"/>
      <c r="H103" s="8"/>
      <c r="I103" s="8"/>
      <c r="J103" s="8"/>
      <c r="K103" s="8"/>
      <c r="L103" s="8"/>
      <c r="M103" s="8"/>
    </row>
    <row r="104" spans="2:13">
      <c r="B104" s="8"/>
      <c r="C104" s="8"/>
      <c r="D104" s="8"/>
      <c r="E104" s="8"/>
      <c r="F104" s="8"/>
      <c r="G104" s="8"/>
      <c r="H104" s="8"/>
      <c r="I104" s="8"/>
      <c r="J104" s="8"/>
      <c r="K104" s="8"/>
      <c r="L104" s="8"/>
      <c r="M104" s="8"/>
    </row>
    <row r="105" spans="2:13">
      <c r="B105" s="8"/>
      <c r="C105" s="8"/>
      <c r="D105" s="8"/>
      <c r="E105" s="8"/>
      <c r="F105" s="8"/>
      <c r="G105" s="8"/>
      <c r="H105" s="8"/>
      <c r="I105" s="8"/>
      <c r="J105" s="8"/>
      <c r="K105" s="8"/>
      <c r="L105" s="8"/>
      <c r="M105" s="8"/>
    </row>
    <row r="106" spans="2:13">
      <c r="B106" s="8"/>
      <c r="C106" s="8"/>
      <c r="D106" s="8"/>
      <c r="E106" s="8"/>
      <c r="F106" s="8"/>
      <c r="G106" s="8"/>
      <c r="H106" s="8"/>
      <c r="I106" s="8"/>
      <c r="J106" s="8"/>
      <c r="K106" s="8"/>
      <c r="L106" s="8"/>
      <c r="M106" s="8"/>
    </row>
    <row r="107" spans="2:13">
      <c r="B107" s="8"/>
      <c r="C107" s="8"/>
      <c r="D107" s="8"/>
      <c r="E107" s="8"/>
      <c r="F107" s="8"/>
      <c r="G107" s="8"/>
      <c r="H107" s="8"/>
      <c r="I107" s="8"/>
      <c r="J107" s="8"/>
      <c r="K107" s="8"/>
      <c r="L107" s="8"/>
      <c r="M107" s="8"/>
    </row>
    <row r="108" spans="2:13">
      <c r="B108" s="8"/>
      <c r="C108" s="8"/>
      <c r="D108" s="8"/>
      <c r="E108" s="8"/>
      <c r="F108" s="8"/>
      <c r="G108" s="8"/>
      <c r="H108" s="8"/>
      <c r="I108" s="8"/>
      <c r="J108" s="8"/>
      <c r="K108" s="8"/>
      <c r="L108" s="8"/>
      <c r="M108" s="8"/>
    </row>
    <row r="109" spans="2:13">
      <c r="B109" s="8"/>
      <c r="C109" s="8"/>
      <c r="D109" s="8"/>
      <c r="E109" s="8"/>
      <c r="F109" s="8"/>
      <c r="G109" s="8"/>
      <c r="H109" s="8"/>
      <c r="I109" s="8"/>
      <c r="J109" s="8"/>
      <c r="K109" s="8"/>
      <c r="L109" s="8"/>
      <c r="M109" s="8"/>
    </row>
    <row r="110" spans="2:13">
      <c r="B110" s="8"/>
      <c r="C110" s="8"/>
      <c r="D110" s="8"/>
      <c r="E110" s="8"/>
      <c r="F110" s="8"/>
      <c r="G110" s="8"/>
      <c r="H110" s="8"/>
      <c r="I110" s="8"/>
      <c r="J110" s="8"/>
      <c r="K110" s="8"/>
      <c r="L110" s="8"/>
      <c r="M110" s="8"/>
    </row>
    <row r="111" spans="2:13">
      <c r="B111" s="8"/>
      <c r="C111" s="8"/>
      <c r="D111" s="8"/>
      <c r="E111" s="8"/>
      <c r="F111" s="8"/>
      <c r="G111" s="8"/>
      <c r="H111" s="8"/>
      <c r="I111" s="8"/>
      <c r="J111" s="8"/>
      <c r="K111" s="8"/>
      <c r="L111" s="8"/>
      <c r="M111" s="8"/>
    </row>
    <row r="112" spans="2:13">
      <c r="B112" s="8"/>
      <c r="C112" s="8"/>
      <c r="D112" s="8"/>
      <c r="E112" s="8"/>
      <c r="F112" s="8"/>
      <c r="G112" s="8"/>
      <c r="H112" s="8"/>
      <c r="I112" s="8"/>
      <c r="J112" s="8"/>
      <c r="K112" s="8"/>
      <c r="L112" s="8"/>
      <c r="M112" s="8"/>
    </row>
    <row r="113" spans="2:13">
      <c r="B113" s="8"/>
      <c r="C113" s="8"/>
      <c r="D113" s="8"/>
      <c r="E113" s="8"/>
      <c r="F113" s="8"/>
      <c r="G113" s="8"/>
      <c r="H113" s="8"/>
      <c r="I113" s="8"/>
      <c r="J113" s="8"/>
      <c r="K113" s="8"/>
      <c r="L113" s="8"/>
      <c r="M113" s="8"/>
    </row>
    <row r="114" spans="2:13">
      <c r="B114" s="8"/>
      <c r="C114" s="8"/>
      <c r="D114" s="8"/>
      <c r="E114" s="8"/>
      <c r="F114" s="8"/>
      <c r="G114" s="8"/>
      <c r="H114" s="8"/>
      <c r="I114" s="8"/>
      <c r="J114" s="8"/>
      <c r="K114" s="8"/>
      <c r="L114" s="8"/>
      <c r="M114" s="8"/>
    </row>
    <row r="115" spans="2:13">
      <c r="B115" s="8"/>
      <c r="C115" s="8"/>
      <c r="D115" s="8"/>
      <c r="E115" s="8"/>
      <c r="F115" s="8"/>
      <c r="G115" s="8"/>
      <c r="H115" s="8"/>
      <c r="I115" s="8"/>
      <c r="J115" s="8"/>
      <c r="K115" s="8"/>
      <c r="L115" s="8"/>
      <c r="M115" s="8"/>
    </row>
    <row r="116" spans="2:13">
      <c r="B116" s="8"/>
      <c r="C116" s="8"/>
      <c r="D116" s="8"/>
      <c r="E116" s="8"/>
      <c r="F116" s="8"/>
      <c r="G116" s="8"/>
      <c r="H116" s="8"/>
      <c r="I116" s="8"/>
      <c r="J116" s="8"/>
      <c r="K116" s="8"/>
      <c r="L116" s="8"/>
      <c r="M116" s="8"/>
    </row>
    <row r="117" spans="2:13">
      <c r="B117" s="8"/>
      <c r="C117" s="8"/>
      <c r="D117" s="8"/>
      <c r="E117" s="8"/>
      <c r="F117" s="8"/>
      <c r="G117" s="8"/>
      <c r="H117" s="8"/>
      <c r="I117" s="8"/>
      <c r="J117" s="8"/>
      <c r="K117" s="8"/>
      <c r="L117" s="8"/>
      <c r="M117" s="8"/>
    </row>
    <row r="118" spans="2:13">
      <c r="B118" s="8"/>
      <c r="C118" s="8"/>
      <c r="D118" s="8"/>
      <c r="E118" s="8"/>
      <c r="F118" s="8"/>
      <c r="G118" s="8"/>
      <c r="H118" s="8"/>
      <c r="I118" s="8"/>
      <c r="J118" s="8"/>
      <c r="K118" s="8"/>
      <c r="L118" s="8"/>
      <c r="M118" s="8"/>
    </row>
    <row r="119" spans="2:13">
      <c r="B119" s="8"/>
      <c r="C119" s="8"/>
      <c r="D119" s="8"/>
      <c r="E119" s="8"/>
      <c r="F119" s="8"/>
      <c r="G119" s="8"/>
      <c r="H119" s="8"/>
      <c r="I119" s="8"/>
      <c r="J119" s="8"/>
      <c r="K119" s="8"/>
      <c r="L119" s="8"/>
      <c r="M119" s="8"/>
    </row>
    <row r="120" spans="2:13">
      <c r="B120" s="8"/>
      <c r="C120" s="8"/>
      <c r="D120" s="8"/>
      <c r="E120" s="8"/>
      <c r="F120" s="8"/>
      <c r="G120" s="8"/>
      <c r="H120" s="8"/>
      <c r="I120" s="8"/>
      <c r="J120" s="8"/>
      <c r="K120" s="8"/>
      <c r="L120" s="8"/>
      <c r="M120" s="8"/>
    </row>
    <row r="121" spans="2:13">
      <c r="B121" s="8"/>
      <c r="C121" s="8"/>
      <c r="D121" s="8"/>
      <c r="E121" s="8"/>
      <c r="F121" s="8"/>
      <c r="G121" s="8"/>
      <c r="H121" s="8"/>
      <c r="I121" s="8"/>
      <c r="J121" s="8"/>
      <c r="K121" s="8"/>
      <c r="L121" s="8"/>
      <c r="M121" s="8"/>
    </row>
    <row r="122" spans="2:13">
      <c r="B122" s="8"/>
      <c r="C122" s="8"/>
      <c r="D122" s="8"/>
      <c r="E122" s="8"/>
      <c r="F122" s="8"/>
      <c r="G122" s="8"/>
      <c r="H122" s="8"/>
      <c r="I122" s="8"/>
      <c r="J122" s="8"/>
      <c r="K122" s="8"/>
      <c r="L122" s="8"/>
      <c r="M122" s="8"/>
    </row>
    <row r="123" spans="2:13">
      <c r="B123" s="8"/>
      <c r="C123" s="8"/>
      <c r="D123" s="8"/>
      <c r="E123" s="8"/>
      <c r="F123" s="8"/>
      <c r="G123" s="8"/>
      <c r="H123" s="8"/>
      <c r="I123" s="8"/>
      <c r="J123" s="8"/>
      <c r="K123" s="8"/>
      <c r="L123" s="8"/>
      <c r="M123" s="8"/>
    </row>
    <row r="124" spans="2:13">
      <c r="B124" s="8"/>
      <c r="C124" s="8"/>
      <c r="D124" s="8"/>
      <c r="E124" s="8"/>
      <c r="F124" s="8"/>
      <c r="G124" s="8"/>
      <c r="H124" s="8"/>
      <c r="I124" s="8"/>
      <c r="J124" s="8"/>
      <c r="K124" s="8"/>
      <c r="L124" s="8"/>
      <c r="M124" s="8"/>
    </row>
    <row r="125" spans="2:13">
      <c r="B125" s="8"/>
      <c r="C125" s="8"/>
      <c r="D125" s="8"/>
      <c r="E125" s="8"/>
      <c r="F125" s="8"/>
      <c r="G125" s="8"/>
      <c r="H125" s="8"/>
      <c r="I125" s="8"/>
      <c r="J125" s="8"/>
      <c r="K125" s="8"/>
      <c r="L125" s="8"/>
      <c r="M125" s="8"/>
    </row>
    <row r="126" spans="2:13">
      <c r="B126" s="8"/>
      <c r="C126" s="8"/>
      <c r="D126" s="8"/>
      <c r="E126" s="8"/>
      <c r="F126" s="8"/>
      <c r="G126" s="8"/>
      <c r="H126" s="8"/>
      <c r="I126" s="8"/>
      <c r="J126" s="8"/>
      <c r="K126" s="8"/>
      <c r="L126" s="8"/>
      <c r="M126" s="8"/>
    </row>
    <row r="127" spans="2:13">
      <c r="B127" s="8"/>
      <c r="C127" s="8"/>
      <c r="D127" s="8"/>
      <c r="E127" s="8"/>
      <c r="F127" s="8"/>
      <c r="G127" s="8"/>
      <c r="H127" s="8"/>
      <c r="I127" s="8"/>
      <c r="J127" s="8"/>
      <c r="K127" s="8"/>
      <c r="L127" s="8"/>
      <c r="M127" s="8"/>
    </row>
    <row r="128" spans="2:13">
      <c r="B128" s="8"/>
      <c r="C128" s="8"/>
      <c r="D128" s="8"/>
      <c r="E128" s="8"/>
      <c r="F128" s="8"/>
      <c r="G128" s="8"/>
      <c r="H128" s="8"/>
      <c r="I128" s="8"/>
      <c r="J128" s="8"/>
      <c r="K128" s="8"/>
      <c r="L128" s="8"/>
      <c r="M128" s="8"/>
    </row>
    <row r="129" spans="2:13">
      <c r="B129" s="8"/>
      <c r="C129" s="8"/>
      <c r="D129" s="8"/>
      <c r="E129" s="8"/>
      <c r="F129" s="8"/>
      <c r="G129" s="8"/>
      <c r="H129" s="8"/>
      <c r="I129" s="8"/>
      <c r="J129" s="8"/>
      <c r="K129" s="8"/>
      <c r="L129" s="8"/>
      <c r="M129" s="8"/>
    </row>
    <row r="130" spans="2:13">
      <c r="B130" s="8"/>
      <c r="C130" s="8"/>
      <c r="D130" s="8"/>
      <c r="E130" s="8"/>
      <c r="F130" s="8"/>
      <c r="G130" s="8"/>
      <c r="H130" s="8"/>
      <c r="I130" s="8"/>
      <c r="J130" s="8"/>
      <c r="K130" s="8"/>
      <c r="L130" s="8"/>
      <c r="M130" s="8"/>
    </row>
    <row r="131" spans="2:13">
      <c r="B131" s="8"/>
      <c r="C131" s="8"/>
      <c r="D131" s="8"/>
      <c r="E131" s="8"/>
      <c r="F131" s="8"/>
      <c r="G131" s="8"/>
      <c r="H131" s="8"/>
      <c r="I131" s="8"/>
      <c r="J131" s="8"/>
      <c r="K131" s="8"/>
      <c r="L131" s="8"/>
      <c r="M131" s="8"/>
    </row>
    <row r="132" spans="2:13">
      <c r="B132" s="8"/>
      <c r="C132" s="8"/>
      <c r="D132" s="8"/>
      <c r="E132" s="8"/>
      <c r="F132" s="8"/>
      <c r="G132" s="8"/>
      <c r="H132" s="8"/>
      <c r="I132" s="8"/>
      <c r="J132" s="8"/>
      <c r="K132" s="8"/>
      <c r="L132" s="8"/>
      <c r="M132" s="8"/>
    </row>
    <row r="133" spans="2:13">
      <c r="B133" s="8"/>
      <c r="C133" s="8"/>
      <c r="D133" s="8"/>
      <c r="E133" s="8"/>
      <c r="F133" s="8"/>
      <c r="G133" s="8"/>
      <c r="H133" s="8"/>
      <c r="I133" s="8"/>
      <c r="J133" s="8"/>
      <c r="K133" s="8"/>
      <c r="L133" s="8"/>
      <c r="M133" s="8"/>
    </row>
    <row r="134" spans="2:13">
      <c r="B134" s="8"/>
      <c r="C134" s="8"/>
      <c r="D134" s="8"/>
      <c r="E134" s="8"/>
      <c r="F134" s="8"/>
      <c r="G134" s="8"/>
      <c r="H134" s="8"/>
      <c r="I134" s="8"/>
      <c r="J134" s="8"/>
      <c r="K134" s="8"/>
      <c r="L134" s="8"/>
      <c r="M134" s="8"/>
    </row>
    <row r="135" spans="2:13">
      <c r="B135" s="8"/>
      <c r="C135" s="8"/>
      <c r="D135" s="8"/>
      <c r="E135" s="8"/>
      <c r="F135" s="8"/>
      <c r="G135" s="8"/>
      <c r="H135" s="8"/>
      <c r="I135" s="8"/>
      <c r="J135" s="8"/>
      <c r="K135" s="8"/>
      <c r="L135" s="8"/>
      <c r="M135" s="8"/>
    </row>
    <row r="136" spans="2:13">
      <c r="B136" s="8"/>
      <c r="C136" s="8"/>
      <c r="D136" s="8"/>
      <c r="E136" s="8"/>
      <c r="F136" s="8"/>
      <c r="G136" s="8"/>
      <c r="H136" s="8"/>
      <c r="I136" s="8"/>
      <c r="J136" s="8"/>
      <c r="K136" s="8"/>
      <c r="L136" s="8"/>
      <c r="M136" s="8"/>
    </row>
    <row r="137" spans="2:13">
      <c r="B137" s="8"/>
      <c r="C137" s="8"/>
      <c r="D137" s="8"/>
      <c r="E137" s="8"/>
      <c r="F137" s="8"/>
      <c r="G137" s="8"/>
      <c r="H137" s="8"/>
      <c r="I137" s="8"/>
      <c r="J137" s="8"/>
      <c r="K137" s="8"/>
      <c r="L137" s="8"/>
      <c r="M137" s="8"/>
    </row>
    <row r="138" spans="2:13">
      <c r="B138" s="8"/>
      <c r="C138" s="8"/>
      <c r="D138" s="8"/>
      <c r="E138" s="8"/>
      <c r="F138" s="8"/>
      <c r="G138" s="8"/>
      <c r="H138" s="8"/>
      <c r="I138" s="8"/>
      <c r="J138" s="8"/>
      <c r="K138" s="8"/>
      <c r="L138" s="8"/>
      <c r="M138" s="8"/>
    </row>
    <row r="139" spans="2:13">
      <c r="B139" s="8"/>
      <c r="C139" s="8"/>
      <c r="D139" s="8"/>
      <c r="E139" s="8"/>
      <c r="F139" s="8"/>
      <c r="G139" s="8"/>
      <c r="H139" s="8"/>
      <c r="I139" s="8"/>
      <c r="J139" s="8"/>
      <c r="K139" s="8"/>
      <c r="L139" s="8"/>
      <c r="M139" s="8"/>
    </row>
    <row r="140" spans="2:13">
      <c r="B140" s="8"/>
      <c r="C140" s="8"/>
      <c r="D140" s="8"/>
      <c r="E140" s="8"/>
      <c r="F140" s="8"/>
      <c r="G140" s="8"/>
      <c r="H140" s="8"/>
      <c r="I140" s="8"/>
      <c r="J140" s="8"/>
      <c r="K140" s="8"/>
      <c r="L140" s="8"/>
      <c r="M140" s="8"/>
    </row>
    <row r="141" spans="2:13">
      <c r="B141" s="8"/>
      <c r="C141" s="8"/>
      <c r="D141" s="8"/>
      <c r="E141" s="8"/>
      <c r="F141" s="8"/>
      <c r="G141" s="8"/>
      <c r="H141" s="8"/>
      <c r="I141" s="8"/>
      <c r="J141" s="8"/>
      <c r="K141" s="8"/>
      <c r="L141" s="8"/>
      <c r="M141" s="8"/>
    </row>
    <row r="142" spans="2:13">
      <c r="B142" s="8"/>
      <c r="C142" s="8"/>
      <c r="D142" s="8"/>
      <c r="E142" s="8"/>
      <c r="F142" s="8"/>
      <c r="G142" s="8"/>
      <c r="H142" s="8"/>
      <c r="I142" s="8"/>
      <c r="J142" s="8"/>
      <c r="K142" s="8"/>
      <c r="L142" s="8"/>
      <c r="M142" s="8"/>
    </row>
    <row r="143" spans="2:13">
      <c r="B143" s="8"/>
      <c r="C143" s="8"/>
      <c r="D143" s="8"/>
      <c r="E143" s="8"/>
      <c r="F143" s="8"/>
      <c r="G143" s="8"/>
      <c r="H143" s="8"/>
      <c r="I143" s="8"/>
      <c r="J143" s="8"/>
      <c r="K143" s="8"/>
      <c r="L143" s="8"/>
      <c r="M143" s="8"/>
    </row>
    <row r="144" spans="2:13">
      <c r="B144" s="8"/>
      <c r="C144" s="8"/>
      <c r="D144" s="8"/>
      <c r="E144" s="8"/>
      <c r="F144" s="8"/>
      <c r="G144" s="8"/>
      <c r="H144" s="8"/>
      <c r="I144" s="8"/>
      <c r="J144" s="8"/>
      <c r="K144" s="8"/>
      <c r="L144" s="8"/>
      <c r="M144" s="8"/>
    </row>
    <row r="145" spans="2:13">
      <c r="B145" s="8"/>
      <c r="C145" s="8"/>
      <c r="D145" s="8"/>
      <c r="E145" s="8"/>
      <c r="F145" s="8"/>
      <c r="G145" s="8"/>
      <c r="H145" s="8"/>
      <c r="I145" s="8"/>
      <c r="J145" s="8"/>
      <c r="K145" s="8"/>
      <c r="L145" s="8"/>
      <c r="M145" s="8"/>
    </row>
    <row r="146" spans="2:13">
      <c r="B146" s="8"/>
      <c r="C146" s="8"/>
      <c r="D146" s="8"/>
      <c r="E146" s="8"/>
      <c r="F146" s="8"/>
      <c r="G146" s="8"/>
      <c r="H146" s="8"/>
      <c r="I146" s="8"/>
      <c r="J146" s="8"/>
      <c r="K146" s="8"/>
      <c r="L146" s="8"/>
      <c r="M146" s="8"/>
    </row>
    <row r="147" spans="2:13">
      <c r="B147" s="8"/>
      <c r="C147" s="8"/>
      <c r="D147" s="8"/>
      <c r="E147" s="8"/>
      <c r="F147" s="8"/>
      <c r="G147" s="8"/>
      <c r="H147" s="8"/>
      <c r="I147" s="8"/>
      <c r="J147" s="8"/>
      <c r="K147" s="8"/>
      <c r="L147" s="8"/>
      <c r="M147" s="8"/>
    </row>
    <row r="148" spans="2:13">
      <c r="B148" s="8"/>
      <c r="C148" s="8"/>
      <c r="D148" s="8"/>
      <c r="E148" s="8"/>
      <c r="F148" s="8"/>
      <c r="G148" s="8"/>
      <c r="H148" s="8"/>
      <c r="I148" s="8"/>
      <c r="J148" s="8"/>
      <c r="K148" s="8"/>
      <c r="L148" s="8"/>
      <c r="M148" s="8"/>
    </row>
    <row r="149" spans="2:13">
      <c r="B149" s="8"/>
      <c r="C149" s="8"/>
      <c r="D149" s="8"/>
      <c r="E149" s="8"/>
      <c r="F149" s="8"/>
      <c r="G149" s="8"/>
      <c r="H149" s="8"/>
      <c r="I149" s="8"/>
      <c r="J149" s="8"/>
      <c r="K149" s="8"/>
      <c r="L149" s="8"/>
      <c r="M149" s="8"/>
    </row>
    <row r="150" spans="2:13">
      <c r="B150" s="8"/>
      <c r="C150" s="8"/>
      <c r="D150" s="8"/>
      <c r="E150" s="8"/>
      <c r="F150" s="8"/>
      <c r="G150" s="8"/>
      <c r="H150" s="8"/>
      <c r="I150" s="8"/>
      <c r="J150" s="8"/>
      <c r="K150" s="8"/>
      <c r="L150" s="8"/>
      <c r="M150" s="8"/>
    </row>
    <row r="151" spans="2:13">
      <c r="B151" s="8"/>
      <c r="C151" s="8"/>
      <c r="D151" s="8"/>
      <c r="E151" s="8"/>
      <c r="F151" s="8"/>
      <c r="G151" s="8"/>
      <c r="H151" s="8"/>
      <c r="I151" s="8"/>
      <c r="J151" s="8"/>
      <c r="K151" s="8"/>
      <c r="L151" s="8"/>
      <c r="M151" s="8"/>
    </row>
    <row r="152" spans="2:13">
      <c r="B152" s="8"/>
      <c r="C152" s="8"/>
      <c r="D152" s="8"/>
      <c r="E152" s="8"/>
      <c r="F152" s="8"/>
      <c r="G152" s="8"/>
      <c r="H152" s="8"/>
      <c r="I152" s="8"/>
      <c r="J152" s="8"/>
      <c r="K152" s="8"/>
      <c r="L152" s="8"/>
      <c r="M152" s="8"/>
    </row>
    <row r="153" spans="2:13">
      <c r="B153" s="8"/>
      <c r="C153" s="8"/>
      <c r="D153" s="8"/>
      <c r="E153" s="8"/>
      <c r="F153" s="8"/>
      <c r="G153" s="8"/>
      <c r="H153" s="8"/>
      <c r="I153" s="8"/>
      <c r="J153" s="8"/>
      <c r="K153" s="8"/>
      <c r="L153" s="8"/>
      <c r="M153" s="8"/>
    </row>
    <row r="159" spans="2:13">
      <c r="B159" s="8"/>
      <c r="C159" s="8"/>
      <c r="D159" s="8"/>
      <c r="E159" s="8"/>
      <c r="F159" s="8"/>
      <c r="G159" s="8"/>
      <c r="H159" s="8"/>
      <c r="I159" s="8"/>
      <c r="J159" s="8"/>
      <c r="K159" s="8"/>
      <c r="L159" s="8"/>
      <c r="M159" s="8"/>
    </row>
    <row r="160" spans="2:13">
      <c r="B160" s="8"/>
      <c r="C160" s="8"/>
      <c r="D160" s="8"/>
      <c r="E160" s="8"/>
      <c r="F160" s="8"/>
      <c r="G160" s="8"/>
      <c r="H160" s="8"/>
      <c r="I160" s="8"/>
      <c r="J160" s="8"/>
      <c r="K160" s="8"/>
      <c r="L160" s="8"/>
      <c r="M160" s="8"/>
    </row>
    <row r="161" spans="2:13">
      <c r="B161" s="8"/>
      <c r="C161" s="8"/>
      <c r="D161" s="8"/>
      <c r="E161" s="8"/>
      <c r="F161" s="8"/>
      <c r="G161" s="8"/>
      <c r="H161" s="8"/>
      <c r="I161" s="8"/>
      <c r="J161" s="8"/>
      <c r="K161" s="8"/>
      <c r="L161" s="8"/>
      <c r="M161" s="8"/>
    </row>
    <row r="162" spans="2:13">
      <c r="B162" s="8"/>
      <c r="C162" s="8"/>
      <c r="D162" s="8"/>
      <c r="E162" s="8"/>
      <c r="F162" s="8"/>
      <c r="G162" s="8"/>
      <c r="H162" s="8"/>
      <c r="I162" s="8"/>
      <c r="J162" s="8"/>
      <c r="K162" s="8"/>
      <c r="L162" s="8"/>
      <c r="M162" s="8"/>
    </row>
    <row r="163" spans="2:13">
      <c r="B163" s="8"/>
      <c r="C163" s="8"/>
      <c r="D163" s="8"/>
      <c r="E163" s="8"/>
      <c r="F163" s="8"/>
      <c r="G163" s="8"/>
      <c r="H163" s="8"/>
      <c r="I163" s="8"/>
      <c r="J163" s="8"/>
      <c r="K163" s="8"/>
      <c r="L163" s="8"/>
      <c r="M163" s="8"/>
    </row>
    <row r="164" spans="2:13">
      <c r="B164" s="8"/>
      <c r="C164" s="8"/>
      <c r="D164" s="8"/>
      <c r="E164" s="8"/>
      <c r="F164" s="8"/>
      <c r="G164" s="8"/>
      <c r="H164" s="8"/>
      <c r="I164" s="8"/>
      <c r="J164" s="8"/>
      <c r="K164" s="8"/>
      <c r="L164" s="8"/>
      <c r="M164" s="8"/>
    </row>
    <row r="165" spans="2:13">
      <c r="B165" s="8"/>
      <c r="C165" s="8"/>
      <c r="D165" s="8"/>
      <c r="E165" s="8"/>
      <c r="F165" s="8"/>
      <c r="G165" s="8"/>
      <c r="H165" s="8"/>
      <c r="I165" s="8"/>
      <c r="J165" s="8"/>
      <c r="K165" s="8"/>
      <c r="L165" s="8"/>
      <c r="M165" s="8"/>
    </row>
    <row r="166" spans="2:13">
      <c r="B166" s="8"/>
      <c r="C166" s="8"/>
      <c r="D166" s="8"/>
      <c r="E166" s="8"/>
      <c r="F166" s="8"/>
      <c r="G166" s="8"/>
      <c r="H166" s="8"/>
      <c r="I166" s="8"/>
      <c r="J166" s="8"/>
      <c r="K166" s="8"/>
      <c r="L166" s="8"/>
      <c r="M166" s="8"/>
    </row>
    <row r="167" spans="2:13">
      <c r="B167" s="8"/>
      <c r="C167" s="8"/>
      <c r="D167" s="8"/>
      <c r="E167" s="8"/>
      <c r="F167" s="8"/>
      <c r="G167" s="8"/>
      <c r="H167" s="8"/>
      <c r="I167" s="8"/>
      <c r="J167" s="8"/>
      <c r="K167" s="8"/>
      <c r="L167" s="8"/>
      <c r="M167" s="8"/>
    </row>
    <row r="168" spans="2:13">
      <c r="B168" s="8"/>
      <c r="C168" s="8"/>
      <c r="D168" s="8"/>
      <c r="E168" s="8"/>
      <c r="F168" s="8"/>
      <c r="G168" s="8"/>
      <c r="H168" s="8"/>
      <c r="I168" s="8"/>
      <c r="J168" s="8"/>
      <c r="K168" s="8"/>
      <c r="L168" s="8"/>
      <c r="M168" s="8"/>
    </row>
    <row r="169" spans="2:13">
      <c r="B169" s="8"/>
      <c r="C169" s="8"/>
      <c r="D169" s="8"/>
      <c r="E169" s="8"/>
      <c r="F169" s="8"/>
      <c r="G169" s="8"/>
      <c r="H169" s="8"/>
      <c r="I169" s="8"/>
      <c r="J169" s="8"/>
      <c r="K169" s="8"/>
      <c r="L169" s="8"/>
      <c r="M169" s="8"/>
    </row>
    <row r="170" spans="2:13">
      <c r="B170" s="8"/>
      <c r="C170" s="8"/>
      <c r="D170" s="8"/>
      <c r="E170" s="8"/>
      <c r="F170" s="8"/>
      <c r="G170" s="8"/>
      <c r="H170" s="8"/>
      <c r="I170" s="8"/>
      <c r="J170" s="8"/>
      <c r="K170" s="8"/>
      <c r="L170" s="8"/>
      <c r="M170" s="8"/>
    </row>
    <row r="171" spans="2:13">
      <c r="B171" s="8"/>
      <c r="C171" s="8"/>
      <c r="D171" s="8"/>
      <c r="E171" s="8"/>
      <c r="F171" s="8"/>
      <c r="G171" s="8"/>
      <c r="H171" s="8"/>
      <c r="I171" s="8"/>
      <c r="J171" s="8"/>
      <c r="K171" s="8"/>
      <c r="L171" s="8"/>
      <c r="M171" s="8"/>
    </row>
    <row r="172" spans="2:13">
      <c r="B172" s="8"/>
      <c r="C172" s="8"/>
      <c r="D172" s="8"/>
      <c r="E172" s="8"/>
      <c r="F172" s="8"/>
      <c r="G172" s="8"/>
      <c r="H172" s="8"/>
      <c r="I172" s="8"/>
      <c r="J172" s="8"/>
      <c r="K172" s="8"/>
      <c r="L172" s="8"/>
      <c r="M172" s="8"/>
    </row>
    <row r="173" spans="2:13">
      <c r="B173" s="8"/>
      <c r="C173" s="8"/>
      <c r="D173" s="8"/>
      <c r="E173" s="8"/>
      <c r="F173" s="8"/>
      <c r="G173" s="8"/>
      <c r="H173" s="8"/>
      <c r="I173" s="8"/>
      <c r="J173" s="8"/>
      <c r="K173" s="8"/>
      <c r="L173" s="8"/>
      <c r="M173" s="8"/>
    </row>
    <row r="174" spans="2:13">
      <c r="B174" s="8"/>
      <c r="C174" s="8"/>
      <c r="D174" s="8"/>
      <c r="E174" s="8"/>
      <c r="F174" s="8"/>
      <c r="G174" s="8"/>
      <c r="H174" s="8"/>
      <c r="I174" s="8"/>
      <c r="J174" s="8"/>
      <c r="K174" s="8"/>
      <c r="L174" s="8"/>
      <c r="M174" s="8"/>
    </row>
    <row r="175" spans="2:13">
      <c r="B175" s="8"/>
      <c r="C175" s="8"/>
      <c r="D175" s="8"/>
      <c r="E175" s="8"/>
      <c r="F175" s="8"/>
      <c r="G175" s="8"/>
      <c r="H175" s="8"/>
      <c r="I175" s="8"/>
      <c r="J175" s="8"/>
      <c r="K175" s="8"/>
      <c r="L175" s="8"/>
      <c r="M175" s="8"/>
    </row>
    <row r="176" spans="2:13">
      <c r="B176" s="8"/>
      <c r="C176" s="8"/>
      <c r="D176" s="8"/>
      <c r="E176" s="8"/>
      <c r="F176" s="8"/>
      <c r="G176" s="8"/>
      <c r="H176" s="8"/>
      <c r="I176" s="8"/>
      <c r="J176" s="8"/>
      <c r="K176" s="8"/>
      <c r="L176" s="8"/>
      <c r="M176" s="8"/>
    </row>
    <row r="177" spans="2:13">
      <c r="B177" s="8"/>
      <c r="C177" s="8"/>
      <c r="D177" s="8"/>
      <c r="E177" s="8"/>
      <c r="F177" s="8"/>
      <c r="G177" s="8"/>
      <c r="H177" s="8"/>
      <c r="I177" s="8"/>
      <c r="J177" s="8"/>
      <c r="K177" s="8"/>
      <c r="L177" s="8"/>
      <c r="M177" s="8"/>
    </row>
    <row r="178" spans="2:13">
      <c r="B178" s="8"/>
      <c r="C178" s="8"/>
      <c r="D178" s="8"/>
      <c r="E178" s="8"/>
      <c r="F178" s="8"/>
      <c r="G178" s="8"/>
      <c r="H178" s="8"/>
      <c r="I178" s="8"/>
      <c r="J178" s="8"/>
      <c r="K178" s="8"/>
      <c r="L178" s="8"/>
      <c r="M178" s="8"/>
    </row>
    <row r="179" spans="2:13">
      <c r="B179" s="8"/>
      <c r="C179" s="8"/>
      <c r="D179" s="8"/>
      <c r="E179" s="8"/>
      <c r="F179" s="8"/>
      <c r="G179" s="8"/>
      <c r="H179" s="8"/>
      <c r="I179" s="8"/>
      <c r="J179" s="8"/>
      <c r="K179" s="8"/>
      <c r="L179" s="8"/>
      <c r="M179" s="8"/>
    </row>
    <row r="180" spans="2:13">
      <c r="B180" s="8"/>
      <c r="C180" s="8"/>
      <c r="D180" s="8"/>
      <c r="E180" s="8"/>
      <c r="F180" s="8"/>
      <c r="G180" s="8"/>
      <c r="H180" s="8"/>
      <c r="I180" s="8"/>
      <c r="J180" s="8"/>
      <c r="K180" s="8"/>
      <c r="L180" s="8"/>
      <c r="M180" s="8"/>
    </row>
    <row r="181" spans="2:13">
      <c r="B181" s="8"/>
      <c r="C181" s="8"/>
      <c r="D181" s="8"/>
      <c r="E181" s="8"/>
      <c r="F181" s="8"/>
      <c r="G181" s="8"/>
      <c r="H181" s="8"/>
      <c r="I181" s="8"/>
      <c r="J181" s="8"/>
      <c r="K181" s="8"/>
      <c r="L181" s="8"/>
      <c r="M181" s="8"/>
    </row>
    <row r="182" spans="2:13">
      <c r="B182" s="8"/>
      <c r="C182" s="8"/>
      <c r="D182" s="8"/>
      <c r="E182" s="8"/>
      <c r="F182" s="8"/>
      <c r="G182" s="8"/>
      <c r="H182" s="8"/>
      <c r="I182" s="8"/>
      <c r="J182" s="8"/>
      <c r="K182" s="8"/>
      <c r="L182" s="8"/>
      <c r="M182" s="8"/>
    </row>
    <row r="183" spans="2:13">
      <c r="B183" s="8"/>
      <c r="C183" s="8"/>
      <c r="D183" s="8"/>
      <c r="E183" s="8"/>
      <c r="F183" s="8"/>
      <c r="G183" s="8"/>
      <c r="H183" s="8"/>
      <c r="I183" s="8"/>
      <c r="J183" s="8"/>
      <c r="K183" s="8"/>
      <c r="L183" s="8"/>
      <c r="M183" s="8"/>
    </row>
    <row r="184" spans="2:13">
      <c r="B184" s="8"/>
      <c r="C184" s="8"/>
      <c r="D184" s="8"/>
      <c r="E184" s="8"/>
      <c r="F184" s="8"/>
      <c r="G184" s="8"/>
      <c r="H184" s="8"/>
      <c r="I184" s="8"/>
      <c r="J184" s="8"/>
      <c r="K184" s="8"/>
      <c r="L184" s="8"/>
      <c r="M184" s="8"/>
    </row>
    <row r="185" spans="2:13">
      <c r="B185" s="8"/>
      <c r="C185" s="8"/>
      <c r="D185" s="8"/>
      <c r="E185" s="8"/>
      <c r="F185" s="8"/>
      <c r="G185" s="8"/>
      <c r="H185" s="8"/>
      <c r="I185" s="8"/>
      <c r="J185" s="8"/>
      <c r="K185" s="8"/>
      <c r="L185" s="8"/>
      <c r="M185" s="8"/>
    </row>
    <row r="186" spans="2:13">
      <c r="B186" s="8"/>
      <c r="C186" s="8"/>
      <c r="D186" s="8"/>
      <c r="E186" s="8"/>
      <c r="F186" s="8"/>
      <c r="G186" s="8"/>
      <c r="H186" s="8"/>
      <c r="I186" s="8"/>
      <c r="J186" s="8"/>
      <c r="K186" s="8"/>
      <c r="L186" s="8"/>
      <c r="M186" s="8"/>
    </row>
    <row r="187" spans="2:13">
      <c r="B187" s="8"/>
      <c r="C187" s="8"/>
      <c r="D187" s="8"/>
      <c r="E187" s="8"/>
      <c r="F187" s="8"/>
      <c r="G187" s="8"/>
      <c r="H187" s="8"/>
      <c r="I187" s="8"/>
      <c r="J187" s="8"/>
      <c r="K187" s="8"/>
      <c r="L187" s="8"/>
      <c r="M187" s="8"/>
    </row>
    <row r="188" spans="2:13">
      <c r="B188" s="8"/>
      <c r="C188" s="8"/>
      <c r="D188" s="8"/>
      <c r="E188" s="8"/>
      <c r="F188" s="8"/>
      <c r="G188" s="8"/>
      <c r="H188" s="8"/>
      <c r="I188" s="8"/>
      <c r="J188" s="8"/>
      <c r="K188" s="8"/>
      <c r="L188" s="8"/>
      <c r="M188" s="8"/>
    </row>
    <row r="189" spans="2:13">
      <c r="B189" s="8"/>
      <c r="C189" s="8"/>
      <c r="D189" s="8"/>
      <c r="E189" s="8"/>
      <c r="F189" s="8"/>
      <c r="G189" s="8"/>
      <c r="H189" s="8"/>
      <c r="I189" s="8"/>
      <c r="J189" s="8"/>
      <c r="K189" s="8"/>
      <c r="L189" s="8"/>
      <c r="M189" s="8"/>
    </row>
    <row r="190" spans="2:13">
      <c r="B190" s="8"/>
      <c r="C190" s="8"/>
      <c r="D190" s="8"/>
      <c r="E190" s="8"/>
      <c r="F190" s="8"/>
      <c r="G190" s="8"/>
      <c r="H190" s="8"/>
      <c r="I190" s="8"/>
      <c r="J190" s="8"/>
      <c r="K190" s="8"/>
      <c r="L190" s="8"/>
      <c r="M190" s="8"/>
    </row>
    <row r="191" spans="2:13">
      <c r="B191" s="8"/>
      <c r="C191" s="8"/>
      <c r="D191" s="8"/>
      <c r="E191" s="8"/>
      <c r="F191" s="8"/>
      <c r="G191" s="8"/>
      <c r="H191" s="8"/>
      <c r="I191" s="8"/>
      <c r="J191" s="8"/>
      <c r="K191" s="8"/>
      <c r="L191" s="8"/>
      <c r="M191" s="8"/>
    </row>
    <row r="192" spans="2:13">
      <c r="B192" s="8"/>
      <c r="C192" s="8"/>
      <c r="D192" s="8"/>
      <c r="E192" s="8"/>
      <c r="F192" s="8"/>
      <c r="G192" s="8"/>
      <c r="H192" s="8"/>
      <c r="I192" s="8"/>
      <c r="J192" s="8"/>
      <c r="K192" s="8"/>
      <c r="L192" s="8"/>
      <c r="M192" s="8"/>
    </row>
    <row r="193" spans="2:13">
      <c r="B193" s="8"/>
      <c r="C193" s="8"/>
      <c r="D193" s="8"/>
      <c r="E193" s="8"/>
      <c r="F193" s="8"/>
      <c r="G193" s="8"/>
      <c r="H193" s="8"/>
      <c r="I193" s="8"/>
      <c r="J193" s="8"/>
      <c r="K193" s="8"/>
      <c r="L193" s="8"/>
      <c r="M193" s="8"/>
    </row>
    <row r="194" spans="2:13">
      <c r="B194" s="8"/>
      <c r="C194" s="8"/>
      <c r="D194" s="8"/>
      <c r="E194" s="8"/>
      <c r="F194" s="8"/>
      <c r="G194" s="8"/>
      <c r="H194" s="8"/>
      <c r="I194" s="8"/>
      <c r="J194" s="8"/>
      <c r="K194" s="8"/>
      <c r="L194" s="8"/>
      <c r="M194" s="8"/>
    </row>
    <row r="195" spans="2:13">
      <c r="B195" s="8"/>
      <c r="C195" s="8"/>
      <c r="D195" s="8"/>
      <c r="E195" s="8"/>
      <c r="F195" s="8"/>
      <c r="G195" s="8"/>
      <c r="H195" s="8"/>
      <c r="I195" s="8"/>
      <c r="J195" s="8"/>
      <c r="K195" s="8"/>
      <c r="L195" s="8"/>
      <c r="M195" s="8"/>
    </row>
    <row r="196" spans="2:13">
      <c r="B196" s="8"/>
      <c r="C196" s="8"/>
      <c r="D196" s="8"/>
      <c r="E196" s="8"/>
      <c r="F196" s="8"/>
      <c r="G196" s="8"/>
      <c r="H196" s="8"/>
      <c r="I196" s="8"/>
      <c r="J196" s="8"/>
      <c r="K196" s="8"/>
      <c r="L196" s="8"/>
      <c r="M196" s="8"/>
    </row>
    <row r="197" spans="2:13">
      <c r="B197" s="8"/>
      <c r="C197" s="8"/>
      <c r="D197" s="8"/>
      <c r="E197" s="8"/>
      <c r="F197" s="8"/>
      <c r="G197" s="8"/>
      <c r="H197" s="8"/>
      <c r="I197" s="8"/>
      <c r="J197" s="8"/>
      <c r="K197" s="8"/>
      <c r="L197" s="8"/>
      <c r="M197" s="8"/>
    </row>
    <row r="198" spans="2:13">
      <c r="B198" s="8"/>
      <c r="C198" s="8"/>
      <c r="D198" s="8"/>
      <c r="E198" s="8"/>
      <c r="F198" s="8"/>
      <c r="G198" s="8"/>
      <c r="H198" s="8"/>
      <c r="I198" s="8"/>
      <c r="J198" s="8"/>
      <c r="K198" s="8"/>
      <c r="L198" s="8"/>
      <c r="M198" s="8"/>
    </row>
    <row r="199" spans="2:13">
      <c r="B199" s="8"/>
      <c r="C199" s="8"/>
      <c r="D199" s="8"/>
      <c r="E199" s="8"/>
      <c r="F199" s="8"/>
      <c r="G199" s="8"/>
      <c r="H199" s="8"/>
      <c r="I199" s="8"/>
      <c r="J199" s="8"/>
      <c r="K199" s="8"/>
      <c r="L199" s="8"/>
      <c r="M199" s="8"/>
    </row>
    <row r="200" spans="2:13">
      <c r="B200" s="8"/>
      <c r="C200" s="8"/>
      <c r="D200" s="8"/>
      <c r="E200" s="8"/>
      <c r="F200" s="8"/>
      <c r="G200" s="8"/>
      <c r="H200" s="8"/>
      <c r="I200" s="8"/>
      <c r="J200" s="8"/>
      <c r="K200" s="8"/>
      <c r="L200" s="8"/>
      <c r="M200" s="8"/>
    </row>
    <row r="201" spans="2:13">
      <c r="B201" s="8"/>
      <c r="C201" s="8"/>
      <c r="D201" s="8"/>
      <c r="E201" s="8"/>
      <c r="F201" s="8"/>
      <c r="G201" s="8"/>
      <c r="H201" s="8"/>
      <c r="I201" s="8"/>
      <c r="J201" s="8"/>
      <c r="K201" s="8"/>
      <c r="L201" s="8"/>
      <c r="M201" s="8"/>
    </row>
    <row r="202" spans="2:13">
      <c r="B202" s="8"/>
      <c r="C202" s="8"/>
      <c r="D202" s="8"/>
      <c r="E202" s="8"/>
      <c r="F202" s="8"/>
      <c r="G202" s="8"/>
      <c r="H202" s="8"/>
      <c r="I202" s="8"/>
      <c r="J202" s="8"/>
      <c r="K202" s="8"/>
      <c r="L202" s="8"/>
      <c r="M202" s="8"/>
    </row>
    <row r="203" spans="2:13">
      <c r="B203" s="8"/>
      <c r="C203" s="8"/>
      <c r="D203" s="8"/>
      <c r="E203" s="8"/>
      <c r="F203" s="8"/>
      <c r="G203" s="8"/>
      <c r="H203" s="8"/>
      <c r="I203" s="8"/>
      <c r="J203" s="8"/>
      <c r="K203" s="8"/>
      <c r="L203" s="8"/>
      <c r="M203" s="8"/>
    </row>
    <row r="204" spans="2:13">
      <c r="B204" s="8"/>
      <c r="C204" s="8"/>
      <c r="D204" s="8"/>
      <c r="E204" s="8"/>
      <c r="F204" s="8"/>
      <c r="G204" s="8"/>
      <c r="H204" s="8"/>
      <c r="I204" s="8"/>
      <c r="J204" s="8"/>
      <c r="K204" s="8"/>
      <c r="L204" s="8"/>
      <c r="M204" s="8"/>
    </row>
    <row r="205" spans="2:13">
      <c r="B205" s="8"/>
      <c r="C205" s="8"/>
      <c r="D205" s="8"/>
      <c r="E205" s="8"/>
      <c r="F205" s="8"/>
      <c r="G205" s="8"/>
      <c r="H205" s="8"/>
      <c r="I205" s="8"/>
      <c r="J205" s="8"/>
      <c r="K205" s="8"/>
      <c r="L205" s="8"/>
      <c r="M205" s="8"/>
    </row>
    <row r="206" spans="2:13">
      <c r="B206" s="8"/>
      <c r="C206" s="8"/>
      <c r="D206" s="8"/>
      <c r="E206" s="8"/>
      <c r="F206" s="8"/>
      <c r="G206" s="8"/>
      <c r="H206" s="8"/>
      <c r="I206" s="8"/>
      <c r="J206" s="8"/>
      <c r="K206" s="8"/>
      <c r="L206" s="8"/>
      <c r="M206" s="8"/>
    </row>
    <row r="207" spans="2:13">
      <c r="B207" s="8"/>
      <c r="C207" s="8"/>
      <c r="D207" s="8"/>
      <c r="E207" s="8"/>
      <c r="F207" s="8"/>
      <c r="G207" s="8"/>
      <c r="H207" s="8"/>
      <c r="I207" s="8"/>
      <c r="J207" s="8"/>
      <c r="K207" s="8"/>
      <c r="L207" s="8"/>
      <c r="M207" s="8"/>
    </row>
    <row r="208" spans="2:13">
      <c r="B208" s="8"/>
      <c r="C208" s="8"/>
      <c r="D208" s="8"/>
      <c r="E208" s="8"/>
      <c r="F208" s="8"/>
      <c r="G208" s="8"/>
      <c r="H208" s="8"/>
      <c r="I208" s="8"/>
      <c r="J208" s="8"/>
      <c r="K208" s="8"/>
      <c r="L208" s="8"/>
      <c r="M208" s="8"/>
    </row>
    <row r="209" spans="2:13">
      <c r="B209" s="8"/>
      <c r="C209" s="8"/>
      <c r="D209" s="8"/>
      <c r="E209" s="8"/>
      <c r="F209" s="8"/>
      <c r="G209" s="8"/>
      <c r="H209" s="8"/>
      <c r="I209" s="8"/>
      <c r="J209" s="8"/>
      <c r="K209" s="8"/>
      <c r="L209" s="8"/>
      <c r="M209" s="8"/>
    </row>
    <row r="210" spans="2:13">
      <c r="B210" s="8"/>
      <c r="C210" s="8"/>
      <c r="D210" s="8"/>
      <c r="E210" s="8"/>
      <c r="F210" s="8"/>
      <c r="G210" s="8"/>
      <c r="H210" s="8"/>
      <c r="I210" s="8"/>
      <c r="J210" s="8"/>
      <c r="K210" s="8"/>
      <c r="L210" s="8"/>
      <c r="M210" s="8"/>
    </row>
    <row r="211" spans="2:13">
      <c r="B211" s="8"/>
      <c r="C211" s="8"/>
      <c r="D211" s="8"/>
      <c r="E211" s="8"/>
      <c r="F211" s="8"/>
      <c r="G211" s="8"/>
      <c r="H211" s="8"/>
      <c r="I211" s="8"/>
      <c r="J211" s="8"/>
      <c r="K211" s="8"/>
      <c r="L211" s="8"/>
      <c r="M211" s="8"/>
    </row>
    <row r="212" spans="2:13">
      <c r="B212" s="8"/>
      <c r="C212" s="8"/>
      <c r="D212" s="8"/>
      <c r="E212" s="8"/>
      <c r="F212" s="8"/>
      <c r="G212" s="8"/>
      <c r="H212" s="8"/>
      <c r="I212" s="8"/>
      <c r="J212" s="8"/>
      <c r="K212" s="8"/>
      <c r="L212" s="8"/>
      <c r="M212" s="8"/>
    </row>
    <row r="213" spans="2:13">
      <c r="B213" s="8"/>
      <c r="C213" s="8"/>
      <c r="D213" s="8"/>
      <c r="E213" s="8"/>
      <c r="F213" s="8"/>
      <c r="G213" s="8"/>
      <c r="H213" s="8"/>
      <c r="I213" s="8"/>
      <c r="J213" s="8"/>
      <c r="K213" s="8"/>
      <c r="L213" s="8"/>
      <c r="M213" s="8"/>
    </row>
    <row r="214" spans="2:13">
      <c r="B214" s="8"/>
      <c r="C214" s="8"/>
      <c r="D214" s="8"/>
      <c r="E214" s="8"/>
      <c r="F214" s="8"/>
      <c r="G214" s="8"/>
      <c r="H214" s="8"/>
      <c r="I214" s="8"/>
      <c r="J214" s="8"/>
      <c r="K214" s="8"/>
      <c r="L214" s="8"/>
      <c r="M214" s="8"/>
    </row>
    <row r="215" spans="2:13">
      <c r="B215" s="8"/>
      <c r="C215" s="8"/>
      <c r="D215" s="8"/>
      <c r="E215" s="8"/>
      <c r="F215" s="8"/>
      <c r="G215" s="8"/>
      <c r="H215" s="8"/>
      <c r="I215" s="8"/>
      <c r="J215" s="8"/>
      <c r="K215" s="8"/>
      <c r="L215" s="8"/>
      <c r="M215" s="8"/>
    </row>
    <row r="216" spans="2:13">
      <c r="B216" s="8"/>
      <c r="C216" s="8"/>
      <c r="D216" s="8"/>
      <c r="E216" s="8"/>
      <c r="F216" s="8"/>
      <c r="G216" s="8"/>
      <c r="H216" s="8"/>
      <c r="I216" s="8"/>
      <c r="J216" s="8"/>
      <c r="K216" s="8"/>
      <c r="L216" s="8"/>
      <c r="M216" s="8"/>
    </row>
    <row r="217" spans="2:13">
      <c r="B217" s="8"/>
      <c r="C217" s="8"/>
      <c r="D217" s="8"/>
      <c r="E217" s="8"/>
      <c r="F217" s="8"/>
      <c r="G217" s="8"/>
      <c r="H217" s="8"/>
      <c r="I217" s="8"/>
      <c r="J217" s="8"/>
      <c r="K217" s="8"/>
      <c r="L217" s="8"/>
      <c r="M217" s="8"/>
    </row>
    <row r="218" spans="2:13">
      <c r="B218" s="8"/>
      <c r="C218" s="8"/>
      <c r="D218" s="8"/>
      <c r="E218" s="8"/>
      <c r="F218" s="8"/>
      <c r="G218" s="8"/>
      <c r="H218" s="8"/>
      <c r="I218" s="8"/>
      <c r="J218" s="8"/>
      <c r="K218" s="8"/>
      <c r="L218" s="8"/>
      <c r="M218" s="8"/>
    </row>
    <row r="219" spans="2:13">
      <c r="B219" s="8"/>
      <c r="C219" s="8"/>
      <c r="D219" s="8"/>
      <c r="E219" s="8"/>
      <c r="F219" s="8"/>
      <c r="G219" s="8"/>
      <c r="H219" s="8"/>
      <c r="I219" s="8"/>
      <c r="J219" s="8"/>
      <c r="K219" s="8"/>
      <c r="L219" s="8"/>
      <c r="M219" s="8"/>
    </row>
    <row r="220" spans="2:13">
      <c r="B220" s="8"/>
      <c r="C220" s="8"/>
      <c r="D220" s="8"/>
      <c r="E220" s="8"/>
      <c r="F220" s="8"/>
      <c r="G220" s="8"/>
      <c r="H220" s="8"/>
      <c r="I220" s="8"/>
      <c r="J220" s="8"/>
      <c r="K220" s="8"/>
      <c r="L220" s="8"/>
      <c r="M220" s="8"/>
    </row>
    <row r="221" spans="2:13">
      <c r="B221" s="8"/>
      <c r="C221" s="8"/>
      <c r="D221" s="8"/>
      <c r="E221" s="8"/>
      <c r="F221" s="8"/>
      <c r="G221" s="8"/>
      <c r="H221" s="8"/>
      <c r="I221" s="8"/>
      <c r="J221" s="8"/>
      <c r="K221" s="8"/>
      <c r="L221" s="8"/>
      <c r="M221" s="8"/>
    </row>
    <row r="222" spans="2:13">
      <c r="B222" s="8"/>
      <c r="C222" s="8"/>
      <c r="D222" s="8"/>
      <c r="E222" s="8"/>
      <c r="F222" s="8"/>
      <c r="G222" s="8"/>
      <c r="H222" s="8"/>
      <c r="I222" s="8"/>
      <c r="J222" s="8"/>
      <c r="K222" s="8"/>
      <c r="L222" s="8"/>
      <c r="M222" s="8"/>
    </row>
    <row r="223" spans="2:13">
      <c r="B223" s="8"/>
      <c r="C223" s="8"/>
      <c r="D223" s="8"/>
      <c r="E223" s="8"/>
      <c r="F223" s="8"/>
      <c r="G223" s="8"/>
      <c r="H223" s="8"/>
      <c r="I223" s="8"/>
      <c r="J223" s="8"/>
      <c r="K223" s="8"/>
      <c r="L223" s="8"/>
      <c r="M223" s="8"/>
    </row>
    <row r="224" spans="2:13">
      <c r="B224" s="8"/>
      <c r="C224" s="8"/>
      <c r="D224" s="8"/>
      <c r="E224" s="8"/>
      <c r="F224" s="8"/>
      <c r="G224" s="8"/>
      <c r="H224" s="8"/>
      <c r="I224" s="8"/>
      <c r="J224" s="8"/>
      <c r="K224" s="8"/>
      <c r="L224" s="8"/>
      <c r="M224" s="8"/>
    </row>
    <row r="225" spans="2:13">
      <c r="B225" s="8"/>
      <c r="C225" s="8"/>
      <c r="D225" s="8"/>
      <c r="E225" s="8"/>
      <c r="F225" s="8"/>
      <c r="G225" s="8"/>
      <c r="H225" s="8"/>
      <c r="I225" s="8"/>
      <c r="J225" s="8"/>
      <c r="K225" s="8"/>
      <c r="L225" s="8"/>
      <c r="M225" s="8"/>
    </row>
  </sheetData>
  <mergeCells count="5">
    <mergeCell ref="A3:N3"/>
    <mergeCell ref="A7:N7"/>
    <mergeCell ref="A6:N6"/>
    <mergeCell ref="A5:N5"/>
    <mergeCell ref="A4:N4"/>
  </mergeCells>
  <phoneticPr fontId="3"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8"/>
    <pageSetUpPr fitToPage="1"/>
  </sheetPr>
  <dimension ref="A1:N80"/>
  <sheetViews>
    <sheetView workbookViewId="0">
      <pane xSplit="1" ySplit="11" topLeftCell="C62" activePane="bottomRight" state="frozen"/>
      <selection pane="topRight" activeCell="B1" sqref="B1"/>
      <selection pane="bottomLeft" activeCell="A10" sqref="A10"/>
      <selection pane="bottomRight" activeCell="J72" sqref="J72"/>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s>
  <sheetData>
    <row r="1" spans="1:14">
      <c r="A1" t="str">
        <f>'SFY1213'!A1</f>
        <v>VALIDATED TAX RECEIPTS DATA FOR:  JULY, 2012 thru June, 2013</v>
      </c>
      <c r="N1" t="s">
        <v>89</v>
      </c>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134</v>
      </c>
      <c r="B7" s="36"/>
      <c r="C7" s="36"/>
      <c r="D7" s="36"/>
      <c r="E7" s="36"/>
      <c r="F7" s="36"/>
      <c r="G7" s="36"/>
      <c r="H7" s="36"/>
      <c r="I7" s="36"/>
      <c r="J7" s="36"/>
      <c r="K7" s="36"/>
      <c r="L7" s="36"/>
      <c r="M7" s="36"/>
      <c r="N7" s="36"/>
    </row>
    <row r="8" spans="1:14">
      <c r="A8" s="10"/>
      <c r="B8" s="10"/>
      <c r="C8" s="10"/>
      <c r="D8" s="10"/>
      <c r="E8" s="10"/>
      <c r="F8" s="10"/>
      <c r="G8" s="10"/>
      <c r="H8" s="10"/>
      <c r="I8" s="10"/>
      <c r="J8" s="10"/>
      <c r="K8" s="10"/>
      <c r="L8" s="10"/>
      <c r="M8" s="10"/>
      <c r="N8" s="10"/>
    </row>
    <row r="9" spans="1:14">
      <c r="B9" s="2">
        <f>'Local Option Sales Tax Coll'!B9</f>
        <v>41091</v>
      </c>
      <c r="C9" s="2">
        <f>'Local Option Sales Tax Coll'!C9</f>
        <v>41122</v>
      </c>
      <c r="D9" s="2">
        <f>'Local Option Sales Tax Coll'!D9</f>
        <v>41153</v>
      </c>
      <c r="E9" s="2">
        <f>'Local Option Sales Tax Coll'!E9</f>
        <v>41183</v>
      </c>
      <c r="F9" s="2">
        <f>'Local Option Sales Tax Coll'!F9</f>
        <v>41214</v>
      </c>
      <c r="G9" s="2">
        <f>'Local Option Sales Tax Coll'!G9</f>
        <v>41244</v>
      </c>
      <c r="H9" s="2">
        <f>'Local Option Sales Tax Coll'!H9</f>
        <v>41275</v>
      </c>
      <c r="I9" s="2">
        <f>'Local Option Sales Tax Coll'!I9</f>
        <v>41306</v>
      </c>
      <c r="J9" s="2">
        <f>'Local Option Sales Tax Coll'!J9</f>
        <v>41334</v>
      </c>
      <c r="K9" s="2">
        <f>'Local Option Sales Tax Coll'!K9</f>
        <v>41365</v>
      </c>
      <c r="L9" s="2">
        <f>'Local Option Sales Tax Coll'!L9</f>
        <v>41395</v>
      </c>
      <c r="M9" s="2">
        <f>'Local Option Sales Tax Coll'!M9</f>
        <v>41426</v>
      </c>
      <c r="N9" s="2" t="str">
        <f>'Local Option Sales Tax Coll'!N9</f>
        <v>SFY12-13</v>
      </c>
    </row>
    <row r="10" spans="1:14">
      <c r="A10" t="s">
        <v>0</v>
      </c>
      <c r="B10" s="3"/>
      <c r="C10" s="3"/>
      <c r="D10" s="3"/>
      <c r="E10" s="3"/>
      <c r="F10" s="3"/>
      <c r="G10" s="3"/>
      <c r="H10" s="3"/>
      <c r="I10" s="3"/>
      <c r="J10" s="3"/>
      <c r="K10" s="3"/>
      <c r="L10" s="3"/>
      <c r="M10" s="3"/>
      <c r="N10" s="6"/>
    </row>
    <row r="11" spans="1:14">
      <c r="A11" t="s">
        <v>1</v>
      </c>
    </row>
    <row r="12" spans="1:14">
      <c r="A12" t="s">
        <v>90</v>
      </c>
      <c r="B12" s="11">
        <v>552553.64000000013</v>
      </c>
      <c r="C12" s="16">
        <v>573495.15999999992</v>
      </c>
      <c r="D12" s="16">
        <v>590193.51</v>
      </c>
      <c r="E12" s="16">
        <v>558471.54</v>
      </c>
      <c r="F12" s="17">
        <v>530276.37</v>
      </c>
      <c r="G12" s="11">
        <v>560592.43999999994</v>
      </c>
      <c r="H12" s="18">
        <v>567332.12</v>
      </c>
      <c r="I12" s="21">
        <v>568136.25</v>
      </c>
      <c r="J12" s="16">
        <v>577174.87</v>
      </c>
      <c r="K12" s="21">
        <v>666758.85999999987</v>
      </c>
      <c r="L12" s="5">
        <v>622181.44999999995</v>
      </c>
      <c r="M12" s="5">
        <v>633037.49999999988</v>
      </c>
      <c r="N12" s="6">
        <f t="shared" ref="N12:N43" si="0">SUM(B12:M12)</f>
        <v>7000203.71</v>
      </c>
    </row>
    <row r="13" spans="1:14">
      <c r="A13" t="s">
        <v>91</v>
      </c>
      <c r="B13" s="11">
        <v>98791.67</v>
      </c>
      <c r="C13" s="16">
        <v>100040.31</v>
      </c>
      <c r="D13" s="16">
        <v>98946.45</v>
      </c>
      <c r="E13" s="16">
        <v>90281.209999999992</v>
      </c>
      <c r="F13" s="17">
        <v>84833.48</v>
      </c>
      <c r="G13" s="11">
        <v>96106.9</v>
      </c>
      <c r="H13" s="18">
        <v>97553.95</v>
      </c>
      <c r="I13" s="21">
        <v>88193.55</v>
      </c>
      <c r="J13" s="16">
        <v>82284.33</v>
      </c>
      <c r="K13" s="21">
        <v>83938.580000000016</v>
      </c>
      <c r="L13" s="5">
        <v>100297.72</v>
      </c>
      <c r="M13" s="5">
        <v>94501.17</v>
      </c>
      <c r="N13" s="6">
        <f t="shared" si="0"/>
        <v>1115769.3199999998</v>
      </c>
    </row>
    <row r="14" spans="1:14">
      <c r="A14" s="33" t="s">
        <v>92</v>
      </c>
      <c r="B14" s="11">
        <v>565681.15</v>
      </c>
      <c r="C14" s="16">
        <v>587317.93000000005</v>
      </c>
      <c r="D14" s="16">
        <v>535502.77</v>
      </c>
      <c r="E14" s="16">
        <v>492125.47999999992</v>
      </c>
      <c r="F14" s="17">
        <v>428905.4</v>
      </c>
      <c r="G14" s="11">
        <v>432223.31</v>
      </c>
      <c r="H14" s="18">
        <v>421009.63</v>
      </c>
      <c r="I14" s="21">
        <v>425488.82</v>
      </c>
      <c r="J14" s="16">
        <v>451338.09</v>
      </c>
      <c r="K14" s="21">
        <v>580954.25</v>
      </c>
      <c r="L14" s="5">
        <v>547134.55000000005</v>
      </c>
      <c r="M14" s="5">
        <v>571016.55000000005</v>
      </c>
      <c r="N14" s="6">
        <f t="shared" si="0"/>
        <v>6038697.9299999997</v>
      </c>
    </row>
    <row r="15" spans="1:14">
      <c r="A15" t="s">
        <v>5</v>
      </c>
      <c r="B15" s="11">
        <v>83330.959999999992</v>
      </c>
      <c r="C15" s="16">
        <v>86745.77</v>
      </c>
      <c r="D15" s="16">
        <v>72346.84</v>
      </c>
      <c r="E15" s="16">
        <v>70095.44</v>
      </c>
      <c r="F15" s="17">
        <v>65615.070000000007</v>
      </c>
      <c r="G15" s="11">
        <v>72451.12</v>
      </c>
      <c r="H15" s="18">
        <v>75530.31</v>
      </c>
      <c r="I15" s="21">
        <v>70094.64</v>
      </c>
      <c r="J15" s="16">
        <v>76008.27</v>
      </c>
      <c r="K15" s="21">
        <v>81472.100000000006</v>
      </c>
      <c r="L15" s="5">
        <v>79358.55</v>
      </c>
      <c r="M15" s="5">
        <v>80925.42</v>
      </c>
      <c r="N15" s="6">
        <f t="shared" si="0"/>
        <v>913974.49000000011</v>
      </c>
    </row>
    <row r="16" spans="1:14">
      <c r="A16" t="s">
        <v>93</v>
      </c>
      <c r="B16" s="11">
        <v>1314726.5299999998</v>
      </c>
      <c r="C16" s="16">
        <v>1400651.34</v>
      </c>
      <c r="D16" s="16">
        <v>1342898.2999999998</v>
      </c>
      <c r="E16" s="16">
        <v>1248621.8</v>
      </c>
      <c r="F16" s="17">
        <v>1165826.67</v>
      </c>
      <c r="G16" s="11">
        <v>1290423.28</v>
      </c>
      <c r="H16" s="18">
        <v>1320786.96</v>
      </c>
      <c r="I16" s="21">
        <v>1749019.34</v>
      </c>
      <c r="J16" s="16">
        <v>2265787.91</v>
      </c>
      <c r="K16" s="21">
        <v>2621272.4699999997</v>
      </c>
      <c r="L16" s="5">
        <v>2475627.4299999997</v>
      </c>
      <c r="M16" s="5">
        <v>2430563.52</v>
      </c>
      <c r="N16" s="6">
        <f t="shared" si="0"/>
        <v>20626205.549999997</v>
      </c>
    </row>
    <row r="17" spans="1:14">
      <c r="A17" t="s">
        <v>94</v>
      </c>
      <c r="B17" s="11">
        <v>4124814.0800000005</v>
      </c>
      <c r="C17" s="16">
        <v>4017048.17</v>
      </c>
      <c r="D17" s="16">
        <v>4172391.4799999995</v>
      </c>
      <c r="E17" s="16">
        <v>3986171.9199999995</v>
      </c>
      <c r="F17" s="17">
        <v>3799795.8</v>
      </c>
      <c r="G17" s="11">
        <v>4079748.76</v>
      </c>
      <c r="H17" s="18">
        <v>4236735.49</v>
      </c>
      <c r="I17" s="21">
        <v>4197175.46</v>
      </c>
      <c r="J17" s="16">
        <v>3898943.38</v>
      </c>
      <c r="K17" s="21">
        <v>4396731.8</v>
      </c>
      <c r="L17" s="5">
        <v>4292313.49</v>
      </c>
      <c r="M17" s="5">
        <v>4288238.63</v>
      </c>
      <c r="N17" s="6">
        <f t="shared" si="0"/>
        <v>49490108.460000008</v>
      </c>
    </row>
    <row r="18" spans="1:14">
      <c r="A18" t="s">
        <v>8</v>
      </c>
      <c r="B18" s="11">
        <v>32227.930000000004</v>
      </c>
      <c r="C18" s="16">
        <v>32699.950000000004</v>
      </c>
      <c r="D18" s="16">
        <v>32827.050000000003</v>
      </c>
      <c r="E18" s="16">
        <v>30455.670000000002</v>
      </c>
      <c r="F18" s="17">
        <v>17796.48</v>
      </c>
      <c r="G18" s="11">
        <v>29128.79</v>
      </c>
      <c r="H18" s="18">
        <v>30848.240000000002</v>
      </c>
      <c r="I18" s="21">
        <v>26361.64</v>
      </c>
      <c r="J18" s="16">
        <v>23034.68</v>
      </c>
      <c r="K18" s="21">
        <v>26597.59</v>
      </c>
      <c r="L18" s="5">
        <v>27021.14</v>
      </c>
      <c r="M18" s="5">
        <v>28066.7</v>
      </c>
      <c r="N18" s="6">
        <f t="shared" si="0"/>
        <v>337065.86000000004</v>
      </c>
    </row>
    <row r="19" spans="1:14">
      <c r="A19" t="s">
        <v>95</v>
      </c>
      <c r="B19" s="11">
        <v>441571.74</v>
      </c>
      <c r="C19" s="16">
        <v>441065.73</v>
      </c>
      <c r="D19" s="16">
        <v>445697.77999999997</v>
      </c>
      <c r="E19" s="16">
        <v>404293.32999999996</v>
      </c>
      <c r="F19" s="17">
        <v>386715.12</v>
      </c>
      <c r="G19" s="11">
        <v>466008.35</v>
      </c>
      <c r="H19" s="18">
        <v>487166.24</v>
      </c>
      <c r="I19" s="21">
        <v>469195.38</v>
      </c>
      <c r="J19" s="16">
        <v>468323.91</v>
      </c>
      <c r="K19" s="21">
        <v>521897.81</v>
      </c>
      <c r="L19" s="5">
        <v>486688.41</v>
      </c>
      <c r="M19" s="5">
        <v>449656.17</v>
      </c>
      <c r="N19" s="6">
        <f t="shared" si="0"/>
        <v>5468279.9699999997</v>
      </c>
    </row>
    <row r="20" spans="1:14">
      <c r="A20" t="s">
        <v>96</v>
      </c>
      <c r="B20" s="11">
        <v>255226.91999999998</v>
      </c>
      <c r="C20" s="16">
        <v>264397.07999999996</v>
      </c>
      <c r="D20" s="16">
        <v>282899.71999999997</v>
      </c>
      <c r="E20" s="16">
        <v>254212.09000000003</v>
      </c>
      <c r="F20" s="17">
        <v>244931.71</v>
      </c>
      <c r="G20" s="11">
        <v>259459.53</v>
      </c>
      <c r="H20" s="18">
        <v>261611.76</v>
      </c>
      <c r="I20" s="21">
        <v>271640.77</v>
      </c>
      <c r="J20" s="16">
        <v>272365.71000000002</v>
      </c>
      <c r="K20" s="21">
        <v>302332.63999999996</v>
      </c>
      <c r="L20" s="5">
        <v>292773.01</v>
      </c>
      <c r="M20" s="5">
        <v>295924.55999999994</v>
      </c>
      <c r="N20" s="6">
        <f t="shared" si="0"/>
        <v>3257775.5000000005</v>
      </c>
    </row>
    <row r="21" spans="1:14">
      <c r="A21" t="s">
        <v>97</v>
      </c>
      <c r="B21" s="11">
        <v>392474.33</v>
      </c>
      <c r="C21" s="16">
        <v>391937.44</v>
      </c>
      <c r="D21" s="16">
        <v>413825.4</v>
      </c>
      <c r="E21" s="16">
        <v>383360.88999999996</v>
      </c>
      <c r="F21" s="17">
        <v>379409.32</v>
      </c>
      <c r="G21" s="11">
        <v>384249.01</v>
      </c>
      <c r="H21" s="18">
        <v>402375.34</v>
      </c>
      <c r="I21" s="21">
        <v>397079.83</v>
      </c>
      <c r="J21" s="16">
        <v>384903.26</v>
      </c>
      <c r="K21" s="21">
        <v>453622.9</v>
      </c>
      <c r="L21" s="5">
        <v>447267.87</v>
      </c>
      <c r="M21" s="5">
        <v>442633.80000000005</v>
      </c>
      <c r="N21" s="6">
        <f t="shared" si="0"/>
        <v>4873139.3899999987</v>
      </c>
    </row>
    <row r="22" spans="1:14">
      <c r="A22" t="s">
        <v>98</v>
      </c>
      <c r="B22" s="11">
        <v>604668.84</v>
      </c>
      <c r="C22" s="16">
        <v>615948.77</v>
      </c>
      <c r="D22" s="16">
        <v>635701.25</v>
      </c>
      <c r="E22" s="16">
        <v>578513.54</v>
      </c>
      <c r="F22" s="17">
        <v>609382.19999999995</v>
      </c>
      <c r="G22" s="11">
        <v>648211.30000000005</v>
      </c>
      <c r="H22" s="18">
        <v>700498.36</v>
      </c>
      <c r="I22" s="21">
        <v>738785.55</v>
      </c>
      <c r="J22" s="16">
        <v>731238.02</v>
      </c>
      <c r="K22" s="21">
        <v>814603.8600000001</v>
      </c>
      <c r="L22" s="5">
        <v>721555.14</v>
      </c>
      <c r="M22" s="5">
        <v>664845.76</v>
      </c>
      <c r="N22" s="6">
        <f t="shared" si="0"/>
        <v>8063952.5899999999</v>
      </c>
    </row>
    <row r="23" spans="1:14">
      <c r="A23" t="s">
        <v>12</v>
      </c>
      <c r="B23" s="11">
        <v>302300.68</v>
      </c>
      <c r="C23" s="16">
        <v>310101.89999999997</v>
      </c>
      <c r="D23" s="16">
        <v>304760.69</v>
      </c>
      <c r="E23" s="16">
        <v>276480.00000000006</v>
      </c>
      <c r="F23" s="17">
        <v>212837.05</v>
      </c>
      <c r="G23" s="11">
        <v>289615.25</v>
      </c>
      <c r="H23" s="18">
        <v>291344.36</v>
      </c>
      <c r="I23" s="21">
        <v>258839.53</v>
      </c>
      <c r="J23" s="16">
        <v>224514.31</v>
      </c>
      <c r="K23" s="21">
        <v>272658.18</v>
      </c>
      <c r="L23" s="5">
        <v>265928.07</v>
      </c>
      <c r="M23" s="5">
        <v>263110.57</v>
      </c>
      <c r="N23" s="6">
        <f t="shared" si="0"/>
        <v>3272490.59</v>
      </c>
    </row>
    <row r="24" spans="1:14">
      <c r="A24" t="s">
        <v>129</v>
      </c>
      <c r="B24" s="11">
        <v>5417212.8499999996</v>
      </c>
      <c r="C24" s="16">
        <v>5237055.03</v>
      </c>
      <c r="D24" s="16">
        <v>5442754.9799999995</v>
      </c>
      <c r="E24" s="16">
        <v>5221593.4799999995</v>
      </c>
      <c r="F24" s="17">
        <v>4914493.07</v>
      </c>
      <c r="G24" s="11">
        <v>5290312.51</v>
      </c>
      <c r="H24" s="18">
        <v>5492347.1200000001</v>
      </c>
      <c r="I24" s="21">
        <v>5283569.6500000004</v>
      </c>
      <c r="J24" s="16">
        <v>5155447.25</v>
      </c>
      <c r="K24" s="21">
        <v>5790043.2399999993</v>
      </c>
      <c r="L24" s="5">
        <v>5653279.0499999998</v>
      </c>
      <c r="M24" s="5">
        <v>5724107.29</v>
      </c>
      <c r="N24" s="6">
        <f t="shared" si="0"/>
        <v>64622215.519999996</v>
      </c>
    </row>
    <row r="25" spans="1:14">
      <c r="A25" t="s">
        <v>13</v>
      </c>
      <c r="B25" s="11">
        <v>63537.4</v>
      </c>
      <c r="C25" s="16">
        <v>80895.17</v>
      </c>
      <c r="D25" s="16">
        <v>55214.01</v>
      </c>
      <c r="E25" s="16">
        <v>66548.820000000007</v>
      </c>
      <c r="F25" s="17">
        <v>48369.98</v>
      </c>
      <c r="G25" s="11">
        <v>65293.64</v>
      </c>
      <c r="H25" s="18">
        <v>72578.66</v>
      </c>
      <c r="I25" s="21">
        <v>76085.08</v>
      </c>
      <c r="J25" s="16">
        <v>72717.64</v>
      </c>
      <c r="K25" s="21">
        <v>73852.12</v>
      </c>
      <c r="L25" s="5">
        <v>71060.789999999994</v>
      </c>
      <c r="M25" s="5">
        <v>75912.069999999992</v>
      </c>
      <c r="N25" s="6">
        <f t="shared" si="0"/>
        <v>822065.38</v>
      </c>
    </row>
    <row r="26" spans="1:14">
      <c r="A26" t="s">
        <v>14</v>
      </c>
      <c r="B26" s="11">
        <v>33292.230000000003</v>
      </c>
      <c r="C26" s="16">
        <v>35858.720000000001</v>
      </c>
      <c r="D26" s="16">
        <v>35126</v>
      </c>
      <c r="E26" s="16">
        <v>32323.03</v>
      </c>
      <c r="F26" s="17">
        <v>23995.87</v>
      </c>
      <c r="G26" s="11">
        <v>34074.28</v>
      </c>
      <c r="H26" s="18">
        <v>34003.97</v>
      </c>
      <c r="I26" s="21">
        <v>37627.64</v>
      </c>
      <c r="J26" s="16">
        <v>45661.21</v>
      </c>
      <c r="K26" s="21">
        <v>53213.34</v>
      </c>
      <c r="L26" s="5">
        <v>50095.28</v>
      </c>
      <c r="M26" s="5">
        <v>52359.08</v>
      </c>
      <c r="N26" s="6">
        <f t="shared" si="0"/>
        <v>467630.65000000008</v>
      </c>
    </row>
    <row r="27" spans="1:14">
      <c r="A27" t="s">
        <v>99</v>
      </c>
      <c r="B27" s="11">
        <v>2666296.5299999998</v>
      </c>
      <c r="C27" s="16">
        <v>2628957.89</v>
      </c>
      <c r="D27" s="16">
        <v>2706104.69</v>
      </c>
      <c r="E27" s="16">
        <v>2558511.46</v>
      </c>
      <c r="F27" s="17">
        <v>2167526.81</v>
      </c>
      <c r="G27" s="11">
        <v>2537072.17</v>
      </c>
      <c r="H27" s="18">
        <v>2639942.61</v>
      </c>
      <c r="I27" s="21">
        <v>2447621.5299999998</v>
      </c>
      <c r="J27" s="16">
        <v>2327386.71</v>
      </c>
      <c r="K27" s="21">
        <v>2673692.92</v>
      </c>
      <c r="L27" s="5">
        <v>2586769.8099999996</v>
      </c>
      <c r="M27" s="5">
        <v>2611393.1499999994</v>
      </c>
      <c r="N27" s="6">
        <f t="shared" si="0"/>
        <v>30551276.279999997</v>
      </c>
    </row>
    <row r="28" spans="1:14">
      <c r="A28" t="s">
        <v>100</v>
      </c>
      <c r="B28" s="11">
        <v>814498.70000000007</v>
      </c>
      <c r="C28" s="16">
        <v>798852.07000000007</v>
      </c>
      <c r="D28" s="16">
        <v>850849.07000000007</v>
      </c>
      <c r="E28" s="16">
        <v>727650.31</v>
      </c>
      <c r="F28" s="17">
        <v>639485.52</v>
      </c>
      <c r="G28" s="11">
        <v>753225.84</v>
      </c>
      <c r="H28" s="18">
        <v>747161.7</v>
      </c>
      <c r="I28" s="21">
        <v>681219.5</v>
      </c>
      <c r="J28" s="16">
        <v>660342.27</v>
      </c>
      <c r="K28" s="21">
        <v>803432.47</v>
      </c>
      <c r="L28" s="5">
        <v>779589.65</v>
      </c>
      <c r="M28" s="5">
        <v>807059.92999999993</v>
      </c>
      <c r="N28" s="6">
        <f t="shared" si="0"/>
        <v>9063367.0300000012</v>
      </c>
    </row>
    <row r="29" spans="1:14">
      <c r="A29" t="s">
        <v>17</v>
      </c>
      <c r="B29" s="11">
        <v>194725.12999999998</v>
      </c>
      <c r="C29" s="16">
        <v>208782.31</v>
      </c>
      <c r="D29" s="16">
        <v>202186.79</v>
      </c>
      <c r="E29" s="16">
        <v>184320.08</v>
      </c>
      <c r="F29" s="17">
        <v>185939.16</v>
      </c>
      <c r="G29" s="11">
        <v>199384.8</v>
      </c>
      <c r="H29" s="18">
        <v>211869.19</v>
      </c>
      <c r="I29" s="21">
        <v>205294.45</v>
      </c>
      <c r="J29" s="16">
        <v>191576.74</v>
      </c>
      <c r="K29" s="21">
        <v>221509.35000000003</v>
      </c>
      <c r="L29" s="5">
        <v>211606.21</v>
      </c>
      <c r="M29" s="5">
        <v>209560.63</v>
      </c>
      <c r="N29" s="6">
        <f t="shared" si="0"/>
        <v>2426754.84</v>
      </c>
    </row>
    <row r="30" spans="1:14">
      <c r="A30" t="s">
        <v>18</v>
      </c>
      <c r="B30" s="11">
        <v>33986.03</v>
      </c>
      <c r="C30" s="16">
        <v>35538.949999999997</v>
      </c>
      <c r="D30" s="16">
        <v>29178.47</v>
      </c>
      <c r="E30" s="16">
        <v>28086.760000000002</v>
      </c>
      <c r="F30" s="17">
        <v>19918.37</v>
      </c>
      <c r="G30" s="11">
        <v>24997.99</v>
      </c>
      <c r="H30" s="18">
        <v>19399</v>
      </c>
      <c r="I30" s="21">
        <v>24656.84</v>
      </c>
      <c r="J30" s="16">
        <v>23466.32</v>
      </c>
      <c r="K30" s="21">
        <v>27474.5</v>
      </c>
      <c r="L30" s="5">
        <v>27917.670000000002</v>
      </c>
      <c r="M30" s="5">
        <v>32370.450000000004</v>
      </c>
      <c r="N30" s="6">
        <f t="shared" si="0"/>
        <v>326991.34999999998</v>
      </c>
    </row>
    <row r="31" spans="1:14">
      <c r="A31" t="s">
        <v>19</v>
      </c>
      <c r="B31" s="11">
        <v>153030.59</v>
      </c>
      <c r="C31" s="16">
        <v>142907.07</v>
      </c>
      <c r="D31" s="16">
        <v>149536.97</v>
      </c>
      <c r="E31" s="16">
        <v>135194.85</v>
      </c>
      <c r="F31" s="17">
        <v>119019.56</v>
      </c>
      <c r="G31" s="11">
        <v>137460.62</v>
      </c>
      <c r="H31" s="18">
        <v>147799.9</v>
      </c>
      <c r="I31" s="21">
        <v>1045228.91</v>
      </c>
      <c r="J31" s="16">
        <v>138683.94</v>
      </c>
      <c r="K31" s="21">
        <v>165891.31</v>
      </c>
      <c r="L31" s="5">
        <v>153005.85999999999</v>
      </c>
      <c r="M31" s="5">
        <v>158954.34</v>
      </c>
      <c r="N31" s="6">
        <f t="shared" si="0"/>
        <v>2646713.92</v>
      </c>
    </row>
    <row r="32" spans="1:14">
      <c r="A32" t="s">
        <v>20</v>
      </c>
      <c r="B32" s="11">
        <v>33468.65</v>
      </c>
      <c r="C32" s="16">
        <v>32456.11</v>
      </c>
      <c r="D32" s="16">
        <v>32275.919999999998</v>
      </c>
      <c r="E32" s="16">
        <v>30493.919999999998</v>
      </c>
      <c r="F32" s="17">
        <v>26380.25</v>
      </c>
      <c r="G32" s="11">
        <v>30523.96</v>
      </c>
      <c r="H32" s="18">
        <v>30168.45</v>
      </c>
      <c r="I32" s="21">
        <v>30492.39</v>
      </c>
      <c r="J32" s="16">
        <v>29319.48</v>
      </c>
      <c r="K32" s="21">
        <v>32740.190000000006</v>
      </c>
      <c r="L32" s="5">
        <v>31643.770000000004</v>
      </c>
      <c r="M32" s="5">
        <v>34443.19</v>
      </c>
      <c r="N32" s="6">
        <f t="shared" si="0"/>
        <v>374406.28</v>
      </c>
    </row>
    <row r="33" spans="1:14">
      <c r="A33" t="s">
        <v>21</v>
      </c>
      <c r="B33" s="11">
        <v>6188.6799999999985</v>
      </c>
      <c r="C33" s="16">
        <v>17993.179999999997</v>
      </c>
      <c r="D33" s="16">
        <v>19996.02</v>
      </c>
      <c r="E33" s="16">
        <v>16223.169999999998</v>
      </c>
      <c r="F33" s="17">
        <v>16763.98</v>
      </c>
      <c r="G33" s="11">
        <v>18311.919999999998</v>
      </c>
      <c r="H33" s="18">
        <v>20219.63</v>
      </c>
      <c r="I33" s="21">
        <v>25373.3</v>
      </c>
      <c r="J33" s="16">
        <v>27706.880000000001</v>
      </c>
      <c r="K33" s="21">
        <v>30803.360000000004</v>
      </c>
      <c r="L33" s="5">
        <v>27902.52</v>
      </c>
      <c r="M33" s="5">
        <v>26784.39</v>
      </c>
      <c r="N33" s="6">
        <f t="shared" si="0"/>
        <v>254267.02999999997</v>
      </c>
    </row>
    <row r="34" spans="1:14">
      <c r="A34" t="s">
        <v>101</v>
      </c>
      <c r="B34" s="11">
        <v>30256.699999999997</v>
      </c>
      <c r="C34" s="16">
        <v>30932.62</v>
      </c>
      <c r="D34" s="16">
        <v>26928.75</v>
      </c>
      <c r="E34" s="16">
        <v>21134.98</v>
      </c>
      <c r="F34" s="17">
        <v>22640.86</v>
      </c>
      <c r="G34" s="11">
        <v>22211.11</v>
      </c>
      <c r="H34" s="18">
        <v>23102.49</v>
      </c>
      <c r="I34" s="21">
        <v>25448.77</v>
      </c>
      <c r="J34" s="16">
        <v>31254.57</v>
      </c>
      <c r="K34" s="21">
        <v>36540.959999999999</v>
      </c>
      <c r="L34" s="5">
        <v>34797.4</v>
      </c>
      <c r="M34" s="5">
        <v>41031.369999999995</v>
      </c>
      <c r="N34" s="6">
        <f t="shared" si="0"/>
        <v>346280.57999999996</v>
      </c>
    </row>
    <row r="35" spans="1:14">
      <c r="A35" t="s">
        <v>23</v>
      </c>
      <c r="B35" s="11">
        <v>86017.069999999992</v>
      </c>
      <c r="C35" s="16">
        <v>84615.76</v>
      </c>
      <c r="D35" s="16">
        <v>83595.26999999999</v>
      </c>
      <c r="E35" s="16">
        <v>82490.569999999992</v>
      </c>
      <c r="F35" s="17">
        <v>44690.8</v>
      </c>
      <c r="G35" s="11">
        <v>88374.07</v>
      </c>
      <c r="H35" s="18">
        <v>94015.74</v>
      </c>
      <c r="I35" s="21">
        <v>73584.77</v>
      </c>
      <c r="J35" s="16">
        <v>63541.14</v>
      </c>
      <c r="K35" s="21">
        <v>71184.789999999994</v>
      </c>
      <c r="L35" s="5">
        <v>67787.19</v>
      </c>
      <c r="M35" s="5">
        <v>73591.819999999992</v>
      </c>
      <c r="N35" s="6">
        <f t="shared" si="0"/>
        <v>913488.99000000011</v>
      </c>
    </row>
    <row r="36" spans="1:14">
      <c r="A36" t="s">
        <v>24</v>
      </c>
      <c r="B36" s="11">
        <v>75146.52</v>
      </c>
      <c r="C36" s="16">
        <v>67853.33</v>
      </c>
      <c r="D36" s="16">
        <v>69327.819999999992</v>
      </c>
      <c r="E36" s="16">
        <v>64666.210000000006</v>
      </c>
      <c r="F36" s="17">
        <v>50975.199999999997</v>
      </c>
      <c r="G36" s="11">
        <v>69266.17</v>
      </c>
      <c r="H36" s="18">
        <v>71873.53</v>
      </c>
      <c r="I36" s="21">
        <v>72170.36</v>
      </c>
      <c r="J36" s="16">
        <v>74370.14</v>
      </c>
      <c r="K36" s="21">
        <v>79138.149999999994</v>
      </c>
      <c r="L36" s="5">
        <v>70874.25</v>
      </c>
      <c r="M36" s="5">
        <v>72607.459999999992</v>
      </c>
      <c r="N36" s="6">
        <f t="shared" si="0"/>
        <v>838269.14</v>
      </c>
    </row>
    <row r="37" spans="1:14">
      <c r="A37" t="s">
        <v>25</v>
      </c>
      <c r="B37" s="11">
        <v>104222.16</v>
      </c>
      <c r="C37" s="16">
        <v>109316.08</v>
      </c>
      <c r="D37" s="16">
        <v>114381.84</v>
      </c>
      <c r="E37" s="16">
        <v>112967.10999999999</v>
      </c>
      <c r="F37" s="17">
        <v>79950.45</v>
      </c>
      <c r="G37" s="11">
        <v>118056.4</v>
      </c>
      <c r="H37" s="18">
        <v>123146.22</v>
      </c>
      <c r="I37" s="21">
        <v>114476.54</v>
      </c>
      <c r="J37" s="16">
        <v>115507.58</v>
      </c>
      <c r="K37" s="21">
        <v>124494.73</v>
      </c>
      <c r="L37" s="5">
        <v>119033.91</v>
      </c>
      <c r="M37" s="5">
        <v>126560.36000000002</v>
      </c>
      <c r="N37" s="6">
        <f t="shared" si="0"/>
        <v>1362113.38</v>
      </c>
    </row>
    <row r="38" spans="1:14">
      <c r="A38" t="s">
        <v>102</v>
      </c>
      <c r="B38" s="11">
        <v>396663.77999999997</v>
      </c>
      <c r="C38" s="16">
        <v>396085.64999999997</v>
      </c>
      <c r="D38" s="16">
        <v>402108.89</v>
      </c>
      <c r="E38" s="16">
        <v>387582.08999999997</v>
      </c>
      <c r="F38" s="17">
        <v>337273.18</v>
      </c>
      <c r="G38" s="11">
        <v>371460.87</v>
      </c>
      <c r="H38" s="18">
        <v>406526.57</v>
      </c>
      <c r="I38" s="21">
        <v>388426.01</v>
      </c>
      <c r="J38" s="16">
        <v>383560.08</v>
      </c>
      <c r="K38" s="21">
        <v>416184.92</v>
      </c>
      <c r="L38" s="5">
        <v>400098.29</v>
      </c>
      <c r="M38" s="5">
        <v>406751.52</v>
      </c>
      <c r="N38" s="6">
        <f t="shared" si="0"/>
        <v>4692721.8499999996</v>
      </c>
    </row>
    <row r="39" spans="1:14">
      <c r="A39" t="s">
        <v>27</v>
      </c>
      <c r="B39" s="11">
        <v>407105.64000000007</v>
      </c>
      <c r="C39" s="16">
        <v>241075.03</v>
      </c>
      <c r="D39" s="16">
        <v>253046.43999999997</v>
      </c>
      <c r="E39" s="16">
        <v>239738.83</v>
      </c>
      <c r="F39" s="17">
        <v>205124.07</v>
      </c>
      <c r="G39" s="11">
        <v>261683.14</v>
      </c>
      <c r="H39" s="18">
        <v>264050.38</v>
      </c>
      <c r="I39" s="21">
        <v>262766.3</v>
      </c>
      <c r="J39" s="16">
        <v>251432.12</v>
      </c>
      <c r="K39" s="21">
        <v>289792.09000000003</v>
      </c>
      <c r="L39" s="5">
        <v>263281.19</v>
      </c>
      <c r="M39" s="5">
        <v>248442.40000000002</v>
      </c>
      <c r="N39" s="6">
        <f t="shared" si="0"/>
        <v>3187537.6299999994</v>
      </c>
    </row>
    <row r="40" spans="1:14">
      <c r="A40" s="27" t="s">
        <v>103</v>
      </c>
      <c r="B40" s="11">
        <v>2945568.58</v>
      </c>
      <c r="C40" s="16">
        <v>3168666.7100000004</v>
      </c>
      <c r="D40" s="16">
        <v>3315176.8500000006</v>
      </c>
      <c r="E40" s="16">
        <v>3111670.25</v>
      </c>
      <c r="F40" s="17">
        <v>2815870.24</v>
      </c>
      <c r="G40" s="11">
        <v>3154004.94</v>
      </c>
      <c r="H40" s="18">
        <v>3264145.23</v>
      </c>
      <c r="I40" s="21">
        <v>3083750.89</v>
      </c>
      <c r="J40" s="16">
        <v>2941804.87</v>
      </c>
      <c r="K40" s="21">
        <v>3301354.8000000003</v>
      </c>
      <c r="L40" s="5">
        <v>3201947.8600000003</v>
      </c>
      <c r="M40" s="5">
        <v>3240863.09</v>
      </c>
      <c r="N40" s="6">
        <f t="shared" si="0"/>
        <v>37544824.310000002</v>
      </c>
    </row>
    <row r="41" spans="1:14">
      <c r="A41" t="s">
        <v>29</v>
      </c>
      <c r="B41" s="11">
        <v>62673.189999999995</v>
      </c>
      <c r="C41" s="16">
        <v>67514.75</v>
      </c>
      <c r="D41" s="16">
        <v>61171.88</v>
      </c>
      <c r="E41" s="16">
        <v>54131.829999999994</v>
      </c>
      <c r="F41" s="17">
        <v>35233.79</v>
      </c>
      <c r="G41" s="11">
        <v>55892.9</v>
      </c>
      <c r="H41" s="18">
        <v>57978.559999999998</v>
      </c>
      <c r="I41" s="21">
        <v>49643.73</v>
      </c>
      <c r="J41" s="16">
        <v>44758.2</v>
      </c>
      <c r="K41" s="21">
        <v>54028.94</v>
      </c>
      <c r="L41" s="5">
        <v>49954.67</v>
      </c>
      <c r="M41" s="5">
        <v>48885.66</v>
      </c>
      <c r="N41" s="6">
        <f t="shared" si="0"/>
        <v>641868.10000000009</v>
      </c>
    </row>
    <row r="42" spans="1:14">
      <c r="A42" t="s">
        <v>104</v>
      </c>
      <c r="B42" s="11">
        <v>396721.43</v>
      </c>
      <c r="C42" s="16">
        <v>393637.77</v>
      </c>
      <c r="D42" s="16">
        <v>399000.35</v>
      </c>
      <c r="E42" s="16">
        <v>379428.21</v>
      </c>
      <c r="F42" s="17">
        <v>304792.39</v>
      </c>
      <c r="G42" s="11">
        <v>413680.64000000001</v>
      </c>
      <c r="H42" s="18">
        <v>418060.09</v>
      </c>
      <c r="I42" s="21">
        <v>385029.42</v>
      </c>
      <c r="J42" s="16">
        <v>351089.38</v>
      </c>
      <c r="K42" s="21">
        <v>408294.91</v>
      </c>
      <c r="L42" s="5">
        <v>378017.34</v>
      </c>
      <c r="M42" s="5">
        <v>370631.29000000004</v>
      </c>
      <c r="N42" s="6">
        <f t="shared" si="0"/>
        <v>4598383.22</v>
      </c>
    </row>
    <row r="43" spans="1:14">
      <c r="A43" t="s">
        <v>31</v>
      </c>
      <c r="B43" s="11">
        <v>290005.33999999997</v>
      </c>
      <c r="C43" s="16">
        <v>278069.32</v>
      </c>
      <c r="D43" s="16">
        <v>282767.31</v>
      </c>
      <c r="E43" s="16">
        <v>268749.77999999997</v>
      </c>
      <c r="F43" s="17">
        <v>142296.23000000001</v>
      </c>
      <c r="G43" s="11">
        <v>277305.38</v>
      </c>
      <c r="H43" s="18">
        <v>291406.01</v>
      </c>
      <c r="I43" s="21">
        <v>209881.51</v>
      </c>
      <c r="J43" s="16">
        <v>161141.53</v>
      </c>
      <c r="K43" s="21">
        <v>200332.75000000003</v>
      </c>
      <c r="L43" s="5">
        <v>185252.27</v>
      </c>
      <c r="M43" s="5">
        <v>201523.82999999996</v>
      </c>
      <c r="N43" s="6">
        <f t="shared" si="0"/>
        <v>2788731.26</v>
      </c>
    </row>
    <row r="44" spans="1:14">
      <c r="A44" t="s">
        <v>32</v>
      </c>
      <c r="B44" s="11">
        <v>67334.42</v>
      </c>
      <c r="C44" s="16">
        <v>65396.089999999989</v>
      </c>
      <c r="D44" s="16">
        <v>68011.490000000005</v>
      </c>
      <c r="E44" s="16">
        <v>62058.19</v>
      </c>
      <c r="F44" s="17">
        <v>33036.49</v>
      </c>
      <c r="G44" s="11">
        <v>63949.26</v>
      </c>
      <c r="H44" s="18">
        <v>64249.48</v>
      </c>
      <c r="I44" s="21">
        <v>51686.9</v>
      </c>
      <c r="J44" s="16">
        <v>43142.86</v>
      </c>
      <c r="K44" s="21">
        <v>52646.499999999993</v>
      </c>
      <c r="L44" s="5">
        <v>46579.39</v>
      </c>
      <c r="M44" s="5">
        <v>49597.69</v>
      </c>
      <c r="N44" s="6">
        <f t="shared" ref="N44:N75" si="1">SUM(B44:M44)</f>
        <v>667688.76</v>
      </c>
    </row>
    <row r="45" spans="1:14">
      <c r="A45" t="s">
        <v>33</v>
      </c>
      <c r="B45" s="11">
        <v>13729.359999999999</v>
      </c>
      <c r="C45" s="16">
        <v>12404.36</v>
      </c>
      <c r="D45" s="16">
        <v>14119.61</v>
      </c>
      <c r="E45" s="16">
        <v>12919.550000000001</v>
      </c>
      <c r="F45" s="17">
        <v>11606.72</v>
      </c>
      <c r="G45" s="11">
        <v>17726.27</v>
      </c>
      <c r="H45" s="18">
        <v>15915.55</v>
      </c>
      <c r="I45" s="21">
        <v>15930.7</v>
      </c>
      <c r="J45" s="16">
        <v>22042.82</v>
      </c>
      <c r="K45" s="21">
        <v>24915.71</v>
      </c>
      <c r="L45" s="5">
        <v>22299.39</v>
      </c>
      <c r="M45" s="5">
        <v>20440.32</v>
      </c>
      <c r="N45" s="6">
        <f t="shared" si="1"/>
        <v>204050.36</v>
      </c>
    </row>
    <row r="46" spans="1:14">
      <c r="A46" t="s">
        <v>105</v>
      </c>
      <c r="B46" s="11">
        <v>664419.08000000007</v>
      </c>
      <c r="C46" s="16">
        <v>671822.3899999999</v>
      </c>
      <c r="D46" s="16">
        <v>696192.47</v>
      </c>
      <c r="E46" s="16">
        <v>660177.25000000012</v>
      </c>
      <c r="F46" s="17">
        <v>625844.88</v>
      </c>
      <c r="G46" s="11">
        <v>683475.84</v>
      </c>
      <c r="H46" s="18">
        <v>700072.73</v>
      </c>
      <c r="I46" s="21">
        <v>702376.57</v>
      </c>
      <c r="J46" s="16">
        <v>709508.67</v>
      </c>
      <c r="K46" s="21">
        <v>781171.4</v>
      </c>
      <c r="L46" s="5">
        <v>757347.20000000007</v>
      </c>
      <c r="M46" s="5">
        <v>728583.86999999988</v>
      </c>
      <c r="N46" s="6">
        <f t="shared" si="1"/>
        <v>8380992.3500000006</v>
      </c>
    </row>
    <row r="47" spans="1:14">
      <c r="A47" t="s">
        <v>106</v>
      </c>
      <c r="B47" s="11">
        <v>1358913.86</v>
      </c>
      <c r="C47" s="16">
        <v>1343592.5899999999</v>
      </c>
      <c r="D47" s="16">
        <v>1429690.39</v>
      </c>
      <c r="E47" s="16">
        <v>1316709.4099999999</v>
      </c>
      <c r="F47" s="17">
        <v>1298673.27</v>
      </c>
      <c r="G47" s="11">
        <v>1442411.73</v>
      </c>
      <c r="H47" s="18">
        <v>1538297.75</v>
      </c>
      <c r="I47" s="21">
        <v>1578410.79</v>
      </c>
      <c r="J47" s="16">
        <v>1579057.23</v>
      </c>
      <c r="K47" s="21">
        <v>1798006.3299999998</v>
      </c>
      <c r="L47" s="5">
        <v>1666314.1999999997</v>
      </c>
      <c r="M47" s="5">
        <v>1554655.24</v>
      </c>
      <c r="N47" s="6">
        <f t="shared" si="1"/>
        <v>17904732.789999999</v>
      </c>
    </row>
    <row r="48" spans="1:14">
      <c r="A48" t="s">
        <v>107</v>
      </c>
      <c r="B48" s="11">
        <v>687452.19</v>
      </c>
      <c r="C48" s="16">
        <v>685113.23</v>
      </c>
      <c r="D48" s="16">
        <v>717958.46000000008</v>
      </c>
      <c r="E48" s="16">
        <v>721946.00999999989</v>
      </c>
      <c r="F48" s="17">
        <v>639295.82999999996</v>
      </c>
      <c r="G48" s="11">
        <v>667145.29</v>
      </c>
      <c r="H48" s="18">
        <v>657500.23</v>
      </c>
      <c r="I48" s="21">
        <v>659135.63</v>
      </c>
      <c r="J48" s="16">
        <v>625303.63</v>
      </c>
      <c r="K48" s="21">
        <v>679680.44000000006</v>
      </c>
      <c r="L48" s="5">
        <v>686066.63</v>
      </c>
      <c r="M48" s="5">
        <v>716385.16</v>
      </c>
      <c r="N48" s="6">
        <f t="shared" si="1"/>
        <v>8142982.7300000004</v>
      </c>
    </row>
    <row r="49" spans="1:14">
      <c r="A49" t="s">
        <v>37</v>
      </c>
      <c r="B49" s="11">
        <v>120430.53999999998</v>
      </c>
      <c r="C49" s="16">
        <v>122591.56</v>
      </c>
      <c r="D49" s="16">
        <v>119706.90000000001</v>
      </c>
      <c r="E49" s="16">
        <v>110623.36</v>
      </c>
      <c r="F49" s="17">
        <v>93327.039999999994</v>
      </c>
      <c r="G49" s="11">
        <v>107993.31</v>
      </c>
      <c r="H49" s="18">
        <v>108734.04</v>
      </c>
      <c r="I49" s="21">
        <v>114743.24</v>
      </c>
      <c r="J49" s="16">
        <v>111130.77</v>
      </c>
      <c r="K49" s="21">
        <v>115761.5</v>
      </c>
      <c r="L49" s="5">
        <v>109280.68</v>
      </c>
      <c r="M49" s="5">
        <v>112516.01</v>
      </c>
      <c r="N49" s="6">
        <f t="shared" si="1"/>
        <v>1346838.95</v>
      </c>
    </row>
    <row r="50" spans="1:14">
      <c r="A50" t="s">
        <v>38</v>
      </c>
      <c r="B50" s="11">
        <v>22885.370000000003</v>
      </c>
      <c r="C50" s="16">
        <v>25077.46</v>
      </c>
      <c r="D50" s="16">
        <v>23941.789999999997</v>
      </c>
      <c r="E50" s="16">
        <v>22052.25</v>
      </c>
      <c r="F50" s="17">
        <v>11262.38</v>
      </c>
      <c r="G50" s="11">
        <v>24162.639999999999</v>
      </c>
      <c r="H50" s="18">
        <v>22140</v>
      </c>
      <c r="I50" s="21">
        <v>22265.49</v>
      </c>
      <c r="J50" s="16">
        <v>19883.419999999998</v>
      </c>
      <c r="K50" s="21">
        <v>22749.23</v>
      </c>
      <c r="L50" s="5">
        <v>21516.32</v>
      </c>
      <c r="M50" s="5">
        <v>23169.87</v>
      </c>
      <c r="N50" s="6">
        <f t="shared" si="1"/>
        <v>261106.22</v>
      </c>
    </row>
    <row r="51" spans="1:14">
      <c r="A51" t="s">
        <v>39</v>
      </c>
      <c r="B51" s="11">
        <v>195764.71</v>
      </c>
      <c r="C51" s="16">
        <v>180036.03</v>
      </c>
      <c r="D51" s="16">
        <v>189385.37</v>
      </c>
      <c r="E51" s="16">
        <v>173551.30000000002</v>
      </c>
      <c r="F51" s="17">
        <v>57192.06</v>
      </c>
      <c r="G51" s="11">
        <v>182529.18</v>
      </c>
      <c r="H51" s="18">
        <v>191482.98</v>
      </c>
      <c r="I51" s="21">
        <v>118066.97</v>
      </c>
      <c r="J51" s="16">
        <v>73303.05</v>
      </c>
      <c r="K51" s="21">
        <v>87291.959999999992</v>
      </c>
      <c r="L51" s="5">
        <v>72772.11</v>
      </c>
      <c r="M51" s="5">
        <v>82461.440000000002</v>
      </c>
      <c r="N51" s="6">
        <f t="shared" si="1"/>
        <v>1603837.16</v>
      </c>
    </row>
    <row r="52" spans="1:14">
      <c r="A52" t="s">
        <v>108</v>
      </c>
      <c r="B52" s="11">
        <v>772073.42999999993</v>
      </c>
      <c r="C52" s="16">
        <v>762454.83</v>
      </c>
      <c r="D52" s="16">
        <v>777282.13</v>
      </c>
      <c r="E52" s="16">
        <v>745788.74</v>
      </c>
      <c r="F52" s="17">
        <v>688002.89</v>
      </c>
      <c r="G52" s="11">
        <v>738701.35</v>
      </c>
      <c r="H52" s="18">
        <v>780194.01</v>
      </c>
      <c r="I52" s="21">
        <v>768743.84</v>
      </c>
      <c r="J52" s="16">
        <v>758214.32</v>
      </c>
      <c r="K52" s="21">
        <v>848560.63</v>
      </c>
      <c r="L52" s="5">
        <v>811461.25</v>
      </c>
      <c r="M52" s="5">
        <v>799932.34</v>
      </c>
      <c r="N52" s="6">
        <f t="shared" si="1"/>
        <v>9251409.7599999998</v>
      </c>
    </row>
    <row r="53" spans="1:14">
      <c r="A53" t="s">
        <v>41</v>
      </c>
      <c r="B53" s="11">
        <v>1073966.26</v>
      </c>
      <c r="C53" s="16">
        <v>1031196.64</v>
      </c>
      <c r="D53" s="16">
        <v>1037390.1500000001</v>
      </c>
      <c r="E53" s="16">
        <v>976401.87</v>
      </c>
      <c r="F53" s="17">
        <v>793624.25</v>
      </c>
      <c r="G53" s="11">
        <v>1022408.59</v>
      </c>
      <c r="H53" s="18">
        <v>1069774.31</v>
      </c>
      <c r="I53" s="21">
        <v>924314.03</v>
      </c>
      <c r="J53" s="16">
        <v>836943.96</v>
      </c>
      <c r="K53" s="21">
        <v>954179.8600000001</v>
      </c>
      <c r="L53" s="5">
        <v>921656.33</v>
      </c>
      <c r="M53" s="5">
        <v>890331.15000000014</v>
      </c>
      <c r="N53" s="6">
        <f t="shared" si="1"/>
        <v>11532187.4</v>
      </c>
    </row>
    <row r="54" spans="1:14">
      <c r="A54" t="s">
        <v>42</v>
      </c>
      <c r="B54" s="11">
        <v>376119.57999999996</v>
      </c>
      <c r="C54" s="16">
        <v>356215.02999999997</v>
      </c>
      <c r="D54" s="16">
        <v>369738.18999999994</v>
      </c>
      <c r="E54" s="16">
        <v>355722.9</v>
      </c>
      <c r="F54" s="17">
        <v>357248.05</v>
      </c>
      <c r="G54" s="11">
        <v>395225.28</v>
      </c>
      <c r="H54" s="18">
        <v>418804.81</v>
      </c>
      <c r="I54" s="21">
        <v>403911.84</v>
      </c>
      <c r="J54" s="16">
        <v>400646.76</v>
      </c>
      <c r="K54" s="21">
        <v>452580.37</v>
      </c>
      <c r="L54" s="5">
        <v>420706.26</v>
      </c>
      <c r="M54" s="5">
        <v>423698.46</v>
      </c>
      <c r="N54" s="6">
        <f t="shared" si="1"/>
        <v>4730617.5299999993</v>
      </c>
    </row>
    <row r="55" spans="1:14">
      <c r="A55" t="s">
        <v>109</v>
      </c>
      <c r="B55" s="11">
        <v>256085.30000000002</v>
      </c>
      <c r="C55" s="16">
        <v>301175.86</v>
      </c>
      <c r="D55" s="16">
        <v>263121.17</v>
      </c>
      <c r="E55" s="16">
        <v>194660.37</v>
      </c>
      <c r="F55" s="17">
        <v>184434.73</v>
      </c>
      <c r="G55" s="11">
        <v>201325.04</v>
      </c>
      <c r="H55" s="18">
        <v>217265.13</v>
      </c>
      <c r="I55" s="21">
        <v>244510.05</v>
      </c>
      <c r="J55" s="16">
        <v>248043.49</v>
      </c>
      <c r="K55" s="21">
        <v>276026.41000000003</v>
      </c>
      <c r="L55" s="5">
        <v>251450.38</v>
      </c>
      <c r="M55" s="5">
        <v>270017.87000000005</v>
      </c>
      <c r="N55" s="6">
        <f t="shared" si="1"/>
        <v>2908115.8000000003</v>
      </c>
    </row>
    <row r="56" spans="1:14">
      <c r="A56" t="s">
        <v>110</v>
      </c>
      <c r="B56" s="11">
        <v>225616.74999999997</v>
      </c>
      <c r="C56" s="16">
        <v>222754.83</v>
      </c>
      <c r="D56" s="16">
        <v>220220.31</v>
      </c>
      <c r="E56" s="16">
        <v>203321.88000000003</v>
      </c>
      <c r="F56" s="17">
        <v>157343.99</v>
      </c>
      <c r="G56" s="11">
        <v>192859.18</v>
      </c>
      <c r="H56" s="18">
        <v>201460.77</v>
      </c>
      <c r="I56" s="21">
        <v>180084.78</v>
      </c>
      <c r="J56" s="16">
        <v>165473.32999999999</v>
      </c>
      <c r="K56" s="21">
        <v>197440.08</v>
      </c>
      <c r="L56" s="5">
        <v>199765.61</v>
      </c>
      <c r="M56" s="5">
        <v>197177.12</v>
      </c>
      <c r="N56" s="6">
        <f t="shared" si="1"/>
        <v>2363518.6300000004</v>
      </c>
    </row>
    <row r="57" spans="1:14">
      <c r="A57" t="s">
        <v>111</v>
      </c>
      <c r="B57" s="11">
        <v>621763.03</v>
      </c>
      <c r="C57" s="16">
        <v>631771.56999999995</v>
      </c>
      <c r="D57" s="16">
        <v>620072.91</v>
      </c>
      <c r="E57" s="16">
        <v>521158.56999999995</v>
      </c>
      <c r="F57" s="17">
        <v>494946.1</v>
      </c>
      <c r="G57" s="11">
        <v>497104.65</v>
      </c>
      <c r="H57" s="18">
        <v>502117.26</v>
      </c>
      <c r="I57" s="21">
        <v>484567.99</v>
      </c>
      <c r="J57" s="16">
        <v>470819.81</v>
      </c>
      <c r="K57" s="21">
        <v>570593.8600000001</v>
      </c>
      <c r="L57" s="5">
        <v>522586.05000000005</v>
      </c>
      <c r="M57" s="5">
        <v>564576.14</v>
      </c>
      <c r="N57" s="6">
        <f t="shared" si="1"/>
        <v>6502077.9399999995</v>
      </c>
    </row>
    <row r="58" spans="1:14">
      <c r="A58" t="s">
        <v>46</v>
      </c>
      <c r="B58" s="11">
        <v>150082.6</v>
      </c>
      <c r="C58" s="16">
        <v>145824.16</v>
      </c>
      <c r="D58" s="16">
        <v>143337.08000000002</v>
      </c>
      <c r="E58" s="16">
        <v>146735.99</v>
      </c>
      <c r="F58" s="17">
        <v>116590.39999999999</v>
      </c>
      <c r="G58" s="11">
        <v>155744.67000000001</v>
      </c>
      <c r="H58" s="18">
        <v>156320.47</v>
      </c>
      <c r="I58" s="21">
        <v>156327.89000000001</v>
      </c>
      <c r="J58" s="16">
        <v>151444.15</v>
      </c>
      <c r="K58" s="21">
        <v>172171.64</v>
      </c>
      <c r="L58" s="5">
        <v>154786.37</v>
      </c>
      <c r="M58" s="5">
        <v>153632.81</v>
      </c>
      <c r="N58" s="6">
        <f t="shared" si="1"/>
        <v>1802998.2300000004</v>
      </c>
    </row>
    <row r="59" spans="1:14">
      <c r="A59" t="s">
        <v>112</v>
      </c>
      <c r="B59" s="11">
        <v>3266316.1399999992</v>
      </c>
      <c r="C59" s="16">
        <v>3363975.17</v>
      </c>
      <c r="D59" s="16">
        <v>3369483.8399999994</v>
      </c>
      <c r="E59" s="16">
        <v>3173290.9499999997</v>
      </c>
      <c r="F59" s="17">
        <v>2956017.11</v>
      </c>
      <c r="G59" s="11">
        <v>3196444.24</v>
      </c>
      <c r="H59" s="18">
        <v>3390689.45</v>
      </c>
      <c r="I59" s="21">
        <v>3186720.29</v>
      </c>
      <c r="J59" s="16">
        <v>3077582.77</v>
      </c>
      <c r="K59" s="21">
        <v>3623617.9899999998</v>
      </c>
      <c r="L59" s="5">
        <v>3462133.54</v>
      </c>
      <c r="M59" s="5">
        <v>3503127.26</v>
      </c>
      <c r="N59" s="6">
        <f t="shared" si="1"/>
        <v>39569398.749999993</v>
      </c>
    </row>
    <row r="60" spans="1:14">
      <c r="A60" t="s">
        <v>113</v>
      </c>
      <c r="B60" s="11">
        <v>886998.49</v>
      </c>
      <c r="C60" s="16">
        <v>922594.61</v>
      </c>
      <c r="D60" s="16">
        <v>888675.44000000006</v>
      </c>
      <c r="E60" s="16">
        <v>813742.72</v>
      </c>
      <c r="F60" s="17">
        <v>808006.39</v>
      </c>
      <c r="G60" s="11">
        <v>834440.28</v>
      </c>
      <c r="H60" s="18">
        <v>912405</v>
      </c>
      <c r="I60" s="21">
        <v>864324.66</v>
      </c>
      <c r="J60" s="16">
        <v>860478.07</v>
      </c>
      <c r="K60" s="21">
        <v>1040466.77</v>
      </c>
      <c r="L60" s="5">
        <v>945524.28</v>
      </c>
      <c r="M60" s="5">
        <v>945236.53999999992</v>
      </c>
      <c r="N60" s="6">
        <f t="shared" si="1"/>
        <v>10722893.249999998</v>
      </c>
    </row>
    <row r="61" spans="1:14">
      <c r="A61" t="s">
        <v>114</v>
      </c>
      <c r="B61" s="11">
        <v>2719199.5900000003</v>
      </c>
      <c r="C61" s="16">
        <v>2660669.25</v>
      </c>
      <c r="D61" s="16">
        <v>2724173.76</v>
      </c>
      <c r="E61" s="16">
        <v>2651499.48</v>
      </c>
      <c r="F61" s="17">
        <v>2560703.2999999998</v>
      </c>
      <c r="G61" s="11">
        <v>2691211.53</v>
      </c>
      <c r="H61" s="18">
        <v>2891645.29</v>
      </c>
      <c r="I61" s="21">
        <v>2946782.61</v>
      </c>
      <c r="J61" s="16">
        <v>2836391.3</v>
      </c>
      <c r="K61" s="21">
        <v>3291021.35</v>
      </c>
      <c r="L61" s="5">
        <v>3108637.14</v>
      </c>
      <c r="M61" s="5">
        <v>2944701.23</v>
      </c>
      <c r="N61" s="6">
        <f t="shared" si="1"/>
        <v>34026635.829999998</v>
      </c>
    </row>
    <row r="62" spans="1:14">
      <c r="A62" t="s">
        <v>50</v>
      </c>
      <c r="B62" s="11">
        <v>1074622.78</v>
      </c>
      <c r="C62" s="16">
        <v>1058854.1099999999</v>
      </c>
      <c r="D62" s="16">
        <v>1073196.6099999999</v>
      </c>
      <c r="E62" s="16">
        <v>1000199.37</v>
      </c>
      <c r="F62" s="17">
        <v>961094.96</v>
      </c>
      <c r="G62" s="11">
        <v>1062716.54</v>
      </c>
      <c r="H62" s="18">
        <v>1052488.02</v>
      </c>
      <c r="I62" s="21">
        <v>1027368.22</v>
      </c>
      <c r="J62" s="16">
        <v>1017079.91</v>
      </c>
      <c r="K62" s="21">
        <v>1158384.7300000002</v>
      </c>
      <c r="L62" s="5">
        <v>1107474.68</v>
      </c>
      <c r="M62" s="5">
        <v>1101025.99</v>
      </c>
      <c r="N62" s="6">
        <f t="shared" si="1"/>
        <v>12694505.919999998</v>
      </c>
    </row>
    <row r="63" spans="1:14">
      <c r="A63" t="s">
        <v>115</v>
      </c>
      <c r="B63" s="11">
        <v>1849623.4600000002</v>
      </c>
      <c r="C63" s="16">
        <v>1849502.66</v>
      </c>
      <c r="D63" s="16">
        <v>1882028.2899999998</v>
      </c>
      <c r="E63" s="16">
        <v>1747783.7299999997</v>
      </c>
      <c r="F63" s="17">
        <v>1750640.01</v>
      </c>
      <c r="G63" s="11">
        <v>1819186.51</v>
      </c>
      <c r="H63" s="18">
        <v>1918397.43</v>
      </c>
      <c r="I63" s="21">
        <v>1897767.23</v>
      </c>
      <c r="J63" s="16">
        <v>1876398.77</v>
      </c>
      <c r="K63" s="21">
        <v>2149761.21</v>
      </c>
      <c r="L63" s="5">
        <v>2054830.28</v>
      </c>
      <c r="M63" s="5">
        <v>2041387.46</v>
      </c>
      <c r="N63" s="6">
        <f t="shared" si="1"/>
        <v>22837307.040000003</v>
      </c>
    </row>
    <row r="64" spans="1:14">
      <c r="A64" t="s">
        <v>116</v>
      </c>
      <c r="B64" s="11">
        <v>1468280.97</v>
      </c>
      <c r="C64" s="16">
        <v>1416271.51</v>
      </c>
      <c r="D64" s="16">
        <v>1528461.65</v>
      </c>
      <c r="E64" s="16">
        <v>1426967.68</v>
      </c>
      <c r="F64" s="17">
        <v>1100415.74</v>
      </c>
      <c r="G64" s="11">
        <v>1446571.24</v>
      </c>
      <c r="H64" s="18">
        <v>1507910.06</v>
      </c>
      <c r="I64" s="21">
        <v>1390694.96</v>
      </c>
      <c r="J64" s="16">
        <v>1370746.6</v>
      </c>
      <c r="K64" s="21">
        <v>1501133.5199999998</v>
      </c>
      <c r="L64" s="5">
        <v>1421007.71</v>
      </c>
      <c r="M64" s="5">
        <v>1434788.55</v>
      </c>
      <c r="N64" s="6">
        <f t="shared" si="1"/>
        <v>17013250.189999998</v>
      </c>
    </row>
    <row r="65" spans="1:14">
      <c r="A65" t="s">
        <v>117</v>
      </c>
      <c r="B65" s="11">
        <v>170986.39</v>
      </c>
      <c r="C65" s="16">
        <v>171704.69</v>
      </c>
      <c r="D65" s="16">
        <v>171631.87000000002</v>
      </c>
      <c r="E65" s="16">
        <v>163392.73000000001</v>
      </c>
      <c r="F65" s="17">
        <v>136476.84</v>
      </c>
      <c r="G65" s="11">
        <v>160203.79999999999</v>
      </c>
      <c r="H65" s="18">
        <v>161293.31</v>
      </c>
      <c r="I65" s="21">
        <v>148045.72</v>
      </c>
      <c r="J65" s="16">
        <v>151716.16</v>
      </c>
      <c r="K65" s="21">
        <v>162019.55999999997</v>
      </c>
      <c r="L65" s="5">
        <v>155951.55000000002</v>
      </c>
      <c r="M65" s="5">
        <v>164292.32</v>
      </c>
      <c r="N65" s="6">
        <f t="shared" si="1"/>
        <v>1917714.9400000002</v>
      </c>
    </row>
    <row r="66" spans="1:14">
      <c r="A66" t="s">
        <v>118</v>
      </c>
      <c r="B66" s="11">
        <v>630345.39</v>
      </c>
      <c r="C66" s="16">
        <v>645362.67000000004</v>
      </c>
      <c r="D66" s="16">
        <v>636878.95000000007</v>
      </c>
      <c r="E66" s="16">
        <v>590373.24</v>
      </c>
      <c r="F66" s="17">
        <v>501668.07</v>
      </c>
      <c r="G66" s="11">
        <v>582505.05000000005</v>
      </c>
      <c r="H66" s="18">
        <v>637920.03</v>
      </c>
      <c r="I66" s="21">
        <v>573147.03</v>
      </c>
      <c r="J66" s="16">
        <v>511333.91</v>
      </c>
      <c r="K66" s="21">
        <v>599354.76</v>
      </c>
      <c r="L66" s="5">
        <v>572591.57999999996</v>
      </c>
      <c r="M66" s="5">
        <v>581960.88</v>
      </c>
      <c r="N66" s="6">
        <f t="shared" si="1"/>
        <v>7063441.5600000005</v>
      </c>
    </row>
    <row r="67" spans="1:14">
      <c r="A67" t="s">
        <v>119</v>
      </c>
      <c r="B67" s="11">
        <v>670894.64000000013</v>
      </c>
      <c r="C67" s="16">
        <v>649481.74</v>
      </c>
      <c r="D67" s="16">
        <v>665991.02000000014</v>
      </c>
      <c r="E67" s="16">
        <v>639499.94999999995</v>
      </c>
      <c r="F67" s="17">
        <v>624265.56999999995</v>
      </c>
      <c r="G67" s="11">
        <v>653995.24</v>
      </c>
      <c r="H67" s="18">
        <v>679544.93</v>
      </c>
      <c r="I67" s="21">
        <v>646354.93999999994</v>
      </c>
      <c r="J67" s="16">
        <v>618204.69999999995</v>
      </c>
      <c r="K67" s="21">
        <v>717230.91</v>
      </c>
      <c r="L67" s="5">
        <v>676258.58</v>
      </c>
      <c r="M67" s="5">
        <v>649069.59</v>
      </c>
      <c r="N67" s="6">
        <f t="shared" si="1"/>
        <v>7890791.8099999996</v>
      </c>
    </row>
    <row r="68" spans="1:14">
      <c r="A68" t="s">
        <v>120</v>
      </c>
      <c r="B68" s="11">
        <v>399277.91000000003</v>
      </c>
      <c r="C68" s="16">
        <v>383370.07999999996</v>
      </c>
      <c r="D68" s="16">
        <v>396983.98</v>
      </c>
      <c r="E68" s="16">
        <v>325758.21999999997</v>
      </c>
      <c r="F68" s="17">
        <v>325562.03999999998</v>
      </c>
      <c r="G68" s="11">
        <v>333821.58</v>
      </c>
      <c r="H68" s="18">
        <v>336478.73</v>
      </c>
      <c r="I68" s="21">
        <v>337769.27</v>
      </c>
      <c r="J68" s="16">
        <v>345529.65</v>
      </c>
      <c r="K68" s="21">
        <v>419753.75000000006</v>
      </c>
      <c r="L68" s="5">
        <v>400908.48</v>
      </c>
      <c r="M68" s="5">
        <v>421204.73</v>
      </c>
      <c r="N68" s="6">
        <f t="shared" si="1"/>
        <v>4426418.42</v>
      </c>
    </row>
    <row r="69" spans="1:14">
      <c r="A69" t="s">
        <v>121</v>
      </c>
      <c r="B69" s="11">
        <v>725804.64</v>
      </c>
      <c r="C69" s="16">
        <v>737758.67</v>
      </c>
      <c r="D69" s="16">
        <v>731095.59000000008</v>
      </c>
      <c r="E69" s="16">
        <v>741202.32</v>
      </c>
      <c r="F69" s="17">
        <v>691465.7</v>
      </c>
      <c r="G69" s="11">
        <v>756331.11</v>
      </c>
      <c r="H69" s="18">
        <v>811367.08</v>
      </c>
      <c r="I69" s="21">
        <v>817674.93</v>
      </c>
      <c r="J69" s="16">
        <v>809171.97</v>
      </c>
      <c r="K69" s="21">
        <v>885050.62</v>
      </c>
      <c r="L69" s="5">
        <v>811072.48999999987</v>
      </c>
      <c r="M69" s="5">
        <v>798533</v>
      </c>
      <c r="N69" s="6">
        <f t="shared" si="1"/>
        <v>9316528.1199999992</v>
      </c>
    </row>
    <row r="70" spans="1:14">
      <c r="A70" t="s">
        <v>122</v>
      </c>
      <c r="B70" s="11">
        <v>945310.83999999985</v>
      </c>
      <c r="C70" s="16">
        <v>986139.99</v>
      </c>
      <c r="D70" s="16">
        <v>1011286.6599999999</v>
      </c>
      <c r="E70" s="16">
        <v>983693.19</v>
      </c>
      <c r="F70" s="17">
        <v>928262.41</v>
      </c>
      <c r="G70" s="11">
        <v>898855.66</v>
      </c>
      <c r="H70" s="18">
        <v>981867.68</v>
      </c>
      <c r="I70" s="21">
        <v>954444.78</v>
      </c>
      <c r="J70" s="16">
        <v>953006.31</v>
      </c>
      <c r="K70" s="21">
        <v>1060766.4000000001</v>
      </c>
      <c r="L70" s="5">
        <v>1021234.29</v>
      </c>
      <c r="M70" s="5">
        <v>1040151.72</v>
      </c>
      <c r="N70" s="6">
        <f t="shared" si="1"/>
        <v>11765019.930000002</v>
      </c>
    </row>
    <row r="71" spans="1:14">
      <c r="A71" t="s">
        <v>59</v>
      </c>
      <c r="B71" s="11">
        <v>449051.08999999997</v>
      </c>
      <c r="C71" s="16">
        <v>427481.07</v>
      </c>
      <c r="D71" s="16">
        <v>439212.70999999996</v>
      </c>
      <c r="E71" s="16">
        <v>391359.53</v>
      </c>
      <c r="F71" s="17">
        <v>241599.04</v>
      </c>
      <c r="G71" s="11">
        <v>424652.67</v>
      </c>
      <c r="H71" s="18">
        <v>461325.52</v>
      </c>
      <c r="I71" s="21">
        <v>379100.99</v>
      </c>
      <c r="J71" s="16">
        <v>312576.87</v>
      </c>
      <c r="K71" s="21">
        <v>369022.47000000003</v>
      </c>
      <c r="L71" s="5">
        <v>341547.25</v>
      </c>
      <c r="M71" s="5">
        <v>330753.81000000006</v>
      </c>
      <c r="N71" s="6">
        <f t="shared" si="1"/>
        <v>4567683.0200000014</v>
      </c>
    </row>
    <row r="72" spans="1:14">
      <c r="A72" t="s">
        <v>123</v>
      </c>
      <c r="B72" s="11">
        <v>151703.88999999998</v>
      </c>
      <c r="C72" s="16">
        <v>150313.24000000002</v>
      </c>
      <c r="D72" s="16">
        <v>147265.36000000002</v>
      </c>
      <c r="E72" s="16">
        <v>143773.24</v>
      </c>
      <c r="F72" s="17">
        <v>95160.91</v>
      </c>
      <c r="G72" s="11">
        <v>137132.69</v>
      </c>
      <c r="H72" s="18">
        <v>141662.46</v>
      </c>
      <c r="I72" s="21">
        <v>120206.3</v>
      </c>
      <c r="J72" s="16">
        <v>110389.53</v>
      </c>
      <c r="K72" s="21">
        <v>133620.67000000001</v>
      </c>
      <c r="L72" s="5">
        <v>125125.78</v>
      </c>
      <c r="M72" s="5">
        <v>125762.98</v>
      </c>
      <c r="N72" s="6">
        <f t="shared" si="1"/>
        <v>1582117.05</v>
      </c>
    </row>
    <row r="73" spans="1:14">
      <c r="A73" t="s">
        <v>61</v>
      </c>
      <c r="B73" s="11">
        <v>88997.919999999984</v>
      </c>
      <c r="C73" s="16">
        <v>91529.33</v>
      </c>
      <c r="D73" s="16">
        <v>88066.98</v>
      </c>
      <c r="E73" s="16">
        <v>79971.77</v>
      </c>
      <c r="F73" s="17">
        <v>57279.59</v>
      </c>
      <c r="G73" s="11">
        <v>86520.29</v>
      </c>
      <c r="H73" s="18">
        <v>86975.58</v>
      </c>
      <c r="I73" s="21">
        <v>75951.37</v>
      </c>
      <c r="J73" s="16">
        <v>72186.44</v>
      </c>
      <c r="K73" s="21">
        <v>86268.63</v>
      </c>
      <c r="L73" s="5">
        <v>85033.099999999991</v>
      </c>
      <c r="M73" s="5">
        <v>82879.27</v>
      </c>
      <c r="N73" s="6">
        <f t="shared" si="1"/>
        <v>981660.27</v>
      </c>
    </row>
    <row r="74" spans="1:14">
      <c r="A74" t="s">
        <v>62</v>
      </c>
      <c r="B74" s="11">
        <v>33550.880000000005</v>
      </c>
      <c r="C74" s="16">
        <v>34024.929999999993</v>
      </c>
      <c r="D74" s="16">
        <v>35822.850000000006</v>
      </c>
      <c r="E74" s="16">
        <v>35189.35</v>
      </c>
      <c r="F74" s="17">
        <v>18513.009999999998</v>
      </c>
      <c r="G74" s="11">
        <v>32381.86</v>
      </c>
      <c r="H74" s="18">
        <v>33225.97</v>
      </c>
      <c r="I74" s="21">
        <v>28894.29</v>
      </c>
      <c r="J74" s="16">
        <v>25566.11</v>
      </c>
      <c r="K74" s="21">
        <v>29175.63</v>
      </c>
      <c r="L74" s="5">
        <v>27999.47</v>
      </c>
      <c r="M74" s="5">
        <v>31551.21</v>
      </c>
      <c r="N74" s="6">
        <f t="shared" si="1"/>
        <v>365895.56</v>
      </c>
    </row>
    <row r="75" spans="1:14">
      <c r="A75" t="s">
        <v>124</v>
      </c>
      <c r="B75" s="11">
        <v>1123134.78</v>
      </c>
      <c r="C75" s="16">
        <v>1137202.4300000002</v>
      </c>
      <c r="D75" s="16">
        <v>1139502.45</v>
      </c>
      <c r="E75" s="16">
        <v>1064763.8699999999</v>
      </c>
      <c r="F75" s="17">
        <v>1017822.31</v>
      </c>
      <c r="G75" s="11">
        <v>1074024.1499999999</v>
      </c>
      <c r="H75" s="18">
        <v>1094887.3700000001</v>
      </c>
      <c r="I75" s="21">
        <v>1104069.75</v>
      </c>
      <c r="J75" s="16">
        <v>1167322.3799999999</v>
      </c>
      <c r="K75" s="21">
        <v>1255383.9599999997</v>
      </c>
      <c r="L75" s="5">
        <v>1178699.31</v>
      </c>
      <c r="M75" s="5">
        <v>1155807.42</v>
      </c>
      <c r="N75" s="6">
        <f t="shared" si="1"/>
        <v>13512620.179999998</v>
      </c>
    </row>
    <row r="76" spans="1:14">
      <c r="A76" t="s">
        <v>125</v>
      </c>
      <c r="B76" s="11">
        <v>58914.170000000006</v>
      </c>
      <c r="C76" s="16">
        <v>57670.6</v>
      </c>
      <c r="D76" s="16">
        <v>59733.75</v>
      </c>
      <c r="E76" s="16">
        <v>67372.849999999991</v>
      </c>
      <c r="F76" s="17">
        <v>45568.97</v>
      </c>
      <c r="G76" s="11">
        <v>52914.69</v>
      </c>
      <c r="H76" s="18">
        <v>50005.63</v>
      </c>
      <c r="I76" s="21">
        <v>50501.5</v>
      </c>
      <c r="J76" s="16">
        <v>50615.92</v>
      </c>
      <c r="K76" s="21">
        <v>57305.840000000004</v>
      </c>
      <c r="L76" s="5">
        <v>59049.009999999995</v>
      </c>
      <c r="M76" s="5">
        <v>64020.52</v>
      </c>
      <c r="N76" s="6">
        <f>SUM(B76:M76)</f>
        <v>673673.45</v>
      </c>
    </row>
    <row r="77" spans="1:14">
      <c r="A77" t="s">
        <v>126</v>
      </c>
      <c r="B77" s="11">
        <v>186291.91</v>
      </c>
      <c r="C77" s="16">
        <v>189628.95</v>
      </c>
      <c r="D77" s="16">
        <v>173171.04</v>
      </c>
      <c r="E77" s="16">
        <v>135108.09999999998</v>
      </c>
      <c r="F77" s="17">
        <v>122588.96</v>
      </c>
      <c r="G77" s="11">
        <v>127027.85</v>
      </c>
      <c r="H77" s="18">
        <v>151809.17000000001</v>
      </c>
      <c r="I77" s="21">
        <v>207379.32</v>
      </c>
      <c r="J77" s="16">
        <v>123689.63</v>
      </c>
      <c r="K77" s="21">
        <v>176594.17999999996</v>
      </c>
      <c r="L77" s="5">
        <v>177511.84</v>
      </c>
      <c r="M77" s="5">
        <v>205968.52000000002</v>
      </c>
      <c r="N77" s="6">
        <f>SUM(B77:M77)</f>
        <v>1976769.4700000002</v>
      </c>
    </row>
    <row r="78" spans="1:14">
      <c r="A78" t="s">
        <v>66</v>
      </c>
      <c r="B78" s="11">
        <v>61750.74</v>
      </c>
      <c r="C78" s="16">
        <v>63740.920000000006</v>
      </c>
      <c r="D78" s="16">
        <v>62318.189999999995</v>
      </c>
      <c r="E78" s="16">
        <v>64217.63</v>
      </c>
      <c r="F78" s="17">
        <v>45520.07</v>
      </c>
      <c r="G78" s="11">
        <v>51321.7</v>
      </c>
      <c r="H78" s="18">
        <v>49501.919999999998</v>
      </c>
      <c r="I78" s="21">
        <v>55259.16</v>
      </c>
      <c r="J78" s="16">
        <v>58033.279999999999</v>
      </c>
      <c r="K78" s="21">
        <v>66992.010000000009</v>
      </c>
      <c r="L78" s="5">
        <v>60192.479999999996</v>
      </c>
      <c r="M78" s="5">
        <v>63344.459999999992</v>
      </c>
      <c r="N78" s="6">
        <f>SUM(B78:M78)</f>
        <v>702192.55999999994</v>
      </c>
    </row>
    <row r="79" spans="1:14">
      <c r="A79" t="s">
        <v>1</v>
      </c>
      <c r="B79" s="3"/>
      <c r="C79" s="3"/>
      <c r="D79" s="3"/>
      <c r="E79" s="3"/>
      <c r="F79" s="3"/>
      <c r="G79" s="3"/>
      <c r="H79" s="3"/>
      <c r="I79" s="3"/>
      <c r="J79" s="3"/>
      <c r="K79" s="3"/>
      <c r="L79" s="3"/>
      <c r="M79" s="3"/>
    </row>
    <row r="80" spans="1:14">
      <c r="A80" t="s">
        <v>68</v>
      </c>
      <c r="B80" s="5">
        <f t="shared" ref="B80:M80" si="2">SUM(B12:B78)</f>
        <v>46546678.770000026</v>
      </c>
      <c r="C80" s="5">
        <f t="shared" si="2"/>
        <v>46433216.32</v>
      </c>
      <c r="D80" s="5">
        <f t="shared" si="2"/>
        <v>47373868.969999984</v>
      </c>
      <c r="E80" s="5">
        <f t="shared" si="2"/>
        <v>44559576.210000001</v>
      </c>
      <c r="F80" s="5">
        <f t="shared" si="2"/>
        <v>40678124.529999994</v>
      </c>
      <c r="G80" s="5">
        <f t="shared" si="2"/>
        <v>45345832.349999994</v>
      </c>
      <c r="H80" s="5">
        <f t="shared" si="2"/>
        <v>47318317.960000001</v>
      </c>
      <c r="I80" s="5">
        <f t="shared" si="2"/>
        <v>47019892.379999988</v>
      </c>
      <c r="J80" s="5">
        <f t="shared" si="2"/>
        <v>45109663.339999996</v>
      </c>
      <c r="K80" s="5">
        <f t="shared" si="2"/>
        <v>51493541.760000005</v>
      </c>
      <c r="L80" s="5">
        <f t="shared" si="2"/>
        <v>49179432.819999993</v>
      </c>
      <c r="M80" s="5">
        <f t="shared" si="2"/>
        <v>49079096.620000012</v>
      </c>
      <c r="N80" s="6">
        <f>SUM(B80:M80)</f>
        <v>560137242.02999997</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3"/>
    <pageSetUpPr fitToPage="1"/>
  </sheetPr>
  <dimension ref="A1:N80"/>
  <sheetViews>
    <sheetView workbookViewId="0">
      <pane xSplit="1" ySplit="11" topLeftCell="F37" activePane="bottomRight" state="frozen"/>
      <selection pane="topRight" activeCell="B1" sqref="B1"/>
      <selection pane="bottomLeft" activeCell="A12" sqref="A12"/>
      <selection pane="bottomRight" activeCell="K42" sqref="K42"/>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6" bestFit="1" customWidth="1"/>
  </cols>
  <sheetData>
    <row r="1" spans="1:14">
      <c r="A1" t="str">
        <f>'SFY1213'!A1</f>
        <v>VALIDATED TAX RECEIPTS DATA FOR:  JULY, 2012 thru June, 2013</v>
      </c>
      <c r="N1" t="s">
        <v>89</v>
      </c>
    </row>
    <row r="2" spans="1:14">
      <c r="N2"/>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134</v>
      </c>
      <c r="B7" s="36"/>
      <c r="C7" s="36"/>
      <c r="D7" s="36"/>
      <c r="E7" s="36"/>
      <c r="F7" s="36"/>
      <c r="G7" s="36"/>
      <c r="H7" s="36"/>
      <c r="I7" s="36"/>
      <c r="J7" s="36"/>
      <c r="K7" s="36"/>
      <c r="L7" s="36"/>
      <c r="M7" s="36"/>
      <c r="N7" s="36"/>
    </row>
    <row r="9" spans="1:14">
      <c r="B9" s="2">
        <f>'Local Option Sales Tax Coll'!B9</f>
        <v>41091</v>
      </c>
      <c r="C9" s="2">
        <f>'Local Option Sales Tax Coll'!C9</f>
        <v>41122</v>
      </c>
      <c r="D9" s="2">
        <f>'Local Option Sales Tax Coll'!D9</f>
        <v>41153</v>
      </c>
      <c r="E9" s="2">
        <f>'Local Option Sales Tax Coll'!E9</f>
        <v>41183</v>
      </c>
      <c r="F9" s="2">
        <f>'Local Option Sales Tax Coll'!F9</f>
        <v>41214</v>
      </c>
      <c r="G9" s="2">
        <f>'Local Option Sales Tax Coll'!G9</f>
        <v>41244</v>
      </c>
      <c r="H9" s="2">
        <f>'Local Option Sales Tax Coll'!H9</f>
        <v>41275</v>
      </c>
      <c r="I9" s="2">
        <f>'Local Option Sales Tax Coll'!I9</f>
        <v>41306</v>
      </c>
      <c r="J9" s="2">
        <f>'Local Option Sales Tax Coll'!J9</f>
        <v>41334</v>
      </c>
      <c r="K9" s="2">
        <f>'Local Option Sales Tax Coll'!K9</f>
        <v>41365</v>
      </c>
      <c r="L9" s="2">
        <f>'Local Option Sales Tax Coll'!L9</f>
        <v>41395</v>
      </c>
      <c r="M9" s="2">
        <f>'Local Option Sales Tax Coll'!M9</f>
        <v>41426</v>
      </c>
      <c r="N9" s="2" t="str">
        <f>'Local Option Sales Tax Coll'!N9</f>
        <v>SFY12-13</v>
      </c>
    </row>
    <row r="10" spans="1:14">
      <c r="A10" t="s">
        <v>0</v>
      </c>
      <c r="B10" s="3"/>
      <c r="C10" s="3"/>
      <c r="D10" s="3"/>
      <c r="E10" s="3"/>
      <c r="F10" s="3"/>
      <c r="G10" s="3"/>
      <c r="H10" s="3"/>
      <c r="I10" s="3"/>
      <c r="J10" s="3"/>
      <c r="K10" s="3"/>
      <c r="L10" s="3"/>
      <c r="M10" s="3"/>
    </row>
    <row r="11" spans="1:14">
      <c r="A11" t="s">
        <v>1</v>
      </c>
      <c r="B11" s="3"/>
      <c r="C11" s="3"/>
      <c r="D11" s="3"/>
      <c r="E11" s="3"/>
      <c r="F11" s="3"/>
      <c r="G11" s="3"/>
      <c r="H11" s="3"/>
      <c r="I11" s="3"/>
      <c r="J11" s="3"/>
      <c r="K11" s="3"/>
      <c r="L11" s="3"/>
      <c r="M11" s="3"/>
    </row>
    <row r="12" spans="1:14">
      <c r="A12" t="s">
        <v>90</v>
      </c>
      <c r="B12" s="12">
        <v>410557.93</v>
      </c>
      <c r="C12" s="15">
        <v>436312.69</v>
      </c>
      <c r="D12" s="15">
        <v>443658.82</v>
      </c>
      <c r="E12" s="15">
        <v>423853.83</v>
      </c>
      <c r="F12" s="5">
        <v>453989.63</v>
      </c>
      <c r="G12" s="15">
        <v>425447.04</v>
      </c>
      <c r="H12" s="19">
        <v>395065.37</v>
      </c>
      <c r="I12" s="15">
        <v>424857.83</v>
      </c>
      <c r="J12" s="23">
        <v>415473.86</v>
      </c>
      <c r="K12" s="12">
        <v>478244.54</v>
      </c>
      <c r="L12" s="5">
        <v>445915.96</v>
      </c>
      <c r="M12" s="5">
        <v>453693.81999999995</v>
      </c>
      <c r="N12" s="6">
        <f>SUM(B12:M12)</f>
        <v>5207071.32</v>
      </c>
    </row>
    <row r="13" spans="1:14">
      <c r="A13" t="s">
        <v>91</v>
      </c>
      <c r="B13" s="12">
        <v>0</v>
      </c>
      <c r="C13" s="15">
        <v>0</v>
      </c>
      <c r="D13" s="15">
        <v>0</v>
      </c>
      <c r="E13" s="15">
        <v>0</v>
      </c>
      <c r="F13" s="5">
        <v>0</v>
      </c>
      <c r="G13" s="15">
        <v>0</v>
      </c>
      <c r="H13" s="19">
        <v>0</v>
      </c>
      <c r="I13" s="15">
        <v>0</v>
      </c>
      <c r="J13" s="23">
        <v>0</v>
      </c>
      <c r="K13" s="12">
        <v>0</v>
      </c>
      <c r="L13" s="5">
        <v>0</v>
      </c>
      <c r="M13" s="5">
        <v>0</v>
      </c>
      <c r="N13" s="6">
        <f t="shared" ref="N13:N76" si="0">SUM(B13:M13)</f>
        <v>0</v>
      </c>
    </row>
    <row r="14" spans="1:14">
      <c r="A14" t="s">
        <v>92</v>
      </c>
      <c r="B14" s="12">
        <v>0</v>
      </c>
      <c r="C14" s="15">
        <v>0</v>
      </c>
      <c r="D14" s="15">
        <v>0</v>
      </c>
      <c r="E14" s="15">
        <v>0</v>
      </c>
      <c r="F14" s="5">
        <v>0</v>
      </c>
      <c r="G14" s="15">
        <v>0</v>
      </c>
      <c r="H14" s="19">
        <v>0</v>
      </c>
      <c r="I14" s="15">
        <v>0</v>
      </c>
      <c r="J14" s="23">
        <v>0</v>
      </c>
      <c r="K14" s="12">
        <v>0</v>
      </c>
      <c r="L14" s="5">
        <v>0</v>
      </c>
      <c r="M14" s="5">
        <v>0</v>
      </c>
      <c r="N14" s="6">
        <f t="shared" si="0"/>
        <v>0</v>
      </c>
    </row>
    <row r="15" spans="1:14">
      <c r="A15" t="s">
        <v>5</v>
      </c>
      <c r="B15" s="12">
        <v>0</v>
      </c>
      <c r="C15" s="15">
        <v>0</v>
      </c>
      <c r="D15" s="15">
        <v>0</v>
      </c>
      <c r="E15" s="15">
        <v>0</v>
      </c>
      <c r="F15" s="5">
        <v>0</v>
      </c>
      <c r="G15" s="15">
        <v>0</v>
      </c>
      <c r="H15" s="19">
        <v>0</v>
      </c>
      <c r="I15" s="15">
        <v>0</v>
      </c>
      <c r="J15" s="23">
        <v>0</v>
      </c>
      <c r="K15" s="12">
        <v>0</v>
      </c>
      <c r="L15" s="5">
        <v>0</v>
      </c>
      <c r="M15" s="5">
        <v>0</v>
      </c>
      <c r="N15" s="6">
        <f t="shared" si="0"/>
        <v>0</v>
      </c>
    </row>
    <row r="16" spans="1:14">
      <c r="A16" t="s">
        <v>93</v>
      </c>
      <c r="B16" s="12">
        <v>0</v>
      </c>
      <c r="C16" s="15">
        <v>0</v>
      </c>
      <c r="D16" s="15">
        <v>0</v>
      </c>
      <c r="E16" s="15">
        <v>0</v>
      </c>
      <c r="F16" s="5">
        <v>0</v>
      </c>
      <c r="G16" s="15">
        <v>0</v>
      </c>
      <c r="H16" s="19">
        <v>0</v>
      </c>
      <c r="I16" s="15">
        <v>0</v>
      </c>
      <c r="J16" s="23">
        <v>0</v>
      </c>
      <c r="K16" s="12">
        <v>0</v>
      </c>
      <c r="L16" s="5">
        <v>0</v>
      </c>
      <c r="M16" s="5">
        <v>0</v>
      </c>
      <c r="N16" s="6">
        <f t="shared" si="0"/>
        <v>0</v>
      </c>
    </row>
    <row r="17" spans="1:14">
      <c r="A17" t="s">
        <v>94</v>
      </c>
      <c r="B17" s="12">
        <v>3063550.8600000003</v>
      </c>
      <c r="C17" s="15">
        <v>3033282.21</v>
      </c>
      <c r="D17" s="15">
        <v>3136156.05</v>
      </c>
      <c r="E17" s="15">
        <v>3004227.7399999998</v>
      </c>
      <c r="F17" s="5">
        <v>3221753.36</v>
      </c>
      <c r="G17" s="15">
        <v>3052904.79</v>
      </c>
      <c r="H17" s="19">
        <v>3265278.09</v>
      </c>
      <c r="I17" s="15">
        <v>3252686.9</v>
      </c>
      <c r="J17" s="23">
        <v>2972626.9</v>
      </c>
      <c r="K17" s="12">
        <v>3349055.44</v>
      </c>
      <c r="L17" s="5">
        <v>3276062.73</v>
      </c>
      <c r="M17" s="5">
        <v>3261952.05</v>
      </c>
      <c r="N17" s="6">
        <f t="shared" si="0"/>
        <v>37889537.119999997</v>
      </c>
    </row>
    <row r="18" spans="1:14">
      <c r="A18" t="s">
        <v>8</v>
      </c>
      <c r="B18" s="12">
        <v>0</v>
      </c>
      <c r="C18" s="15">
        <v>0</v>
      </c>
      <c r="D18" s="15">
        <v>0</v>
      </c>
      <c r="E18" s="15">
        <v>0</v>
      </c>
      <c r="F18" s="5">
        <v>0</v>
      </c>
      <c r="G18" s="15">
        <v>0</v>
      </c>
      <c r="H18" s="19">
        <v>0</v>
      </c>
      <c r="I18" s="15">
        <v>0</v>
      </c>
      <c r="J18" s="23">
        <v>0</v>
      </c>
      <c r="K18" s="12">
        <v>0</v>
      </c>
      <c r="L18" s="5">
        <v>0</v>
      </c>
      <c r="M18" s="5">
        <v>0</v>
      </c>
      <c r="N18" s="6">
        <f t="shared" si="0"/>
        <v>0</v>
      </c>
    </row>
    <row r="19" spans="1:14">
      <c r="A19" t="s">
        <v>95</v>
      </c>
      <c r="B19" s="12">
        <v>307646.15999999997</v>
      </c>
      <c r="C19" s="15">
        <v>316803.11000000004</v>
      </c>
      <c r="D19" s="15">
        <v>313767.44</v>
      </c>
      <c r="E19" s="15">
        <v>283542.83</v>
      </c>
      <c r="F19" s="5">
        <v>328248.56</v>
      </c>
      <c r="G19" s="15">
        <v>334587.5</v>
      </c>
      <c r="H19" s="19">
        <v>322788.09000000003</v>
      </c>
      <c r="I19" s="15">
        <v>347458.74</v>
      </c>
      <c r="J19" s="23">
        <v>344304.44</v>
      </c>
      <c r="K19" s="12">
        <v>381330.08</v>
      </c>
      <c r="L19" s="5">
        <v>354209.57</v>
      </c>
      <c r="M19" s="5">
        <v>322784.88</v>
      </c>
      <c r="N19" s="6">
        <f t="shared" si="0"/>
        <v>3957471.3999999994</v>
      </c>
    </row>
    <row r="20" spans="1:14">
      <c r="A20" t="s">
        <v>96</v>
      </c>
      <c r="B20" s="12">
        <v>193742.64</v>
      </c>
      <c r="C20" s="15">
        <v>204165.47</v>
      </c>
      <c r="D20" s="15">
        <v>216404.63999999998</v>
      </c>
      <c r="E20" s="15">
        <v>195645.72</v>
      </c>
      <c r="F20" s="5">
        <v>200954.41999999998</v>
      </c>
      <c r="G20" s="15">
        <v>199748.39</v>
      </c>
      <c r="H20" s="19">
        <v>198685.61</v>
      </c>
      <c r="I20" s="15">
        <v>204079.07</v>
      </c>
      <c r="J20" s="23">
        <v>193773.86</v>
      </c>
      <c r="K20" s="12">
        <v>214330.15</v>
      </c>
      <c r="L20" s="5">
        <v>202440.62</v>
      </c>
      <c r="M20" s="5">
        <v>209035.05</v>
      </c>
      <c r="N20" s="6">
        <f t="shared" si="0"/>
        <v>2433005.6399999997</v>
      </c>
    </row>
    <row r="21" spans="1:14">
      <c r="A21" t="s">
        <v>97</v>
      </c>
      <c r="B21" s="12">
        <v>0</v>
      </c>
      <c r="C21" s="15">
        <v>0</v>
      </c>
      <c r="D21" s="15">
        <v>0</v>
      </c>
      <c r="E21" s="15">
        <v>0</v>
      </c>
      <c r="F21" s="5">
        <v>0</v>
      </c>
      <c r="G21" s="15">
        <v>0</v>
      </c>
      <c r="H21" s="19">
        <v>0</v>
      </c>
      <c r="I21" s="15">
        <v>0</v>
      </c>
      <c r="J21" s="23">
        <v>0</v>
      </c>
      <c r="K21" s="12">
        <v>0</v>
      </c>
      <c r="L21" s="5">
        <v>0</v>
      </c>
      <c r="M21" s="5">
        <v>0</v>
      </c>
      <c r="N21" s="6">
        <f t="shared" si="0"/>
        <v>0</v>
      </c>
    </row>
    <row r="22" spans="1:14">
      <c r="A22" t="s">
        <v>98</v>
      </c>
      <c r="B22" s="12">
        <v>453701.05</v>
      </c>
      <c r="C22" s="15">
        <v>471396.21</v>
      </c>
      <c r="D22" s="15">
        <v>483973.79</v>
      </c>
      <c r="E22" s="15">
        <v>439709.27</v>
      </c>
      <c r="F22" s="5">
        <v>516934.22000000003</v>
      </c>
      <c r="G22" s="15">
        <v>496956.92</v>
      </c>
      <c r="H22" s="19">
        <v>542815.64</v>
      </c>
      <c r="I22" s="15">
        <v>576052.47999999998</v>
      </c>
      <c r="J22" s="23">
        <v>558237.94999999995</v>
      </c>
      <c r="K22" s="12">
        <v>620103.46</v>
      </c>
      <c r="L22" s="5">
        <v>545534.23</v>
      </c>
      <c r="M22" s="5">
        <v>496665.18</v>
      </c>
      <c r="N22" s="6">
        <f t="shared" si="0"/>
        <v>6202080.4000000004</v>
      </c>
    </row>
    <row r="23" spans="1:14">
      <c r="A23" t="s">
        <v>12</v>
      </c>
      <c r="B23" s="12">
        <v>0</v>
      </c>
      <c r="C23" s="15">
        <v>0</v>
      </c>
      <c r="D23" s="15">
        <v>0</v>
      </c>
      <c r="E23" s="15">
        <v>0</v>
      </c>
      <c r="F23" s="5">
        <v>0</v>
      </c>
      <c r="G23" s="15">
        <v>0</v>
      </c>
      <c r="H23" s="19">
        <v>0</v>
      </c>
      <c r="I23" s="15">
        <v>0</v>
      </c>
      <c r="J23" s="23">
        <v>0</v>
      </c>
      <c r="K23" s="12">
        <v>0</v>
      </c>
      <c r="L23" s="5">
        <v>0</v>
      </c>
      <c r="M23" s="5">
        <v>0</v>
      </c>
      <c r="N23" s="6">
        <f t="shared" si="0"/>
        <v>0</v>
      </c>
    </row>
    <row r="24" spans="1:14">
      <c r="A24" t="s">
        <v>129</v>
      </c>
      <c r="B24" s="12">
        <v>2404752.39</v>
      </c>
      <c r="C24" s="15">
        <v>2339448.44</v>
      </c>
      <c r="D24" s="15">
        <v>2408549.94</v>
      </c>
      <c r="E24" s="15">
        <v>2325660.6800000002</v>
      </c>
      <c r="F24" s="5">
        <v>2533692.12</v>
      </c>
      <c r="G24" s="15">
        <v>2327013.6</v>
      </c>
      <c r="H24" s="19">
        <v>2501390.87</v>
      </c>
      <c r="I24" s="15">
        <v>2390241.64</v>
      </c>
      <c r="J24" s="23">
        <v>2278781</v>
      </c>
      <c r="K24" s="12">
        <v>2548460.11</v>
      </c>
      <c r="L24" s="5">
        <v>2501616.94</v>
      </c>
      <c r="M24" s="5">
        <v>2524494.3200000003</v>
      </c>
      <c r="N24" s="6">
        <f t="shared" si="0"/>
        <v>29084102.050000001</v>
      </c>
    </row>
    <row r="25" spans="1:14">
      <c r="A25" t="s">
        <v>13</v>
      </c>
      <c r="B25" s="12">
        <v>38314.699999999997</v>
      </c>
      <c r="C25" s="15">
        <v>54801.11</v>
      </c>
      <c r="D25" s="15">
        <v>32229.71</v>
      </c>
      <c r="E25" s="15">
        <v>42300.97</v>
      </c>
      <c r="F25" s="5">
        <v>40801.370000000003</v>
      </c>
      <c r="G25" s="15">
        <v>41208.65</v>
      </c>
      <c r="H25" s="19">
        <v>47369.93</v>
      </c>
      <c r="I25" s="15">
        <v>51521.97</v>
      </c>
      <c r="J25" s="23">
        <v>47340.29</v>
      </c>
      <c r="K25" s="12">
        <v>45638.81</v>
      </c>
      <c r="L25" s="5">
        <v>44323.040000000001</v>
      </c>
      <c r="M25" s="5">
        <v>48241.299999999996</v>
      </c>
      <c r="N25" s="6">
        <f t="shared" si="0"/>
        <v>534091.85</v>
      </c>
    </row>
    <row r="26" spans="1:14">
      <c r="A26" t="s">
        <v>14</v>
      </c>
      <c r="B26" s="12">
        <v>0</v>
      </c>
      <c r="C26" s="15">
        <v>0</v>
      </c>
      <c r="D26" s="15">
        <v>0</v>
      </c>
      <c r="E26" s="15">
        <v>0</v>
      </c>
      <c r="F26" s="5">
        <v>0</v>
      </c>
      <c r="G26" s="15">
        <v>0</v>
      </c>
      <c r="H26" s="19">
        <v>0</v>
      </c>
      <c r="I26" s="15">
        <v>0</v>
      </c>
      <c r="J26" s="23">
        <v>0</v>
      </c>
      <c r="K26" s="12">
        <v>0</v>
      </c>
      <c r="L26" s="5">
        <v>0</v>
      </c>
      <c r="M26" s="5">
        <v>0</v>
      </c>
      <c r="N26" s="6">
        <f t="shared" si="0"/>
        <v>0</v>
      </c>
    </row>
    <row r="27" spans="1:14">
      <c r="A27" t="s">
        <v>99</v>
      </c>
      <c r="B27" s="12">
        <v>0</v>
      </c>
      <c r="C27" s="15">
        <v>0</v>
      </c>
      <c r="D27" s="15">
        <v>0</v>
      </c>
      <c r="E27" s="15">
        <v>0</v>
      </c>
      <c r="F27" s="5">
        <v>0</v>
      </c>
      <c r="G27" s="15">
        <v>0</v>
      </c>
      <c r="H27" s="19">
        <v>0</v>
      </c>
      <c r="I27" s="15">
        <v>0</v>
      </c>
      <c r="J27" s="23">
        <v>0</v>
      </c>
      <c r="K27" s="12">
        <v>0</v>
      </c>
      <c r="L27" s="5">
        <v>0</v>
      </c>
      <c r="M27" s="5">
        <v>0</v>
      </c>
      <c r="N27" s="6">
        <f t="shared" si="0"/>
        <v>0</v>
      </c>
    </row>
    <row r="28" spans="1:14">
      <c r="A28" t="s">
        <v>100</v>
      </c>
      <c r="B28" s="12">
        <v>0</v>
      </c>
      <c r="C28" s="15">
        <v>0</v>
      </c>
      <c r="D28" s="15">
        <v>0</v>
      </c>
      <c r="E28" s="15">
        <v>0</v>
      </c>
      <c r="F28" s="5">
        <v>0</v>
      </c>
      <c r="G28" s="15">
        <v>0</v>
      </c>
      <c r="H28" s="19">
        <v>0</v>
      </c>
      <c r="I28" s="15">
        <v>0</v>
      </c>
      <c r="J28" s="23">
        <v>0</v>
      </c>
      <c r="K28" s="12">
        <v>0</v>
      </c>
      <c r="L28" s="5">
        <v>0</v>
      </c>
      <c r="M28" s="5">
        <v>0</v>
      </c>
      <c r="N28" s="6">
        <f t="shared" si="0"/>
        <v>0</v>
      </c>
    </row>
    <row r="29" spans="1:14">
      <c r="A29" t="s">
        <v>17</v>
      </c>
      <c r="B29" s="12">
        <v>0</v>
      </c>
      <c r="C29" s="15">
        <v>0</v>
      </c>
      <c r="D29" s="15">
        <v>0</v>
      </c>
      <c r="E29" s="15">
        <v>0</v>
      </c>
      <c r="F29" s="5">
        <v>0</v>
      </c>
      <c r="G29" s="15">
        <v>0</v>
      </c>
      <c r="H29" s="19">
        <v>0</v>
      </c>
      <c r="I29" s="15">
        <v>0</v>
      </c>
      <c r="J29" s="23">
        <v>0</v>
      </c>
      <c r="K29" s="12">
        <v>0</v>
      </c>
      <c r="L29" s="5">
        <v>0</v>
      </c>
      <c r="M29" s="5">
        <v>0</v>
      </c>
      <c r="N29" s="6">
        <f t="shared" si="0"/>
        <v>0</v>
      </c>
    </row>
    <row r="30" spans="1:14">
      <c r="A30" t="s">
        <v>18</v>
      </c>
      <c r="B30" s="12">
        <v>0</v>
      </c>
      <c r="C30" s="15">
        <v>0</v>
      </c>
      <c r="D30" s="15">
        <v>0</v>
      </c>
      <c r="E30" s="15">
        <v>0</v>
      </c>
      <c r="F30" s="5">
        <v>0</v>
      </c>
      <c r="G30" s="15">
        <v>0</v>
      </c>
      <c r="H30" s="19">
        <v>0</v>
      </c>
      <c r="I30" s="15">
        <v>0</v>
      </c>
      <c r="J30" s="23">
        <v>0</v>
      </c>
      <c r="K30" s="12">
        <v>0</v>
      </c>
      <c r="L30" s="5">
        <v>0</v>
      </c>
      <c r="M30" s="5">
        <v>0</v>
      </c>
      <c r="N30" s="6">
        <f t="shared" si="0"/>
        <v>0</v>
      </c>
    </row>
    <row r="31" spans="1:14">
      <c r="A31" t="s">
        <v>19</v>
      </c>
      <c r="B31" s="12">
        <v>0</v>
      </c>
      <c r="C31" s="15">
        <v>0</v>
      </c>
      <c r="D31" s="15">
        <v>0</v>
      </c>
      <c r="E31" s="15">
        <v>0</v>
      </c>
      <c r="F31" s="5">
        <v>0</v>
      </c>
      <c r="G31" s="15">
        <v>0</v>
      </c>
      <c r="H31" s="19">
        <v>0</v>
      </c>
      <c r="I31" s="15">
        <v>0</v>
      </c>
      <c r="J31" s="23">
        <v>0</v>
      </c>
      <c r="K31" s="12">
        <v>0</v>
      </c>
      <c r="L31" s="5">
        <v>0</v>
      </c>
      <c r="M31" s="5">
        <v>0</v>
      </c>
      <c r="N31" s="6">
        <f t="shared" si="0"/>
        <v>0</v>
      </c>
    </row>
    <row r="32" spans="1:14">
      <c r="A32" t="s">
        <v>20</v>
      </c>
      <c r="B32" s="12">
        <v>0</v>
      </c>
      <c r="C32" s="15">
        <v>0</v>
      </c>
      <c r="D32" s="15">
        <v>0</v>
      </c>
      <c r="E32" s="15">
        <v>0</v>
      </c>
      <c r="F32" s="5">
        <v>0</v>
      </c>
      <c r="G32" s="15">
        <v>0</v>
      </c>
      <c r="H32" s="19">
        <v>0</v>
      </c>
      <c r="I32" s="15">
        <v>0</v>
      </c>
      <c r="J32" s="23">
        <v>0</v>
      </c>
      <c r="K32" s="12">
        <v>0</v>
      </c>
      <c r="L32" s="5">
        <v>0</v>
      </c>
      <c r="M32" s="5">
        <v>0</v>
      </c>
      <c r="N32" s="6">
        <f t="shared" si="0"/>
        <v>0</v>
      </c>
    </row>
    <row r="33" spans="1:14">
      <c r="A33" t="s">
        <v>21</v>
      </c>
      <c r="B33" s="12">
        <v>0</v>
      </c>
      <c r="C33" s="15">
        <v>0</v>
      </c>
      <c r="D33" s="15">
        <v>0</v>
      </c>
      <c r="E33" s="15">
        <v>0</v>
      </c>
      <c r="F33" s="5">
        <v>0</v>
      </c>
      <c r="G33" s="15">
        <v>0</v>
      </c>
      <c r="H33" s="19">
        <v>0</v>
      </c>
      <c r="I33" s="15">
        <v>0</v>
      </c>
      <c r="J33" s="23">
        <v>0</v>
      </c>
      <c r="K33" s="12">
        <v>0</v>
      </c>
      <c r="L33" s="5">
        <v>0</v>
      </c>
      <c r="M33" s="5">
        <v>0</v>
      </c>
      <c r="N33" s="6">
        <f t="shared" si="0"/>
        <v>0</v>
      </c>
    </row>
    <row r="34" spans="1:14">
      <c r="A34" t="s">
        <v>101</v>
      </c>
      <c r="B34" s="12">
        <v>0</v>
      </c>
      <c r="C34" s="15">
        <v>0</v>
      </c>
      <c r="D34" s="15">
        <v>0</v>
      </c>
      <c r="E34" s="15">
        <v>0</v>
      </c>
      <c r="F34" s="5">
        <v>0</v>
      </c>
      <c r="G34" s="15">
        <v>0</v>
      </c>
      <c r="H34" s="19">
        <v>0</v>
      </c>
      <c r="I34" s="15">
        <v>0</v>
      </c>
      <c r="J34" s="23">
        <v>0</v>
      </c>
      <c r="K34" s="12">
        <v>0</v>
      </c>
      <c r="L34" s="5">
        <v>0</v>
      </c>
      <c r="M34" s="5">
        <v>0</v>
      </c>
      <c r="N34" s="6">
        <f t="shared" si="0"/>
        <v>0</v>
      </c>
    </row>
    <row r="35" spans="1:14">
      <c r="A35" t="s">
        <v>23</v>
      </c>
      <c r="B35" s="12">
        <v>0</v>
      </c>
      <c r="C35" s="15">
        <v>0</v>
      </c>
      <c r="D35" s="15">
        <v>0</v>
      </c>
      <c r="E35" s="15">
        <v>0</v>
      </c>
      <c r="F35" s="5">
        <v>0</v>
      </c>
      <c r="G35" s="15">
        <v>0</v>
      </c>
      <c r="H35" s="19">
        <v>0</v>
      </c>
      <c r="I35" s="15">
        <v>0</v>
      </c>
      <c r="J35" s="23">
        <v>0</v>
      </c>
      <c r="K35" s="12">
        <v>0</v>
      </c>
      <c r="L35" s="5">
        <v>0</v>
      </c>
      <c r="M35" s="5">
        <v>0</v>
      </c>
      <c r="N35" s="6">
        <f t="shared" si="0"/>
        <v>0</v>
      </c>
    </row>
    <row r="36" spans="1:14">
      <c r="A36" t="s">
        <v>24</v>
      </c>
      <c r="B36" s="12">
        <v>45519.25</v>
      </c>
      <c r="C36" s="15">
        <v>41754.590000000004</v>
      </c>
      <c r="D36" s="15">
        <v>41917.129999999997</v>
      </c>
      <c r="E36" s="15">
        <v>38337.99</v>
      </c>
      <c r="F36" s="5">
        <v>43302.770000000004</v>
      </c>
      <c r="G36" s="15">
        <v>42157.65</v>
      </c>
      <c r="H36" s="19">
        <v>45273.91</v>
      </c>
      <c r="I36" s="15">
        <v>46673.02</v>
      </c>
      <c r="J36" s="23">
        <v>47777.63</v>
      </c>
      <c r="K36" s="12">
        <v>48867.11</v>
      </c>
      <c r="L36" s="5">
        <v>41589.729999999996</v>
      </c>
      <c r="M36" s="5">
        <v>44334.23</v>
      </c>
      <c r="N36" s="6">
        <f t="shared" si="0"/>
        <v>527505.01</v>
      </c>
    </row>
    <row r="37" spans="1:14">
      <c r="A37" t="s">
        <v>25</v>
      </c>
      <c r="B37" s="12">
        <v>18786.36</v>
      </c>
      <c r="C37" s="15">
        <v>22673.8</v>
      </c>
      <c r="D37" s="15">
        <v>23043.599999999999</v>
      </c>
      <c r="E37" s="15">
        <v>23119.600000000002</v>
      </c>
      <c r="F37" s="5">
        <v>27371.97</v>
      </c>
      <c r="G37" s="15">
        <v>24888.62</v>
      </c>
      <c r="H37" s="19">
        <v>27263.63</v>
      </c>
      <c r="I37" s="15">
        <v>26069.14</v>
      </c>
      <c r="J37" s="23">
        <v>26421.93</v>
      </c>
      <c r="K37" s="12">
        <v>26980.52</v>
      </c>
      <c r="L37" s="5">
        <v>26120.760000000002</v>
      </c>
      <c r="M37" s="5">
        <v>28528.53</v>
      </c>
      <c r="N37" s="6">
        <f t="shared" si="0"/>
        <v>301268.45999999996</v>
      </c>
    </row>
    <row r="38" spans="1:14">
      <c r="A38" t="s">
        <v>102</v>
      </c>
      <c r="B38" s="12">
        <v>110831.45</v>
      </c>
      <c r="C38" s="15">
        <v>113821.92</v>
      </c>
      <c r="D38" s="15">
        <v>115337.81999999999</v>
      </c>
      <c r="E38" s="15">
        <v>110385.12000000001</v>
      </c>
      <c r="F38" s="5">
        <v>113260.48000000001</v>
      </c>
      <c r="G38" s="15">
        <v>104675.54</v>
      </c>
      <c r="H38" s="19">
        <v>115037.4</v>
      </c>
      <c r="I38" s="15">
        <v>112073.03</v>
      </c>
      <c r="J38" s="23">
        <v>107387.11</v>
      </c>
      <c r="K38" s="12">
        <v>114683.81999999999</v>
      </c>
      <c r="L38" s="5">
        <v>110622.73</v>
      </c>
      <c r="M38" s="5">
        <v>112718.49</v>
      </c>
      <c r="N38" s="6">
        <f t="shared" si="0"/>
        <v>1340834.9100000001</v>
      </c>
    </row>
    <row r="39" spans="1:14">
      <c r="A39" t="s">
        <v>27</v>
      </c>
      <c r="B39" s="12">
        <v>201806.8</v>
      </c>
      <c r="C39" s="15">
        <v>155135.05000000002</v>
      </c>
      <c r="D39" s="15">
        <v>159971.55000000002</v>
      </c>
      <c r="E39" s="15">
        <v>152009.50999999998</v>
      </c>
      <c r="F39" s="5">
        <v>174313.91999999998</v>
      </c>
      <c r="G39" s="15">
        <v>169985.3</v>
      </c>
      <c r="H39" s="19">
        <v>174492.72</v>
      </c>
      <c r="I39" s="15">
        <v>181996.12</v>
      </c>
      <c r="J39" s="23">
        <v>174813.65</v>
      </c>
      <c r="K39" s="12">
        <v>200063.75</v>
      </c>
      <c r="L39" s="5">
        <v>180486.44999999998</v>
      </c>
      <c r="M39" s="5">
        <v>167403.19999999998</v>
      </c>
      <c r="N39" s="6">
        <f t="shared" si="0"/>
        <v>2092478.02</v>
      </c>
    </row>
    <row r="40" spans="1:14">
      <c r="A40" t="s">
        <v>103</v>
      </c>
      <c r="B40" s="12">
        <v>0</v>
      </c>
      <c r="C40" s="15">
        <v>0</v>
      </c>
      <c r="D40" s="15">
        <v>0</v>
      </c>
      <c r="E40" s="15">
        <v>0</v>
      </c>
      <c r="F40" s="5">
        <v>0</v>
      </c>
      <c r="G40" s="15">
        <v>0</v>
      </c>
      <c r="H40" s="19">
        <v>0</v>
      </c>
      <c r="I40" s="15">
        <v>0</v>
      </c>
      <c r="J40" s="23">
        <v>0</v>
      </c>
      <c r="K40" s="12">
        <v>0</v>
      </c>
      <c r="L40" s="5">
        <v>0</v>
      </c>
      <c r="M40" s="5">
        <v>0</v>
      </c>
      <c r="N40" s="6">
        <f t="shared" si="0"/>
        <v>0</v>
      </c>
    </row>
    <row r="41" spans="1:14">
      <c r="A41" t="s">
        <v>29</v>
      </c>
      <c r="B41" s="12">
        <v>0</v>
      </c>
      <c r="C41" s="15">
        <v>0</v>
      </c>
      <c r="D41" s="15">
        <v>0</v>
      </c>
      <c r="E41" s="15">
        <v>0</v>
      </c>
      <c r="F41" s="5">
        <v>0</v>
      </c>
      <c r="G41" s="15">
        <v>0</v>
      </c>
      <c r="H41" s="19">
        <v>0</v>
      </c>
      <c r="I41" s="15">
        <v>0</v>
      </c>
      <c r="J41" s="23">
        <v>0</v>
      </c>
      <c r="K41" s="12">
        <v>0</v>
      </c>
      <c r="L41" s="5">
        <v>0</v>
      </c>
      <c r="M41" s="5">
        <v>0</v>
      </c>
      <c r="N41" s="6">
        <f t="shared" si="0"/>
        <v>0</v>
      </c>
    </row>
    <row r="42" spans="1:14">
      <c r="A42" t="s">
        <v>104</v>
      </c>
      <c r="B42" s="12">
        <v>0</v>
      </c>
      <c r="C42" s="15">
        <v>0</v>
      </c>
      <c r="D42" s="15">
        <v>0</v>
      </c>
      <c r="E42" s="15">
        <v>0</v>
      </c>
      <c r="F42" s="5">
        <v>0</v>
      </c>
      <c r="G42" s="15">
        <v>0</v>
      </c>
      <c r="H42" s="19">
        <v>0</v>
      </c>
      <c r="I42" s="15">
        <v>0</v>
      </c>
      <c r="J42" s="23">
        <v>0</v>
      </c>
      <c r="K42" s="12">
        <v>0</v>
      </c>
      <c r="L42" s="5">
        <v>0</v>
      </c>
      <c r="M42" s="5">
        <v>0</v>
      </c>
      <c r="N42" s="6">
        <f t="shared" si="0"/>
        <v>0</v>
      </c>
    </row>
    <row r="43" spans="1:14">
      <c r="A43" t="s">
        <v>31</v>
      </c>
      <c r="B43" s="12">
        <v>0</v>
      </c>
      <c r="C43" s="15">
        <v>0</v>
      </c>
      <c r="D43" s="15">
        <v>0</v>
      </c>
      <c r="E43" s="15">
        <v>0</v>
      </c>
      <c r="F43" s="5">
        <v>0</v>
      </c>
      <c r="G43" s="15">
        <v>0</v>
      </c>
      <c r="H43" s="19">
        <v>0</v>
      </c>
      <c r="I43" s="15">
        <v>0</v>
      </c>
      <c r="J43" s="23">
        <v>0</v>
      </c>
      <c r="K43" s="12">
        <v>0</v>
      </c>
      <c r="L43" s="5">
        <v>0</v>
      </c>
      <c r="M43" s="5">
        <v>0</v>
      </c>
      <c r="N43" s="6">
        <f t="shared" si="0"/>
        <v>0</v>
      </c>
    </row>
    <row r="44" spans="1:14">
      <c r="A44" t="s">
        <v>32</v>
      </c>
      <c r="B44" s="12">
        <v>0</v>
      </c>
      <c r="C44" s="15">
        <v>0</v>
      </c>
      <c r="D44" s="15">
        <v>0</v>
      </c>
      <c r="E44" s="15">
        <v>0</v>
      </c>
      <c r="F44" s="5">
        <v>0</v>
      </c>
      <c r="G44" s="15">
        <v>0</v>
      </c>
      <c r="H44" s="19">
        <v>0</v>
      </c>
      <c r="I44" s="15">
        <v>0</v>
      </c>
      <c r="J44" s="23">
        <v>0</v>
      </c>
      <c r="K44" s="12">
        <v>0</v>
      </c>
      <c r="L44" s="5">
        <v>0</v>
      </c>
      <c r="M44" s="5">
        <v>0</v>
      </c>
      <c r="N44" s="6">
        <f t="shared" si="0"/>
        <v>0</v>
      </c>
    </row>
    <row r="45" spans="1:14">
      <c r="A45" t="s">
        <v>33</v>
      </c>
      <c r="B45" s="12">
        <v>0</v>
      </c>
      <c r="C45" s="15">
        <v>0</v>
      </c>
      <c r="D45" s="15">
        <v>0</v>
      </c>
      <c r="E45" s="15">
        <v>0</v>
      </c>
      <c r="F45" s="5">
        <v>0</v>
      </c>
      <c r="G45" s="15">
        <v>0</v>
      </c>
      <c r="H45" s="19">
        <v>0</v>
      </c>
      <c r="I45" s="15">
        <v>0</v>
      </c>
      <c r="J45" s="23">
        <v>0</v>
      </c>
      <c r="K45" s="12">
        <v>0</v>
      </c>
      <c r="L45" s="5">
        <v>0</v>
      </c>
      <c r="M45" s="5">
        <v>0</v>
      </c>
      <c r="N45" s="6">
        <f t="shared" si="0"/>
        <v>0</v>
      </c>
    </row>
    <row r="46" spans="1:14">
      <c r="A46" t="s">
        <v>105</v>
      </c>
      <c r="B46" s="12">
        <v>0</v>
      </c>
      <c r="C46" s="15">
        <v>0</v>
      </c>
      <c r="D46" s="15">
        <v>0</v>
      </c>
      <c r="E46" s="15">
        <v>0</v>
      </c>
      <c r="F46" s="5">
        <v>0</v>
      </c>
      <c r="G46" s="15">
        <v>0</v>
      </c>
      <c r="H46" s="19">
        <v>0</v>
      </c>
      <c r="I46" s="15">
        <v>0</v>
      </c>
      <c r="J46" s="23">
        <v>0</v>
      </c>
      <c r="K46" s="12">
        <v>0</v>
      </c>
      <c r="L46" s="5">
        <v>0</v>
      </c>
      <c r="M46" s="5">
        <v>0</v>
      </c>
      <c r="N46" s="6">
        <f t="shared" si="0"/>
        <v>0</v>
      </c>
    </row>
    <row r="47" spans="1:14">
      <c r="A47" t="s">
        <v>106</v>
      </c>
      <c r="B47" s="12">
        <v>992518.36</v>
      </c>
      <c r="C47" s="15">
        <v>1000991.49</v>
      </c>
      <c r="D47" s="15">
        <v>1066138.8699999999</v>
      </c>
      <c r="E47" s="15">
        <v>977127.94000000006</v>
      </c>
      <c r="F47" s="5">
        <v>1097764.8800000001</v>
      </c>
      <c r="G47" s="15">
        <v>1077390.29</v>
      </c>
      <c r="H47" s="19">
        <v>1168961.6299999999</v>
      </c>
      <c r="I47" s="15">
        <v>1200473.3799999999</v>
      </c>
      <c r="J47" s="23">
        <v>1170342.83</v>
      </c>
      <c r="K47" s="12">
        <v>1330138.58</v>
      </c>
      <c r="L47" s="5">
        <v>1225936.72</v>
      </c>
      <c r="M47" s="5">
        <v>1133504.18</v>
      </c>
      <c r="N47" s="6">
        <f t="shared" si="0"/>
        <v>13441289.15</v>
      </c>
    </row>
    <row r="48" spans="1:14">
      <c r="A48" t="s">
        <v>107</v>
      </c>
      <c r="B48" s="12">
        <v>0</v>
      </c>
      <c r="C48" s="15">
        <v>0</v>
      </c>
      <c r="D48" s="15">
        <v>0</v>
      </c>
      <c r="E48" s="15">
        <v>0</v>
      </c>
      <c r="F48" s="5">
        <v>0</v>
      </c>
      <c r="G48" s="15">
        <v>0</v>
      </c>
      <c r="H48" s="19">
        <v>0</v>
      </c>
      <c r="I48" s="15">
        <v>0</v>
      </c>
      <c r="J48" s="23">
        <v>0</v>
      </c>
      <c r="K48" s="12">
        <v>0</v>
      </c>
      <c r="L48" s="5">
        <v>0</v>
      </c>
      <c r="M48" s="5">
        <v>0</v>
      </c>
      <c r="N48" s="6">
        <f t="shared" si="0"/>
        <v>0</v>
      </c>
    </row>
    <row r="49" spans="1:14">
      <c r="A49" t="s">
        <v>37</v>
      </c>
      <c r="B49" s="12">
        <v>0</v>
      </c>
      <c r="C49" s="15">
        <v>0</v>
      </c>
      <c r="D49" s="15">
        <v>0</v>
      </c>
      <c r="E49" s="15">
        <v>0</v>
      </c>
      <c r="F49" s="5">
        <v>0</v>
      </c>
      <c r="G49" s="15">
        <v>0</v>
      </c>
      <c r="H49" s="19">
        <v>0</v>
      </c>
      <c r="I49" s="15">
        <v>0</v>
      </c>
      <c r="J49" s="23">
        <v>0</v>
      </c>
      <c r="K49" s="12">
        <v>0</v>
      </c>
      <c r="L49" s="5">
        <v>0</v>
      </c>
      <c r="M49" s="5">
        <v>0</v>
      </c>
      <c r="N49" s="6">
        <f t="shared" si="0"/>
        <v>0</v>
      </c>
    </row>
    <row r="50" spans="1:14">
      <c r="A50" t="s">
        <v>38</v>
      </c>
      <c r="B50" s="12">
        <v>0</v>
      </c>
      <c r="C50" s="15">
        <v>0</v>
      </c>
      <c r="D50" s="15">
        <v>0</v>
      </c>
      <c r="E50" s="15">
        <v>0</v>
      </c>
      <c r="F50" s="5">
        <v>0</v>
      </c>
      <c r="G50" s="15">
        <v>0</v>
      </c>
      <c r="H50" s="19">
        <v>0</v>
      </c>
      <c r="I50" s="15">
        <v>0</v>
      </c>
      <c r="J50" s="23">
        <v>0</v>
      </c>
      <c r="K50" s="12">
        <v>0</v>
      </c>
      <c r="L50" s="5">
        <v>0</v>
      </c>
      <c r="M50" s="5">
        <v>0</v>
      </c>
      <c r="N50" s="6">
        <f t="shared" si="0"/>
        <v>0</v>
      </c>
    </row>
    <row r="51" spans="1:14">
      <c r="A51" t="s">
        <v>39</v>
      </c>
      <c r="B51" s="12">
        <v>0</v>
      </c>
      <c r="C51" s="15">
        <v>0</v>
      </c>
      <c r="D51" s="15">
        <v>0</v>
      </c>
      <c r="E51" s="15">
        <v>0</v>
      </c>
      <c r="F51" s="5">
        <v>0</v>
      </c>
      <c r="G51" s="15">
        <v>0</v>
      </c>
      <c r="H51" s="19">
        <v>0</v>
      </c>
      <c r="I51" s="15">
        <v>0</v>
      </c>
      <c r="J51" s="23">
        <v>0</v>
      </c>
      <c r="K51" s="12">
        <v>0</v>
      </c>
      <c r="L51" s="5">
        <v>0</v>
      </c>
      <c r="M51" s="5">
        <v>0</v>
      </c>
      <c r="N51" s="6">
        <f t="shared" si="0"/>
        <v>0</v>
      </c>
    </row>
    <row r="52" spans="1:14">
      <c r="A52" t="s">
        <v>108</v>
      </c>
      <c r="B52" s="12">
        <v>559721.77</v>
      </c>
      <c r="C52" s="15">
        <v>564228.09</v>
      </c>
      <c r="D52" s="15">
        <v>569943.62</v>
      </c>
      <c r="E52" s="15">
        <v>548911.06000000006</v>
      </c>
      <c r="F52" s="5">
        <v>584432.16</v>
      </c>
      <c r="G52" s="15">
        <v>541236.97</v>
      </c>
      <c r="H52" s="19">
        <v>584342.54</v>
      </c>
      <c r="I52" s="15">
        <v>580040.11</v>
      </c>
      <c r="J52" s="23">
        <v>566203.39</v>
      </c>
      <c r="K52" s="12">
        <v>627491.82999999996</v>
      </c>
      <c r="L52" s="5">
        <v>603028.79</v>
      </c>
      <c r="M52" s="5">
        <v>592595.01</v>
      </c>
      <c r="N52" s="6">
        <f t="shared" si="0"/>
        <v>6922175.3399999999</v>
      </c>
    </row>
    <row r="53" spans="1:14">
      <c r="A53" t="s">
        <v>41</v>
      </c>
      <c r="B53" s="12">
        <v>675236.07</v>
      </c>
      <c r="C53" s="15">
        <v>670490.78</v>
      </c>
      <c r="D53" s="15">
        <v>650992.67000000004</v>
      </c>
      <c r="E53" s="15">
        <v>615213.11</v>
      </c>
      <c r="F53" s="5">
        <v>677256.64</v>
      </c>
      <c r="G53" s="15">
        <v>653740.19999999995</v>
      </c>
      <c r="H53" s="19">
        <v>598322.91</v>
      </c>
      <c r="I53" s="15">
        <v>636717.68999999994</v>
      </c>
      <c r="J53" s="23">
        <v>595980.17000000004</v>
      </c>
      <c r="K53" s="12">
        <v>677836.35</v>
      </c>
      <c r="L53" s="5">
        <v>649654.76</v>
      </c>
      <c r="M53" s="5">
        <v>627358.17000000004</v>
      </c>
      <c r="N53" s="6">
        <f t="shared" si="0"/>
        <v>7728799.5199999996</v>
      </c>
    </row>
    <row r="54" spans="1:14">
      <c r="A54" t="s">
        <v>42</v>
      </c>
      <c r="B54" s="12">
        <v>281813.12</v>
      </c>
      <c r="C54" s="15">
        <v>270340.02999999997</v>
      </c>
      <c r="D54" s="15">
        <v>279669.06</v>
      </c>
      <c r="E54" s="15">
        <v>270073.33</v>
      </c>
      <c r="F54" s="5">
        <v>279194.46999999997</v>
      </c>
      <c r="G54" s="15">
        <v>301857.09999999998</v>
      </c>
      <c r="H54" s="19">
        <v>301722.92</v>
      </c>
      <c r="I54" s="15">
        <v>310172.90000000002</v>
      </c>
      <c r="J54" s="23">
        <v>298088.8</v>
      </c>
      <c r="K54" s="12">
        <v>335186.14</v>
      </c>
      <c r="L54" s="5">
        <v>310813.45</v>
      </c>
      <c r="M54" s="5">
        <v>312762.08</v>
      </c>
      <c r="N54" s="6">
        <f t="shared" si="0"/>
        <v>3551693.4</v>
      </c>
    </row>
    <row r="55" spans="1:14">
      <c r="A55" t="s">
        <v>109</v>
      </c>
      <c r="B55" s="12">
        <v>119183.87000000001</v>
      </c>
      <c r="C55" s="15">
        <v>143067.19</v>
      </c>
      <c r="D55" s="15">
        <v>122979.04999999999</v>
      </c>
      <c r="E55" s="15">
        <v>89755.6</v>
      </c>
      <c r="F55" s="5">
        <v>94056</v>
      </c>
      <c r="G55" s="15">
        <v>81636.160000000003</v>
      </c>
      <c r="H55" s="19">
        <v>106260.17</v>
      </c>
      <c r="I55" s="15">
        <v>115310.38</v>
      </c>
      <c r="J55" s="23">
        <v>113322.41</v>
      </c>
      <c r="K55" s="12">
        <v>125464.16</v>
      </c>
      <c r="L55" s="5">
        <v>113685.65000000001</v>
      </c>
      <c r="M55" s="5">
        <v>122666.35</v>
      </c>
      <c r="N55" s="6">
        <f t="shared" si="0"/>
        <v>1347386.99</v>
      </c>
    </row>
    <row r="56" spans="1:14">
      <c r="A56" t="s">
        <v>110</v>
      </c>
      <c r="B56" s="12">
        <v>0</v>
      </c>
      <c r="C56" s="15">
        <v>0</v>
      </c>
      <c r="D56" s="15">
        <v>0</v>
      </c>
      <c r="E56" s="15">
        <v>0</v>
      </c>
      <c r="F56" s="5">
        <v>0</v>
      </c>
      <c r="G56" s="15">
        <v>0</v>
      </c>
      <c r="H56" s="19">
        <v>0</v>
      </c>
      <c r="I56" s="15">
        <v>0</v>
      </c>
      <c r="J56" s="23">
        <v>0</v>
      </c>
      <c r="K56" s="12">
        <v>0</v>
      </c>
      <c r="L56" s="5">
        <v>0</v>
      </c>
      <c r="M56" s="5">
        <v>0</v>
      </c>
      <c r="N56" s="6">
        <f t="shared" si="0"/>
        <v>0</v>
      </c>
    </row>
    <row r="57" spans="1:14">
      <c r="A57" t="s">
        <v>111</v>
      </c>
      <c r="B57" s="12">
        <v>0</v>
      </c>
      <c r="C57" s="15">
        <v>0</v>
      </c>
      <c r="D57" s="15">
        <v>0</v>
      </c>
      <c r="E57" s="15">
        <v>0</v>
      </c>
      <c r="F57" s="5">
        <v>0</v>
      </c>
      <c r="G57" s="15">
        <v>0</v>
      </c>
      <c r="H57" s="19">
        <v>0</v>
      </c>
      <c r="I57" s="15">
        <v>0</v>
      </c>
      <c r="J57" s="23">
        <v>0</v>
      </c>
      <c r="K57" s="12">
        <v>0</v>
      </c>
      <c r="L57" s="5">
        <v>0</v>
      </c>
      <c r="M57" s="5">
        <v>0</v>
      </c>
      <c r="N57" s="6">
        <f t="shared" si="0"/>
        <v>0</v>
      </c>
    </row>
    <row r="58" spans="1:14">
      <c r="A58" t="s">
        <v>46</v>
      </c>
      <c r="B58" s="12">
        <v>91676.24</v>
      </c>
      <c r="C58" s="15">
        <v>92782.260000000009</v>
      </c>
      <c r="D58" s="15">
        <v>87567.69</v>
      </c>
      <c r="E58" s="15">
        <v>93177.43</v>
      </c>
      <c r="F58" s="5">
        <v>96161.08</v>
      </c>
      <c r="G58" s="15">
        <v>99687.19</v>
      </c>
      <c r="H58" s="19">
        <v>105220.32</v>
      </c>
      <c r="I58" s="15">
        <v>105455.26</v>
      </c>
      <c r="J58" s="23">
        <v>100005.94</v>
      </c>
      <c r="K58" s="12">
        <v>112321.19</v>
      </c>
      <c r="L58" s="5">
        <v>99703.42</v>
      </c>
      <c r="M58" s="5">
        <v>98812.24</v>
      </c>
      <c r="N58" s="6">
        <f t="shared" si="0"/>
        <v>1182570.2599999998</v>
      </c>
    </row>
    <row r="59" spans="1:14">
      <c r="A59" t="s">
        <v>112</v>
      </c>
      <c r="B59" s="12">
        <v>0</v>
      </c>
      <c r="C59" s="15">
        <v>0</v>
      </c>
      <c r="D59" s="15">
        <v>0</v>
      </c>
      <c r="E59" s="15">
        <v>0</v>
      </c>
      <c r="F59" s="5">
        <v>0</v>
      </c>
      <c r="G59" s="15">
        <v>0</v>
      </c>
      <c r="H59" s="19">
        <v>0</v>
      </c>
      <c r="I59" s="15">
        <v>0</v>
      </c>
      <c r="J59" s="23">
        <v>0</v>
      </c>
      <c r="K59" s="12">
        <v>0</v>
      </c>
      <c r="L59" s="5">
        <v>0</v>
      </c>
      <c r="M59" s="5">
        <v>0</v>
      </c>
      <c r="N59" s="6">
        <f t="shared" si="0"/>
        <v>0</v>
      </c>
    </row>
    <row r="60" spans="1:14">
      <c r="A60" t="s">
        <v>113</v>
      </c>
      <c r="B60" s="12">
        <v>0</v>
      </c>
      <c r="C60" s="15">
        <v>0</v>
      </c>
      <c r="D60" s="15">
        <v>0</v>
      </c>
      <c r="E60" s="15">
        <v>0</v>
      </c>
      <c r="F60" s="5">
        <v>0</v>
      </c>
      <c r="G60" s="15">
        <v>0</v>
      </c>
      <c r="H60" s="19">
        <v>0</v>
      </c>
      <c r="I60" s="15">
        <v>0</v>
      </c>
      <c r="J60" s="23">
        <v>0</v>
      </c>
      <c r="K60" s="12">
        <v>0</v>
      </c>
      <c r="L60" s="5">
        <v>0</v>
      </c>
      <c r="M60" s="5">
        <v>0</v>
      </c>
      <c r="N60" s="6">
        <f t="shared" si="0"/>
        <v>0</v>
      </c>
    </row>
    <row r="61" spans="1:14">
      <c r="A61" t="s">
        <v>114</v>
      </c>
      <c r="B61" s="12">
        <v>2014518.31</v>
      </c>
      <c r="C61" s="15">
        <v>2007314.15</v>
      </c>
      <c r="D61" s="15">
        <v>2035195.03</v>
      </c>
      <c r="E61" s="15">
        <v>1999695.72</v>
      </c>
      <c r="F61" s="5">
        <v>2058133.6700000002</v>
      </c>
      <c r="G61" s="15">
        <v>2026138.68</v>
      </c>
      <c r="H61" s="19">
        <v>2163107.6</v>
      </c>
      <c r="I61" s="15">
        <v>2249961.91</v>
      </c>
      <c r="J61" s="23">
        <v>2096393.5</v>
      </c>
      <c r="K61" s="12">
        <v>2430240.48</v>
      </c>
      <c r="L61" s="5">
        <v>2295285.65</v>
      </c>
      <c r="M61" s="5">
        <v>2150627.96</v>
      </c>
      <c r="N61" s="6">
        <f t="shared" si="0"/>
        <v>25526612.66</v>
      </c>
    </row>
    <row r="62" spans="1:14">
      <c r="A62" t="s">
        <v>50</v>
      </c>
      <c r="B62" s="12">
        <v>0</v>
      </c>
      <c r="C62" s="15">
        <v>0</v>
      </c>
      <c r="D62" s="15">
        <v>0</v>
      </c>
      <c r="E62" s="15">
        <v>0</v>
      </c>
      <c r="F62" s="5">
        <v>0</v>
      </c>
      <c r="G62" s="15">
        <v>0</v>
      </c>
      <c r="H62" s="19">
        <v>0</v>
      </c>
      <c r="I62" s="15">
        <v>0</v>
      </c>
      <c r="J62" s="23">
        <v>0</v>
      </c>
      <c r="K62" s="12">
        <v>0</v>
      </c>
      <c r="L62" s="5">
        <v>0</v>
      </c>
      <c r="M62" s="5">
        <v>0</v>
      </c>
      <c r="N62" s="6">
        <f t="shared" si="0"/>
        <v>0</v>
      </c>
    </row>
    <row r="63" spans="1:14">
      <c r="A63" t="s">
        <v>115</v>
      </c>
      <c r="B63" s="12">
        <v>0</v>
      </c>
      <c r="C63" s="15">
        <v>0</v>
      </c>
      <c r="D63" s="15">
        <v>0</v>
      </c>
      <c r="E63" s="15">
        <v>0</v>
      </c>
      <c r="F63" s="5">
        <v>0</v>
      </c>
      <c r="G63" s="15">
        <v>0</v>
      </c>
      <c r="H63" s="19">
        <v>0</v>
      </c>
      <c r="I63" s="15">
        <v>0</v>
      </c>
      <c r="J63" s="23">
        <v>0</v>
      </c>
      <c r="K63" s="12">
        <v>0</v>
      </c>
      <c r="L63" s="5">
        <v>0</v>
      </c>
      <c r="M63" s="5">
        <v>0</v>
      </c>
      <c r="N63" s="6">
        <f t="shared" si="0"/>
        <v>0</v>
      </c>
    </row>
    <row r="64" spans="1:14">
      <c r="A64" t="s">
        <v>116</v>
      </c>
      <c r="B64" s="12">
        <v>867679.99</v>
      </c>
      <c r="C64" s="15">
        <v>873426.08</v>
      </c>
      <c r="D64" s="15">
        <v>934555.69000000006</v>
      </c>
      <c r="E64" s="15">
        <v>867581.52</v>
      </c>
      <c r="F64" s="5">
        <v>933202</v>
      </c>
      <c r="G64" s="15">
        <v>883272.21</v>
      </c>
      <c r="H64" s="19">
        <v>938524.81</v>
      </c>
      <c r="I64" s="15">
        <v>911543.33</v>
      </c>
      <c r="J64" s="23">
        <v>913979.24</v>
      </c>
      <c r="K64" s="12">
        <v>979301.94000000006</v>
      </c>
      <c r="L64" s="5">
        <v>922687.14999999991</v>
      </c>
      <c r="M64" s="5">
        <v>937253.45000000007</v>
      </c>
      <c r="N64" s="6">
        <f t="shared" si="0"/>
        <v>10963007.409999998</v>
      </c>
    </row>
    <row r="65" spans="1:14">
      <c r="A65" t="s">
        <v>117</v>
      </c>
      <c r="B65" s="12">
        <v>112118.9</v>
      </c>
      <c r="C65" s="15">
        <v>117040.8</v>
      </c>
      <c r="D65" s="15">
        <v>113878.27</v>
      </c>
      <c r="E65" s="15">
        <v>109134.91</v>
      </c>
      <c r="F65" s="5">
        <v>116667.6</v>
      </c>
      <c r="G65" s="15">
        <v>106311.41</v>
      </c>
      <c r="H65" s="19">
        <v>101911.5</v>
      </c>
      <c r="I65" s="15">
        <v>102366.52</v>
      </c>
      <c r="J65" s="23">
        <v>107002.68</v>
      </c>
      <c r="K65" s="12">
        <v>111787.94</v>
      </c>
      <c r="L65" s="5">
        <v>108496.01</v>
      </c>
      <c r="M65" s="5">
        <v>114653.56</v>
      </c>
      <c r="N65" s="6">
        <f t="shared" si="0"/>
        <v>1321370.1000000001</v>
      </c>
    </row>
    <row r="66" spans="1:14">
      <c r="A66" t="s">
        <v>118</v>
      </c>
      <c r="B66" s="12">
        <v>0</v>
      </c>
      <c r="C66" s="15">
        <v>0</v>
      </c>
      <c r="D66" s="15">
        <v>0</v>
      </c>
      <c r="E66" s="15">
        <v>0</v>
      </c>
      <c r="F66" s="5">
        <v>0</v>
      </c>
      <c r="G66" s="15">
        <v>0</v>
      </c>
      <c r="H66" s="19">
        <v>0</v>
      </c>
      <c r="I66" s="15">
        <v>0</v>
      </c>
      <c r="J66" s="23">
        <v>0</v>
      </c>
      <c r="K66" s="12">
        <v>0</v>
      </c>
      <c r="L66" s="5">
        <v>0</v>
      </c>
      <c r="M66" s="5">
        <v>0</v>
      </c>
      <c r="N66" s="6">
        <f t="shared" si="0"/>
        <v>0</v>
      </c>
    </row>
    <row r="67" spans="1:14">
      <c r="A67" t="s">
        <v>119</v>
      </c>
      <c r="B67" s="12">
        <v>466813.39999999997</v>
      </c>
      <c r="C67" s="15">
        <v>462671.22000000003</v>
      </c>
      <c r="D67" s="15">
        <v>470196.76</v>
      </c>
      <c r="E67" s="15">
        <v>451852.55</v>
      </c>
      <c r="F67" s="5">
        <v>492346.99</v>
      </c>
      <c r="G67" s="15">
        <v>462985.74</v>
      </c>
      <c r="H67" s="19">
        <v>430284.35</v>
      </c>
      <c r="I67" s="15">
        <v>473437.88</v>
      </c>
      <c r="J67" s="23">
        <v>443605.32</v>
      </c>
      <c r="K67" s="12">
        <v>521142.99</v>
      </c>
      <c r="L67" s="5">
        <v>490948.95999999996</v>
      </c>
      <c r="M67" s="5">
        <v>466346.02</v>
      </c>
      <c r="N67" s="6">
        <f t="shared" si="0"/>
        <v>5632632.1799999997</v>
      </c>
    </row>
    <row r="68" spans="1:14">
      <c r="A68" t="s">
        <v>120</v>
      </c>
      <c r="B68" s="12">
        <v>0</v>
      </c>
      <c r="C68" s="15">
        <v>0</v>
      </c>
      <c r="D68" s="15">
        <v>0</v>
      </c>
      <c r="E68" s="15">
        <v>0</v>
      </c>
      <c r="F68" s="5">
        <v>0</v>
      </c>
      <c r="G68" s="15">
        <v>0</v>
      </c>
      <c r="H68" s="19">
        <v>0</v>
      </c>
      <c r="I68" s="15">
        <v>0</v>
      </c>
      <c r="J68" s="23">
        <v>0</v>
      </c>
      <c r="K68" s="12">
        <v>0</v>
      </c>
      <c r="L68" s="5">
        <v>0</v>
      </c>
      <c r="M68" s="5">
        <v>0</v>
      </c>
      <c r="N68" s="6">
        <f t="shared" si="0"/>
        <v>0</v>
      </c>
    </row>
    <row r="69" spans="1:14">
      <c r="A69" t="s">
        <v>121</v>
      </c>
      <c r="B69" s="12">
        <v>532494.9</v>
      </c>
      <c r="C69" s="15">
        <v>553802.29</v>
      </c>
      <c r="D69" s="15">
        <v>540833.61</v>
      </c>
      <c r="E69" s="15">
        <v>555675.89</v>
      </c>
      <c r="F69" s="5">
        <v>587607.37</v>
      </c>
      <c r="G69" s="15">
        <v>566649.32999999996</v>
      </c>
      <c r="H69" s="19">
        <v>637261.31000000006</v>
      </c>
      <c r="I69" s="15">
        <v>634923.16</v>
      </c>
      <c r="J69" s="23">
        <v>624207.42000000004</v>
      </c>
      <c r="K69" s="12">
        <v>679561.3</v>
      </c>
      <c r="L69" s="5">
        <v>617699.30999999994</v>
      </c>
      <c r="M69" s="5">
        <v>607648.77999999991</v>
      </c>
      <c r="N69" s="6">
        <f t="shared" si="0"/>
        <v>7138364.6699999999</v>
      </c>
    </row>
    <row r="70" spans="1:14">
      <c r="A70" t="s">
        <v>122</v>
      </c>
      <c r="B70" s="12">
        <v>0</v>
      </c>
      <c r="C70" s="15">
        <v>0</v>
      </c>
      <c r="D70" s="15">
        <v>0</v>
      </c>
      <c r="E70" s="15">
        <v>0</v>
      </c>
      <c r="F70" s="5">
        <v>0</v>
      </c>
      <c r="G70" s="15">
        <v>0</v>
      </c>
      <c r="H70" s="19">
        <v>0</v>
      </c>
      <c r="I70" s="15">
        <v>0</v>
      </c>
      <c r="J70" s="23">
        <v>0</v>
      </c>
      <c r="K70" s="12">
        <v>0</v>
      </c>
      <c r="L70" s="5">
        <v>0</v>
      </c>
      <c r="M70" s="5">
        <v>0</v>
      </c>
      <c r="N70" s="6">
        <f t="shared" si="0"/>
        <v>0</v>
      </c>
    </row>
    <row r="71" spans="1:14">
      <c r="A71" t="s">
        <v>59</v>
      </c>
      <c r="B71" s="12">
        <v>0</v>
      </c>
      <c r="C71" s="15">
        <v>0</v>
      </c>
      <c r="D71" s="15">
        <v>0</v>
      </c>
      <c r="E71" s="15">
        <v>0</v>
      </c>
      <c r="F71" s="5">
        <v>0</v>
      </c>
      <c r="G71" s="15">
        <v>0</v>
      </c>
      <c r="H71" s="19">
        <v>0</v>
      </c>
      <c r="I71" s="15">
        <v>0</v>
      </c>
      <c r="J71" s="23">
        <v>0</v>
      </c>
      <c r="K71" s="12">
        <v>0</v>
      </c>
      <c r="L71" s="5">
        <v>0</v>
      </c>
      <c r="M71" s="5">
        <v>0</v>
      </c>
      <c r="N71" s="6">
        <f t="shared" si="0"/>
        <v>0</v>
      </c>
    </row>
    <row r="72" spans="1:14">
      <c r="A72" t="s">
        <v>123</v>
      </c>
      <c r="B72" s="12">
        <v>88543</v>
      </c>
      <c r="C72" s="15">
        <v>92572.400000000009</v>
      </c>
      <c r="D72" s="15">
        <v>86574.65</v>
      </c>
      <c r="E72" s="15">
        <v>86497.409999999989</v>
      </c>
      <c r="F72" s="5">
        <v>81283.049999999988</v>
      </c>
      <c r="G72" s="15">
        <v>80159.73</v>
      </c>
      <c r="H72" s="19">
        <v>79811.899999999994</v>
      </c>
      <c r="I72" s="15">
        <v>77180.92</v>
      </c>
      <c r="J72" s="23">
        <v>74944.72</v>
      </c>
      <c r="K72" s="12">
        <v>91163.66</v>
      </c>
      <c r="L72" s="5">
        <v>84291.47</v>
      </c>
      <c r="M72" s="5">
        <v>85608.790000000008</v>
      </c>
      <c r="N72" s="6">
        <f t="shared" si="0"/>
        <v>1008631.7000000001</v>
      </c>
    </row>
    <row r="73" spans="1:14">
      <c r="A73" t="s">
        <v>61</v>
      </c>
      <c r="B73" s="12">
        <v>0</v>
      </c>
      <c r="C73" s="15">
        <v>0</v>
      </c>
      <c r="D73" s="15">
        <v>0</v>
      </c>
      <c r="E73" s="15">
        <v>0</v>
      </c>
      <c r="F73" s="5">
        <v>0</v>
      </c>
      <c r="G73" s="15">
        <v>0</v>
      </c>
      <c r="H73" s="19">
        <v>0</v>
      </c>
      <c r="I73" s="15">
        <v>0</v>
      </c>
      <c r="J73" s="23">
        <v>0</v>
      </c>
      <c r="K73" s="12">
        <v>0</v>
      </c>
      <c r="L73" s="5">
        <v>0</v>
      </c>
      <c r="M73" s="5">
        <v>0</v>
      </c>
      <c r="N73" s="6">
        <f t="shared" si="0"/>
        <v>0</v>
      </c>
    </row>
    <row r="74" spans="1:14">
      <c r="A74" t="s">
        <v>62</v>
      </c>
      <c r="B74" s="12">
        <v>0</v>
      </c>
      <c r="C74" s="15">
        <v>0</v>
      </c>
      <c r="D74" s="15">
        <v>0</v>
      </c>
      <c r="E74" s="15">
        <v>0</v>
      </c>
      <c r="F74" s="5">
        <v>0</v>
      </c>
      <c r="G74" s="15">
        <v>0</v>
      </c>
      <c r="H74" s="19">
        <v>0</v>
      </c>
      <c r="I74" s="15">
        <v>0</v>
      </c>
      <c r="J74" s="23">
        <v>0</v>
      </c>
      <c r="K74" s="12">
        <v>0</v>
      </c>
      <c r="L74" s="5">
        <v>0</v>
      </c>
      <c r="M74" s="5">
        <v>0</v>
      </c>
      <c r="N74" s="6">
        <f t="shared" si="0"/>
        <v>0</v>
      </c>
    </row>
    <row r="75" spans="1:14">
      <c r="A75" t="s">
        <v>124</v>
      </c>
      <c r="B75" s="12">
        <v>836822.94000000006</v>
      </c>
      <c r="C75" s="15">
        <v>864879.49</v>
      </c>
      <c r="D75" s="15">
        <v>855094.9</v>
      </c>
      <c r="E75" s="15">
        <v>802871.72000000009</v>
      </c>
      <c r="F75" s="5">
        <v>856376.78</v>
      </c>
      <c r="G75" s="15">
        <v>808400.65</v>
      </c>
      <c r="H75" s="19">
        <v>802693.41</v>
      </c>
      <c r="I75" s="15">
        <v>839438.77</v>
      </c>
      <c r="J75" s="23">
        <v>875606.88</v>
      </c>
      <c r="K75" s="12">
        <v>934091.6100000001</v>
      </c>
      <c r="L75" s="5">
        <v>875629.14</v>
      </c>
      <c r="M75" s="5">
        <v>853293.46</v>
      </c>
      <c r="N75" s="6">
        <f t="shared" si="0"/>
        <v>10205199.75</v>
      </c>
    </row>
    <row r="76" spans="1:14">
      <c r="A76" t="s">
        <v>125</v>
      </c>
      <c r="B76" s="12">
        <v>0</v>
      </c>
      <c r="C76" s="15">
        <v>0</v>
      </c>
      <c r="D76" s="15">
        <v>0</v>
      </c>
      <c r="E76" s="15">
        <v>0</v>
      </c>
      <c r="F76" s="5">
        <v>0</v>
      </c>
      <c r="G76" s="15">
        <v>0</v>
      </c>
      <c r="H76" s="19">
        <v>0</v>
      </c>
      <c r="I76" s="15">
        <v>0</v>
      </c>
      <c r="J76" s="23">
        <v>0</v>
      </c>
      <c r="K76" s="12">
        <v>0</v>
      </c>
      <c r="L76" s="5">
        <v>0</v>
      </c>
      <c r="M76" s="5">
        <v>0</v>
      </c>
      <c r="N76" s="6">
        <f t="shared" si="0"/>
        <v>0</v>
      </c>
    </row>
    <row r="77" spans="1:14">
      <c r="A77" t="s">
        <v>126</v>
      </c>
      <c r="B77" s="12">
        <v>0</v>
      </c>
      <c r="C77" s="15">
        <v>0</v>
      </c>
      <c r="D77" s="15">
        <v>0</v>
      </c>
      <c r="E77" s="15">
        <v>0</v>
      </c>
      <c r="F77" s="5">
        <v>0</v>
      </c>
      <c r="G77" s="15">
        <v>0</v>
      </c>
      <c r="H77" s="19">
        <v>0</v>
      </c>
      <c r="I77" s="15">
        <v>0</v>
      </c>
      <c r="J77" s="23">
        <v>0</v>
      </c>
      <c r="K77" s="12">
        <v>0</v>
      </c>
      <c r="L77" s="5">
        <v>0</v>
      </c>
      <c r="M77" s="5">
        <v>0</v>
      </c>
      <c r="N77" s="6">
        <f>SUM(B77:M77)</f>
        <v>0</v>
      </c>
    </row>
    <row r="78" spans="1:14">
      <c r="A78" t="s">
        <v>66</v>
      </c>
      <c r="B78" s="12">
        <v>0</v>
      </c>
      <c r="C78" s="15">
        <v>0</v>
      </c>
      <c r="D78" s="15">
        <v>0</v>
      </c>
      <c r="E78" s="15">
        <v>0</v>
      </c>
      <c r="F78" s="5">
        <v>0</v>
      </c>
      <c r="G78" s="15">
        <v>0</v>
      </c>
      <c r="H78" s="19">
        <v>0</v>
      </c>
      <c r="I78" s="15">
        <v>0</v>
      </c>
      <c r="J78" s="23">
        <v>0</v>
      </c>
      <c r="K78" s="12">
        <v>0</v>
      </c>
      <c r="L78" s="5">
        <v>0</v>
      </c>
      <c r="M78" s="5">
        <v>0</v>
      </c>
      <c r="N78" s="6">
        <f>SUM(B78:M78)</f>
        <v>0</v>
      </c>
    </row>
    <row r="79" spans="1:14">
      <c r="A79" t="s">
        <v>1</v>
      </c>
    </row>
    <row r="80" spans="1:14" s="6" customFormat="1">
      <c r="A80" s="6" t="s">
        <v>68</v>
      </c>
      <c r="B80" s="6">
        <f t="shared" ref="B80:M80" si="1">SUM(B12:B78)</f>
        <v>14888350.460000003</v>
      </c>
      <c r="C80" s="6">
        <f t="shared" si="1"/>
        <v>14903200.870000001</v>
      </c>
      <c r="D80" s="6">
        <f t="shared" si="1"/>
        <v>15188630.359999998</v>
      </c>
      <c r="E80" s="6">
        <f t="shared" si="1"/>
        <v>14506361.450000001</v>
      </c>
      <c r="F80" s="6">
        <f t="shared" si="1"/>
        <v>15609105.51</v>
      </c>
      <c r="G80" s="6">
        <f t="shared" si="1"/>
        <v>14909039.660000002</v>
      </c>
      <c r="H80" s="6">
        <f t="shared" si="1"/>
        <v>15653886.630000001</v>
      </c>
      <c r="I80" s="6">
        <f t="shared" si="1"/>
        <v>15850732.15</v>
      </c>
      <c r="J80" s="6">
        <f t="shared" si="1"/>
        <v>15146621.920000002</v>
      </c>
      <c r="K80" s="6">
        <f t="shared" si="1"/>
        <v>16983485.960000001</v>
      </c>
      <c r="L80" s="6">
        <f t="shared" si="1"/>
        <v>16126783.240000002</v>
      </c>
      <c r="M80" s="6">
        <f t="shared" si="1"/>
        <v>15772981.099999998</v>
      </c>
      <c r="N80" s="6">
        <f>SUM(B80:M80)</f>
        <v>185539179.31</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DE378C-C2A0-4DAB-AA82-0B4254CFA19F}"/>
</file>

<file path=customXml/itemProps2.xml><?xml version="1.0" encoding="utf-8"?>
<ds:datastoreItem xmlns:ds="http://schemas.openxmlformats.org/officeDocument/2006/customXml" ds:itemID="{D7C16F92-95F9-4A8B-8210-94FB6EF850F1}"/>
</file>

<file path=customXml/itemProps3.xml><?xml version="1.0" encoding="utf-8"?>
<ds:datastoreItem xmlns:ds="http://schemas.openxmlformats.org/officeDocument/2006/customXml" ds:itemID="{E158385B-6093-40E7-B330-296821CFCCEE}"/>
</file>

<file path=customXml/itemProps4.xml><?xml version="1.0" encoding="utf-8"?>
<ds:datastoreItem xmlns:ds="http://schemas.openxmlformats.org/officeDocument/2006/customXml" ds:itemID="{F1CA87BB-EAFB-4353-A01D-8C549F90BB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SFY1213</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2013-05-30T12:40:46Z</cp:lastPrinted>
  <dcterms:created xsi:type="dcterms:W3CDTF">2005-12-06T18:39:52Z</dcterms:created>
  <dcterms:modified xsi:type="dcterms:W3CDTF">2022-03-16T17:25:38Z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