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C8798A4B-F610-4A9F-BEA4-2FE978224881}"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214"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6" i="2" l="1"/>
  <c r="N77" i="2"/>
  <c r="M27" i="3"/>
  <c r="M27" i="2"/>
  <c r="L27" i="3"/>
  <c r="L27" i="2"/>
  <c r="L80" i="2" s="1"/>
  <c r="M55" i="3"/>
  <c r="M55" i="2"/>
  <c r="M80" i="2" s="1"/>
  <c r="L55" i="3"/>
  <c r="L80" i="3" s="1"/>
  <c r="L55" i="2"/>
  <c r="K55" i="3"/>
  <c r="K55" i="2"/>
  <c r="K80" i="2" s="1"/>
  <c r="J55" i="3"/>
  <c r="J80" i="3" s="1"/>
  <c r="J55" i="2"/>
  <c r="J80" i="2" s="1"/>
  <c r="N15" i="2"/>
  <c r="N20" i="2"/>
  <c r="K27" i="3"/>
  <c r="J27" i="3"/>
  <c r="K27" i="2"/>
  <c r="J27" i="2"/>
  <c r="H27" i="3"/>
  <c r="H27" i="2"/>
  <c r="G27" i="3"/>
  <c r="G27" i="2"/>
  <c r="I27" i="3"/>
  <c r="I27" i="2"/>
  <c r="F27" i="2"/>
  <c r="F80" i="2" s="1"/>
  <c r="G55" i="2"/>
  <c r="G55" i="3"/>
  <c r="F55" i="3"/>
  <c r="D54" i="4" s="1"/>
  <c r="F55" i="2"/>
  <c r="E55" i="3"/>
  <c r="D55" i="3"/>
  <c r="D55" i="2"/>
  <c r="F27" i="3"/>
  <c r="E27" i="3"/>
  <c r="E27" i="2"/>
  <c r="E80" i="2" s="1"/>
  <c r="D27" i="3"/>
  <c r="D27" i="2"/>
  <c r="C26" i="4" s="1"/>
  <c r="C27" i="3"/>
  <c r="D26" i="4" s="1"/>
  <c r="C27" i="2"/>
  <c r="C80" i="2" s="1"/>
  <c r="B27" i="3"/>
  <c r="B27" i="2"/>
  <c r="C55" i="3"/>
  <c r="C55" i="2"/>
  <c r="B55" i="2"/>
  <c r="B55" i="3"/>
  <c r="N55" i="3" s="1"/>
  <c r="N56" i="2"/>
  <c r="N69" i="2"/>
  <c r="E80" i="6"/>
  <c r="N9" i="2"/>
  <c r="M9" i="2"/>
  <c r="L9" i="2"/>
  <c r="K9" i="2"/>
  <c r="J9" i="2"/>
  <c r="I9" i="2"/>
  <c r="H9" i="2"/>
  <c r="G9" i="2"/>
  <c r="F9" i="2"/>
  <c r="E9" i="2"/>
  <c r="D9" i="2"/>
  <c r="C9" i="2"/>
  <c r="B9" i="2"/>
  <c r="N22" i="2"/>
  <c r="N9" i="3"/>
  <c r="M9" i="3"/>
  <c r="L9" i="3"/>
  <c r="K9" i="3"/>
  <c r="J9" i="3"/>
  <c r="I9" i="3"/>
  <c r="H9" i="3"/>
  <c r="G9" i="3"/>
  <c r="F9" i="3"/>
  <c r="E9" i="3"/>
  <c r="D9" i="3"/>
  <c r="C9" i="3"/>
  <c r="B9" i="3"/>
  <c r="N9" i="5"/>
  <c r="M9" i="5"/>
  <c r="L9" i="5"/>
  <c r="K9" i="5"/>
  <c r="J9" i="5"/>
  <c r="I9" i="5"/>
  <c r="H9" i="5"/>
  <c r="G9" i="5"/>
  <c r="F9" i="5"/>
  <c r="E9" i="5"/>
  <c r="D9" i="5"/>
  <c r="C9" i="5"/>
  <c r="B9" i="5"/>
  <c r="N9" i="6"/>
  <c r="M9" i="6"/>
  <c r="L9" i="6"/>
  <c r="K9" i="6"/>
  <c r="J9" i="6"/>
  <c r="I9" i="6"/>
  <c r="H9" i="6"/>
  <c r="G9" i="6"/>
  <c r="F9" i="6"/>
  <c r="E9" i="6"/>
  <c r="D9" i="6"/>
  <c r="C9" i="6"/>
  <c r="B9" i="6"/>
  <c r="N9" i="7"/>
  <c r="M9" i="7"/>
  <c r="L9" i="7"/>
  <c r="K9" i="7"/>
  <c r="J9" i="7"/>
  <c r="I9" i="7"/>
  <c r="H9" i="7"/>
  <c r="G9" i="7"/>
  <c r="F9" i="7"/>
  <c r="E9" i="7"/>
  <c r="D9" i="7"/>
  <c r="C9" i="7"/>
  <c r="B9" i="7"/>
  <c r="N70" i="2"/>
  <c r="D74" i="4"/>
  <c r="C78" i="4"/>
  <c r="C77" i="4"/>
  <c r="C76" i="4"/>
  <c r="C75" i="4"/>
  <c r="C74" i="4"/>
  <c r="C73" i="4"/>
  <c r="C72" i="4"/>
  <c r="C71" i="4"/>
  <c r="C70" i="4"/>
  <c r="C69" i="4"/>
  <c r="C68" i="4"/>
  <c r="C67" i="4"/>
  <c r="C66" i="4"/>
  <c r="C65" i="4"/>
  <c r="C64" i="4"/>
  <c r="C63" i="4"/>
  <c r="C62" i="4"/>
  <c r="C61" i="4"/>
  <c r="C60" i="4"/>
  <c r="C59" i="4"/>
  <c r="C58" i="4"/>
  <c r="C57" i="4"/>
  <c r="C56" i="4"/>
  <c r="C55" i="4"/>
  <c r="C53" i="4"/>
  <c r="C52" i="4"/>
  <c r="C51" i="4"/>
  <c r="C50" i="4"/>
  <c r="C49" i="4"/>
  <c r="C48" i="4"/>
  <c r="C47" i="4"/>
  <c r="C46" i="4"/>
  <c r="C45" i="4"/>
  <c r="C44" i="4"/>
  <c r="C43" i="4"/>
  <c r="C42" i="4"/>
  <c r="C41" i="4"/>
  <c r="C40" i="4"/>
  <c r="C39" i="4"/>
  <c r="C38" i="4"/>
  <c r="C37" i="4"/>
  <c r="C36" i="4"/>
  <c r="C35" i="4"/>
  <c r="C34" i="4"/>
  <c r="C33" i="4"/>
  <c r="C32" i="4"/>
  <c r="C31" i="4"/>
  <c r="C30" i="4"/>
  <c r="C29" i="4"/>
  <c r="C28" i="4"/>
  <c r="C25" i="4"/>
  <c r="C24" i="4"/>
  <c r="C23" i="4"/>
  <c r="C22" i="4"/>
  <c r="C21" i="4"/>
  <c r="C20" i="4"/>
  <c r="C19" i="4"/>
  <c r="C18" i="4"/>
  <c r="C17" i="4"/>
  <c r="C11" i="4"/>
  <c r="N78" i="2"/>
  <c r="N75" i="2"/>
  <c r="N74" i="2"/>
  <c r="N73" i="2"/>
  <c r="N72" i="2"/>
  <c r="N71" i="2"/>
  <c r="N68" i="2"/>
  <c r="N67" i="2"/>
  <c r="N66" i="2"/>
  <c r="N65" i="2"/>
  <c r="N64" i="2"/>
  <c r="N63" i="2"/>
  <c r="N62" i="2"/>
  <c r="N61" i="2"/>
  <c r="N60" i="2"/>
  <c r="N59" i="2"/>
  <c r="N58" i="2"/>
  <c r="N57" i="2"/>
  <c r="N54" i="2"/>
  <c r="N53" i="2"/>
  <c r="N52" i="2"/>
  <c r="N51" i="2"/>
  <c r="N50" i="2"/>
  <c r="N49" i="2"/>
  <c r="N48" i="2"/>
  <c r="N47" i="2"/>
  <c r="N46" i="2"/>
  <c r="N45" i="2"/>
  <c r="N44" i="2"/>
  <c r="N43" i="2"/>
  <c r="N42" i="2"/>
  <c r="N41" i="2"/>
  <c r="N40" i="2"/>
  <c r="N39" i="2"/>
  <c r="N38" i="2"/>
  <c r="N37" i="2"/>
  <c r="N36" i="2"/>
  <c r="N35" i="2"/>
  <c r="N34" i="2"/>
  <c r="N33" i="2"/>
  <c r="N32" i="2"/>
  <c r="N31" i="2"/>
  <c r="N30" i="2"/>
  <c r="N29" i="2"/>
  <c r="N28" i="2"/>
  <c r="N26" i="2"/>
  <c r="N25" i="2"/>
  <c r="N24" i="2"/>
  <c r="N23" i="2"/>
  <c r="N21" i="2"/>
  <c r="N19" i="2"/>
  <c r="N18" i="2"/>
  <c r="N17" i="2"/>
  <c r="N16" i="2"/>
  <c r="N14" i="2"/>
  <c r="N13" i="2"/>
  <c r="N12" i="2"/>
  <c r="H80" i="2"/>
  <c r="G80" i="2"/>
  <c r="G78" i="4"/>
  <c r="F78" i="4"/>
  <c r="E78" i="4"/>
  <c r="D78" i="4"/>
  <c r="B78" i="4"/>
  <c r="G77" i="4"/>
  <c r="F77" i="4"/>
  <c r="E77" i="4"/>
  <c r="D77" i="4"/>
  <c r="B77" i="4"/>
  <c r="G76" i="4"/>
  <c r="F76" i="4"/>
  <c r="E76" i="4"/>
  <c r="D76" i="4"/>
  <c r="B76" i="4"/>
  <c r="G75" i="4"/>
  <c r="F75" i="4"/>
  <c r="E75" i="4"/>
  <c r="D75" i="4"/>
  <c r="B75" i="4"/>
  <c r="G74" i="4"/>
  <c r="F74" i="4"/>
  <c r="E74" i="4"/>
  <c r="B74" i="4"/>
  <c r="G73" i="4"/>
  <c r="F73" i="4"/>
  <c r="E73" i="4"/>
  <c r="D73" i="4"/>
  <c r="B73" i="4"/>
  <c r="G72" i="4"/>
  <c r="F72" i="4"/>
  <c r="E72" i="4"/>
  <c r="D72" i="4"/>
  <c r="B72" i="4"/>
  <c r="G71" i="4"/>
  <c r="F71" i="4"/>
  <c r="E71" i="4"/>
  <c r="D71" i="4"/>
  <c r="B71" i="4"/>
  <c r="G70" i="4"/>
  <c r="F70" i="4"/>
  <c r="E70" i="4"/>
  <c r="D70" i="4"/>
  <c r="B70" i="4"/>
  <c r="G69" i="4"/>
  <c r="F69" i="4"/>
  <c r="E69" i="4"/>
  <c r="D69" i="4"/>
  <c r="B69" i="4"/>
  <c r="G68" i="4"/>
  <c r="F68" i="4"/>
  <c r="E68" i="4"/>
  <c r="D68" i="4"/>
  <c r="B68" i="4"/>
  <c r="G67" i="4"/>
  <c r="F67" i="4"/>
  <c r="E67" i="4"/>
  <c r="D67" i="4"/>
  <c r="B67" i="4"/>
  <c r="G66" i="4"/>
  <c r="F66" i="4"/>
  <c r="E66" i="4"/>
  <c r="D66" i="4"/>
  <c r="B66" i="4"/>
  <c r="G65" i="4"/>
  <c r="F65" i="4"/>
  <c r="E65" i="4"/>
  <c r="D65" i="4"/>
  <c r="B65" i="4"/>
  <c r="G64" i="4"/>
  <c r="F64" i="4"/>
  <c r="E64" i="4"/>
  <c r="D64" i="4"/>
  <c r="B64" i="4"/>
  <c r="G63" i="4"/>
  <c r="F63" i="4"/>
  <c r="E63" i="4"/>
  <c r="D63" i="4"/>
  <c r="B63" i="4"/>
  <c r="G62" i="4"/>
  <c r="F62" i="4"/>
  <c r="E62" i="4"/>
  <c r="D62" i="4"/>
  <c r="B62" i="4"/>
  <c r="G61" i="4"/>
  <c r="F61" i="4"/>
  <c r="E61" i="4"/>
  <c r="D61" i="4"/>
  <c r="B61" i="4"/>
  <c r="G60" i="4"/>
  <c r="F60" i="4"/>
  <c r="E60" i="4"/>
  <c r="D60" i="4"/>
  <c r="B60" i="4"/>
  <c r="G59" i="4"/>
  <c r="F59" i="4"/>
  <c r="E59" i="4"/>
  <c r="D59" i="4"/>
  <c r="B59" i="4"/>
  <c r="G58" i="4"/>
  <c r="F58" i="4"/>
  <c r="E58" i="4"/>
  <c r="D58" i="4"/>
  <c r="B58" i="4"/>
  <c r="G57" i="4"/>
  <c r="F57" i="4"/>
  <c r="E57" i="4"/>
  <c r="D57" i="4"/>
  <c r="B57" i="4"/>
  <c r="G56" i="4"/>
  <c r="F56" i="4"/>
  <c r="E56" i="4"/>
  <c r="D56" i="4"/>
  <c r="B56" i="4"/>
  <c r="G55" i="4"/>
  <c r="F55" i="4"/>
  <c r="E55" i="4"/>
  <c r="D55" i="4"/>
  <c r="B55" i="4"/>
  <c r="G54" i="4"/>
  <c r="F54" i="4"/>
  <c r="E54" i="4"/>
  <c r="B54" i="4"/>
  <c r="G53" i="4"/>
  <c r="F53" i="4"/>
  <c r="E53" i="4"/>
  <c r="D53" i="4"/>
  <c r="B53" i="4"/>
  <c r="G52" i="4"/>
  <c r="F52" i="4"/>
  <c r="E52" i="4"/>
  <c r="D52" i="4"/>
  <c r="B52" i="4"/>
  <c r="G51" i="4"/>
  <c r="F51" i="4"/>
  <c r="E51" i="4"/>
  <c r="D51" i="4"/>
  <c r="B51" i="4"/>
  <c r="G50" i="4"/>
  <c r="F50" i="4"/>
  <c r="E50" i="4"/>
  <c r="D50" i="4"/>
  <c r="B50" i="4"/>
  <c r="G49" i="4"/>
  <c r="F49" i="4"/>
  <c r="E49" i="4"/>
  <c r="D49" i="4"/>
  <c r="B49" i="4"/>
  <c r="G48" i="4"/>
  <c r="F48" i="4"/>
  <c r="E48" i="4"/>
  <c r="D48" i="4"/>
  <c r="B48" i="4"/>
  <c r="G47" i="4"/>
  <c r="F47" i="4"/>
  <c r="E47" i="4"/>
  <c r="D47" i="4"/>
  <c r="B47" i="4"/>
  <c r="G46" i="4"/>
  <c r="F46" i="4"/>
  <c r="E46" i="4"/>
  <c r="D46" i="4"/>
  <c r="B46" i="4"/>
  <c r="G45" i="4"/>
  <c r="F45" i="4"/>
  <c r="E45" i="4"/>
  <c r="D45" i="4"/>
  <c r="B45" i="4"/>
  <c r="G44" i="4"/>
  <c r="F44" i="4"/>
  <c r="E44" i="4"/>
  <c r="D44" i="4"/>
  <c r="B44" i="4"/>
  <c r="G43" i="4"/>
  <c r="F43" i="4"/>
  <c r="E43" i="4"/>
  <c r="D43" i="4"/>
  <c r="B43" i="4"/>
  <c r="G42" i="4"/>
  <c r="F42" i="4"/>
  <c r="E42" i="4"/>
  <c r="D42" i="4"/>
  <c r="B42" i="4"/>
  <c r="G41" i="4"/>
  <c r="F41" i="4"/>
  <c r="E41" i="4"/>
  <c r="D41" i="4"/>
  <c r="B41" i="4"/>
  <c r="G40" i="4"/>
  <c r="F40" i="4"/>
  <c r="E40" i="4"/>
  <c r="D40" i="4"/>
  <c r="B40" i="4"/>
  <c r="G39" i="4"/>
  <c r="F39" i="4"/>
  <c r="E39" i="4"/>
  <c r="D39" i="4"/>
  <c r="B39" i="4"/>
  <c r="G38" i="4"/>
  <c r="F38" i="4"/>
  <c r="E38" i="4"/>
  <c r="D38" i="4"/>
  <c r="B38" i="4"/>
  <c r="G37" i="4"/>
  <c r="F37" i="4"/>
  <c r="E37" i="4"/>
  <c r="D37" i="4"/>
  <c r="B37" i="4"/>
  <c r="G36" i="4"/>
  <c r="F36" i="4"/>
  <c r="E36" i="4"/>
  <c r="D36" i="4"/>
  <c r="B36" i="4"/>
  <c r="G35" i="4"/>
  <c r="F35" i="4"/>
  <c r="E35" i="4"/>
  <c r="D35" i="4"/>
  <c r="B35" i="4"/>
  <c r="G34" i="4"/>
  <c r="F34" i="4"/>
  <c r="E34" i="4"/>
  <c r="D34" i="4"/>
  <c r="B34" i="4"/>
  <c r="G33" i="4"/>
  <c r="F33" i="4"/>
  <c r="E33" i="4"/>
  <c r="D33" i="4"/>
  <c r="B33" i="4"/>
  <c r="G32" i="4"/>
  <c r="F32" i="4"/>
  <c r="E32" i="4"/>
  <c r="D32" i="4"/>
  <c r="B32" i="4"/>
  <c r="G31" i="4"/>
  <c r="F31" i="4"/>
  <c r="E31" i="4"/>
  <c r="D31" i="4"/>
  <c r="B31" i="4"/>
  <c r="G30" i="4"/>
  <c r="F30" i="4"/>
  <c r="E30" i="4"/>
  <c r="D30" i="4"/>
  <c r="B30" i="4"/>
  <c r="G29" i="4"/>
  <c r="F29" i="4"/>
  <c r="E29" i="4"/>
  <c r="D29" i="4"/>
  <c r="B29" i="4"/>
  <c r="G28" i="4"/>
  <c r="F28" i="4"/>
  <c r="E28" i="4"/>
  <c r="D28" i="4"/>
  <c r="B28" i="4"/>
  <c r="G27" i="4"/>
  <c r="F27" i="4"/>
  <c r="E27" i="4"/>
  <c r="D27" i="4"/>
  <c r="C27" i="4"/>
  <c r="B27" i="4"/>
  <c r="G26" i="4"/>
  <c r="F26" i="4"/>
  <c r="E26" i="4"/>
  <c r="B26" i="4"/>
  <c r="G25" i="4"/>
  <c r="F25" i="4"/>
  <c r="E25" i="4"/>
  <c r="D25" i="4"/>
  <c r="B25" i="4"/>
  <c r="G24" i="4"/>
  <c r="F24" i="4"/>
  <c r="E24" i="4"/>
  <c r="D24" i="4"/>
  <c r="B24" i="4"/>
  <c r="G23" i="4"/>
  <c r="F23" i="4"/>
  <c r="E23" i="4"/>
  <c r="D23" i="4"/>
  <c r="B23" i="4"/>
  <c r="G22" i="4"/>
  <c r="F22" i="4"/>
  <c r="E22" i="4"/>
  <c r="D22" i="4"/>
  <c r="B22" i="4"/>
  <c r="G21" i="4"/>
  <c r="F21" i="4"/>
  <c r="E21" i="4"/>
  <c r="D21" i="4"/>
  <c r="B21" i="4"/>
  <c r="G20" i="4"/>
  <c r="F20" i="4"/>
  <c r="E20" i="4"/>
  <c r="D20" i="4"/>
  <c r="B20" i="4"/>
  <c r="G19" i="4"/>
  <c r="F19" i="4"/>
  <c r="E19" i="4"/>
  <c r="D19" i="4"/>
  <c r="B19" i="4"/>
  <c r="B80" i="4" s="1"/>
  <c r="G18" i="4"/>
  <c r="F18" i="4"/>
  <c r="E18" i="4"/>
  <c r="D18" i="4"/>
  <c r="B18" i="4"/>
  <c r="G17" i="4"/>
  <c r="F17" i="4"/>
  <c r="E17" i="4"/>
  <c r="D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G80" i="4" s="1"/>
  <c r="F11" i="4"/>
  <c r="F80" i="4" s="1"/>
  <c r="E11" i="4"/>
  <c r="E80" i="4" s="1"/>
  <c r="D11" i="4"/>
  <c r="B11" i="4"/>
  <c r="A1" i="7"/>
  <c r="A1" i="6"/>
  <c r="A1" i="5"/>
  <c r="A1" i="3"/>
  <c r="A1" i="2"/>
  <c r="A1" i="1"/>
  <c r="M81" i="1"/>
  <c r="N78" i="3"/>
  <c r="N77" i="3"/>
  <c r="N76" i="3"/>
  <c r="N75" i="3"/>
  <c r="N74" i="3"/>
  <c r="N73" i="3"/>
  <c r="N72" i="3"/>
  <c r="N71" i="3"/>
  <c r="N70" i="3"/>
  <c r="N69" i="3"/>
  <c r="N68" i="3"/>
  <c r="N67" i="3"/>
  <c r="N66" i="3"/>
  <c r="N65" i="3"/>
  <c r="N64" i="3"/>
  <c r="N63" i="3"/>
  <c r="N62" i="3"/>
  <c r="N61" i="3"/>
  <c r="N60" i="3"/>
  <c r="N59" i="3"/>
  <c r="N58" i="3"/>
  <c r="N57" i="3"/>
  <c r="N56"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N23" i="3"/>
  <c r="N22" i="3"/>
  <c r="N21" i="3"/>
  <c r="N20" i="3"/>
  <c r="N19" i="3"/>
  <c r="N18" i="3"/>
  <c r="N17" i="3"/>
  <c r="N16" i="3"/>
  <c r="N15" i="3"/>
  <c r="N14" i="3"/>
  <c r="N13" i="3"/>
  <c r="N12" i="3"/>
  <c r="M80" i="7"/>
  <c r="L80" i="7"/>
  <c r="K80" i="7"/>
  <c r="J80" i="7"/>
  <c r="I80" i="7"/>
  <c r="H80" i="7"/>
  <c r="N80" i="7" s="1"/>
  <c r="G80" i="7"/>
  <c r="F80" i="7"/>
  <c r="E80" i="7"/>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D80" i="6"/>
  <c r="C80" i="6"/>
  <c r="B80" i="6"/>
  <c r="N80" i="6" s="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E80" i="5"/>
  <c r="D80" i="5"/>
  <c r="C80" i="5"/>
  <c r="B80" i="5"/>
  <c r="N80" i="5" s="1"/>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0" i="3"/>
  <c r="N80" i="3" s="1"/>
  <c r="C80" i="3"/>
  <c r="D80" i="3"/>
  <c r="E80" i="3"/>
  <c r="F80" i="3"/>
  <c r="G80" i="3"/>
  <c r="H80" i="3"/>
  <c r="K80" i="3"/>
  <c r="M80" i="3"/>
  <c r="I80" i="2"/>
  <c r="B81" i="1"/>
  <c r="C81" i="1"/>
  <c r="D81" i="1"/>
  <c r="E81" i="1"/>
  <c r="F81" i="1"/>
  <c r="G81" i="1"/>
  <c r="H81" i="1"/>
  <c r="I81" i="1"/>
  <c r="J81" i="1"/>
  <c r="K81" i="1"/>
  <c r="L81" i="1"/>
  <c r="N81"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I80" i="3"/>
  <c r="B80" i="2"/>
  <c r="D80" i="4" l="1"/>
  <c r="N27" i="3"/>
  <c r="N27" i="2"/>
  <c r="C54" i="4"/>
  <c r="C80" i="4" s="1"/>
  <c r="N55" i="2"/>
  <c r="D80" i="2"/>
  <c r="N80" i="2" s="1"/>
</calcChain>
</file>

<file path=xl/sharedStrings.xml><?xml version="1.0" encoding="utf-8"?>
<sst xmlns="http://schemas.openxmlformats.org/spreadsheetml/2006/main" count="669" uniqueCount="235">
  <si>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</si>
  <si>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</si>
  <si>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</si>
  <si>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</si>
  <si>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</si>
  <si>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</si>
  <si>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</si>
  <si>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</si>
  <si>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</si>
  <si>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</si>
  <si>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</si>
  <si>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</si>
  <si>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</si>
  <si>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</si>
  <si>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</si>
  <si>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</si>
  <si>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</si>
  <si>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</si>
  <si>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</si>
  <si>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</si>
  <si>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</si>
  <si>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</si>
  <si>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</si>
  <si>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</si>
  <si>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</si>
  <si>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</si>
  <si>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</si>
  <si>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</si>
  <si>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</si>
  <si>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</si>
  <si>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</si>
  <si>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</si>
  <si>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</si>
  <si>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</si>
  <si>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</si>
  <si>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</si>
  <si>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</si>
  <si>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</si>
  <si>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</si>
  <si>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</si>
  <si>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</si>
  <si>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</si>
  <si>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</si>
  <si>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</si>
  <si>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</si>
  <si>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</si>
  <si>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</si>
  <si>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</si>
  <si>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</si>
  <si>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</si>
  <si>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</si>
  <si>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</si>
  <si>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</si>
  <si>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</si>
  <si>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</si>
  <si>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</si>
  <si>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</si>
  <si>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</si>
  <si>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</si>
  <si>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</si>
  <si>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</si>
  <si>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</si>
  <si>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</si>
  <si>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</si>
  <si>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</si>
  <si>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</si>
  <si>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</si>
  <si>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</si>
  <si>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</si>
  <si>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</si>
  <si>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</si>
  <si>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</si>
  <si>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</si>
  <si>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</si>
  <si>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</si>
  <si>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</si>
  <si>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</si>
  <si>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</si>
  <si>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</si>
  <si>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</si>
  <si>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</si>
  <si>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</si>
  <si>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</si>
  <si>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</si>
  <si>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</si>
  <si>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</si>
  <si>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</si>
  <si>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</si>
  <si>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</si>
  <si>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</si>
  <si>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</si>
  <si>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</si>
  <si>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</si>
  <si>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</si>
  <si>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</si>
  <si>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</si>
  <si>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</si>
  <si>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</si>
  <si>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</si>
  <si>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</si>
  <si>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</si>
  <si>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</si>
  <si>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</si>
  <si>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</si>
  <si>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</si>
  <si>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</si>
  <si>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</si>
  <si>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</si>
  <si>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</si>
  <si>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</si>
  <si>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</si>
  <si>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</si>
  <si>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</si>
  <si>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</si>
  <si>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</si>
  <si>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</si>
  <si>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</si>
  <si>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</si>
  <si>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</si>
  <si>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</si>
  <si>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</si>
  <si>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</si>
  <si>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</si>
  <si>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</si>
  <si>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</si>
  <si>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</si>
  <si>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</si>
  <si>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</si>
  <si>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</si>
  <si>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</si>
  <si>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</si>
  <si>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</si>
  <si>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</si>
  <si>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</si>
  <si>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</si>
  <si>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</si>
  <si>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</si>
  <si>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</si>
  <si>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VALIDATED TAX RECEIPTS DATA FOR:  JULY, 2013 thru June, 2014</t>
  </si>
  <si>
    <t>SFY13-14</t>
  </si>
  <si>
    <t>38*Highlands</t>
  </si>
  <si>
    <t xml:space="preserve"> </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</si>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</sst>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1" formatCode="_(* #,##0_);_(* \(#,##0\);_(* &quot;-&quot;_);_(@_)"/>
    <numFmt numFmtId="44" formatCode="_(&quot;$&quot;* #,##0.00_);_(&quot;$&quot;* \(#,##0.00\);_(&quot;$&quot;* &quot;-&quot;??_);_(@_)"/>
    <numFmt numFmtId="43" formatCode="_(* #,##0.00_);_(* \(#,##0.00\);_(* &quot;-&quot;??_);_(@_)"/>
    <numFmt numFmtId="164" formatCode="0.0%"/>
  </numFmts>
  <fonts count="50">
    <font>
      <sz val="10"/>
      <name val="Times New Roman"/>
    </font>
    <font>
      <sz val="11"/>
      <color theme="1"/>
      <name val="Calibri"/>
      <family val="2"/>
      <scheme val="minor"/>
    </font>
    <font>
      <sz val="10"/>
      <name val="Times New Roman"/>
      <family val="1"/>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58">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solid">
        <fgColor theme="9" tint="0.79998168889431442"/>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41">
    <xf numFmtId="0" fontId="0" fillId="0" borderId="0"/>
    <xf numFmtId="0" fontId="27" fillId="2" borderId="0" applyNumberFormat="0" applyBorder="0" applyAlignment="0" applyProtection="0"/>
    <xf numFmtId="0" fontId="27" fillId="4" borderId="0" applyNumberFormat="0" applyBorder="0" applyAlignment="0" applyProtection="0"/>
    <xf numFmtId="0" fontId="27" fillId="3"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8" borderId="0" applyNumberFormat="0" applyBorder="0" applyAlignment="0" applyProtection="0"/>
    <xf numFmtId="0" fontId="27" fillId="10"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5" borderId="0" applyNumberFormat="0" applyBorder="0" applyAlignment="0" applyProtection="0"/>
    <xf numFmtId="0" fontId="27" fillId="10"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8" fillId="23"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28" fillId="30"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8" fillId="3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8" fillId="22"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8" fillId="32"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9" fillId="4" borderId="0" applyNumberFormat="0" applyBorder="0" applyAlignment="0" applyProtection="0"/>
    <xf numFmtId="0" fontId="30" fillId="13" borderId="1" applyNumberFormat="0" applyAlignment="0" applyProtection="0"/>
    <xf numFmtId="0" fontId="31" fillId="34" borderId="2" applyNumberFormat="0" applyAlignment="0" applyProtection="0"/>
    <xf numFmtId="43" fontId="23" fillId="0" borderId="0" applyFont="0" applyFill="0" applyBorder="0" applyAlignment="0" applyProtection="0"/>
    <xf numFmtId="44" fontId="23" fillId="0" borderId="0" applyFont="0" applyFill="0" applyBorder="0" applyAlignment="0" applyProtection="0"/>
    <xf numFmtId="0" fontId="42" fillId="35" borderId="0" applyNumberFormat="0" applyBorder="0" applyAlignment="0" applyProtection="0"/>
    <xf numFmtId="0" fontId="42" fillId="36" borderId="0" applyNumberFormat="0" applyBorder="0" applyAlignment="0" applyProtection="0"/>
    <xf numFmtId="0" fontId="42" fillId="37" borderId="0" applyNumberFormat="0" applyBorder="0" applyAlignment="0" applyProtection="0"/>
    <xf numFmtId="0" fontId="32" fillId="0" borderId="0" applyNumberFormat="0" applyFill="0" applyBorder="0" applyAlignment="0" applyProtection="0"/>
    <xf numFmtId="0" fontId="33" fillId="3" borderId="0" applyNumberFormat="0" applyBorder="0" applyAlignment="0" applyProtection="0"/>
    <xf numFmtId="0" fontId="34" fillId="0" borderId="3"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37" fillId="8" borderId="1" applyNumberFormat="0" applyAlignment="0" applyProtection="0"/>
    <xf numFmtId="0" fontId="38" fillId="0" borderId="6" applyNumberFormat="0" applyFill="0" applyAlignment="0" applyProtection="0"/>
    <xf numFmtId="0" fontId="39" fillId="11" borderId="0" applyNumberFormat="0" applyBorder="0" applyAlignment="0" applyProtection="0"/>
    <xf numFmtId="0" fontId="6" fillId="0" borderId="0"/>
    <xf numFmtId="0" fontId="2" fillId="0" borderId="0"/>
    <xf numFmtId="0" fontId="6" fillId="0" borderId="0"/>
    <xf numFmtId="0" fontId="6" fillId="0" borderId="0"/>
    <xf numFmtId="0" fontId="6" fillId="0" borderId="0"/>
    <xf numFmtId="0" fontId="22" fillId="38" borderId="7" applyNumberFormat="0" applyFont="0" applyAlignment="0" applyProtection="0"/>
    <xf numFmtId="0" fontId="40" fillId="13" borderId="8" applyNumberFormat="0" applyAlignment="0" applyProtection="0"/>
    <xf numFmtId="9" fontId="23" fillId="0" borderId="0" applyFont="0" applyFill="0" applyBorder="0" applyAlignment="0" applyProtection="0"/>
    <xf numFmtId="4" fontId="12" fillId="11" borderId="9" applyNumberFormat="0" applyProtection="0">
      <alignment vertical="center"/>
    </xf>
    <xf numFmtId="4" fontId="13" fillId="39" borderId="9" applyNumberFormat="0" applyProtection="0">
      <alignment vertical="center"/>
    </xf>
    <xf numFmtId="4" fontId="14" fillId="39" borderId="9" applyNumberFormat="0" applyProtection="0">
      <alignment horizontal="left" vertical="center" indent="1"/>
    </xf>
    <xf numFmtId="0" fontId="12" fillId="39" borderId="9" applyNumberFormat="0" applyProtection="0">
      <alignment horizontal="left" vertical="top" indent="1"/>
    </xf>
    <xf numFmtId="4" fontId="14" fillId="40"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3"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1" borderId="10" applyNumberFormat="0" applyProtection="0">
      <alignment horizontal="left" vertical="center" indent="1"/>
    </xf>
    <xf numFmtId="4" fontId="15" fillId="42" borderId="0" applyNumberFormat="0" applyProtection="0">
      <alignment horizontal="left" vertical="center" indent="1"/>
    </xf>
    <xf numFmtId="4" fontId="16" fillId="43" borderId="0" applyNumberFormat="0" applyProtection="0">
      <alignment horizontal="left" vertical="center" indent="1"/>
    </xf>
    <xf numFmtId="4" fontId="24" fillId="43" borderId="0" applyNumberFormat="0" applyProtection="0">
      <alignment horizontal="left" vertical="center" indent="1"/>
    </xf>
    <xf numFmtId="4" fontId="15" fillId="44" borderId="9" applyNumberFormat="0" applyProtection="0">
      <alignment horizontal="right" vertical="center"/>
    </xf>
    <xf numFmtId="4" fontId="17" fillId="42" borderId="0" applyNumberFormat="0" applyProtection="0">
      <alignment horizontal="left" vertical="center" indent="1"/>
    </xf>
    <xf numFmtId="4" fontId="25" fillId="42" borderId="0" applyNumberFormat="0" applyProtection="0">
      <alignment horizontal="left" vertical="center" indent="1"/>
    </xf>
    <xf numFmtId="4" fontId="17" fillId="40" borderId="0" applyNumberFormat="0" applyProtection="0">
      <alignment horizontal="left" vertical="center" indent="1"/>
    </xf>
    <xf numFmtId="4" fontId="25" fillId="40" borderId="0" applyNumberFormat="0" applyProtection="0">
      <alignment horizontal="left" vertical="center" indent="1"/>
    </xf>
    <xf numFmtId="0" fontId="11" fillId="43" borderId="9" applyNumberFormat="0" applyProtection="0">
      <alignment horizontal="left" vertical="center" indent="1"/>
    </xf>
    <xf numFmtId="0" fontId="23" fillId="43" borderId="9" applyNumberFormat="0" applyProtection="0">
      <alignment horizontal="left" vertical="center" indent="1"/>
    </xf>
    <xf numFmtId="0" fontId="11" fillId="43" borderId="9" applyNumberFormat="0" applyProtection="0">
      <alignment horizontal="left" vertical="top" indent="1"/>
    </xf>
    <xf numFmtId="0" fontId="23" fillId="43" borderId="9" applyNumberFormat="0" applyProtection="0">
      <alignment horizontal="left" vertical="top" indent="1"/>
    </xf>
    <xf numFmtId="0" fontId="11" fillId="40" borderId="9" applyNumberFormat="0" applyProtection="0">
      <alignment horizontal="left" vertical="center" indent="1"/>
    </xf>
    <xf numFmtId="0" fontId="23" fillId="40" borderId="9" applyNumberFormat="0" applyProtection="0">
      <alignment horizontal="left" vertical="center" indent="1"/>
    </xf>
    <xf numFmtId="0" fontId="11" fillId="40" borderId="9" applyNumberFormat="0" applyProtection="0">
      <alignment horizontal="left" vertical="top" indent="1"/>
    </xf>
    <xf numFmtId="0" fontId="23" fillId="40" borderId="9" applyNumberFormat="0" applyProtection="0">
      <alignment horizontal="left" vertical="top" indent="1"/>
    </xf>
    <xf numFmtId="0" fontId="11" fillId="45" borderId="9" applyNumberFormat="0" applyProtection="0">
      <alignment horizontal="left" vertical="center" indent="1"/>
    </xf>
    <xf numFmtId="0" fontId="23" fillId="45" borderId="9" applyNumberFormat="0" applyProtection="0">
      <alignment horizontal="left" vertical="center" indent="1"/>
    </xf>
    <xf numFmtId="0" fontId="11" fillId="45" borderId="9" applyNumberFormat="0" applyProtection="0">
      <alignment horizontal="left" vertical="top" indent="1"/>
    </xf>
    <xf numFmtId="0" fontId="23" fillId="45" borderId="9" applyNumberFormat="0" applyProtection="0">
      <alignment horizontal="left" vertical="top" indent="1"/>
    </xf>
    <xf numFmtId="0" fontId="11" fillId="46" borderId="9" applyNumberFormat="0" applyProtection="0">
      <alignment horizontal="left" vertical="center" indent="1"/>
    </xf>
    <xf numFmtId="0" fontId="23" fillId="46" borderId="9" applyNumberFormat="0" applyProtection="0">
      <alignment horizontal="left" vertical="center" indent="1"/>
    </xf>
    <xf numFmtId="0" fontId="11" fillId="46" borderId="9" applyNumberFormat="0" applyProtection="0">
      <alignment horizontal="left" vertical="top" indent="1"/>
    </xf>
    <xf numFmtId="0" fontId="23" fillId="46" borderId="9" applyNumberFormat="0" applyProtection="0">
      <alignment horizontal="left" vertical="top" indent="1"/>
    </xf>
    <xf numFmtId="0" fontId="22" fillId="0" borderId="0"/>
    <xf numFmtId="4" fontId="15" fillId="47" borderId="9" applyNumberFormat="0" applyProtection="0">
      <alignment vertical="center"/>
    </xf>
    <xf numFmtId="4" fontId="18" fillId="47" borderId="9" applyNumberFormat="0" applyProtection="0">
      <alignment vertical="center"/>
    </xf>
    <xf numFmtId="4" fontId="15" fillId="47" borderId="9" applyNumberFormat="0" applyProtection="0">
      <alignment horizontal="left" vertical="center" indent="1"/>
    </xf>
    <xf numFmtId="0" fontId="15" fillId="47" borderId="9" applyNumberFormat="0" applyProtection="0">
      <alignment horizontal="left" vertical="top" indent="1"/>
    </xf>
    <xf numFmtId="4" fontId="15" fillId="42" borderId="9" applyNumberFormat="0" applyProtection="0">
      <alignment horizontal="right" vertical="center"/>
    </xf>
    <xf numFmtId="4" fontId="18" fillId="42" borderId="9" applyNumberFormat="0" applyProtection="0">
      <alignment horizontal="right" vertical="center"/>
    </xf>
    <xf numFmtId="4" fontId="19" fillId="44" borderId="9" applyNumberFormat="0" applyProtection="0">
      <alignment horizontal="left" vertical="center" indent="1"/>
    </xf>
    <xf numFmtId="0" fontId="19" fillId="40" borderId="9" applyNumberFormat="0" applyProtection="0">
      <alignment horizontal="left" vertical="top" indent="1"/>
    </xf>
    <xf numFmtId="4" fontId="20" fillId="0" borderId="0" applyNumberFormat="0" applyProtection="0">
      <alignment horizontal="left" vertical="center" indent="1"/>
    </xf>
    <xf numFmtId="4" fontId="26" fillId="0" borderId="0" applyNumberFormat="0" applyProtection="0">
      <alignment horizontal="left" vertical="center" indent="1"/>
    </xf>
    <xf numFmtId="4" fontId="21" fillId="42" borderId="9" applyNumberFormat="0" applyProtection="0">
      <alignment horizontal="right" vertical="center"/>
    </xf>
    <xf numFmtId="0" fontId="7" fillId="48" borderId="0"/>
    <xf numFmtId="49" fontId="8" fillId="48" borderId="0"/>
    <xf numFmtId="49" fontId="9" fillId="48" borderId="11">
      <alignment wrapText="1"/>
    </xf>
    <xf numFmtId="49" fontId="9" fillId="48" borderId="0">
      <alignment wrapText="1"/>
    </xf>
    <xf numFmtId="0" fontId="7" fillId="49" borderId="11">
      <protection locked="0"/>
    </xf>
    <xf numFmtId="0" fontId="7" fillId="48" borderId="0"/>
    <xf numFmtId="0" fontId="10" fillId="50" borderId="0"/>
    <xf numFmtId="0" fontId="10" fillId="51" borderId="0"/>
    <xf numFmtId="0" fontId="10" fillId="52" borderId="0"/>
    <xf numFmtId="0" fontId="44" fillId="0" borderId="0" applyNumberFormat="0" applyFill="0" applyBorder="0" applyAlignment="0" applyProtection="0"/>
    <xf numFmtId="0" fontId="10" fillId="53" borderId="0"/>
    <xf numFmtId="0" fontId="41" fillId="0" borderId="0" applyNumberFormat="0" applyFill="0" applyBorder="0" applyAlignment="0" applyProtection="0"/>
    <xf numFmtId="0" fontId="42" fillId="0" borderId="12" applyNumberFormat="0" applyFill="0" applyAlignment="0" applyProtection="0"/>
    <xf numFmtId="0" fontId="43" fillId="0" borderId="0" applyNumberFormat="0" applyFill="0" applyBorder="0" applyAlignment="0" applyProtection="0"/>
    <xf numFmtId="0" fontId="1" fillId="0" borderId="0"/>
    <xf numFmtId="0" fontId="46" fillId="0" borderId="0" applyNumberFormat="0" applyFill="0" applyBorder="0" applyAlignment="0" applyProtection="0"/>
  </cellStyleXfs>
  <cellXfs count="88">
    <xf numFmtId="0" fontId="0" fillId="0" borderId="0" xfId="0"/>
    <xf numFmtId="3" fontId="0" fillId="0" borderId="0" xfId="0" applyNumberFormat="1" applyFill="1" applyBorder="1"/>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5" fillId="0" borderId="0" xfId="0" applyFont="1"/>
    <xf numFmtId="0" fontId="0" fillId="0" borderId="0" xfId="0" applyAlignment="1">
      <alignment horizontal="center"/>
    </xf>
    <xf numFmtId="37" fontId="4" fillId="0" borderId="0" xfId="69" applyNumberFormat="1" applyFont="1" applyFill="1" applyProtection="1"/>
    <xf numFmtId="37" fontId="4" fillId="0" borderId="0" xfId="68" applyNumberFormat="1" applyFont="1" applyFill="1" applyProtection="1"/>
    <xf numFmtId="37" fontId="4" fillId="0" borderId="0" xfId="70" applyNumberFormat="1" applyFont="1" applyFill="1" applyProtection="1"/>
    <xf numFmtId="3" fontId="4" fillId="0" borderId="0" xfId="70" applyNumberFormat="1" applyFont="1" applyFill="1" applyProtection="1"/>
    <xf numFmtId="3" fontId="4" fillId="0" borderId="0" xfId="68" applyNumberFormat="1" applyFont="1" applyFill="1" applyProtection="1"/>
    <xf numFmtId="3" fontId="4" fillId="0" borderId="0" xfId="69" applyNumberFormat="1" applyFont="1" applyFill="1" applyProtection="1"/>
    <xf numFmtId="3" fontId="4" fillId="0" borderId="0" xfId="0" applyNumberFormat="1" applyFont="1" applyFill="1" applyProtection="1"/>
    <xf numFmtId="3" fontId="4" fillId="0" borderId="0" xfId="69" applyNumberFormat="1" applyFont="1" applyFill="1" applyBorder="1" applyProtection="1"/>
    <xf numFmtId="3" fontId="4" fillId="0" borderId="0" xfId="68" applyNumberFormat="1" applyFont="1" applyFill="1" applyBorder="1" applyProtection="1"/>
    <xf numFmtId="3" fontId="4" fillId="0" borderId="0" xfId="70" applyNumberFormat="1" applyFont="1" applyFill="1" applyBorder="1" applyProtection="1"/>
    <xf numFmtId="41" fontId="4" fillId="0" borderId="0" xfId="69" applyNumberFormat="1" applyFont="1" applyFill="1" applyProtection="1"/>
    <xf numFmtId="41" fontId="4" fillId="0" borderId="0" xfId="70" applyNumberFormat="1" applyFont="1" applyFill="1" applyProtection="1"/>
    <xf numFmtId="37" fontId="4" fillId="0" borderId="0" xfId="68" applyNumberFormat="1" applyFont="1" applyFill="1" applyBorder="1" applyProtection="1"/>
    <xf numFmtId="3" fontId="4" fillId="0" borderId="0" xfId="0" applyNumberFormat="1" applyFont="1" applyFill="1" applyBorder="1" applyProtection="1"/>
    <xf numFmtId="0" fontId="0" fillId="54" borderId="0" xfId="0" applyFill="1" applyAlignment="1"/>
    <xf numFmtId="0" fontId="0" fillId="54" borderId="0" xfId="0" applyFill="1"/>
    <xf numFmtId="0" fontId="0" fillId="55" borderId="0" xfId="0" applyFill="1"/>
    <xf numFmtId="3" fontId="2" fillId="0" borderId="0" xfId="0" applyNumberFormat="1" applyFont="1" applyFill="1" applyAlignment="1">
      <alignment horizontal="right"/>
    </xf>
    <xf numFmtId="3" fontId="0" fillId="0" borderId="0" xfId="0" applyNumberFormat="1" applyFill="1"/>
    <xf numFmtId="0" fontId="2" fillId="0" borderId="0" xfId="0" applyFont="1"/>
    <xf numFmtId="0" fontId="2" fillId="0" borderId="0" xfId="0" applyFont="1" applyAlignment="1">
      <alignment horizontal="right"/>
    </xf>
    <xf numFmtId="0" fontId="0" fillId="0" borderId="0" xfId="0" applyFill="1"/>
    <xf numFmtId="0" fontId="0" fillId="0" borderId="0" xfId="0" applyFill="1" applyAlignment="1">
      <alignment horizontal="right"/>
    </xf>
    <xf numFmtId="17" fontId="0" fillId="0" borderId="0" xfId="0" applyNumberFormat="1" applyAlignment="1">
      <alignment horizontal="center"/>
    </xf>
    <xf numFmtId="3" fontId="0" fillId="54" borderId="0" xfId="0" applyNumberFormat="1" applyFill="1"/>
    <xf numFmtId="8" fontId="0" fillId="0" borderId="0" xfId="0" applyNumberFormat="1"/>
    <xf numFmtId="3" fontId="0" fillId="56" borderId="0" xfId="0" applyNumberFormat="1" applyFill="1" applyAlignment="1">
      <alignment horizontal="right"/>
    </xf>
    <xf numFmtId="3" fontId="2" fillId="0" borderId="0" xfId="67" applyNumberFormat="1" applyBorder="1"/>
    <xf numFmtId="3" fontId="0" fillId="0" borderId="0" xfId="0" applyNumberFormat="1" applyFill="1" applyBorder="1" applyAlignment="1">
      <alignment horizontal="right"/>
    </xf>
    <xf numFmtId="0" fontId="0" fillId="0" borderId="0" xfId="0" applyAlignment="1">
      <alignment horizontal="center"/>
    </xf>
    <xf numFmtId="0" fontId="45" fillId="57" borderId="0" xfId="139" applyFont="1" applyFill="1" applyAlignment="1">
      <alignment horizontal="right" vertical="top"/>
    </xf>
    <xf numFmtId="0" fontId="47" fillId="57" borderId="13" xfId="140" applyFont="1" applyFill="1" applyBorder="1" applyAlignment="1">
      <alignment horizontal="left" vertical="top" wrapText="1"/>
    </xf>
    <xf numFmtId="0" fontId="45" fillId="57" borderId="13" xfId="139" applyFont="1" applyFill="1" applyBorder="1" applyAlignment="1">
      <alignment horizontal="right" vertical="top"/>
    </xf>
    <xf numFmtId="0" fontId="47" fillId="57" borderId="13" xfId="140" applyFont="1" applyFill="1" applyBorder="1" applyAlignment="1">
      <alignment horizontal="left" vertical="top"/>
    </xf>
    <xf numFmtId="0" fontId="47" fillId="57" borderId="14" xfId="140" applyFont="1" applyFill="1" applyBorder="1" applyAlignment="1">
      <alignment horizontal="left" vertical="top"/>
    </xf>
    <xf numFmtId="0" fontId="1" fillId="0" borderId="0" xfId="139"/>
    <xf numFmtId="0" fontId="48" fillId="0" borderId="15" xfId="139" applyFont="1" applyBorder="1" applyAlignment="1">
      <alignment horizontal="center" vertical="center"/>
    </xf>
    <xf numFmtId="0" fontId="48" fillId="0" borderId="13" xfId="139" applyFont="1" applyBorder="1" applyAlignment="1">
      <alignment horizontal="center" vertical="center"/>
    </xf>
    <xf numFmtId="0" fontId="48" fillId="0" borderId="16" xfId="139" applyFont="1" applyBorder="1" applyAlignment="1">
      <alignment horizontal="center" vertical="center"/>
    </xf>
    <xf numFmtId="0" fontId="48" fillId="57" borderId="13" xfId="139" applyFont="1" applyFill="1" applyBorder="1" applyAlignment="1">
      <alignment horizontal="center" vertical="center" wrapText="1"/>
    </xf>
    <xf numFmtId="0" fontId="48" fillId="57" borderId="17" xfId="139" applyFont="1" applyFill="1" applyBorder="1" applyAlignment="1">
      <alignment horizontal="center" vertical="center" wrapText="1"/>
    </xf>
    <xf numFmtId="0" fontId="48" fillId="57" borderId="18" xfId="139" applyFont="1" applyFill="1" applyBorder="1" applyAlignment="1">
      <alignment horizontal="center" vertical="center" wrapText="1"/>
    </xf>
    <xf numFmtId="0" fontId="48" fillId="57" borderId="19" xfId="139" applyFont="1" applyFill="1" applyBorder="1" applyAlignment="1">
      <alignment horizontal="center" vertical="center"/>
    </xf>
    <xf numFmtId="0" fontId="45" fillId="0" borderId="20" xfId="139" applyFont="1" applyBorder="1" applyAlignment="1">
      <alignment horizontal="left" vertical="top"/>
    </xf>
    <xf numFmtId="0" fontId="45" fillId="0" borderId="20" xfId="139" applyFont="1" applyBorder="1" applyAlignment="1">
      <alignment vertical="top" wrapText="1"/>
    </xf>
    <xf numFmtId="0" fontId="45" fillId="0" borderId="20" xfId="139" applyFont="1" applyBorder="1" applyAlignment="1">
      <alignment horizontal="center" vertical="top" wrapText="1"/>
    </xf>
    <xf numFmtId="0" fontId="47" fillId="0" borderId="20" xfId="140" applyFont="1" applyFill="1" applyBorder="1" applyAlignment="1">
      <alignment horizontal="center" vertical="center"/>
    </xf>
    <xf numFmtId="0" fontId="45" fillId="0" borderId="0" xfId="139" applyFont="1"/>
    <xf numFmtId="0" fontId="45" fillId="0" borderId="0" xfId="139" applyFont="1" applyAlignment="1">
      <alignment horizontal="left" vertical="top"/>
    </xf>
    <xf numFmtId="0" fontId="45" fillId="0" borderId="0" xfId="139" applyFont="1" applyAlignment="1">
      <alignment horizontal="left" vertical="top" wrapText="1"/>
    </xf>
    <xf numFmtId="0" fontId="45" fillId="0" borderId="0" xfId="139" applyFont="1" applyAlignment="1">
      <alignment horizontal="center" vertical="center" wrapText="1"/>
    </xf>
    <xf numFmtId="0" fontId="45" fillId="0" borderId="0" xfId="139" applyFont="1" applyAlignment="1">
      <alignment horizontal="center" vertical="center"/>
    </xf>
    <xf numFmtId="0" fontId="49" fillId="0" borderId="0" xfId="139" applyFont="1" applyAlignment="1">
      <alignment horizontal="center" vertical="center"/>
    </xf>
    <xf numFmtId="0" fontId="47" fillId="0" borderId="0" xfId="140" applyFont="1" applyFill="1" applyBorder="1" applyAlignment="1">
      <alignment horizontal="center" vertical="center"/>
    </xf>
    <xf numFmtId="0" fontId="45" fillId="0" borderId="21" xfId="139" applyFont="1" applyBorder="1"/>
    <xf numFmtId="0" fontId="45" fillId="0" borderId="21" xfId="139" applyFont="1" applyBorder="1" applyAlignment="1">
      <alignment horizontal="left" vertical="top"/>
    </xf>
    <xf numFmtId="0" fontId="45" fillId="0" borderId="21" xfId="139" applyFont="1" applyBorder="1" applyAlignment="1">
      <alignment horizontal="left" vertical="top" wrapText="1"/>
    </xf>
    <xf numFmtId="0" fontId="45" fillId="0" borderId="21" xfId="139" applyFont="1" applyBorder="1" applyAlignment="1">
      <alignment horizontal="center" vertical="center"/>
    </xf>
    <xf numFmtId="0" fontId="45" fillId="0" borderId="21" xfId="139" applyFont="1" applyBorder="1" applyAlignment="1">
      <alignment horizontal="center" vertical="center" wrapText="1"/>
    </xf>
    <xf numFmtId="0" fontId="47" fillId="0" borderId="21" xfId="140" applyFont="1" applyFill="1" applyBorder="1" applyAlignment="1">
      <alignment horizontal="center" vertical="center"/>
    </xf>
    <xf numFmtId="0" fontId="45" fillId="0" borderId="20" xfId="139" applyFont="1" applyBorder="1" applyAlignment="1">
      <alignment horizontal="left" vertical="top" wrapText="1"/>
    </xf>
    <xf numFmtId="0" fontId="45" fillId="0" borderId="20" xfId="139" applyFont="1" applyBorder="1" applyAlignment="1">
      <alignment horizontal="center" vertical="center"/>
    </xf>
    <xf numFmtId="0" fontId="45" fillId="0" borderId="20" xfId="139" applyFont="1" applyBorder="1" applyAlignment="1">
      <alignment horizontal="center" vertical="center" wrapText="1"/>
    </xf>
    <xf numFmtId="0" fontId="45" fillId="0" borderId="0" xfId="139" quotePrefix="1" applyFont="1" applyAlignment="1">
      <alignment horizontal="center" vertical="center" wrapText="1"/>
    </xf>
    <xf numFmtId="0" fontId="45" fillId="0" borderId="0" xfId="139" applyFont="1" applyAlignment="1">
      <alignment horizontal="left" vertical="top" wrapText="1"/>
    </xf>
    <xf numFmtId="0" fontId="45" fillId="0" borderId="0" xfId="139" quotePrefix="1" applyFont="1" applyAlignment="1">
      <alignment horizontal="center" vertical="center"/>
    </xf>
    <xf numFmtId="0" fontId="45" fillId="0" borderId="21" xfId="139" applyFont="1" applyBorder="1" applyAlignment="1">
      <alignment horizontal="left" vertical="top" wrapText="1"/>
    </xf>
    <xf numFmtId="0" fontId="45" fillId="0" borderId="21" xfId="139" quotePrefix="1" applyFont="1" applyBorder="1" applyAlignment="1">
      <alignment horizontal="center" vertical="center"/>
    </xf>
    <xf numFmtId="0" fontId="45" fillId="0" borderId="13" xfId="139" applyFont="1" applyBorder="1" applyAlignment="1">
      <alignment horizontal="left" vertical="top"/>
    </xf>
    <xf numFmtId="0" fontId="45" fillId="0" borderId="13" xfId="139" applyFont="1" applyBorder="1" applyAlignment="1">
      <alignment horizontal="left" vertical="top" wrapText="1"/>
    </xf>
    <xf numFmtId="0" fontId="45" fillId="0" borderId="13" xfId="139" applyFont="1" applyBorder="1" applyAlignment="1">
      <alignment horizontal="center" vertical="center"/>
    </xf>
    <xf numFmtId="0" fontId="45" fillId="0" borderId="13" xfId="139" applyFont="1" applyBorder="1" applyAlignment="1">
      <alignment horizontal="center" vertical="center" wrapText="1"/>
    </xf>
    <xf numFmtId="0" fontId="47" fillId="0" borderId="13" xfId="140" applyFont="1" applyFill="1" applyBorder="1" applyAlignment="1">
      <alignment horizontal="center" vertical="center"/>
    </xf>
    <xf numFmtId="0" fontId="1" fillId="0" borderId="0" xfId="139" applyAlignment="1">
      <alignment vertical="top"/>
    </xf>
    <xf numFmtId="0" fontId="1" fillId="0" borderId="0" xfId="139" applyAlignment="1">
      <alignment horizontal="left" vertical="top" wrapText="1"/>
    </xf>
    <xf numFmtId="0" fontId="1" fillId="0" borderId="0" xfId="139" applyAlignment="1">
      <alignment horizontal="center" vertical="center"/>
    </xf>
    <xf numFmtId="0" fontId="46" fillId="0" borderId="0" xfId="140" quotePrefix="1" applyBorder="1" applyAlignment="1">
      <alignment horizontal="left" vertical="top" wrapText="1"/>
    </xf>
  </cellXfs>
  <cellStyles count="141">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 20%" xfId="19" xr:uid="{00000000-0005-0000-0000-000012000000}"/>
    <cellStyle name="Accent1 - 40%" xfId="20" xr:uid="{00000000-0005-0000-0000-000013000000}"/>
    <cellStyle name="Accent1 - 60%" xfId="21" xr:uid="{00000000-0005-0000-0000-000014000000}"/>
    <cellStyle name="Accent1 2" xfId="22" xr:uid="{00000000-0005-0000-0000-000015000000}"/>
    <cellStyle name="Accent1 3" xfId="23" xr:uid="{00000000-0005-0000-0000-000016000000}"/>
    <cellStyle name="Accent2 - 20%" xfId="24" xr:uid="{00000000-0005-0000-0000-000017000000}"/>
    <cellStyle name="Accent2 - 40%" xfId="25" xr:uid="{00000000-0005-0000-0000-000018000000}"/>
    <cellStyle name="Accent2 - 60%" xfId="26" xr:uid="{00000000-0005-0000-0000-000019000000}"/>
    <cellStyle name="Accent2 2" xfId="27" xr:uid="{00000000-0005-0000-0000-00001A000000}"/>
    <cellStyle name="Accent2 3" xfId="28" xr:uid="{00000000-0005-0000-0000-00001B000000}"/>
    <cellStyle name="Accent3 - 20%" xfId="29" xr:uid="{00000000-0005-0000-0000-00001C000000}"/>
    <cellStyle name="Accent3 - 40%" xfId="30" xr:uid="{00000000-0005-0000-0000-00001D000000}"/>
    <cellStyle name="Accent3 - 60%" xfId="31" xr:uid="{00000000-0005-0000-0000-00001E000000}"/>
    <cellStyle name="Accent3 2" xfId="32" xr:uid="{00000000-0005-0000-0000-00001F000000}"/>
    <cellStyle name="Accent3 3" xfId="33" xr:uid="{00000000-0005-0000-0000-000020000000}"/>
    <cellStyle name="Accent4 - 20%" xfId="34" xr:uid="{00000000-0005-0000-0000-000021000000}"/>
    <cellStyle name="Accent4 - 40%" xfId="35" xr:uid="{00000000-0005-0000-0000-000022000000}"/>
    <cellStyle name="Accent4 - 60%" xfId="36" xr:uid="{00000000-0005-0000-0000-000023000000}"/>
    <cellStyle name="Accent4 2" xfId="37" xr:uid="{00000000-0005-0000-0000-000024000000}"/>
    <cellStyle name="Accent4 3"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5 3" xfId="43" xr:uid="{00000000-0005-0000-0000-00002A000000}"/>
    <cellStyle name="Accent6 - 20%" xfId="44" xr:uid="{00000000-0005-0000-0000-00002B000000}"/>
    <cellStyle name="Accent6 - 40%" xfId="45" xr:uid="{00000000-0005-0000-0000-00002C000000}"/>
    <cellStyle name="Accent6 - 60%" xfId="46" xr:uid="{00000000-0005-0000-0000-00002D000000}"/>
    <cellStyle name="Accent6 2" xfId="47" xr:uid="{00000000-0005-0000-0000-00002E000000}"/>
    <cellStyle name="Accent6 3" xfId="48" xr:uid="{00000000-0005-0000-0000-00002F000000}"/>
    <cellStyle name="Bad 2" xfId="49" xr:uid="{00000000-0005-0000-0000-000030000000}"/>
    <cellStyle name="Calculation 2" xfId="50" xr:uid="{00000000-0005-0000-0000-000031000000}"/>
    <cellStyle name="Check Cell 2" xfId="51" xr:uid="{00000000-0005-0000-0000-000032000000}"/>
    <cellStyle name="Comma 2" xfId="52" xr:uid="{00000000-0005-0000-0000-000033000000}"/>
    <cellStyle name="Currency 2" xfId="53" xr:uid="{00000000-0005-0000-0000-000034000000}"/>
    <cellStyle name="Emphasis 1" xfId="54" xr:uid="{00000000-0005-0000-0000-000035000000}"/>
    <cellStyle name="Emphasis 2" xfId="55" xr:uid="{00000000-0005-0000-0000-000036000000}"/>
    <cellStyle name="Emphasis 3" xfId="56" xr:uid="{00000000-0005-0000-0000-000037000000}"/>
    <cellStyle name="Explanatory Text 2" xfId="57" xr:uid="{00000000-0005-0000-0000-000038000000}"/>
    <cellStyle name="Good 2" xfId="58" xr:uid="{00000000-0005-0000-0000-000039000000}"/>
    <cellStyle name="Heading 1 2" xfId="59" xr:uid="{00000000-0005-0000-0000-00003A000000}"/>
    <cellStyle name="Heading 2 2" xfId="60" xr:uid="{00000000-0005-0000-0000-00003B000000}"/>
    <cellStyle name="Heading 3 2" xfId="61" xr:uid="{00000000-0005-0000-0000-00003C000000}"/>
    <cellStyle name="Heading 4 2" xfId="62" xr:uid="{00000000-0005-0000-0000-00003D000000}"/>
    <cellStyle name="Hyperlink 4" xfId="140" xr:uid="{A9B8C145-ACE2-410D-89D5-0A0390AC019C}"/>
    <cellStyle name="Input 2" xfId="63" xr:uid="{00000000-0005-0000-0000-00003E000000}"/>
    <cellStyle name="Linked Cell 2" xfId="64" xr:uid="{00000000-0005-0000-0000-00003F000000}"/>
    <cellStyle name="Neutral 2" xfId="65" xr:uid="{00000000-0005-0000-0000-000040000000}"/>
    <cellStyle name="Normal" xfId="0" builtinId="0"/>
    <cellStyle name="Normal 2" xfId="66" xr:uid="{00000000-0005-0000-0000-000042000000}"/>
    <cellStyle name="Normal 3" xfId="67" xr:uid="{00000000-0005-0000-0000-000043000000}"/>
    <cellStyle name="Normal 31" xfId="139" xr:uid="{A39E8596-3660-4F60-AEC9-7BB16A9DF213}"/>
    <cellStyle name="Normal_Addtional Local Option Fuel" xfId="68" xr:uid="{00000000-0005-0000-0000-000044000000}"/>
    <cellStyle name="Normal_Non-Voted Local Option Fuel " xfId="69" xr:uid="{00000000-0005-0000-0000-000045000000}"/>
    <cellStyle name="Normal_Voted 1-Cent Local Option Fuel" xfId="70" xr:uid="{00000000-0005-0000-0000-000046000000}"/>
    <cellStyle name="Note 2" xfId="71" xr:uid="{00000000-0005-0000-0000-000047000000}"/>
    <cellStyle name="Output 2" xfId="72" xr:uid="{00000000-0005-0000-0000-000048000000}"/>
    <cellStyle name="Percent 2" xfId="73" xr:uid="{00000000-0005-0000-0000-000049000000}"/>
    <cellStyle name="SAPBEXaggData" xfId="74" xr:uid="{00000000-0005-0000-0000-00004A000000}"/>
    <cellStyle name="SAPBEXaggDataEmph" xfId="75" xr:uid="{00000000-0005-0000-0000-00004B000000}"/>
    <cellStyle name="SAPBEXaggItem" xfId="76" xr:uid="{00000000-0005-0000-0000-00004C000000}"/>
    <cellStyle name="SAPBEXaggItemX" xfId="77" xr:uid="{00000000-0005-0000-0000-00004D000000}"/>
    <cellStyle name="SAPBEXchaText" xfId="78" xr:uid="{00000000-0005-0000-0000-00004E000000}"/>
    <cellStyle name="SAPBEXexcBad7" xfId="79" xr:uid="{00000000-0005-0000-0000-00004F000000}"/>
    <cellStyle name="SAPBEXexcBad8" xfId="80" xr:uid="{00000000-0005-0000-0000-000050000000}"/>
    <cellStyle name="SAPBEXexcBad9" xfId="81" xr:uid="{00000000-0005-0000-0000-000051000000}"/>
    <cellStyle name="SAPBEXexcCritical4" xfId="82" xr:uid="{00000000-0005-0000-0000-000052000000}"/>
    <cellStyle name="SAPBEXexcCritical5" xfId="83" xr:uid="{00000000-0005-0000-0000-000053000000}"/>
    <cellStyle name="SAPBEXexcCritical6" xfId="84" xr:uid="{00000000-0005-0000-0000-000054000000}"/>
    <cellStyle name="SAPBEXexcGood1" xfId="85" xr:uid="{00000000-0005-0000-0000-000055000000}"/>
    <cellStyle name="SAPBEXexcGood2" xfId="86" xr:uid="{00000000-0005-0000-0000-000056000000}"/>
    <cellStyle name="SAPBEXexcGood3" xfId="87" xr:uid="{00000000-0005-0000-0000-000057000000}"/>
    <cellStyle name="SAPBEXfilterDrill" xfId="88" xr:uid="{00000000-0005-0000-0000-000058000000}"/>
    <cellStyle name="SAPBEXfilterItem" xfId="89" xr:uid="{00000000-0005-0000-0000-000059000000}"/>
    <cellStyle name="SAPBEXfilterText" xfId="90" xr:uid="{00000000-0005-0000-0000-00005A000000}"/>
    <cellStyle name="SAPBEXfilterText 2" xfId="91" xr:uid="{00000000-0005-0000-0000-00005B000000}"/>
    <cellStyle name="SAPBEXformats" xfId="92" xr:uid="{00000000-0005-0000-0000-00005C000000}"/>
    <cellStyle name="SAPBEXheaderItem" xfId="93" xr:uid="{00000000-0005-0000-0000-00005D000000}"/>
    <cellStyle name="SAPBEXheaderItem 2" xfId="94" xr:uid="{00000000-0005-0000-0000-00005E000000}"/>
    <cellStyle name="SAPBEXheaderText" xfId="95" xr:uid="{00000000-0005-0000-0000-00005F000000}"/>
    <cellStyle name="SAPBEXheaderText 2" xfId="96" xr:uid="{00000000-0005-0000-0000-000060000000}"/>
    <cellStyle name="SAPBEXHLevel0" xfId="97" xr:uid="{00000000-0005-0000-0000-000061000000}"/>
    <cellStyle name="SAPBEXHLevel0 2" xfId="98" xr:uid="{00000000-0005-0000-0000-000062000000}"/>
    <cellStyle name="SAPBEXHLevel0X" xfId="99" xr:uid="{00000000-0005-0000-0000-000063000000}"/>
    <cellStyle name="SAPBEXHLevel0X 2" xfId="100" xr:uid="{00000000-0005-0000-0000-000064000000}"/>
    <cellStyle name="SAPBEXHLevel1" xfId="101" xr:uid="{00000000-0005-0000-0000-000065000000}"/>
    <cellStyle name="SAPBEXHLevel1 2" xfId="102" xr:uid="{00000000-0005-0000-0000-000066000000}"/>
    <cellStyle name="SAPBEXHLevel1X" xfId="103" xr:uid="{00000000-0005-0000-0000-000067000000}"/>
    <cellStyle name="SAPBEXHLevel1X 2" xfId="104" xr:uid="{00000000-0005-0000-0000-000068000000}"/>
    <cellStyle name="SAPBEXHLevel2" xfId="105" xr:uid="{00000000-0005-0000-0000-000069000000}"/>
    <cellStyle name="SAPBEXHLevel2 2" xfId="106" xr:uid="{00000000-0005-0000-0000-00006A000000}"/>
    <cellStyle name="SAPBEXHLevel2X" xfId="107" xr:uid="{00000000-0005-0000-0000-00006B000000}"/>
    <cellStyle name="SAPBEXHLevel2X 2" xfId="108" xr:uid="{00000000-0005-0000-0000-00006C000000}"/>
    <cellStyle name="SAPBEXHLevel3" xfId="109" xr:uid="{00000000-0005-0000-0000-00006D000000}"/>
    <cellStyle name="SAPBEXHLevel3 2" xfId="110" xr:uid="{00000000-0005-0000-0000-00006E000000}"/>
    <cellStyle name="SAPBEXHLevel3X" xfId="111" xr:uid="{00000000-0005-0000-0000-00006F000000}"/>
    <cellStyle name="SAPBEXHLevel3X 2" xfId="112" xr:uid="{00000000-0005-0000-0000-000070000000}"/>
    <cellStyle name="SAPBEXinputData" xfId="113" xr:uid="{00000000-0005-0000-0000-000071000000}"/>
    <cellStyle name="SAPBEXresData" xfId="114" xr:uid="{00000000-0005-0000-0000-000072000000}"/>
    <cellStyle name="SAPBEXresDataEmph" xfId="115" xr:uid="{00000000-0005-0000-0000-000073000000}"/>
    <cellStyle name="SAPBEXresItem" xfId="116" xr:uid="{00000000-0005-0000-0000-000074000000}"/>
    <cellStyle name="SAPBEXresItemX" xfId="117" xr:uid="{00000000-0005-0000-0000-000075000000}"/>
    <cellStyle name="SAPBEXstdData" xfId="118" xr:uid="{00000000-0005-0000-0000-000076000000}"/>
    <cellStyle name="SAPBEXstdDataEmph" xfId="119" xr:uid="{00000000-0005-0000-0000-000077000000}"/>
    <cellStyle name="SAPBEXstdItem" xfId="120" xr:uid="{00000000-0005-0000-0000-000078000000}"/>
    <cellStyle name="SAPBEXstdItemX" xfId="121" xr:uid="{00000000-0005-0000-0000-000079000000}"/>
    <cellStyle name="SAPBEXtitle" xfId="122" xr:uid="{00000000-0005-0000-0000-00007A000000}"/>
    <cellStyle name="SAPBEXtitle 2" xfId="123" xr:uid="{00000000-0005-0000-0000-00007B000000}"/>
    <cellStyle name="SAPBEXundefined" xfId="124" xr:uid="{00000000-0005-0000-0000-00007C000000}"/>
    <cellStyle name="SEM-BPS-data" xfId="125" xr:uid="{00000000-0005-0000-0000-00007D000000}"/>
    <cellStyle name="SEM-BPS-head" xfId="126" xr:uid="{00000000-0005-0000-0000-00007E000000}"/>
    <cellStyle name="SEM-BPS-headdata" xfId="127" xr:uid="{00000000-0005-0000-0000-00007F000000}"/>
    <cellStyle name="SEM-BPS-headkey" xfId="128" xr:uid="{00000000-0005-0000-0000-000080000000}"/>
    <cellStyle name="SEM-BPS-input-on" xfId="129" xr:uid="{00000000-0005-0000-0000-000081000000}"/>
    <cellStyle name="SEM-BPS-key" xfId="130" xr:uid="{00000000-0005-0000-0000-000082000000}"/>
    <cellStyle name="SEM-BPS-sub1" xfId="131" xr:uid="{00000000-0005-0000-0000-000083000000}"/>
    <cellStyle name="SEM-BPS-sub2" xfId="132" xr:uid="{00000000-0005-0000-0000-000084000000}"/>
    <cellStyle name="SEM-BPS-total" xfId="133" xr:uid="{00000000-0005-0000-0000-000085000000}"/>
    <cellStyle name="Sheet Title" xfId="134" xr:uid="{00000000-0005-0000-0000-000086000000}"/>
    <cellStyle name="Temp" xfId="135" xr:uid="{00000000-0005-0000-0000-000087000000}"/>
    <cellStyle name="Title 2" xfId="136" xr:uid="{00000000-0005-0000-0000-000088000000}"/>
    <cellStyle name="Total 2" xfId="137" xr:uid="{00000000-0005-0000-0000-000089000000}"/>
    <cellStyle name="Warning Text 2" xfId="138" xr:uid="{00000000-0005-0000-0000-00008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ED409-D466-412A-9122-D7F6D09CFD5D}">
  <sheetPr>
    <tabColor rgb="FF7030A0"/>
  </sheetPr>
  <dimension ref="A1:I29"/>
  <sheetViews>
    <sheetView tabSelected="1" workbookViewId="0">
      <pane ySplit="2" topLeftCell="A9" activePane="bottomLeft" state="frozen"/>
      <selection pane="bottomLeft" activeCell="D5" sqref="D5"/>
    </sheetView>
  </sheetViews>
  <sheetFormatPr defaultRowHeight="15"/>
  <cols>
    <col min="1" max="2" width="3.33203125" style="46" customWidth="1"/>
    <col min="3" max="3" width="44.5" style="84" customWidth="1"/>
    <col min="4" max="4" width="101.83203125" style="85" customWidth="1"/>
    <col min="5" max="5" width="21.6640625" style="86" bestFit="1" customWidth="1"/>
    <col min="6" max="6" width="20.5" style="86" customWidth="1"/>
    <col min="7" max="7" width="15.6640625" style="86" customWidth="1"/>
    <col min="8" max="8" width="83.5" style="86" bestFit="1" customWidth="1"/>
    <col min="9" max="16384" width="9.33203125" style="46"/>
  </cols>
  <sheetData>
    <row r="1" spans="1:9" ht="26.25" customHeight="1" thickBot="1">
      <c r="A1" s="41" t="s">
        <v>142</v>
      </c>
      <c r="B1" s="41"/>
      <c r="C1" s="41"/>
      <c r="D1" s="42" t="s">
        <v>143</v>
      </c>
      <c r="E1" s="43" t="s">
        <v>144</v>
      </c>
      <c r="F1" s="43"/>
      <c r="G1" s="44" t="s">
        <v>145</v>
      </c>
      <c r="H1" s="45"/>
    </row>
    <row r="2" spans="1:9" ht="26.25" thickBot="1">
      <c r="A2" s="47" t="s">
        <v>146</v>
      </c>
      <c r="B2" s="48"/>
      <c r="C2" s="49"/>
      <c r="D2" s="50" t="s">
        <v>147</v>
      </c>
      <c r="E2" s="51" t="s">
        <v>148</v>
      </c>
      <c r="F2" s="52" t="s">
        <v>149</v>
      </c>
      <c r="G2" s="52" t="s">
        <v>150</v>
      </c>
      <c r="H2" s="53" t="s">
        <v>151</v>
      </c>
    </row>
    <row r="3" spans="1:9" ht="30" customHeight="1">
      <c r="A3" s="54" t="s">
        <v>152</v>
      </c>
      <c r="B3" s="54"/>
      <c r="C3" s="54"/>
      <c r="D3" s="55" t="s">
        <v>153</v>
      </c>
      <c r="E3" s="55"/>
      <c r="F3" s="56"/>
      <c r="G3" s="57" t="s">
        <v>154</v>
      </c>
      <c r="H3" s="57" t="s">
        <v>155</v>
      </c>
    </row>
    <row r="4" spans="1:9" ht="76.5">
      <c r="A4" s="58"/>
      <c r="B4" s="59" t="s">
        <v>156</v>
      </c>
      <c r="C4" s="59"/>
      <c r="D4" s="60" t="s">
        <v>157</v>
      </c>
      <c r="E4" s="61" t="s">
        <v>158</v>
      </c>
      <c r="F4" s="61" t="s">
        <v>159</v>
      </c>
      <c r="G4" s="62"/>
      <c r="H4" s="62"/>
      <c r="I4" s="63"/>
    </row>
    <row r="5" spans="1:9" ht="63.75">
      <c r="A5" s="58"/>
      <c r="B5" s="59" t="s">
        <v>160</v>
      </c>
      <c r="C5" s="59"/>
      <c r="D5" s="60" t="s">
        <v>161</v>
      </c>
      <c r="E5" s="62" t="s">
        <v>162</v>
      </c>
      <c r="F5" s="61" t="s">
        <v>163</v>
      </c>
      <c r="G5" s="64"/>
      <c r="H5" s="62"/>
      <c r="I5" s="63"/>
    </row>
    <row r="6" spans="1:9" ht="63.75">
      <c r="A6" s="58"/>
      <c r="B6" s="59" t="s">
        <v>164</v>
      </c>
      <c r="C6" s="59"/>
      <c r="D6" s="60" t="s">
        <v>165</v>
      </c>
      <c r="E6" s="62" t="s">
        <v>166</v>
      </c>
      <c r="F6" s="61" t="s">
        <v>167</v>
      </c>
      <c r="G6" s="64"/>
      <c r="H6" s="62"/>
      <c r="I6" s="63"/>
    </row>
    <row r="7" spans="1:9" ht="76.5">
      <c r="A7" s="58"/>
      <c r="B7" s="59" t="s">
        <v>168</v>
      </c>
      <c r="C7" s="59"/>
      <c r="D7" s="60" t="s">
        <v>169</v>
      </c>
      <c r="E7" s="61" t="s">
        <v>170</v>
      </c>
      <c r="F7" s="61" t="s">
        <v>171</v>
      </c>
      <c r="G7" s="64"/>
      <c r="H7" s="62"/>
      <c r="I7" s="63"/>
    </row>
    <row r="8" spans="1:9" ht="51">
      <c r="A8" s="58"/>
      <c r="B8" s="59" t="s">
        <v>172</v>
      </c>
      <c r="C8" s="59"/>
      <c r="D8" s="60" t="s">
        <v>173</v>
      </c>
      <c r="E8" s="62" t="s">
        <v>174</v>
      </c>
      <c r="F8" s="61" t="s">
        <v>175</v>
      </c>
      <c r="G8" s="64"/>
      <c r="H8" s="62"/>
    </row>
    <row r="9" spans="1:9" ht="64.5" thickBot="1">
      <c r="A9" s="65"/>
      <c r="B9" s="66" t="s">
        <v>176</v>
      </c>
      <c r="C9" s="66"/>
      <c r="D9" s="67" t="s">
        <v>177</v>
      </c>
      <c r="E9" s="68" t="s">
        <v>178</v>
      </c>
      <c r="F9" s="69" t="s">
        <v>179</v>
      </c>
      <c r="G9" s="70"/>
      <c r="H9" s="68"/>
    </row>
    <row r="10" spans="1:9" ht="75" customHeight="1">
      <c r="A10" s="54" t="s">
        <v>180</v>
      </c>
      <c r="B10" s="54"/>
      <c r="C10" s="54"/>
      <c r="D10" s="71" t="s">
        <v>181</v>
      </c>
      <c r="E10" s="72">
        <v>125.0104</v>
      </c>
      <c r="F10" s="73" t="s">
        <v>182</v>
      </c>
      <c r="G10" s="57" t="s">
        <v>154</v>
      </c>
      <c r="H10" s="57" t="s">
        <v>183</v>
      </c>
    </row>
    <row r="11" spans="1:9" ht="61.5">
      <c r="A11" s="58"/>
      <c r="B11" s="59" t="s">
        <v>184</v>
      </c>
      <c r="C11" s="59"/>
      <c r="D11" s="60" t="s">
        <v>185</v>
      </c>
      <c r="E11" s="74" t="s">
        <v>186</v>
      </c>
      <c r="F11" s="61" t="s">
        <v>187</v>
      </c>
      <c r="G11" s="62"/>
      <c r="H11" s="62"/>
      <c r="I11" s="63"/>
    </row>
    <row r="12" spans="1:9" ht="76.5">
      <c r="A12" s="58"/>
      <c r="B12" s="75" t="s">
        <v>188</v>
      </c>
      <c r="C12" s="75"/>
      <c r="D12" s="60" t="s">
        <v>189</v>
      </c>
      <c r="E12" s="76" t="s">
        <v>190</v>
      </c>
      <c r="F12" s="61" t="s">
        <v>191</v>
      </c>
      <c r="G12" s="64"/>
      <c r="H12" s="62"/>
      <c r="I12" s="63"/>
    </row>
    <row r="13" spans="1:9" ht="61.5">
      <c r="A13" s="58"/>
      <c r="B13" s="75" t="s">
        <v>192</v>
      </c>
      <c r="C13" s="75"/>
      <c r="D13" s="60" t="s">
        <v>193</v>
      </c>
      <c r="E13" s="76" t="s">
        <v>194</v>
      </c>
      <c r="F13" s="61" t="s">
        <v>195</v>
      </c>
      <c r="G13" s="64"/>
      <c r="H13" s="62"/>
      <c r="I13" s="63"/>
    </row>
    <row r="14" spans="1:9" ht="76.5">
      <c r="A14" s="58"/>
      <c r="B14" s="59" t="s">
        <v>196</v>
      </c>
      <c r="C14" s="59"/>
      <c r="D14" s="60" t="s">
        <v>197</v>
      </c>
      <c r="E14" s="74" t="s">
        <v>198</v>
      </c>
      <c r="F14" s="61" t="s">
        <v>199</v>
      </c>
      <c r="G14" s="64"/>
      <c r="H14" s="62"/>
      <c r="I14" s="63"/>
    </row>
    <row r="15" spans="1:9" ht="57" customHeight="1" thickBot="1">
      <c r="A15" s="65"/>
      <c r="B15" s="77" t="s">
        <v>200</v>
      </c>
      <c r="C15" s="77"/>
      <c r="D15" s="67" t="s">
        <v>201</v>
      </c>
      <c r="E15" s="78" t="s">
        <v>202</v>
      </c>
      <c r="F15" s="69" t="s">
        <v>203</v>
      </c>
      <c r="G15" s="70"/>
      <c r="H15" s="68"/>
    </row>
    <row r="16" spans="1:9" ht="25.5">
      <c r="A16" s="54" t="s">
        <v>204</v>
      </c>
      <c r="B16" s="54"/>
      <c r="C16" s="54"/>
      <c r="D16" s="71" t="s">
        <v>205</v>
      </c>
      <c r="E16" s="72"/>
      <c r="F16" s="73"/>
      <c r="G16" s="57" t="s">
        <v>154</v>
      </c>
      <c r="H16" s="57" t="s">
        <v>183</v>
      </c>
    </row>
    <row r="17" spans="1:9" ht="89.25">
      <c r="A17" s="58"/>
      <c r="B17" s="59" t="s">
        <v>206</v>
      </c>
      <c r="C17" s="59"/>
      <c r="D17" s="60" t="s">
        <v>207</v>
      </c>
      <c r="E17" s="74" t="s">
        <v>208</v>
      </c>
      <c r="F17" s="61" t="s">
        <v>209</v>
      </c>
      <c r="G17" s="62"/>
      <c r="H17" s="62"/>
      <c r="I17" s="63"/>
    </row>
    <row r="18" spans="1:9" ht="63.75">
      <c r="A18" s="58"/>
      <c r="B18" s="59" t="s">
        <v>210</v>
      </c>
      <c r="C18" s="59"/>
      <c r="D18" s="60" t="s">
        <v>211</v>
      </c>
      <c r="E18" s="76" t="s">
        <v>212</v>
      </c>
      <c r="F18" s="61" t="s">
        <v>213</v>
      </c>
      <c r="G18" s="64"/>
      <c r="H18" s="62"/>
      <c r="I18" s="63"/>
    </row>
    <row r="19" spans="1:9" ht="76.5">
      <c r="A19" s="58"/>
      <c r="B19" s="59" t="s">
        <v>214</v>
      </c>
      <c r="C19" s="59"/>
      <c r="D19" s="60" t="s">
        <v>215</v>
      </c>
      <c r="E19" s="62" t="s">
        <v>216</v>
      </c>
      <c r="F19" s="61" t="s">
        <v>217</v>
      </c>
      <c r="G19" s="64"/>
      <c r="H19" s="62"/>
      <c r="I19" s="63"/>
    </row>
    <row r="20" spans="1:9" ht="115.5" thickBot="1">
      <c r="A20" s="58"/>
      <c r="B20" s="75" t="s">
        <v>218</v>
      </c>
      <c r="C20" s="75"/>
      <c r="D20" s="60" t="s">
        <v>219</v>
      </c>
      <c r="E20" s="74" t="s">
        <v>220</v>
      </c>
      <c r="F20" s="61" t="s">
        <v>221</v>
      </c>
      <c r="G20" s="64"/>
      <c r="H20" s="62"/>
      <c r="I20" s="63"/>
    </row>
    <row r="21" spans="1:9" ht="39" thickBot="1">
      <c r="A21" s="79" t="s">
        <v>222</v>
      </c>
      <c r="B21" s="79"/>
      <c r="C21" s="79"/>
      <c r="D21" s="80" t="s">
        <v>223</v>
      </c>
      <c r="E21" s="81">
        <v>336.02100000000002</v>
      </c>
      <c r="F21" s="82" t="s">
        <v>224</v>
      </c>
      <c r="G21" s="83" t="s">
        <v>225</v>
      </c>
      <c r="H21" s="81"/>
    </row>
    <row r="22" spans="1:9" ht="39" thickBot="1">
      <c r="A22" s="79" t="s">
        <v>226</v>
      </c>
      <c r="B22" s="79"/>
      <c r="C22" s="79"/>
      <c r="D22" s="80" t="s">
        <v>227</v>
      </c>
      <c r="E22" s="81" t="s">
        <v>228</v>
      </c>
      <c r="F22" s="82" t="s">
        <v>229</v>
      </c>
      <c r="G22" s="83" t="s">
        <v>225</v>
      </c>
      <c r="H22" s="81"/>
    </row>
    <row r="23" spans="1:9" ht="39" thickBot="1">
      <c r="A23" s="66" t="s">
        <v>230</v>
      </c>
      <c r="B23" s="66"/>
      <c r="C23" s="66"/>
      <c r="D23" s="67" t="s">
        <v>231</v>
      </c>
      <c r="E23" s="68" t="s">
        <v>232</v>
      </c>
      <c r="F23" s="69" t="s">
        <v>233</v>
      </c>
      <c r="G23" s="70" t="s">
        <v>225</v>
      </c>
      <c r="H23" s="68"/>
    </row>
    <row r="25" spans="1:9">
      <c r="D25" s="85" t="s">
        <v>234</v>
      </c>
    </row>
    <row r="29" spans="1:9">
      <c r="D29" s="87"/>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5346179F-AFB7-4590-9391-19BD3793A0AE}"/>
    <hyperlink ref="D1" r:id="rId2" xr:uid="{55E1EA59-1F6F-45BF-8F70-FFB21A87CDBE}"/>
    <hyperlink ref="G1" r:id="rId3" xr:uid="{E9226199-CA05-4C07-870B-7913E254D20A}"/>
    <hyperlink ref="G10" r:id="rId4" xr:uid="{100208F2-090F-45D4-B5FA-3019C8291A64}"/>
    <hyperlink ref="H10" r:id="rId5" location="tourist_development" xr:uid="{DCE86B87-9422-44AB-AFF1-94B5466B40B5}"/>
    <hyperlink ref="G11:G15" r:id="rId6" display="DR-15" xr:uid="{AC0D22B8-AA7B-43F4-A1F5-254CB1694C30}"/>
    <hyperlink ref="G17:G20" r:id="rId7" display="DR-15" xr:uid="{8665106E-A593-46CF-A2D7-23804766DA51}"/>
    <hyperlink ref="G3:G9" r:id="rId8" display="DR-15" xr:uid="{B2E68797-531F-4805-B125-A113CD1BD60B}"/>
    <hyperlink ref="G16" r:id="rId9" xr:uid="{C79A9DDC-D9A9-484F-BEEB-53AB1F5065A4}"/>
    <hyperlink ref="H16" r:id="rId10" location="tourist_development" xr:uid="{6E2A4542-D2C0-4653-84D0-626484942A86}"/>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workbookViewId="0">
      <pane xSplit="1" ySplit="10" topLeftCell="B11" activePane="bottomRight" state="frozen"/>
      <selection pane="topRight" activeCell="B1" sqref="B1"/>
      <selection pane="bottomLeft" activeCell="A11" sqref="A11"/>
      <selection pane="bottomRight" activeCell="A11" sqref="A11"/>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s="30" t="s">
        <v>138</v>
      </c>
      <c r="G1" t="s">
        <v>89</v>
      </c>
    </row>
    <row r="2" spans="1:7">
      <c r="A2" t="s">
        <v>136</v>
      </c>
    </row>
    <row r="3" spans="1:7">
      <c r="A3" s="40" t="s">
        <v>69</v>
      </c>
      <c r="B3" s="40"/>
      <c r="C3" s="40"/>
      <c r="D3" s="40"/>
      <c r="E3" s="40"/>
      <c r="F3" s="40"/>
      <c r="G3" s="40"/>
    </row>
    <row r="4" spans="1:7">
      <c r="A4" s="40" t="s">
        <v>131</v>
      </c>
      <c r="B4" s="40"/>
      <c r="C4" s="40"/>
      <c r="D4" s="40"/>
      <c r="E4" s="40"/>
      <c r="F4" s="40"/>
      <c r="G4" s="40"/>
    </row>
    <row r="5" spans="1:7">
      <c r="A5" s="40" t="s">
        <v>70</v>
      </c>
      <c r="B5" s="40"/>
      <c r="C5" s="40"/>
      <c r="D5" s="40"/>
      <c r="E5" s="40"/>
      <c r="F5" s="40"/>
      <c r="G5" s="40"/>
    </row>
    <row r="6" spans="1:7">
      <c r="A6" s="40" t="s">
        <v>135</v>
      </c>
      <c r="B6" s="40"/>
      <c r="C6" s="40"/>
      <c r="D6" s="40"/>
      <c r="E6" s="40"/>
      <c r="F6" s="40"/>
      <c r="G6" s="40"/>
    </row>
    <row r="8" spans="1:7">
      <c r="B8" s="3" t="s">
        <v>71</v>
      </c>
      <c r="C8" s="3" t="s">
        <v>72</v>
      </c>
      <c r="D8" s="3" t="s">
        <v>73</v>
      </c>
      <c r="E8" s="3" t="s">
        <v>74</v>
      </c>
      <c r="F8" s="3" t="s">
        <v>75</v>
      </c>
      <c r="G8" s="3" t="s">
        <v>76</v>
      </c>
    </row>
    <row r="9" spans="1:7">
      <c r="A9" t="s">
        <v>0</v>
      </c>
      <c r="B9" s="3" t="s">
        <v>77</v>
      </c>
      <c r="C9" s="3" t="s">
        <v>78</v>
      </c>
      <c r="D9" s="3" t="s">
        <v>79</v>
      </c>
      <c r="E9" s="3" t="s">
        <v>80</v>
      </c>
      <c r="F9" s="3" t="s">
        <v>81</v>
      </c>
      <c r="G9" s="3" t="s">
        <v>82</v>
      </c>
    </row>
    <row r="10" spans="1:7">
      <c r="A10" t="s">
        <v>1</v>
      </c>
      <c r="B10" s="3" t="s">
        <v>83</v>
      </c>
      <c r="C10" s="3" t="s">
        <v>84</v>
      </c>
      <c r="D10" s="3" t="s">
        <v>84</v>
      </c>
      <c r="E10" s="3" t="s">
        <v>84</v>
      </c>
      <c r="F10" s="3" t="s">
        <v>84</v>
      </c>
      <c r="G10" s="3" t="s">
        <v>85</v>
      </c>
    </row>
    <row r="11" spans="1:7">
      <c r="A11" s="4" t="s">
        <v>2</v>
      </c>
      <c r="B11" s="5">
        <f>SUM('Local Option Sales Tax Coll'!B12:M12)</f>
        <v>1605109.3000000003</v>
      </c>
      <c r="C11" s="5">
        <f>SUM('Tourist Development Tax'!B12:M12)</f>
        <v>3904498.3100000005</v>
      </c>
      <c r="D11" s="5">
        <f>SUM('Conv &amp; Tourist Impact'!B12:M12)</f>
        <v>0</v>
      </c>
      <c r="E11" s="5">
        <f>SUM('Voted 1-Cent Local Option Fuel'!B12:M12)</f>
        <v>1186777.9800000002</v>
      </c>
      <c r="F11" s="5">
        <f>SUM('Non-Voted Local Option Fuel '!B12:M12)</f>
        <v>7096719.9500000011</v>
      </c>
      <c r="G11" s="5">
        <f>SUM('Addtional Local Option Fuel'!B12:M12)</f>
        <v>5414487.7699999996</v>
      </c>
    </row>
    <row r="12" spans="1:7">
      <c r="A12" s="4" t="s">
        <v>3</v>
      </c>
      <c r="B12" s="5">
        <f>SUM('Local Option Sales Tax Coll'!B13:M13)</f>
        <v>1447387.2300000002</v>
      </c>
      <c r="C12" s="5">
        <f>SUM('Tourist Development Tax'!B13:M13)</f>
        <v>29420.91</v>
      </c>
      <c r="D12" s="5">
        <f>SUM('Conv &amp; Tourist Impact'!B13:M13)</f>
        <v>0</v>
      </c>
      <c r="E12" s="5">
        <f>SUM('Voted 1-Cent Local Option Fuel'!B13:M13)</f>
        <v>181298.81</v>
      </c>
      <c r="F12" s="5">
        <f>SUM('Non-Voted Local Option Fuel '!B13:M13)</f>
        <v>1080862.0900000001</v>
      </c>
      <c r="G12" s="5">
        <f>SUM('Addtional Local Option Fuel'!B13:M13)</f>
        <v>0</v>
      </c>
    </row>
    <row r="13" spans="1:7">
      <c r="A13" s="4" t="s">
        <v>4</v>
      </c>
      <c r="B13" s="5">
        <f>SUM('Local Option Sales Tax Coll'!B14:M14)</f>
        <v>16344552.779999997</v>
      </c>
      <c r="C13" s="5">
        <f>SUM('Tourist Development Tax'!B14:M14)</f>
        <v>13390943.720000001</v>
      </c>
      <c r="D13" s="5">
        <f>SUM('Conv &amp; Tourist Impact'!B14:M14)</f>
        <v>0</v>
      </c>
      <c r="E13" s="5">
        <f>SUM('Voted 1-Cent Local Option Fuel'!B14:M14)</f>
        <v>1019830.03</v>
      </c>
      <c r="F13" s="5">
        <f>SUM('Non-Voted Local Option Fuel '!B14:M14)</f>
        <v>6099348.8299999991</v>
      </c>
      <c r="G13" s="5">
        <f>SUM('Addtional Local Option Fuel'!B14:M14)</f>
        <v>0</v>
      </c>
    </row>
    <row r="14" spans="1:7">
      <c r="A14" s="4" t="s">
        <v>5</v>
      </c>
      <c r="B14" s="5">
        <f>SUM('Local Option Sales Tax Coll'!B15:M15)</f>
        <v>1959066.68</v>
      </c>
      <c r="C14" s="5">
        <f>SUM('Tourist Development Tax'!B15:M15)</f>
        <v>89297.07</v>
      </c>
      <c r="D14" s="5">
        <f>SUM('Conv &amp; Tourist Impact'!B15:M15)</f>
        <v>0</v>
      </c>
      <c r="E14" s="5">
        <f>SUM('Voted 1-Cent Local Option Fuel'!B15:M15)</f>
        <v>26789.95</v>
      </c>
      <c r="F14" s="5">
        <f>SUM('Non-Voted Local Option Fuel '!B15:M15)</f>
        <v>971846.78</v>
      </c>
      <c r="G14" s="5">
        <f>SUM('Addtional Local Option Fuel'!B15:M15)</f>
        <v>0</v>
      </c>
    </row>
    <row r="15" spans="1:7">
      <c r="A15" s="4" t="s">
        <v>6</v>
      </c>
      <c r="B15" s="5">
        <f>SUM('Local Option Sales Tax Coll'!B16:M16)</f>
        <v>1559624.7400000002</v>
      </c>
      <c r="C15" s="5">
        <f>SUM('Tourist Development Tax'!B16:M16)</f>
        <v>9594401.459999999</v>
      </c>
      <c r="D15" s="5">
        <f>SUM('Conv &amp; Tourist Impact'!B16:M16)</f>
        <v>0</v>
      </c>
      <c r="E15" s="5">
        <f>SUM('Voted 1-Cent Local Option Fuel'!B16:M16)</f>
        <v>1132755.31</v>
      </c>
      <c r="F15" s="5">
        <f>SUM('Non-Voted Local Option Fuel '!B16:M16)</f>
        <v>20511215.629999999</v>
      </c>
      <c r="G15" s="5">
        <f>SUM('Addtional Local Option Fuel'!B16:M16)</f>
        <v>0</v>
      </c>
    </row>
    <row r="16" spans="1:7">
      <c r="A16" s="4" t="s">
        <v>7</v>
      </c>
      <c r="B16" s="5">
        <f>SUM('Local Option Sales Tax Coll'!B17:M17)</f>
        <v>16970719.999999996</v>
      </c>
      <c r="C16" s="5">
        <f>SUM('Tourist Development Tax'!B17:M17)</f>
        <v>50600460.789999999</v>
      </c>
      <c r="D16" s="5">
        <f>SUM('Conv &amp; Tourist Impact'!B17:M17)</f>
        <v>0</v>
      </c>
      <c r="E16" s="5">
        <f>SUM('Voted 1-Cent Local Option Fuel'!B17:M17)</f>
        <v>8531229.9799999986</v>
      </c>
      <c r="F16" s="5">
        <f>SUM('Non-Voted Local Option Fuel '!B17:M17)</f>
        <v>50989811.610000007</v>
      </c>
      <c r="G16" s="5">
        <f>SUM('Addtional Local Option Fuel'!B17:M17)</f>
        <v>39655172.109999999</v>
      </c>
    </row>
    <row r="17" spans="1:7">
      <c r="A17" s="4" t="s">
        <v>8</v>
      </c>
      <c r="B17" s="5">
        <f>SUM('Local Option Sales Tax Coll'!B18:M18)</f>
        <v>857560.65</v>
      </c>
      <c r="C17" s="5">
        <f>SUM('Tourist Development Tax'!B18:M18)</f>
        <v>0</v>
      </c>
      <c r="D17" s="5">
        <f>SUM('Conv &amp; Tourist Impact'!B18:M18)</f>
        <v>0</v>
      </c>
      <c r="E17" s="5">
        <f>SUM('Voted 1-Cent Local Option Fuel'!B18:M18)</f>
        <v>21757.210000000003</v>
      </c>
      <c r="F17" s="5">
        <f>SUM('Non-Voted Local Option Fuel '!B18:M18)</f>
        <v>348118.3</v>
      </c>
      <c r="G17" s="5">
        <f>SUM('Addtional Local Option Fuel'!B18:M18)</f>
        <v>0</v>
      </c>
    </row>
    <row r="18" spans="1:7">
      <c r="A18" s="4" t="s">
        <v>9</v>
      </c>
      <c r="B18" s="5">
        <f>SUM('Local Option Sales Tax Coll'!B19:M19)</f>
        <v>19349548.140000001</v>
      </c>
      <c r="C18" s="5">
        <f>SUM('Tourist Development Tax'!B19:M19)</f>
        <v>2871861.41</v>
      </c>
      <c r="D18" s="5">
        <f>SUM('Conv &amp; Tourist Impact'!B19:M19)</f>
        <v>0</v>
      </c>
      <c r="E18" s="5">
        <f>SUM('Voted 1-Cent Local Option Fuel'!B19:M19)</f>
        <v>957151.76</v>
      </c>
      <c r="F18" s="5">
        <f>SUM('Non-Voted Local Option Fuel '!B19:M19)</f>
        <v>5720003.8500000006</v>
      </c>
      <c r="G18" s="5">
        <f>SUM('Addtional Local Option Fuel'!B19:M19)</f>
        <v>4202261.1400000006</v>
      </c>
    </row>
    <row r="19" spans="1:7">
      <c r="A19" s="4" t="s">
        <v>96</v>
      </c>
      <c r="B19" s="5">
        <f>SUM('Local Option Sales Tax Coll'!B20:M20)</f>
        <v>266625.68000000005</v>
      </c>
      <c r="C19" s="5">
        <f>SUM('Tourist Development Tax'!B20:M20)</f>
        <v>704452.18</v>
      </c>
      <c r="D19" s="5">
        <f>SUM('Conv &amp; Tourist Impact'!B20:M20)</f>
        <v>0</v>
      </c>
      <c r="E19" s="5">
        <f>SUM('Voted 1-Cent Local Option Fuel'!B20:M20)</f>
        <v>554684.46000000008</v>
      </c>
      <c r="F19" s="5">
        <f>SUM('Non-Voted Local Option Fuel '!B20:M20)</f>
        <v>3318529.54</v>
      </c>
      <c r="G19" s="5">
        <f>SUM('Addtional Local Option Fuel'!B20:M20)</f>
        <v>2537896.9599999995</v>
      </c>
    </row>
    <row r="20" spans="1:7">
      <c r="A20" s="4" t="s">
        <v>10</v>
      </c>
      <c r="B20" s="5">
        <f>SUM('Local Option Sales Tax Coll'!B21:M21)</f>
        <v>15680672.970000001</v>
      </c>
      <c r="C20" s="5">
        <f>SUM('Tourist Development Tax'!B21:M21)</f>
        <v>513900.79000000004</v>
      </c>
      <c r="D20" s="5">
        <f>SUM('Conv &amp; Tourist Impact'!B21:M21)</f>
        <v>0</v>
      </c>
      <c r="E20" s="5">
        <f>SUM('Voted 1-Cent Local Option Fuel'!B21:M21)</f>
        <v>833254.48</v>
      </c>
      <c r="F20" s="5">
        <f>SUM('Non-Voted Local Option Fuel '!B21:M21)</f>
        <v>4981893.2899999991</v>
      </c>
      <c r="G20" s="5">
        <f>SUM('Addtional Local Option Fuel'!B21:M21)</f>
        <v>0</v>
      </c>
    </row>
    <row r="21" spans="1:7">
      <c r="A21" s="4" t="s">
        <v>11</v>
      </c>
      <c r="B21" s="5">
        <f>SUM('Local Option Sales Tax Coll'!B22:M22)</f>
        <v>873599.99999999988</v>
      </c>
      <c r="C21" s="5">
        <f>SUM('Tourist Development Tax'!C22:M22)</f>
        <v>17686916.619999997</v>
      </c>
      <c r="D21" s="5">
        <f>SUM('Conv &amp; Tourist Impact'!B22:M22)</f>
        <v>0</v>
      </c>
      <c r="E21" s="5">
        <f>SUM('Voted 1-Cent Local Option Fuel'!B22:M22)</f>
        <v>1380029.3699999999</v>
      </c>
      <c r="F21" s="5">
        <f>SUM('Non-Voted Local Option Fuel '!B22:M22)</f>
        <v>8258354.0300000012</v>
      </c>
      <c r="G21" s="5">
        <f>SUM('Addtional Local Option Fuel'!B22:M22)</f>
        <v>6405652.54</v>
      </c>
    </row>
    <row r="22" spans="1:7">
      <c r="A22" s="4" t="s">
        <v>12</v>
      </c>
      <c r="B22" s="5">
        <f>SUM('Local Option Sales Tax Coll'!B23:M23)</f>
        <v>6376878.3399999999</v>
      </c>
      <c r="C22" s="5">
        <f>SUM('Tourist Development Tax'!B23:M23)</f>
        <v>913440.35</v>
      </c>
      <c r="D22" s="5">
        <f>SUM('Conv &amp; Tourist Impact'!B23:M23)</f>
        <v>0</v>
      </c>
      <c r="E22" s="5">
        <f>SUM('Voted 1-Cent Local Option Fuel'!B23:M23)</f>
        <v>568396.93000000005</v>
      </c>
      <c r="F22" s="5">
        <f>SUM('Non-Voted Local Option Fuel '!B23:M23)</f>
        <v>3385168.83</v>
      </c>
      <c r="G22" s="5">
        <f>SUM('Addtional Local Option Fuel'!B23:M23)</f>
        <v>0</v>
      </c>
    </row>
    <row r="23" spans="1:7">
      <c r="A23" s="4" t="s">
        <v>128</v>
      </c>
      <c r="B23" s="5">
        <f>SUM('Local Option Sales Tax Coll'!B24:M24)</f>
        <v>400738662.49999994</v>
      </c>
      <c r="C23" s="5">
        <f>SUM('Tourist Development Tax'!B24:M24)</f>
        <v>35103696.340000004</v>
      </c>
      <c r="D23" s="5">
        <f>SUM('Conv &amp; Tourist Impact'!B24:M24)</f>
        <v>69676945.349999994</v>
      </c>
      <c r="E23" s="5">
        <f>SUM('Voted 1-Cent Local Option Fuel'!B24:M24)</f>
        <v>11078393.719999999</v>
      </c>
      <c r="F23" s="5">
        <f>SUM('Non-Voted Local Option Fuel '!B24:M24)</f>
        <v>66196750.019999996</v>
      </c>
      <c r="G23" s="5">
        <f>SUM('Addtional Local Option Fuel'!B24:M24)</f>
        <v>30289532.169999998</v>
      </c>
    </row>
    <row r="24" spans="1:7">
      <c r="A24" s="4" t="s">
        <v>13</v>
      </c>
      <c r="B24" s="5">
        <f>SUM('Local Option Sales Tax Coll'!B25:M25)</f>
        <v>1735460.41</v>
      </c>
      <c r="C24" s="5">
        <f>SUM('Tourist Development Tax'!B25:M25)</f>
        <v>41138.619999999995</v>
      </c>
      <c r="D24" s="5">
        <f>SUM('Conv &amp; Tourist Impact'!B25:M25)</f>
        <v>0</v>
      </c>
      <c r="E24" s="5">
        <f>SUM('Voted 1-Cent Local Option Fuel'!B25:M25)</f>
        <v>141978.43</v>
      </c>
      <c r="F24" s="5">
        <f>SUM('Non-Voted Local Option Fuel '!B25:M25)</f>
        <v>841216.37000000011</v>
      </c>
      <c r="G24" s="5">
        <f>SUM('Addtional Local Option Fuel'!B25:M25)</f>
        <v>546400.94999999995</v>
      </c>
    </row>
    <row r="25" spans="1:7">
      <c r="A25" s="4" t="s">
        <v>14</v>
      </c>
      <c r="B25" s="5">
        <f>SUM('Local Option Sales Tax Coll'!B26:M26)</f>
        <v>623371.96</v>
      </c>
      <c r="C25" s="5">
        <f>SUM('Tourist Development Tax'!B26:M26)</f>
        <v>23879.010000000002</v>
      </c>
      <c r="D25" s="5">
        <f>SUM('Conv &amp; Tourist Impact'!B26:M26)</f>
        <v>0</v>
      </c>
      <c r="E25" s="5">
        <f>SUM('Voted 1-Cent Local Option Fuel'!B26:M26)</f>
        <v>30727.170000000002</v>
      </c>
      <c r="F25" s="5">
        <f>SUM('Non-Voted Local Option Fuel '!B26:M26)</f>
        <v>482739.35</v>
      </c>
      <c r="G25" s="5">
        <f>SUM('Addtional Local Option Fuel'!B26:M26)</f>
        <v>0</v>
      </c>
    </row>
    <row r="26" spans="1:7">
      <c r="A26" s="4" t="s">
        <v>15</v>
      </c>
      <c r="B26" s="5">
        <f>SUM('Local Option Sales Tax Coll'!B27:M27)</f>
        <v>128449172.66000001</v>
      </c>
      <c r="C26" s="5">
        <f>SUM('Tourist Development Tax'!B27:M27)</f>
        <v>11619743.653333334</v>
      </c>
      <c r="D26" s="5">
        <f>SUM('Conv &amp; Tourist Impact'!B27:M27)</f>
        <v>5809871.8266666671</v>
      </c>
      <c r="E26" s="5">
        <f>SUM('Voted 1-Cent Local Option Fuel'!B27:M27)</f>
        <v>1030608.6200000001</v>
      </c>
      <c r="F26" s="5">
        <f>SUM('Non-Voted Local Option Fuel '!B27:M27)</f>
        <v>31314761.400000002</v>
      </c>
      <c r="G26" s="5">
        <f>SUM('Addtional Local Option Fuel'!B27:M27)</f>
        <v>0</v>
      </c>
    </row>
    <row r="27" spans="1:7">
      <c r="A27" s="4" t="s">
        <v>16</v>
      </c>
      <c r="B27" s="5">
        <f>SUM('Local Option Sales Tax Coll'!B28:M28)</f>
        <v>57555160.789999992</v>
      </c>
      <c r="C27" s="5">
        <f>SUM('Tourist Development Tax'!B28:M28)</f>
        <v>8011437.4400000013</v>
      </c>
      <c r="D27" s="5">
        <f>SUM('Conv &amp; Tourist Impact'!B28:M28)</f>
        <v>0</v>
      </c>
      <c r="E27" s="5">
        <f>SUM('Voted 1-Cent Local Option Fuel'!B28:M28)</f>
        <v>1513235.6800000002</v>
      </c>
      <c r="F27" s="5">
        <f>SUM('Non-Voted Local Option Fuel '!B28:M28)</f>
        <v>9034910.2699999996</v>
      </c>
      <c r="G27" s="5">
        <f>SUM('Addtional Local Option Fuel'!B28:M28)</f>
        <v>2051800.01</v>
      </c>
    </row>
    <row r="28" spans="1:7">
      <c r="A28" s="4" t="s">
        <v>17</v>
      </c>
      <c r="B28" s="5">
        <f>SUM('Local Option Sales Tax Coll'!B29:M29)</f>
        <v>7511949.6399999997</v>
      </c>
      <c r="C28" s="5">
        <f>SUM('Tourist Development Tax'!B29:M29)</f>
        <v>1801180.38</v>
      </c>
      <c r="D28" s="5">
        <f>SUM('Conv &amp; Tourist Impact'!B29:M29)</f>
        <v>0</v>
      </c>
      <c r="E28" s="5">
        <f>SUM('Voted 1-Cent Local Option Fuel'!B29:M29)</f>
        <v>404496.91999999993</v>
      </c>
      <c r="F28" s="5">
        <f>SUM('Non-Voted Local Option Fuel '!B29:M29)</f>
        <v>2419980.77</v>
      </c>
      <c r="G28" s="5">
        <f>SUM('Addtional Local Option Fuel'!B29:M29)</f>
        <v>0</v>
      </c>
    </row>
    <row r="29" spans="1:7">
      <c r="A29" s="4" t="s">
        <v>18</v>
      </c>
      <c r="B29" s="5">
        <f>SUM('Local Option Sales Tax Coll'!B30:M30)</f>
        <v>1481918.5899999999</v>
      </c>
      <c r="C29" s="5">
        <f>SUM('Tourist Development Tax'!B30:M30)</f>
        <v>998322.12999999989</v>
      </c>
      <c r="D29" s="5">
        <f>SUM('Conv &amp; Tourist Impact'!B30:M30)</f>
        <v>0</v>
      </c>
      <c r="E29" s="5">
        <f>SUM('Voted 1-Cent Local Option Fuel'!B30:M30)</f>
        <v>12767.259999999998</v>
      </c>
      <c r="F29" s="5">
        <f>SUM('Non-Voted Local Option Fuel '!B30:M30)</f>
        <v>340283.46000000008</v>
      </c>
      <c r="G29" s="5">
        <f>SUM('Addtional Local Option Fuel'!B30:M30)</f>
        <v>0</v>
      </c>
    </row>
    <row r="30" spans="1:7">
      <c r="A30" s="4" t="s">
        <v>19</v>
      </c>
      <c r="B30" s="5">
        <f>SUM('Local Option Sales Tax Coll'!B31:M31)</f>
        <v>3394236.6700000004</v>
      </c>
      <c r="C30" s="5">
        <f>SUM('Tourist Development Tax'!B31:M31)</f>
        <v>112139.66</v>
      </c>
      <c r="D30" s="5">
        <f>SUM('Conv &amp; Tourist Impact'!B31:M31)</f>
        <v>0</v>
      </c>
      <c r="E30" s="5">
        <f>SUM('Voted 1-Cent Local Option Fuel'!B31:M31)</f>
        <v>198192.44999999998</v>
      </c>
      <c r="F30" s="5">
        <f>SUM('Non-Voted Local Option Fuel '!B31:M31)</f>
        <v>2661201.94</v>
      </c>
      <c r="G30" s="5">
        <f>SUM('Addtional Local Option Fuel'!B31:M31)</f>
        <v>0</v>
      </c>
    </row>
    <row r="31" spans="1:7">
      <c r="A31" s="4" t="s">
        <v>20</v>
      </c>
      <c r="B31" s="5">
        <f>SUM('Local Option Sales Tax Coll'!B32:M32)</f>
        <v>518994.15</v>
      </c>
      <c r="C31" s="5">
        <f>SUM('Tourist Development Tax'!B32:M32)</f>
        <v>29461.160000000003</v>
      </c>
      <c r="D31" s="5">
        <f>SUM('Conv &amp; Tourist Impact'!B32:M32)</f>
        <v>0</v>
      </c>
      <c r="E31" s="5">
        <f>SUM('Voted 1-Cent Local Option Fuel'!B32:M32)</f>
        <v>69303.78</v>
      </c>
      <c r="F31" s="5">
        <f>SUM('Non-Voted Local Option Fuel '!B32:M32)</f>
        <v>414097.43</v>
      </c>
      <c r="G31" s="5">
        <f>SUM('Addtional Local Option Fuel'!B32:M32)</f>
        <v>0</v>
      </c>
    </row>
    <row r="32" spans="1:7">
      <c r="A32" s="4" t="s">
        <v>21</v>
      </c>
      <c r="B32" s="5">
        <f>SUM('Local Option Sales Tax Coll'!B33:M33)</f>
        <v>281180.88</v>
      </c>
      <c r="C32" s="5">
        <f>SUM('Tourist Development Tax'!B33:M33)</f>
        <v>19349.490000000002</v>
      </c>
      <c r="D32" s="5">
        <f>SUM('Conv &amp; Tourist Impact'!B33:M33)</f>
        <v>0</v>
      </c>
      <c r="E32" s="5">
        <f>SUM('Voted 1-Cent Local Option Fuel'!B33:M33)</f>
        <v>43987.4</v>
      </c>
      <c r="F32" s="5">
        <f>SUM('Non-Voted Local Option Fuel '!B33:M33)</f>
        <v>259355.82</v>
      </c>
      <c r="G32" s="5">
        <f>SUM('Addtional Local Option Fuel'!B33:M33)</f>
        <v>0</v>
      </c>
    </row>
    <row r="33" spans="1:7">
      <c r="A33" s="4" t="s">
        <v>22</v>
      </c>
      <c r="B33" s="5">
        <f>SUM('Local Option Sales Tax Coll'!B34:M34)</f>
        <v>1187658.4000000001</v>
      </c>
      <c r="C33" s="5">
        <f>SUM('Tourist Development Tax'!B34:M34)</f>
        <v>1140997.06</v>
      </c>
      <c r="D33" s="5">
        <f>SUM('Conv &amp; Tourist Impact'!B34:M34)</f>
        <v>0</v>
      </c>
      <c r="E33" s="5">
        <f>SUM('Voted 1-Cent Local Option Fuel'!B34:M34)</f>
        <v>62760.55</v>
      </c>
      <c r="F33" s="5">
        <f>SUM('Non-Voted Local Option Fuel '!B34:M34)</f>
        <v>371386.21</v>
      </c>
      <c r="G33" s="5">
        <f>SUM('Addtional Local Option Fuel'!B34:M34)</f>
        <v>0</v>
      </c>
    </row>
    <row r="34" spans="1:7">
      <c r="A34" s="4" t="s">
        <v>23</v>
      </c>
      <c r="B34" s="5">
        <f>SUM('Local Option Sales Tax Coll'!B35:M35)</f>
        <v>569357.46000000008</v>
      </c>
      <c r="C34" s="5">
        <f>SUM('Tourist Development Tax'!B35:M35)</f>
        <v>30461.649999999998</v>
      </c>
      <c r="D34" s="5">
        <f>SUM('Conv &amp; Tourist Impact'!B35:M35)</f>
        <v>0</v>
      </c>
      <c r="E34" s="5">
        <f>SUM('Voted 1-Cent Local Option Fuel'!B35:M35)</f>
        <v>294964.74999999988</v>
      </c>
      <c r="F34" s="5">
        <f>SUM('Non-Voted Local Option Fuel '!B35:M35)</f>
        <v>2338547.04</v>
      </c>
      <c r="G34" s="5">
        <f>SUM('Addtional Local Option Fuel'!B35:M35)</f>
        <v>0</v>
      </c>
    </row>
    <row r="35" spans="1:7">
      <c r="A35" s="4" t="s">
        <v>24</v>
      </c>
      <c r="B35" s="5">
        <f>SUM('Local Option Sales Tax Coll'!B36:M36)</f>
        <v>1400262.98</v>
      </c>
      <c r="C35" s="5">
        <f>SUM('Tourist Development Tax'!B36:M36)</f>
        <v>0</v>
      </c>
      <c r="D35" s="5">
        <f>SUM('Conv &amp; Tourist Impact'!B36:M36)</f>
        <v>0</v>
      </c>
      <c r="E35" s="5">
        <f>SUM('Voted 1-Cent Local Option Fuel'!B36:M36)</f>
        <v>147395.83000000002</v>
      </c>
      <c r="F35" s="5">
        <f>SUM('Non-Voted Local Option Fuel '!B36:M36)</f>
        <v>876220.57</v>
      </c>
      <c r="G35" s="5">
        <f>SUM('Addtional Local Option Fuel'!B36:M36)</f>
        <v>549421.53</v>
      </c>
    </row>
    <row r="36" spans="1:7">
      <c r="A36" s="4" t="s">
        <v>25</v>
      </c>
      <c r="B36" s="5">
        <f>SUM('Local Option Sales Tax Coll'!B37:M37)</f>
        <v>2370807.5100000002</v>
      </c>
      <c r="C36" s="5">
        <f>SUM('Tourist Development Tax'!B37:M37)</f>
        <v>194632.53</v>
      </c>
      <c r="D36" s="5">
        <f>SUM('Conv &amp; Tourist Impact'!B37:M37)</f>
        <v>0</v>
      </c>
      <c r="E36" s="5">
        <f>SUM('Voted 1-Cent Local Option Fuel'!B37:M37)</f>
        <v>238994.56</v>
      </c>
      <c r="F36" s="5">
        <f>SUM('Non-Voted Local Option Fuel '!B37:M37)</f>
        <v>1416328.1700000002</v>
      </c>
      <c r="G36" s="5">
        <f>SUM('Addtional Local Option Fuel'!B37:M37)</f>
        <v>311257.35000000003</v>
      </c>
    </row>
    <row r="37" spans="1:7">
      <c r="A37" s="4" t="s">
        <v>26</v>
      </c>
      <c r="B37" s="5">
        <f>SUM('Local Option Sales Tax Coll'!B38:M38)</f>
        <v>7071548.6799999997</v>
      </c>
      <c r="C37" s="5">
        <f>SUM('Tourist Development Tax'!B38:M38)</f>
        <v>405451.97000000003</v>
      </c>
      <c r="D37" s="5">
        <f>SUM('Conv &amp; Tourist Impact'!B38:M38)</f>
        <v>0</v>
      </c>
      <c r="E37" s="5">
        <f>SUM('Voted 1-Cent Local Option Fuel'!B38:M38)</f>
        <v>783673.60000000021</v>
      </c>
      <c r="F37" s="5">
        <f>SUM('Non-Voted Local Option Fuel '!B38:M38)</f>
        <v>4680695.87</v>
      </c>
      <c r="G37" s="5">
        <f>SUM('Addtional Local Option Fuel'!B38:M38)</f>
        <v>1333071.3800000001</v>
      </c>
    </row>
    <row r="38" spans="1:7">
      <c r="A38" s="4" t="s">
        <v>27</v>
      </c>
      <c r="B38" s="5">
        <f>SUM('Local Option Sales Tax Coll'!B39:M39)</f>
        <v>8083424.9100000001</v>
      </c>
      <c r="C38" s="5">
        <f>SUM('Tourist Development Tax'!B39:M39)</f>
        <v>355166.14999999997</v>
      </c>
      <c r="D38" s="5">
        <f>SUM('Conv &amp; Tourist Impact'!B39:M39)</f>
        <v>0</v>
      </c>
      <c r="E38" s="5">
        <f>SUM('Voted 1-Cent Local Option Fuel'!B39:M39)</f>
        <v>517081.43999999994</v>
      </c>
      <c r="F38" s="5">
        <f>SUM('Non-Voted Local Option Fuel '!B39:M39)</f>
        <v>3075003.41</v>
      </c>
      <c r="G38" s="5">
        <f>SUM('Addtional Local Option Fuel'!B39:M39)</f>
        <v>2068498.9800000004</v>
      </c>
    </row>
    <row r="39" spans="1:7">
      <c r="A39" s="4" t="s">
        <v>28</v>
      </c>
      <c r="B39" s="5">
        <f>SUM('Local Option Sales Tax Coll'!B40:M40)</f>
        <v>182674073.01999998</v>
      </c>
      <c r="C39" s="5">
        <f>SUM('Tourist Development Tax'!B40:M40)</f>
        <v>22574472.470000003</v>
      </c>
      <c r="D39" s="5">
        <f>SUM('Conv &amp; Tourist Impact'!B40:M40)</f>
        <v>0</v>
      </c>
      <c r="E39" s="5">
        <f>SUM('Voted 1-Cent Local Option Fuel'!B40:M40)</f>
        <v>6577031.6499999994</v>
      </c>
      <c r="F39" s="5">
        <f>SUM('Non-Voted Local Option Fuel '!B40:M40)</f>
        <v>39273770.100000009</v>
      </c>
      <c r="G39" s="5">
        <f>SUM('Addtional Local Option Fuel'!B40:M40)</f>
        <v>0</v>
      </c>
    </row>
    <row r="40" spans="1:7">
      <c r="A40" s="4" t="s">
        <v>29</v>
      </c>
      <c r="B40" s="5">
        <f>SUM('Local Option Sales Tax Coll'!B41:M41)</f>
        <v>729078.29</v>
      </c>
      <c r="C40" s="5">
        <f>SUM('Tourist Development Tax'!B41:M41)</f>
        <v>27282.590000000004</v>
      </c>
      <c r="D40" s="5">
        <f>SUM('Conv &amp; Tourist Impact'!B41:M41)</f>
        <v>0</v>
      </c>
      <c r="E40" s="5">
        <f>SUM('Voted 1-Cent Local Option Fuel'!B41:M41)</f>
        <v>114679.54000000002</v>
      </c>
      <c r="F40" s="5">
        <f>SUM('Non-Voted Local Option Fuel '!B41:M41)</f>
        <v>677128.89999999991</v>
      </c>
      <c r="G40" s="5">
        <f>SUM('Addtional Local Option Fuel'!B41:M41)</f>
        <v>0</v>
      </c>
    </row>
    <row r="41" spans="1:7">
      <c r="A41" s="4" t="s">
        <v>30</v>
      </c>
      <c r="B41" s="5">
        <f>SUM('Local Option Sales Tax Coll'!B42:M42)</f>
        <v>17956185.259999998</v>
      </c>
      <c r="C41" s="5">
        <f>SUM('Tourist Development Tax'!B42:M42)</f>
        <v>1948695.18</v>
      </c>
      <c r="D41" s="5">
        <f>SUM('Conv &amp; Tourist Impact'!B42:M42)</f>
        <v>0</v>
      </c>
      <c r="E41" s="5">
        <f>SUM('Voted 1-Cent Local Option Fuel'!B42:M42)</f>
        <v>164643.42000000001</v>
      </c>
      <c r="F41" s="5">
        <f>SUM('Non-Voted Local Option Fuel '!B42:M42)</f>
        <v>4698726.58</v>
      </c>
      <c r="G41" s="5">
        <f>SUM('Addtional Local Option Fuel'!B42:M42)</f>
        <v>0</v>
      </c>
    </row>
    <row r="42" spans="1:7">
      <c r="A42" s="4" t="s">
        <v>31</v>
      </c>
      <c r="B42" s="5">
        <f>SUM('Local Option Sales Tax Coll'!B43:M43)</f>
        <v>5469102.959999999</v>
      </c>
      <c r="C42" s="5">
        <f>SUM('Tourist Development Tax'!B43:M43)</f>
        <v>297038.41000000003</v>
      </c>
      <c r="D42" s="5">
        <f>SUM('Conv &amp; Tourist Impact'!B43:M43)</f>
        <v>0</v>
      </c>
      <c r="E42" s="5">
        <f>SUM('Voted 1-Cent Local Option Fuel'!B43:M43)</f>
        <v>504562.91000000003</v>
      </c>
      <c r="F42" s="5">
        <f>SUM('Non-Voted Local Option Fuel '!B43:M43)</f>
        <v>2987256.41</v>
      </c>
      <c r="G42" s="5">
        <f>SUM('Addtional Local Option Fuel'!B43:M43)</f>
        <v>0</v>
      </c>
    </row>
    <row r="43" spans="1:7">
      <c r="A43" s="4" t="s">
        <v>32</v>
      </c>
      <c r="B43" s="5">
        <f>SUM('Local Option Sales Tax Coll'!B44:M44)</f>
        <v>690672.77999999991</v>
      </c>
      <c r="C43" s="5">
        <f>SUM('Tourist Development Tax'!B44:M44)</f>
        <v>30472.780000000002</v>
      </c>
      <c r="D43" s="5">
        <f>SUM('Conv &amp; Tourist Impact'!B44:M44)</f>
        <v>0</v>
      </c>
      <c r="E43" s="5">
        <f>SUM('Voted 1-Cent Local Option Fuel'!B44:M44)</f>
        <v>119350.94000000002</v>
      </c>
      <c r="F43" s="5">
        <f>SUM('Non-Voted Local Option Fuel '!B44:M44)</f>
        <v>705042.11</v>
      </c>
      <c r="G43" s="5">
        <f>SUM('Addtional Local Option Fuel'!B44:M44)</f>
        <v>0</v>
      </c>
    </row>
    <row r="44" spans="1:7">
      <c r="A44" s="4" t="s">
        <v>33</v>
      </c>
      <c r="B44" s="5">
        <f>SUM('Local Option Sales Tax Coll'!B45:M45)</f>
        <v>237732.66999999998</v>
      </c>
      <c r="C44" s="5">
        <f>SUM('Tourist Development Tax'!B45:M45)</f>
        <v>0</v>
      </c>
      <c r="D44" s="5">
        <f>SUM('Conv &amp; Tourist Impact'!B45:M45)</f>
        <v>0</v>
      </c>
      <c r="E44" s="5">
        <f>SUM('Voted 1-Cent Local Option Fuel'!B45:M45)</f>
        <v>11472.18</v>
      </c>
      <c r="F44" s="5">
        <f>SUM('Non-Voted Local Option Fuel '!B45:M45)</f>
        <v>196713.31</v>
      </c>
      <c r="G44" s="5">
        <f>SUM('Addtional Local Option Fuel'!B45:M45)</f>
        <v>0</v>
      </c>
    </row>
    <row r="45" spans="1:7">
      <c r="A45" s="4" t="s">
        <v>34</v>
      </c>
      <c r="B45" s="5">
        <f>SUM('Local Option Sales Tax Coll'!B46:M46)</f>
        <v>31173837.929999996</v>
      </c>
      <c r="C45" s="5">
        <f>SUM('Tourist Development Tax'!B46:M46)</f>
        <v>2345718.52</v>
      </c>
      <c r="D45" s="5">
        <f>SUM('Conv &amp; Tourist Impact'!B46:M46)</f>
        <v>0</v>
      </c>
      <c r="E45" s="5">
        <f>SUM('Voted 1-Cent Local Option Fuel'!B46:M46)</f>
        <v>1456764.7200000002</v>
      </c>
      <c r="F45" s="5">
        <f>SUM('Non-Voted Local Option Fuel '!B46:M46)</f>
        <v>8700224.6199999992</v>
      </c>
      <c r="G45" s="5">
        <f>SUM('Addtional Local Option Fuel'!B46:M46)</f>
        <v>0</v>
      </c>
    </row>
    <row r="46" spans="1:7">
      <c r="A46" s="4" t="s">
        <v>35</v>
      </c>
      <c r="B46" s="5">
        <f>SUM('Local Option Sales Tax Coll'!B47:M47)</f>
        <v>2494004.48</v>
      </c>
      <c r="C46" s="5">
        <f>SUM('Tourist Development Tax'!B47:M47)</f>
        <v>32357712.000000007</v>
      </c>
      <c r="D46" s="5">
        <f>SUM('Conv &amp; Tourist Impact'!B47:M47)</f>
        <v>0</v>
      </c>
      <c r="E46" s="5">
        <f>SUM('Voted 1-Cent Local Option Fuel'!B47:M47)</f>
        <v>3154721.8899999997</v>
      </c>
      <c r="F46" s="5">
        <f>SUM('Non-Voted Local Option Fuel '!B47:M47)</f>
        <v>18866331.969999999</v>
      </c>
      <c r="G46" s="5">
        <f>SUM('Addtional Local Option Fuel'!B47:M47)</f>
        <v>14280946.999999996</v>
      </c>
    </row>
    <row r="47" spans="1:7">
      <c r="A47" s="4" t="s">
        <v>36</v>
      </c>
      <c r="B47" s="5">
        <f>SUM('Local Option Sales Tax Coll'!B48:M48)</f>
        <v>49540167.650000006</v>
      </c>
      <c r="C47" s="5">
        <f>SUM('Tourist Development Tax'!B48:M48)</f>
        <v>4603816.95</v>
      </c>
      <c r="D47" s="5">
        <f>SUM('Conv &amp; Tourist Impact'!B48:M48)</f>
        <v>0</v>
      </c>
      <c r="E47" s="5">
        <f>SUM('Voted 1-Cent Local Option Fuel'!B48:M48)</f>
        <v>1377805.8499999999</v>
      </c>
      <c r="F47" s="5">
        <f>SUM('Non-Voted Local Option Fuel '!B48:M48)</f>
        <v>8233373.3300000001</v>
      </c>
      <c r="G47" s="5">
        <f>SUM('Addtional Local Option Fuel'!B48:M48)</f>
        <v>2599550.09</v>
      </c>
    </row>
    <row r="48" spans="1:7">
      <c r="A48" s="4" t="s">
        <v>37</v>
      </c>
      <c r="B48" s="5">
        <f>SUM('Local Option Sales Tax Coll'!B49:M49)</f>
        <v>2597047.1600000006</v>
      </c>
      <c r="C48" s="5">
        <f>SUM('Tourist Development Tax'!B49:M49)</f>
        <v>169099.58</v>
      </c>
      <c r="D48" s="5">
        <f>SUM('Conv &amp; Tourist Impact'!B49:M49)</f>
        <v>0</v>
      </c>
      <c r="E48" s="5">
        <f>SUM('Voted 1-Cent Local Option Fuel'!B49:M49)</f>
        <v>45545.4</v>
      </c>
      <c r="F48" s="5">
        <f>SUM('Non-Voted Local Option Fuel '!B49:M49)</f>
        <v>1382920.88</v>
      </c>
      <c r="G48" s="5">
        <f>SUM('Addtional Local Option Fuel'!B49:M49)</f>
        <v>0</v>
      </c>
    </row>
    <row r="49" spans="1:7">
      <c r="A49" s="4" t="s">
        <v>38</v>
      </c>
      <c r="B49" s="5">
        <f>SUM('Local Option Sales Tax Coll'!B50:M50)</f>
        <v>315159.73000000004</v>
      </c>
      <c r="C49" s="5">
        <f>SUM('Tourist Development Tax'!B50:M50)</f>
        <v>0</v>
      </c>
      <c r="D49" s="5">
        <f>SUM('Conv &amp; Tourist Impact'!B50:M50)</f>
        <v>0</v>
      </c>
      <c r="E49" s="5">
        <f>SUM('Voted 1-Cent Local Option Fuel'!B50:M50)</f>
        <v>47591.060000000005</v>
      </c>
      <c r="F49" s="5">
        <f>SUM('Non-Voted Local Option Fuel '!B50:M50)</f>
        <v>282159.17</v>
      </c>
      <c r="G49" s="5">
        <f>SUM('Addtional Local Option Fuel'!B50:M50)</f>
        <v>0</v>
      </c>
    </row>
    <row r="50" spans="1:7">
      <c r="A50" s="4" t="s">
        <v>39</v>
      </c>
      <c r="B50" s="5">
        <f>SUM('Local Option Sales Tax Coll'!B51:M51)</f>
        <v>1214507.3199999998</v>
      </c>
      <c r="C50" s="5">
        <f>SUM('Tourist Development Tax'!B51:M51)</f>
        <v>102347.19</v>
      </c>
      <c r="D50" s="5">
        <f>SUM('Conv &amp; Tourist Impact'!B51:M51)</f>
        <v>0</v>
      </c>
      <c r="E50" s="5">
        <f>SUM('Voted 1-Cent Local Option Fuel'!B51:M51)</f>
        <v>230042.24000000005</v>
      </c>
      <c r="F50" s="5">
        <f>SUM('Non-Voted Local Option Fuel '!B51:M51)</f>
        <v>1751783.1899999997</v>
      </c>
      <c r="G50" s="5">
        <f>SUM('Addtional Local Option Fuel'!B51:M51)</f>
        <v>242384.77</v>
      </c>
    </row>
    <row r="51" spans="1:7">
      <c r="A51" s="4" t="s">
        <v>40</v>
      </c>
      <c r="B51" s="5">
        <f>SUM('Local Option Sales Tax Coll'!B52:M52)</f>
        <v>23185791.060000002</v>
      </c>
      <c r="C51" s="5">
        <f>SUM('Tourist Development Tax'!B52:M52)</f>
        <v>10255961.039999999</v>
      </c>
      <c r="D51" s="5">
        <f>SUM('Conv &amp; Tourist Impact'!B52:M52)</f>
        <v>0</v>
      </c>
      <c r="E51" s="5">
        <f>SUM('Voted 1-Cent Local Option Fuel'!B52:M52)</f>
        <v>1595782.54</v>
      </c>
      <c r="F51" s="5">
        <f>SUM('Non-Voted Local Option Fuel '!B52:M52)</f>
        <v>9539009.3499999996</v>
      </c>
      <c r="G51" s="5">
        <f>SUM('Addtional Local Option Fuel'!B52:M52)</f>
        <v>7193033.9299999997</v>
      </c>
    </row>
    <row r="52" spans="1:7">
      <c r="A52" s="4" t="s">
        <v>41</v>
      </c>
      <c r="B52" s="5">
        <f>SUM('Local Option Sales Tax Coll'!B53:M53)</f>
        <v>2163503.84</v>
      </c>
      <c r="C52" s="5">
        <f>SUM('Tourist Development Tax'!B53:M53)</f>
        <v>1031831.8600000001</v>
      </c>
      <c r="D52" s="5">
        <f>SUM('Conv &amp; Tourist Impact'!B53:M53)</f>
        <v>0</v>
      </c>
      <c r="E52" s="5">
        <f>SUM('Voted 1-Cent Local Option Fuel'!B53:M53)</f>
        <v>1968395.77</v>
      </c>
      <c r="F52" s="5">
        <f>SUM('Non-Voted Local Option Fuel '!B53:M53)</f>
        <v>11723213.09</v>
      </c>
      <c r="G52" s="5">
        <f>SUM('Addtional Local Option Fuel'!B53:M53)</f>
        <v>7964733.21</v>
      </c>
    </row>
    <row r="53" spans="1:7">
      <c r="A53" s="4" t="s">
        <v>42</v>
      </c>
      <c r="B53" s="5">
        <f>SUM('Local Option Sales Tax Coll'!B54:M54)</f>
        <v>1119420.3399999999</v>
      </c>
      <c r="C53" s="5">
        <f>SUM('Tourist Development Tax'!B54:M54)</f>
        <v>1391250.2400000002</v>
      </c>
      <c r="D53" s="5">
        <f>SUM('Conv &amp; Tourist Impact'!B54:M54)</f>
        <v>0</v>
      </c>
      <c r="E53" s="5">
        <f>SUM('Voted 1-Cent Local Option Fuel'!B54:M54)</f>
        <v>802098.08</v>
      </c>
      <c r="F53" s="5">
        <f>SUM('Non-Voted Local Option Fuel '!B54:M54)</f>
        <v>4799089.7399999993</v>
      </c>
      <c r="G53" s="5">
        <f>SUM('Addtional Local Option Fuel'!B54:M54)</f>
        <v>3689819.7700000005</v>
      </c>
    </row>
    <row r="54" spans="1:7">
      <c r="A54" s="4" t="s">
        <v>43</v>
      </c>
      <c r="B54" s="5">
        <f>SUM('Local Option Sales Tax Coll'!B55:M55)</f>
        <v>43842140.949999996</v>
      </c>
      <c r="C54" s="5">
        <f>SUM('Tourist Development Tax'!C55:M55)</f>
        <v>28679244.313999999</v>
      </c>
      <c r="D54" s="5">
        <f>SUM('Conv &amp; Tourist Impact'!C55:M55)</f>
        <v>7169811.0759999994</v>
      </c>
      <c r="E54" s="5">
        <f>SUM('Voted 1-Cent Local Option Fuel'!B55:M55)</f>
        <v>517278.14999999997</v>
      </c>
      <c r="F54" s="5">
        <f>SUM('Non-Voted Local Option Fuel '!B55:M55)</f>
        <v>3096432.1100000003</v>
      </c>
      <c r="G54" s="5">
        <f>SUM('Addtional Local Option Fuel'!B55:M55)</f>
        <v>1467207.54</v>
      </c>
    </row>
    <row r="55" spans="1:7">
      <c r="A55" s="4" t="s">
        <v>44</v>
      </c>
      <c r="B55" s="5">
        <f>SUM('Local Option Sales Tax Coll'!B56:M56)</f>
        <v>8166241.5700000012</v>
      </c>
      <c r="C55" s="5">
        <f>SUM('Tourist Development Tax'!C56:M56)</f>
        <v>3803182.18</v>
      </c>
      <c r="D55" s="5">
        <f>SUM('Conv &amp; Tourist Impact'!B56:M56)</f>
        <v>0</v>
      </c>
      <c r="E55" s="5">
        <f>SUM('Voted 1-Cent Local Option Fuel'!B56:M56)</f>
        <v>416693.28</v>
      </c>
      <c r="F55" s="5">
        <f>SUM('Non-Voted Local Option Fuel '!B56:M56)</f>
        <v>2482800.8299999996</v>
      </c>
      <c r="G55" s="5">
        <f>SUM('Addtional Local Option Fuel'!B56:M56)</f>
        <v>0</v>
      </c>
    </row>
    <row r="56" spans="1:7">
      <c r="A56" s="4" t="s">
        <v>45</v>
      </c>
      <c r="B56" s="5">
        <f>SUM('Local Option Sales Tax Coll'!B57:M57)</f>
        <v>1733724.06</v>
      </c>
      <c r="C56" s="5">
        <f>SUM('Tourist Development Tax'!B57:M57)</f>
        <v>13990083.4</v>
      </c>
      <c r="D56" s="5">
        <f>SUM('Conv &amp; Tourist Impact'!B57:M57)</f>
        <v>0</v>
      </c>
      <c r="E56" s="5">
        <f>SUM('Voted 1-Cent Local Option Fuel'!B57:M57)</f>
        <v>1031412.77</v>
      </c>
      <c r="F56" s="5">
        <f>SUM('Non-Voted Local Option Fuel '!B57:M57)</f>
        <v>6174715.8099999996</v>
      </c>
      <c r="G56" s="5">
        <f>SUM('Addtional Local Option Fuel'!B57:M57)</f>
        <v>1142591.3799999999</v>
      </c>
    </row>
    <row r="57" spans="1:7">
      <c r="A57" s="4" t="s">
        <v>46</v>
      </c>
      <c r="B57" s="5">
        <f>SUM('Local Option Sales Tax Coll'!B58:M58)</f>
        <v>3781972.8899999997</v>
      </c>
      <c r="C57" s="5">
        <f>SUM('Tourist Development Tax'!B58:M58)</f>
        <v>235831.06</v>
      </c>
      <c r="D57" s="5">
        <f>SUM('Conv &amp; Tourist Impact'!B58:M58)</f>
        <v>0</v>
      </c>
      <c r="E57" s="5">
        <f>SUM('Voted 1-Cent Local Option Fuel'!B58:M58)</f>
        <v>316679.38</v>
      </c>
      <c r="F57" s="5">
        <f>SUM('Non-Voted Local Option Fuel '!B58:M58)</f>
        <v>1886109.86</v>
      </c>
      <c r="G57" s="5">
        <f>SUM('Addtional Local Option Fuel'!B58:M58)</f>
        <v>1247390.8500000001</v>
      </c>
    </row>
    <row r="58" spans="1:7">
      <c r="A58" s="4" t="s">
        <v>47</v>
      </c>
      <c r="B58" s="5">
        <f>SUM('Local Option Sales Tax Coll'!B59:M59)</f>
        <v>182597809.58000001</v>
      </c>
      <c r="C58" s="5">
        <f>SUM('Tourist Development Tax'!B59:M59)</f>
        <v>195914400</v>
      </c>
      <c r="D58" s="5">
        <f>SUM('Conv &amp; Tourist Impact'!B59:M59)</f>
        <v>0</v>
      </c>
      <c r="E58" s="5">
        <f>SUM('Voted 1-Cent Local Option Fuel'!B59:M59)</f>
        <v>1063054.3999999999</v>
      </c>
      <c r="F58" s="5">
        <f>SUM('Non-Voted Local Option Fuel '!B59:M59)</f>
        <v>43248709.120000005</v>
      </c>
      <c r="G58" s="5">
        <f>SUM('Addtional Local Option Fuel'!B59:M59)</f>
        <v>0</v>
      </c>
    </row>
    <row r="59" spans="1:7">
      <c r="A59" s="4" t="s">
        <v>48</v>
      </c>
      <c r="B59" s="5">
        <f>SUM('Local Option Sales Tax Coll'!B60:M60)</f>
        <v>40214895.169999994</v>
      </c>
      <c r="C59" s="5">
        <f>SUM('Tourist Development Tax'!B60:M60)</f>
        <v>39900854.460000001</v>
      </c>
      <c r="D59" s="5">
        <f>SUM('Conv &amp; Tourist Impact'!B60:M60)</f>
        <v>0</v>
      </c>
      <c r="E59" s="5">
        <f>SUM('Voted 1-Cent Local Option Fuel'!B60:M60)</f>
        <v>1929563.08</v>
      </c>
      <c r="F59" s="5">
        <f>SUM('Non-Voted Local Option Fuel '!B60:M60)</f>
        <v>11553208.789999999</v>
      </c>
      <c r="G59" s="5">
        <f>SUM('Addtional Local Option Fuel'!B60:M60)</f>
        <v>0</v>
      </c>
    </row>
    <row r="60" spans="1:7">
      <c r="A60" s="4" t="s">
        <v>49</v>
      </c>
      <c r="B60" s="5">
        <f>SUM('Local Option Sales Tax Coll'!B61:M61)</f>
        <v>6041977.7599999998</v>
      </c>
      <c r="C60" s="5">
        <f>SUM('Tourist Development Tax'!B61:M61)</f>
        <v>33503599.349999994</v>
      </c>
      <c r="D60" s="5">
        <f>SUM('Conv &amp; Tourist Impact'!B61:M61)</f>
        <v>0</v>
      </c>
      <c r="E60" s="5">
        <f>SUM('Voted 1-Cent Local Option Fuel'!B61:M61)</f>
        <v>5892322.2399999993</v>
      </c>
      <c r="F60" s="5">
        <f>SUM('Non-Voted Local Option Fuel '!B61:M61)</f>
        <v>35232945.409999996</v>
      </c>
      <c r="G60" s="5">
        <f>SUM('Addtional Local Option Fuel'!B61:M61)</f>
        <v>27024034.339999996</v>
      </c>
    </row>
    <row r="61" spans="1:7">
      <c r="A61" s="4" t="s">
        <v>50</v>
      </c>
      <c r="B61" s="5">
        <f>SUM('Local Option Sales Tax Coll'!B62:M62)</f>
        <v>40210656.509999998</v>
      </c>
      <c r="C61" s="5">
        <f>SUM('Tourist Development Tax'!B62:M62)</f>
        <v>797785.01</v>
      </c>
      <c r="D61" s="5">
        <f>SUM('Conv &amp; Tourist Impact'!B62:M62)</f>
        <v>0</v>
      </c>
      <c r="E61" s="5">
        <f>SUM('Voted 1-Cent Local Option Fuel'!B62:M62)</f>
        <v>2247933.0500000003</v>
      </c>
      <c r="F61" s="5">
        <f>SUM('Non-Voted Local Option Fuel '!B62:M62)</f>
        <v>13445752.709999997</v>
      </c>
      <c r="G61" s="5">
        <f>SUM('Addtional Local Option Fuel'!B62:M62)</f>
        <v>0</v>
      </c>
    </row>
    <row r="62" spans="1:7">
      <c r="A62" s="4" t="s">
        <v>51</v>
      </c>
      <c r="B62" s="5">
        <f>SUM('Local Option Sales Tax Coll'!B63:M63)</f>
        <v>120920081.16</v>
      </c>
      <c r="C62" s="5">
        <f>SUM('Tourist Development Tax'!B63:M63)</f>
        <v>33802270.990000002</v>
      </c>
      <c r="D62" s="5">
        <f>SUM('Conv &amp; Tourist Impact'!B63:M63)</f>
        <v>0</v>
      </c>
      <c r="E62" s="5">
        <f>SUM('Voted 1-Cent Local Option Fuel'!B63:M63)</f>
        <v>3919786.98</v>
      </c>
      <c r="F62" s="5">
        <f>SUM('Non-Voted Local Option Fuel '!B63:M63)</f>
        <v>23447094.689999998</v>
      </c>
      <c r="G62" s="5">
        <f>SUM('Addtional Local Option Fuel'!B63:M63)</f>
        <v>0</v>
      </c>
    </row>
    <row r="63" spans="1:7">
      <c r="A63" s="4" t="s">
        <v>52</v>
      </c>
      <c r="B63" s="5">
        <f>SUM('Local Option Sales Tax Coll'!B64:M64)</f>
        <v>60299916.640000008</v>
      </c>
      <c r="C63" s="5">
        <f>SUM('Tourist Development Tax'!B64:M64)</f>
        <v>8989279.790000001</v>
      </c>
      <c r="D63" s="5">
        <f>SUM('Conv &amp; Tourist Impact'!B64:M64)</f>
        <v>0</v>
      </c>
      <c r="E63" s="5">
        <f>SUM('Voted 1-Cent Local Option Fuel'!B64:M64)</f>
        <v>2997537.78</v>
      </c>
      <c r="F63" s="5">
        <f>SUM('Non-Voted Local Option Fuel '!B64:M64)</f>
        <v>17852738.440000001</v>
      </c>
      <c r="G63" s="5">
        <f>SUM('Addtional Local Option Fuel'!B64:M64)</f>
        <v>11520773.98</v>
      </c>
    </row>
    <row r="64" spans="1:7">
      <c r="A64" s="4" t="s">
        <v>53</v>
      </c>
      <c r="B64" s="5">
        <f>SUM('Local Option Sales Tax Coll'!B65:M65)</f>
        <v>4657197.8199999994</v>
      </c>
      <c r="C64" s="5">
        <f>SUM('Tourist Development Tax'!B65:M65)</f>
        <v>278685.42</v>
      </c>
      <c r="D64" s="5">
        <f>SUM('Conv &amp; Tourist Impact'!B65:M65)</f>
        <v>0</v>
      </c>
      <c r="E64" s="5">
        <f>SUM('Voted 1-Cent Local Option Fuel'!B65:M65)</f>
        <v>344152.10000000003</v>
      </c>
      <c r="F64" s="5">
        <f>SUM('Non-Voted Local Option Fuel '!B65:M65)</f>
        <v>2051376.75</v>
      </c>
      <c r="G64" s="5">
        <f>SUM('Addtional Local Option Fuel'!B65:M65)</f>
        <v>1439736.6</v>
      </c>
    </row>
    <row r="65" spans="1:7">
      <c r="A65" s="4" t="s">
        <v>54</v>
      </c>
      <c r="B65" s="5">
        <f>SUM('Local Option Sales Tax Coll'!B66:M66)</f>
        <v>1269360.6399999999</v>
      </c>
      <c r="C65" s="5">
        <f>SUM('Tourist Development Tax'!B66:M66)</f>
        <v>8089040.6000000006</v>
      </c>
      <c r="D65" s="5">
        <f>SUM('Conv &amp; Tourist Impact'!B66:M66)</f>
        <v>0</v>
      </c>
      <c r="E65" s="5">
        <f>SUM('Voted 1-Cent Local Option Fuel'!B66:M66)</f>
        <v>202200.09</v>
      </c>
      <c r="F65" s="5">
        <f>SUM('Non-Voted Local Option Fuel '!B66:M66)</f>
        <v>7332969.4999999991</v>
      </c>
      <c r="G65" s="5">
        <f>SUM('Addtional Local Option Fuel'!B66:M66)</f>
        <v>0</v>
      </c>
    </row>
    <row r="66" spans="1:7">
      <c r="A66" s="4" t="s">
        <v>55</v>
      </c>
      <c r="B66" s="5">
        <f>SUM('Local Option Sales Tax Coll'!B67:M67)</f>
        <v>11420896.260000002</v>
      </c>
      <c r="C66" s="5">
        <f>SUM('Tourist Development Tax'!B67:M67)</f>
        <v>2954614.32</v>
      </c>
      <c r="D66" s="5">
        <f>SUM('Conv &amp; Tourist Impact'!B67:M67)</f>
        <v>0</v>
      </c>
      <c r="E66" s="5">
        <f>SUM('Voted 1-Cent Local Option Fuel'!B67:M67)</f>
        <v>1358620.03</v>
      </c>
      <c r="F66" s="5">
        <f>SUM('Non-Voted Local Option Fuel '!B67:M67)</f>
        <v>8116269.1999999993</v>
      </c>
      <c r="G66" s="5">
        <f>SUM('Addtional Local Option Fuel'!B67:M67)</f>
        <v>5957148.0599999996</v>
      </c>
    </row>
    <row r="67" spans="1:7">
      <c r="A67" s="4" t="s">
        <v>56</v>
      </c>
      <c r="B67" s="5">
        <f>SUM('Local Option Sales Tax Coll'!B68:M68)</f>
        <v>5916702.8200000012</v>
      </c>
      <c r="C67" s="5">
        <f>SUM('Tourist Development Tax'!B68:M68)</f>
        <v>1511782.4800000002</v>
      </c>
      <c r="D67" s="5">
        <f>SUM('Conv &amp; Tourist Impact'!B68:M68)</f>
        <v>0</v>
      </c>
      <c r="E67" s="5">
        <f>SUM('Voted 1-Cent Local Option Fuel'!B68:M68)</f>
        <v>96699.519999999975</v>
      </c>
      <c r="F67" s="5">
        <f>SUM('Non-Voted Local Option Fuel '!B68:M68)</f>
        <v>4459224.4000000004</v>
      </c>
      <c r="G67" s="5">
        <f>SUM('Addtional Local Option Fuel'!B68:M68)</f>
        <v>0</v>
      </c>
    </row>
    <row r="68" spans="1:7">
      <c r="A68" s="4" t="s">
        <v>57</v>
      </c>
      <c r="B68" s="5">
        <f>SUM('Local Option Sales Tax Coll'!B69:M69)</f>
        <v>55800054.440000013</v>
      </c>
      <c r="C68" s="5">
        <f>SUM('Tourist Development Tax'!C69:M69)</f>
        <v>15517419.719999997</v>
      </c>
      <c r="D68" s="5">
        <f>SUM('Conv &amp; Tourist Impact'!B69:M69)</f>
        <v>0</v>
      </c>
      <c r="E68" s="5">
        <f>SUM('Voted 1-Cent Local Option Fuel'!B69:M69)</f>
        <v>1614960.63</v>
      </c>
      <c r="F68" s="5">
        <f>SUM('Non-Voted Local Option Fuel '!B69:M69)</f>
        <v>9659092.5699999984</v>
      </c>
      <c r="G68" s="5">
        <f>SUM('Addtional Local Option Fuel'!B69:M69)</f>
        <v>7482608.5300000003</v>
      </c>
    </row>
    <row r="69" spans="1:7">
      <c r="A69" s="4" t="s">
        <v>58</v>
      </c>
      <c r="B69" s="5">
        <f>SUM('Local Option Sales Tax Coll'!B70:M70)</f>
        <v>4793966.7699999996</v>
      </c>
      <c r="C69" s="5">
        <f>SUM('Tourist Development Tax'!C70:M70)</f>
        <v>3702412.76</v>
      </c>
      <c r="D69" s="5">
        <f>SUM('Conv &amp; Tourist Impact'!B70:M70)</f>
        <v>0</v>
      </c>
      <c r="E69" s="5">
        <f>SUM('Voted 1-Cent Local Option Fuel'!B70:M70)</f>
        <v>2087592.09</v>
      </c>
      <c r="F69" s="5">
        <f>SUM('Non-Voted Local Option Fuel '!B70:M70)</f>
        <v>12495717.57</v>
      </c>
      <c r="G69" s="5">
        <f>SUM('Addtional Local Option Fuel'!B70:M70)</f>
        <v>0</v>
      </c>
    </row>
    <row r="70" spans="1:7">
      <c r="A70" s="4" t="s">
        <v>59</v>
      </c>
      <c r="B70" s="5">
        <f>SUM('Local Option Sales Tax Coll'!B71:M71)</f>
        <v>9795944.1400000006</v>
      </c>
      <c r="C70" s="5">
        <f>SUM('Tourist Development Tax'!B71:M71)</f>
        <v>508051.51999999996</v>
      </c>
      <c r="D70" s="5">
        <f>SUM('Conv &amp; Tourist Impact'!B71:M71)</f>
        <v>0</v>
      </c>
      <c r="E70" s="5">
        <f>SUM('Voted 1-Cent Local Option Fuel'!B71:M71)</f>
        <v>853068.77</v>
      </c>
      <c r="F70" s="5">
        <f>SUM('Non-Voted Local Option Fuel '!B71:M71)</f>
        <v>5063792.66</v>
      </c>
      <c r="G70" s="5">
        <f>SUM('Addtional Local Option Fuel'!B71:M71)</f>
        <v>0</v>
      </c>
    </row>
    <row r="71" spans="1:7">
      <c r="A71" s="4" t="s">
        <v>60</v>
      </c>
      <c r="B71" s="5">
        <f>SUM('Local Option Sales Tax Coll'!B72:M72)</f>
        <v>2856547.16</v>
      </c>
      <c r="C71" s="5">
        <f>SUM('Tourist Development Tax'!B72:M72)</f>
        <v>193133.06000000003</v>
      </c>
      <c r="D71" s="5">
        <f>SUM('Conv &amp; Tourist Impact'!B72:M72)</f>
        <v>0</v>
      </c>
      <c r="E71" s="5">
        <f>SUM('Voted 1-Cent Local Option Fuel'!B72:M72)</f>
        <v>270661.54000000004</v>
      </c>
      <c r="F71" s="5">
        <f>SUM('Non-Voted Local Option Fuel '!B72:M72)</f>
        <v>1610443.7999999996</v>
      </c>
      <c r="G71" s="5">
        <f>SUM('Addtional Local Option Fuel'!B72:M72)</f>
        <v>1022383.74</v>
      </c>
    </row>
    <row r="72" spans="1:7">
      <c r="A72" s="4" t="s">
        <v>130</v>
      </c>
      <c r="B72" s="5">
        <f>SUM('Local Option Sales Tax Coll'!B73:M73)</f>
        <v>1918789.1</v>
      </c>
      <c r="C72" s="5">
        <f>SUM('Tourist Development Tax'!B73:M73)</f>
        <v>231205</v>
      </c>
      <c r="D72" s="5">
        <f>SUM('Conv &amp; Tourist Impact'!B73:M73)</f>
        <v>0</v>
      </c>
      <c r="E72" s="5">
        <f>SUM('Voted 1-Cent Local Option Fuel'!B73:M73)</f>
        <v>63887.5</v>
      </c>
      <c r="F72" s="5">
        <f>SUM('Non-Voted Local Option Fuel '!B73:M73)</f>
        <v>1002306.22</v>
      </c>
      <c r="G72" s="5">
        <f>SUM('Addtional Local Option Fuel'!B73:M73)</f>
        <v>0</v>
      </c>
    </row>
    <row r="73" spans="1:7">
      <c r="A73" s="4" t="s">
        <v>62</v>
      </c>
      <c r="B73" s="5">
        <f>SUM('Local Option Sales Tax Coll'!B74:M74)</f>
        <v>395637.49</v>
      </c>
      <c r="C73" s="5">
        <f>SUM('Tourist Development Tax'!B74:M74)</f>
        <v>0</v>
      </c>
      <c r="D73" s="5">
        <f>SUM('Conv &amp; Tourist Impact'!B74:M74)</f>
        <v>0</v>
      </c>
      <c r="E73" s="5">
        <f>SUM('Voted 1-Cent Local Option Fuel'!B74:M74)</f>
        <v>65082.020000000004</v>
      </c>
      <c r="F73" s="5">
        <f>SUM('Non-Voted Local Option Fuel '!B74:M74)</f>
        <v>385625.82999999996</v>
      </c>
      <c r="G73" s="5">
        <f>SUM('Addtional Local Option Fuel'!B74:M74)</f>
        <v>0</v>
      </c>
    </row>
    <row r="74" spans="1:7">
      <c r="A74" s="4" t="s">
        <v>63</v>
      </c>
      <c r="B74" s="5">
        <f>SUM('Local Option Sales Tax Coll'!B75:M75)</f>
        <v>28887569.620000005</v>
      </c>
      <c r="C74" s="5">
        <f>SUM('Tourist Development Tax'!B75:M75)</f>
        <v>8495382.540000001</v>
      </c>
      <c r="D74" s="5">
        <f>SUM('Conv &amp; Tourist Impact'!B75:M75)</f>
        <v>8495382.7999999989</v>
      </c>
      <c r="E74" s="5">
        <f>SUM('Voted 1-Cent Local Option Fuel'!B75:M75)</f>
        <v>2282522.4800000004</v>
      </c>
      <c r="F74" s="5">
        <f>SUM('Non-Voted Local Option Fuel '!B75:M75)</f>
        <v>13649476.49</v>
      </c>
      <c r="G74" s="5">
        <f>SUM('Addtional Local Option Fuel'!B75:M75)</f>
        <v>10440556.470000001</v>
      </c>
    </row>
    <row r="75" spans="1:7">
      <c r="A75" s="4" t="s">
        <v>64</v>
      </c>
      <c r="B75" s="5">
        <f>SUM('Local Option Sales Tax Coll'!B76:M76)</f>
        <v>1484544.39</v>
      </c>
      <c r="C75" s="5">
        <f>SUM('Tourist Development Tax'!B76:M76)</f>
        <v>112837.51999999999</v>
      </c>
      <c r="D75" s="5">
        <f>SUM('Conv &amp; Tourist Impact'!B76:M76)</f>
        <v>0</v>
      </c>
      <c r="E75" s="5">
        <f>SUM('Voted 1-Cent Local Option Fuel'!B76:M76)</f>
        <v>114835.70999999998</v>
      </c>
      <c r="F75" s="5">
        <f>SUM('Non-Voted Local Option Fuel '!B76:M76)</f>
        <v>685130.83000000007</v>
      </c>
      <c r="G75" s="5">
        <f>SUM('Addtional Local Option Fuel'!B76:M76)</f>
        <v>0</v>
      </c>
    </row>
    <row r="76" spans="1:7">
      <c r="A76" s="4" t="s">
        <v>65</v>
      </c>
      <c r="B76" s="5">
        <f>SUM('Local Option Sales Tax Coll'!B77:M77)</f>
        <v>23615048.659999996</v>
      </c>
      <c r="C76" s="5">
        <f>SUM('Tourist Development Tax'!B77:L77)</f>
        <v>14968099.52</v>
      </c>
      <c r="D76" s="5">
        <f>SUM('Conv &amp; Tourist Impact'!B77:M77)</f>
        <v>0</v>
      </c>
      <c r="E76" s="5">
        <f>SUM('Voted 1-Cent Local Option Fuel'!B77:M77)</f>
        <v>397463.62000000005</v>
      </c>
      <c r="F76" s="5">
        <f>SUM('Non-Voted Local Option Fuel '!B77:M77)</f>
        <v>2376296.67</v>
      </c>
      <c r="G76" s="5">
        <f>SUM('Addtional Local Option Fuel'!B77:M77)</f>
        <v>0</v>
      </c>
    </row>
    <row r="77" spans="1:7">
      <c r="A77" s="4" t="s">
        <v>66</v>
      </c>
      <c r="B77" s="5">
        <f>SUM('Local Option Sales Tax Coll'!B78:M78)</f>
        <v>1311578.8399999999</v>
      </c>
      <c r="C77" s="5">
        <f>SUM('Tourist Development Tax'!B78:M78)</f>
        <v>71358.559999999998</v>
      </c>
      <c r="D77" s="5">
        <f>SUM('Conv &amp; Tourist Impact'!B78:M78)</f>
        <v>0</v>
      </c>
      <c r="E77" s="5">
        <f>SUM('Voted 1-Cent Local Option Fuel'!B78:M78)</f>
        <v>120056.93000000001</v>
      </c>
      <c r="F77" s="5">
        <f>SUM('Non-Voted Local Option Fuel '!B78:M78)</f>
        <v>717024.49000000011</v>
      </c>
      <c r="G77" s="5">
        <f>SUM('Addtional Local Option Fuel'!B78:M78)</f>
        <v>0</v>
      </c>
    </row>
    <row r="78" spans="1:7">
      <c r="A78" s="4" t="s">
        <v>67</v>
      </c>
      <c r="B78" s="5">
        <f>SUM('Local Option Sales Tax Coll'!B79:M79)</f>
        <v>129284405.54000001</v>
      </c>
      <c r="C78" s="5">
        <f>SUM('Tourist Development Tax'!B79:M79)</f>
        <v>0</v>
      </c>
      <c r="D78" s="5">
        <f>SUM('Conv &amp; Tourist Impact'!B79:M79)</f>
        <v>0</v>
      </c>
      <c r="E78" s="5">
        <f>SUM('Voted 1-Cent Local Option Fuel'!B79:M79)</f>
        <v>0</v>
      </c>
      <c r="F78" s="5">
        <f>SUM('Non-Voted Local Option Fuel '!B79:M79)</f>
        <v>0</v>
      </c>
      <c r="G78" s="5">
        <f>SUM('Addtional Local Option Fuel'!B79:M79)</f>
        <v>0</v>
      </c>
    </row>
    <row r="79" spans="1:7">
      <c r="A79" s="4" t="s">
        <v>1</v>
      </c>
      <c r="B79" s="5" t="s">
        <v>83</v>
      </c>
      <c r="C79" s="5" t="s">
        <v>84</v>
      </c>
      <c r="D79" s="5" t="s">
        <v>84</v>
      </c>
      <c r="E79" s="5" t="s">
        <v>84</v>
      </c>
      <c r="F79" s="5" t="s">
        <v>84</v>
      </c>
      <c r="G79" s="5" t="s">
        <v>85</v>
      </c>
    </row>
    <row r="80" spans="1:7">
      <c r="A80" s="4" t="s">
        <v>68</v>
      </c>
      <c r="B80" s="5">
        <f t="shared" ref="B80:G80" si="0">SUM(B11:B78)</f>
        <v>1819042459.1700003</v>
      </c>
      <c r="C80" s="5">
        <f t="shared" si="0"/>
        <v>653572903.23733318</v>
      </c>
      <c r="D80" s="5">
        <f t="shared" si="0"/>
        <v>91152011.052666664</v>
      </c>
      <c r="E80" s="5">
        <f t="shared" si="0"/>
        <v>81337070.760000005</v>
      </c>
      <c r="F80" s="5">
        <f t="shared" si="0"/>
        <v>581327348.33000016</v>
      </c>
      <c r="G80" s="5">
        <f t="shared" si="0"/>
        <v>200080353.15000001</v>
      </c>
    </row>
    <row r="82" spans="1:1">
      <c r="A82" s="4" t="s">
        <v>86</v>
      </c>
    </row>
    <row r="83" spans="1:1">
      <c r="A83" s="4" t="s">
        <v>87</v>
      </c>
    </row>
    <row r="84" spans="1:1">
      <c r="A84" s="4" t="s">
        <v>88</v>
      </c>
    </row>
    <row r="85" spans="1:1">
      <c r="A85" s="4"/>
    </row>
  </sheetData>
  <mergeCells count="4">
    <mergeCell ref="A3:G3"/>
    <mergeCell ref="A5:G5"/>
    <mergeCell ref="A6:G6"/>
    <mergeCell ref="A4:G4"/>
  </mergeCells>
  <phoneticPr fontId="3"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P81"/>
  <sheetViews>
    <sheetView workbookViewId="0">
      <pane xSplit="1" ySplit="11" topLeftCell="B12" activePane="bottomRight" state="frozen"/>
      <selection pane="topRight" activeCell="B1" sqref="B1"/>
      <selection pane="bottomLeft" activeCell="A10" sqref="A10"/>
      <selection pane="bottomRight" activeCell="G43" sqref="G43"/>
    </sheetView>
  </sheetViews>
  <sheetFormatPr defaultRowHeight="12.75"/>
  <cols>
    <col min="1" max="1" width="16.1640625" bestFit="1" customWidth="1"/>
    <col min="2" max="4" width="11.1640625" customWidth="1"/>
    <col min="5" max="9" width="11.1640625" bestFit="1" customWidth="1"/>
    <col min="10" max="10" width="11.83203125" bestFit="1" customWidth="1"/>
    <col min="11" max="12" width="11.1640625" bestFit="1" customWidth="1"/>
    <col min="13" max="13" width="13.83203125" bestFit="1" customWidth="1"/>
    <col min="14" max="14" width="12.6640625" bestFit="1" customWidth="1"/>
  </cols>
  <sheetData>
    <row r="1" spans="1:14">
      <c r="A1" t="str">
        <f>'SFY1214'!A1</f>
        <v>VALIDATED TAX RECEIPTS DATA FOR:  JULY, 2013 thru June, 2014</v>
      </c>
      <c r="N1" t="s">
        <v>89</v>
      </c>
    </row>
    <row r="3" spans="1:14">
      <c r="A3" s="40" t="s">
        <v>69</v>
      </c>
      <c r="B3" s="40"/>
      <c r="C3" s="40"/>
      <c r="D3" s="40"/>
      <c r="E3" s="40"/>
      <c r="F3" s="40"/>
      <c r="G3" s="40"/>
      <c r="H3" s="40"/>
      <c r="I3" s="40"/>
      <c r="J3" s="40"/>
      <c r="K3" s="40"/>
      <c r="L3" s="40"/>
      <c r="M3" s="40"/>
      <c r="N3" s="40"/>
    </row>
    <row r="4" spans="1:14">
      <c r="A4" s="40" t="s">
        <v>131</v>
      </c>
      <c r="B4" s="40"/>
      <c r="C4" s="40"/>
      <c r="D4" s="40"/>
      <c r="E4" s="40"/>
      <c r="F4" s="40"/>
      <c r="G4" s="40"/>
      <c r="H4" s="40"/>
      <c r="I4" s="40"/>
      <c r="J4" s="40"/>
      <c r="K4" s="40"/>
      <c r="L4" s="40"/>
      <c r="M4" s="40"/>
      <c r="N4" s="40"/>
    </row>
    <row r="5" spans="1:14">
      <c r="A5" s="40" t="s">
        <v>70</v>
      </c>
      <c r="B5" s="40"/>
      <c r="C5" s="40"/>
      <c r="D5" s="40"/>
      <c r="E5" s="40"/>
      <c r="F5" s="40"/>
      <c r="G5" s="40"/>
      <c r="H5" s="40"/>
      <c r="I5" s="40"/>
      <c r="J5" s="40"/>
      <c r="K5" s="40"/>
      <c r="L5" s="40"/>
      <c r="M5" s="40"/>
      <c r="N5" s="40"/>
    </row>
    <row r="6" spans="1:14">
      <c r="A6" s="40" t="s">
        <v>135</v>
      </c>
      <c r="B6" s="40"/>
      <c r="C6" s="40"/>
      <c r="D6" s="40"/>
      <c r="E6" s="40"/>
      <c r="F6" s="40"/>
      <c r="G6" s="40"/>
      <c r="H6" s="40"/>
      <c r="I6" s="40"/>
      <c r="J6" s="40"/>
      <c r="K6" s="40"/>
      <c r="L6" s="40"/>
      <c r="M6" s="40"/>
      <c r="N6" s="40"/>
    </row>
    <row r="7" spans="1:14">
      <c r="A7" s="40" t="s">
        <v>133</v>
      </c>
      <c r="B7" s="40"/>
      <c r="C7" s="40"/>
      <c r="D7" s="40"/>
      <c r="E7" s="40"/>
      <c r="F7" s="40"/>
      <c r="G7" s="40"/>
      <c r="H7" s="40"/>
      <c r="I7" s="40"/>
      <c r="J7" s="40"/>
      <c r="K7" s="40"/>
      <c r="L7" s="40"/>
      <c r="M7" s="40"/>
      <c r="N7" s="40"/>
    </row>
    <row r="8" spans="1:14">
      <c r="N8" s="6"/>
    </row>
    <row r="9" spans="1:14">
      <c r="B9" s="2">
        <v>41456</v>
      </c>
      <c r="C9" s="2">
        <v>41487</v>
      </c>
      <c r="D9" s="2">
        <v>41518</v>
      </c>
      <c r="E9" s="2">
        <v>41548</v>
      </c>
      <c r="F9" s="2">
        <v>41579</v>
      </c>
      <c r="G9" s="2">
        <v>41609</v>
      </c>
      <c r="H9" s="2">
        <v>41640</v>
      </c>
      <c r="I9" s="2">
        <v>41671</v>
      </c>
      <c r="J9" s="2">
        <v>41699</v>
      </c>
      <c r="K9" s="2">
        <v>41730</v>
      </c>
      <c r="L9" s="2">
        <v>41760</v>
      </c>
      <c r="M9" s="2">
        <v>41791</v>
      </c>
      <c r="N9" s="31" t="s">
        <v>139</v>
      </c>
    </row>
    <row r="10" spans="1:14">
      <c r="A10" t="s">
        <v>0</v>
      </c>
      <c r="B10" s="3"/>
      <c r="C10" s="3"/>
      <c r="D10" s="3"/>
      <c r="E10" s="3"/>
      <c r="F10" s="3"/>
      <c r="G10" s="3"/>
      <c r="H10" s="3"/>
      <c r="I10" s="3"/>
      <c r="J10" s="3"/>
      <c r="K10" s="3"/>
      <c r="L10" s="3"/>
      <c r="M10" s="3"/>
      <c r="N10" s="6"/>
    </row>
    <row r="11" spans="1:14">
      <c r="A11" t="s">
        <v>1</v>
      </c>
    </row>
    <row r="12" spans="1:14">
      <c r="A12" t="s">
        <v>90</v>
      </c>
      <c r="B12" s="1">
        <v>122404.54</v>
      </c>
      <c r="C12" s="1">
        <v>150691.18</v>
      </c>
      <c r="D12" s="1">
        <v>110831.99</v>
      </c>
      <c r="E12" s="1">
        <v>130881.11</v>
      </c>
      <c r="F12" s="1">
        <v>126550.03</v>
      </c>
      <c r="G12" s="1">
        <v>122897.18</v>
      </c>
      <c r="H12" s="1">
        <v>137716.57999999999</v>
      </c>
      <c r="I12" s="1">
        <v>131370.4</v>
      </c>
      <c r="J12" s="1">
        <v>139510.22</v>
      </c>
      <c r="K12" s="1">
        <v>150470.6</v>
      </c>
      <c r="L12" s="1">
        <v>145849.62</v>
      </c>
      <c r="M12" s="38">
        <v>135935.85</v>
      </c>
      <c r="N12" s="6">
        <f>SUM(B12:M12)</f>
        <v>1605109.3000000003</v>
      </c>
    </row>
    <row r="13" spans="1:14">
      <c r="A13" t="s">
        <v>91</v>
      </c>
      <c r="B13" s="1">
        <v>124930.06</v>
      </c>
      <c r="C13" s="1">
        <v>118815.65</v>
      </c>
      <c r="D13" s="1">
        <v>112934.42</v>
      </c>
      <c r="E13" s="1">
        <v>112619.58</v>
      </c>
      <c r="F13" s="1">
        <v>112733.36</v>
      </c>
      <c r="G13" s="1">
        <v>120566.88</v>
      </c>
      <c r="H13" s="1">
        <v>133260.69</v>
      </c>
      <c r="I13" s="1">
        <v>105349.89</v>
      </c>
      <c r="J13" s="1">
        <v>128836.86</v>
      </c>
      <c r="K13" s="1">
        <v>127690.67</v>
      </c>
      <c r="L13" s="1">
        <v>120940.57</v>
      </c>
      <c r="M13" s="38">
        <v>128708.6</v>
      </c>
      <c r="N13" s="6">
        <f t="shared" ref="N13:N76" si="0">SUM(B13:M13)</f>
        <v>1447387.2300000002</v>
      </c>
    </row>
    <row r="14" spans="1:14">
      <c r="A14" t="s">
        <v>92</v>
      </c>
      <c r="B14" s="1">
        <v>1833146.52</v>
      </c>
      <c r="C14" s="1">
        <v>1769481.32</v>
      </c>
      <c r="D14" s="1">
        <v>1394079.88</v>
      </c>
      <c r="E14" s="1">
        <v>1232937.18</v>
      </c>
      <c r="F14" s="1">
        <v>1165622.8999999999</v>
      </c>
      <c r="G14" s="1">
        <v>1022569.87</v>
      </c>
      <c r="H14" s="1">
        <v>1155487.28</v>
      </c>
      <c r="I14" s="1">
        <v>1020521.22</v>
      </c>
      <c r="J14" s="1">
        <v>1163232.29</v>
      </c>
      <c r="K14" s="1">
        <v>1617621.31</v>
      </c>
      <c r="L14" s="1">
        <v>1426368.46</v>
      </c>
      <c r="M14" s="38">
        <v>1543484.55</v>
      </c>
      <c r="N14" s="6">
        <f t="shared" si="0"/>
        <v>16344552.779999997</v>
      </c>
    </row>
    <row r="15" spans="1:14">
      <c r="A15" t="s">
        <v>5</v>
      </c>
      <c r="B15" s="1">
        <v>160637.01</v>
      </c>
      <c r="C15" s="1">
        <v>155542.42000000001</v>
      </c>
      <c r="D15" s="1">
        <v>163454.49</v>
      </c>
      <c r="E15" s="1">
        <v>148336.60999999999</v>
      </c>
      <c r="F15" s="1">
        <v>157649.82999999999</v>
      </c>
      <c r="G15" s="1">
        <v>168507.97</v>
      </c>
      <c r="H15" s="1">
        <v>175954.62</v>
      </c>
      <c r="I15" s="1">
        <v>160116.81</v>
      </c>
      <c r="J15" s="1">
        <v>161394.15</v>
      </c>
      <c r="K15" s="1">
        <v>178538.51</v>
      </c>
      <c r="L15" s="1">
        <v>162074.17000000001</v>
      </c>
      <c r="M15" s="38">
        <v>166860.09</v>
      </c>
      <c r="N15" s="6">
        <f t="shared" si="0"/>
        <v>1959066.68</v>
      </c>
    </row>
    <row r="16" spans="1:14">
      <c r="A16" t="s">
        <v>93</v>
      </c>
      <c r="B16" s="1">
        <v>113709.58</v>
      </c>
      <c r="C16" s="1">
        <v>117102.12</v>
      </c>
      <c r="D16" s="1">
        <v>120940.39</v>
      </c>
      <c r="E16" s="1">
        <v>123853.39</v>
      </c>
      <c r="F16" s="1">
        <v>125242.96</v>
      </c>
      <c r="G16" s="1">
        <v>122148.62</v>
      </c>
      <c r="H16" s="1">
        <v>128396.97</v>
      </c>
      <c r="I16" s="1">
        <v>129221.68</v>
      </c>
      <c r="J16" s="1">
        <v>132697.64000000001</v>
      </c>
      <c r="K16" s="1">
        <v>151637.09</v>
      </c>
      <c r="L16" s="1">
        <v>160714.45000000001</v>
      </c>
      <c r="M16" s="38">
        <v>133959.85</v>
      </c>
      <c r="N16" s="6">
        <f t="shared" si="0"/>
        <v>1559624.7400000002</v>
      </c>
    </row>
    <row r="17" spans="1:16">
      <c r="A17" t="s">
        <v>94</v>
      </c>
      <c r="B17" s="1">
        <v>1453248.39</v>
      </c>
      <c r="C17" s="1">
        <v>1247630.77</v>
      </c>
      <c r="D17" s="1">
        <v>1258126.5900000001</v>
      </c>
      <c r="E17" s="1">
        <v>1420626.89</v>
      </c>
      <c r="F17" s="1">
        <v>1401962.8</v>
      </c>
      <c r="G17" s="1">
        <v>1394007.39</v>
      </c>
      <c r="H17" s="1">
        <v>1537517.24</v>
      </c>
      <c r="I17" s="1">
        <v>1399122.28</v>
      </c>
      <c r="J17" s="1">
        <v>1406859.28</v>
      </c>
      <c r="K17" s="1">
        <v>1589328.17</v>
      </c>
      <c r="L17" s="1">
        <v>1437286.08</v>
      </c>
      <c r="M17" s="38">
        <v>1425004.12</v>
      </c>
      <c r="N17" s="6">
        <f t="shared" si="0"/>
        <v>16970719.999999996</v>
      </c>
    </row>
    <row r="18" spans="1:16">
      <c r="A18" t="s">
        <v>8</v>
      </c>
      <c r="B18" s="1">
        <v>73786.33</v>
      </c>
      <c r="C18" s="1">
        <v>70037.179999999993</v>
      </c>
      <c r="D18" s="1">
        <v>70095.25</v>
      </c>
      <c r="E18" s="1">
        <v>68359.960000000006</v>
      </c>
      <c r="F18" s="1">
        <v>71246.66</v>
      </c>
      <c r="G18" s="1">
        <v>64285.62</v>
      </c>
      <c r="H18" s="1">
        <v>75324.41</v>
      </c>
      <c r="I18" s="1">
        <v>59201.36</v>
      </c>
      <c r="J18" s="1">
        <v>74127.19</v>
      </c>
      <c r="K18" s="1">
        <v>82293.17</v>
      </c>
      <c r="L18" s="1">
        <v>73245.679999999993</v>
      </c>
      <c r="M18" s="38">
        <v>75557.84</v>
      </c>
      <c r="N18" s="6">
        <f t="shared" si="0"/>
        <v>857560.65</v>
      </c>
    </row>
    <row r="19" spans="1:16">
      <c r="A19" t="s">
        <v>95</v>
      </c>
      <c r="B19" s="1">
        <v>1434713.14</v>
      </c>
      <c r="C19" s="1">
        <v>1338167.3999999999</v>
      </c>
      <c r="D19" s="1">
        <v>1285316.83</v>
      </c>
      <c r="E19" s="1">
        <v>1320036.95</v>
      </c>
      <c r="F19" s="1">
        <v>1478496.85</v>
      </c>
      <c r="G19" s="1">
        <v>1680565.85</v>
      </c>
      <c r="H19" s="1">
        <v>1912110.48</v>
      </c>
      <c r="I19" s="1">
        <v>1742569.18</v>
      </c>
      <c r="J19" s="1">
        <v>1871391.18</v>
      </c>
      <c r="K19" s="1">
        <v>2037909.57</v>
      </c>
      <c r="L19" s="1">
        <v>1728657.77</v>
      </c>
      <c r="M19" s="38">
        <v>1519612.94</v>
      </c>
      <c r="N19" s="6">
        <f t="shared" si="0"/>
        <v>19349548.140000001</v>
      </c>
      <c r="P19" s="6"/>
    </row>
    <row r="20" spans="1:16">
      <c r="A20" t="s">
        <v>96</v>
      </c>
      <c r="B20" s="1">
        <v>20891.080000000002</v>
      </c>
      <c r="C20" s="1">
        <v>21278.92</v>
      </c>
      <c r="D20" s="1">
        <v>21277.46</v>
      </c>
      <c r="E20" s="1">
        <v>18682.990000000002</v>
      </c>
      <c r="F20" s="1">
        <v>21476.59</v>
      </c>
      <c r="G20" s="1">
        <v>20879.13</v>
      </c>
      <c r="H20" s="1">
        <v>20307.72</v>
      </c>
      <c r="I20" s="1">
        <v>20843.04</v>
      </c>
      <c r="J20" s="1">
        <v>23740.67</v>
      </c>
      <c r="K20" s="1">
        <v>26468.26</v>
      </c>
      <c r="L20" s="1">
        <v>24770.240000000002</v>
      </c>
      <c r="M20" s="38">
        <v>26009.58</v>
      </c>
      <c r="N20" s="6">
        <f t="shared" si="0"/>
        <v>266625.68000000005</v>
      </c>
    </row>
    <row r="21" spans="1:16">
      <c r="A21" t="s">
        <v>97</v>
      </c>
      <c r="B21" s="1">
        <v>1346777.31</v>
      </c>
      <c r="C21" s="1">
        <v>1242223.32</v>
      </c>
      <c r="D21" s="1">
        <v>1239958.8700000001</v>
      </c>
      <c r="E21" s="1">
        <v>1236896.31</v>
      </c>
      <c r="F21" s="1">
        <v>1230702.6599999999</v>
      </c>
      <c r="G21" s="1">
        <v>1342295.77</v>
      </c>
      <c r="H21" s="1">
        <v>1561366.49</v>
      </c>
      <c r="I21" s="1">
        <v>1152366.58</v>
      </c>
      <c r="J21" s="1">
        <v>1289694.7</v>
      </c>
      <c r="K21" s="1">
        <v>1378665.67</v>
      </c>
      <c r="L21" s="1">
        <v>1330179.31</v>
      </c>
      <c r="M21" s="38">
        <v>1329545.98</v>
      </c>
      <c r="N21" s="6">
        <f t="shared" si="0"/>
        <v>15680672.970000001</v>
      </c>
    </row>
    <row r="22" spans="1:16">
      <c r="A22" t="s">
        <v>98</v>
      </c>
      <c r="B22" s="1">
        <v>35449.61</v>
      </c>
      <c r="C22" s="1">
        <v>62491.21</v>
      </c>
      <c r="D22" s="1">
        <v>63302.27</v>
      </c>
      <c r="E22" s="1">
        <v>70452.88</v>
      </c>
      <c r="F22" s="1">
        <v>77134.87</v>
      </c>
      <c r="G22" s="1">
        <v>73163.789999999994</v>
      </c>
      <c r="H22" s="1">
        <v>96658.63</v>
      </c>
      <c r="I22" s="1">
        <v>80106.759999999995</v>
      </c>
      <c r="J22" s="1">
        <v>77431.06</v>
      </c>
      <c r="K22" s="1">
        <v>76491.48</v>
      </c>
      <c r="L22" s="1">
        <v>82353.66</v>
      </c>
      <c r="M22" s="38">
        <v>78563.78</v>
      </c>
      <c r="N22" s="6">
        <f t="shared" si="0"/>
        <v>873599.99999999988</v>
      </c>
    </row>
    <row r="23" spans="1:16">
      <c r="A23" t="s">
        <v>12</v>
      </c>
      <c r="B23" s="1">
        <v>533679.16</v>
      </c>
      <c r="C23" s="1">
        <v>511042.98</v>
      </c>
      <c r="D23" s="1">
        <v>505535.69</v>
      </c>
      <c r="E23" s="1">
        <v>499628.74</v>
      </c>
      <c r="F23" s="1">
        <v>501940.04</v>
      </c>
      <c r="G23" s="1">
        <v>522794.46</v>
      </c>
      <c r="H23" s="1">
        <v>580687.93999999994</v>
      </c>
      <c r="I23" s="1">
        <v>504359.33</v>
      </c>
      <c r="J23" s="1">
        <v>552562.01</v>
      </c>
      <c r="K23" s="1">
        <v>585861.82999999996</v>
      </c>
      <c r="L23" s="1">
        <v>534192.62</v>
      </c>
      <c r="M23" s="38">
        <v>544593.54</v>
      </c>
      <c r="N23" s="6">
        <f t="shared" si="0"/>
        <v>6376878.3399999999</v>
      </c>
    </row>
    <row r="24" spans="1:16">
      <c r="A24" t="s">
        <v>129</v>
      </c>
      <c r="B24" s="1">
        <v>31190101.84</v>
      </c>
      <c r="C24" s="1">
        <v>30938657.940000001</v>
      </c>
      <c r="D24" s="1">
        <v>30727755.239999998</v>
      </c>
      <c r="E24" s="1">
        <v>30151134.16</v>
      </c>
      <c r="F24" s="1">
        <v>31393313.390000001</v>
      </c>
      <c r="G24" s="1">
        <v>34446992.710000001</v>
      </c>
      <c r="H24" s="1">
        <v>39945339.159999996</v>
      </c>
      <c r="I24" s="1">
        <v>33486062.23</v>
      </c>
      <c r="J24" s="1">
        <v>33654440.020000003</v>
      </c>
      <c r="K24" s="1">
        <v>37014511.149999999</v>
      </c>
      <c r="L24" s="1">
        <v>34352462.340000004</v>
      </c>
      <c r="M24" s="38">
        <v>33437892.32</v>
      </c>
      <c r="N24" s="6">
        <f t="shared" si="0"/>
        <v>400738662.49999994</v>
      </c>
    </row>
    <row r="25" spans="1:16">
      <c r="A25" t="s">
        <v>13</v>
      </c>
      <c r="B25" s="1">
        <v>136754.69</v>
      </c>
      <c r="C25" s="1">
        <v>124917.42</v>
      </c>
      <c r="D25" s="1">
        <v>122785.43</v>
      </c>
      <c r="E25" s="1">
        <v>125417.76</v>
      </c>
      <c r="F25" s="1">
        <v>135161.23000000001</v>
      </c>
      <c r="G25" s="1">
        <v>147712.82999999999</v>
      </c>
      <c r="H25" s="1">
        <v>167907.02</v>
      </c>
      <c r="I25" s="1">
        <v>145596.06</v>
      </c>
      <c r="J25" s="1">
        <v>165260.13</v>
      </c>
      <c r="K25" s="1">
        <v>164794.51</v>
      </c>
      <c r="L25" s="1">
        <v>147796.29999999999</v>
      </c>
      <c r="M25" s="38">
        <v>151357.03</v>
      </c>
      <c r="N25" s="6">
        <f t="shared" si="0"/>
        <v>1735460.41</v>
      </c>
    </row>
    <row r="26" spans="1:16">
      <c r="A26" t="s">
        <v>14</v>
      </c>
      <c r="B26" s="1">
        <v>49760.959999999999</v>
      </c>
      <c r="C26" s="1">
        <v>47048.47</v>
      </c>
      <c r="D26" s="1">
        <v>56160.76</v>
      </c>
      <c r="E26" s="1">
        <v>52332.22</v>
      </c>
      <c r="F26" s="1">
        <v>51896.639999999999</v>
      </c>
      <c r="G26" s="1">
        <v>43949.16</v>
      </c>
      <c r="H26" s="1">
        <v>57679.66</v>
      </c>
      <c r="I26" s="1">
        <v>54802.45</v>
      </c>
      <c r="J26" s="1">
        <v>45499.09</v>
      </c>
      <c r="K26" s="1">
        <v>64844.59</v>
      </c>
      <c r="L26" s="1">
        <v>47623.26</v>
      </c>
      <c r="M26" s="38">
        <v>51774.7</v>
      </c>
      <c r="N26" s="6">
        <f t="shared" si="0"/>
        <v>623371.96</v>
      </c>
    </row>
    <row r="27" spans="1:16">
      <c r="A27" t="s">
        <v>99</v>
      </c>
      <c r="B27" s="1">
        <v>10787292.35</v>
      </c>
      <c r="C27" s="1">
        <v>10205207.890000001</v>
      </c>
      <c r="D27" s="1">
        <v>10301272.77</v>
      </c>
      <c r="E27" s="1">
        <v>10125577.26</v>
      </c>
      <c r="F27" s="1">
        <v>10282009.82</v>
      </c>
      <c r="G27" s="1">
        <v>10604287.23</v>
      </c>
      <c r="H27" s="1">
        <v>12271327.52</v>
      </c>
      <c r="I27" s="1">
        <v>9741443.1699999999</v>
      </c>
      <c r="J27" s="1">
        <v>10532428.26</v>
      </c>
      <c r="K27" s="1">
        <v>11403934.109999999</v>
      </c>
      <c r="L27" s="1">
        <v>11088335.98</v>
      </c>
      <c r="M27" s="38">
        <v>11106056.300000001</v>
      </c>
      <c r="N27" s="6">
        <f t="shared" si="0"/>
        <v>128449172.66000001</v>
      </c>
    </row>
    <row r="28" spans="1:16">
      <c r="A28" t="s">
        <v>100</v>
      </c>
      <c r="B28" s="1">
        <v>5242704.66</v>
      </c>
      <c r="C28" s="1">
        <v>5102789.8600000003</v>
      </c>
      <c r="D28" s="1">
        <v>4845585.32</v>
      </c>
      <c r="E28" s="1">
        <v>4442079.91</v>
      </c>
      <c r="F28" s="1">
        <v>4482924.45</v>
      </c>
      <c r="G28" s="1">
        <v>4419738.0999999996</v>
      </c>
      <c r="H28" s="1">
        <v>5092358.17</v>
      </c>
      <c r="I28" s="1">
        <v>3987380.83</v>
      </c>
      <c r="J28" s="1">
        <v>4574829.9000000004</v>
      </c>
      <c r="K28" s="1">
        <v>5150009.4400000004</v>
      </c>
      <c r="L28" s="1">
        <v>4828117.8600000003</v>
      </c>
      <c r="M28" s="38">
        <v>5386642.29</v>
      </c>
      <c r="N28" s="6">
        <f t="shared" si="0"/>
        <v>57555160.789999992</v>
      </c>
    </row>
    <row r="29" spans="1:16">
      <c r="A29" t="s">
        <v>17</v>
      </c>
      <c r="B29" s="1">
        <v>634061.43000000005</v>
      </c>
      <c r="C29" s="1">
        <v>623098.30000000005</v>
      </c>
      <c r="D29" s="1">
        <v>578442.9</v>
      </c>
      <c r="E29" s="1">
        <v>558427.35</v>
      </c>
      <c r="F29" s="1">
        <v>565995.38</v>
      </c>
      <c r="G29" s="1">
        <v>644836.31999999995</v>
      </c>
      <c r="H29" s="1">
        <v>679144.17</v>
      </c>
      <c r="I29" s="1">
        <v>579067.51</v>
      </c>
      <c r="J29" s="1">
        <v>621199.85</v>
      </c>
      <c r="K29" s="1">
        <v>725542</v>
      </c>
      <c r="L29" s="1">
        <v>664617.31999999995</v>
      </c>
      <c r="M29" s="38">
        <v>637517.11</v>
      </c>
      <c r="N29" s="6">
        <f t="shared" si="0"/>
        <v>7511949.6399999997</v>
      </c>
    </row>
    <row r="30" spans="1:16">
      <c r="A30" t="s">
        <v>18</v>
      </c>
      <c r="B30" s="1">
        <v>212973.77</v>
      </c>
      <c r="C30" s="1">
        <v>183007.77</v>
      </c>
      <c r="D30" s="1">
        <v>126330.43</v>
      </c>
      <c r="E30" s="1">
        <v>104143.43</v>
      </c>
      <c r="F30" s="1">
        <v>103409.45</v>
      </c>
      <c r="G30" s="1">
        <v>83838.13</v>
      </c>
      <c r="H30" s="1">
        <v>82309.460000000006</v>
      </c>
      <c r="I30" s="1">
        <v>71845.52</v>
      </c>
      <c r="J30" s="1">
        <v>93716.08</v>
      </c>
      <c r="K30" s="1">
        <v>125223.25</v>
      </c>
      <c r="L30" s="1">
        <v>126571.44</v>
      </c>
      <c r="M30" s="38">
        <v>168549.86</v>
      </c>
      <c r="N30" s="6">
        <f t="shared" si="0"/>
        <v>1481918.5899999999</v>
      </c>
    </row>
    <row r="31" spans="1:16">
      <c r="A31" t="s">
        <v>19</v>
      </c>
      <c r="B31" s="1">
        <v>294298.84999999998</v>
      </c>
      <c r="C31" s="1">
        <v>272180.19</v>
      </c>
      <c r="D31" s="1">
        <v>269458.57</v>
      </c>
      <c r="E31" s="1">
        <v>278563.02</v>
      </c>
      <c r="F31" s="1">
        <v>274362.82</v>
      </c>
      <c r="G31" s="1">
        <v>271801.24</v>
      </c>
      <c r="H31" s="1">
        <v>278557.38</v>
      </c>
      <c r="I31" s="1">
        <v>269641.34999999998</v>
      </c>
      <c r="J31" s="1">
        <v>292115.02</v>
      </c>
      <c r="K31" s="1">
        <v>308834.06</v>
      </c>
      <c r="L31" s="1">
        <v>284353.27</v>
      </c>
      <c r="M31" s="38">
        <v>300070.90000000002</v>
      </c>
      <c r="N31" s="6">
        <f t="shared" si="0"/>
        <v>3394236.6700000004</v>
      </c>
    </row>
    <row r="32" spans="1:16">
      <c r="A32" t="s">
        <v>20</v>
      </c>
      <c r="B32" s="1">
        <v>52012.57</v>
      </c>
      <c r="C32" s="1">
        <v>39459.25</v>
      </c>
      <c r="D32" s="1">
        <v>42774.89</v>
      </c>
      <c r="E32" s="1">
        <v>40188.17</v>
      </c>
      <c r="F32" s="1">
        <v>41554.519999999997</v>
      </c>
      <c r="G32" s="1">
        <v>38550.69</v>
      </c>
      <c r="H32" s="1">
        <v>42168.73</v>
      </c>
      <c r="I32" s="1">
        <v>36766.660000000003</v>
      </c>
      <c r="J32" s="1">
        <v>41912.26</v>
      </c>
      <c r="K32" s="1">
        <v>47699.33</v>
      </c>
      <c r="L32" s="1">
        <v>47321.57</v>
      </c>
      <c r="M32" s="38">
        <v>48585.51</v>
      </c>
      <c r="N32" s="6">
        <f t="shared" si="0"/>
        <v>518994.15</v>
      </c>
    </row>
    <row r="33" spans="1:16">
      <c r="A33" t="s">
        <v>21</v>
      </c>
      <c r="B33" s="1">
        <v>23557.39</v>
      </c>
      <c r="C33" s="1">
        <v>23755.75</v>
      </c>
      <c r="D33" s="1">
        <v>25754.959999999999</v>
      </c>
      <c r="E33" s="1">
        <v>22161.41</v>
      </c>
      <c r="F33" s="1">
        <v>23546.28</v>
      </c>
      <c r="G33" s="1">
        <v>22386.06</v>
      </c>
      <c r="H33" s="1">
        <v>22836.69</v>
      </c>
      <c r="I33" s="1">
        <v>20762.939999999999</v>
      </c>
      <c r="J33" s="1">
        <v>23886.81</v>
      </c>
      <c r="K33" s="1">
        <v>24310.32</v>
      </c>
      <c r="L33" s="1">
        <v>22364.7</v>
      </c>
      <c r="M33" s="38">
        <v>25857.57</v>
      </c>
      <c r="N33" s="6">
        <f t="shared" si="0"/>
        <v>281180.88</v>
      </c>
    </row>
    <row r="34" spans="1:16">
      <c r="A34" t="s">
        <v>101</v>
      </c>
      <c r="B34" s="1">
        <v>155823.39000000001</v>
      </c>
      <c r="C34" s="1">
        <v>145916.01999999999</v>
      </c>
      <c r="D34" s="1">
        <v>103194.12</v>
      </c>
      <c r="E34" s="1">
        <v>91314.69</v>
      </c>
      <c r="F34" s="1">
        <v>78502.149999999994</v>
      </c>
      <c r="G34" s="1">
        <v>67439.25</v>
      </c>
      <c r="H34" s="1">
        <v>80315.86</v>
      </c>
      <c r="I34" s="1">
        <v>61984.05</v>
      </c>
      <c r="J34" s="1">
        <v>82655.66</v>
      </c>
      <c r="K34" s="1">
        <v>102647.92</v>
      </c>
      <c r="L34" s="1">
        <v>101238.18</v>
      </c>
      <c r="M34" s="38">
        <v>116627.11</v>
      </c>
      <c r="N34" s="6">
        <f t="shared" si="0"/>
        <v>1187658.4000000001</v>
      </c>
    </row>
    <row r="35" spans="1:16">
      <c r="A35" t="s">
        <v>23</v>
      </c>
      <c r="B35" s="1">
        <v>51401.760000000002</v>
      </c>
      <c r="C35" s="1">
        <v>51210.879999999997</v>
      </c>
      <c r="D35" s="1">
        <v>43452.65</v>
      </c>
      <c r="E35" s="1">
        <v>43750.91</v>
      </c>
      <c r="F35" s="1">
        <v>44541.96</v>
      </c>
      <c r="G35" s="1">
        <v>48571.12</v>
      </c>
      <c r="H35" s="1">
        <v>43639.43</v>
      </c>
      <c r="I35" s="1">
        <v>37422.639999999999</v>
      </c>
      <c r="J35" s="1">
        <v>46781.17</v>
      </c>
      <c r="K35" s="1">
        <v>52338.07</v>
      </c>
      <c r="L35" s="1">
        <v>54579.64</v>
      </c>
      <c r="M35" s="38">
        <v>51667.23</v>
      </c>
      <c r="N35" s="6">
        <f t="shared" si="0"/>
        <v>569357.46000000008</v>
      </c>
    </row>
    <row r="36" spans="1:16">
      <c r="A36" t="s">
        <v>24</v>
      </c>
      <c r="B36" s="1">
        <v>117279.14</v>
      </c>
      <c r="C36" s="1">
        <v>98298.94</v>
      </c>
      <c r="D36" s="1">
        <v>98306.81</v>
      </c>
      <c r="E36" s="1">
        <v>107570.96</v>
      </c>
      <c r="F36" s="1">
        <v>109587.12</v>
      </c>
      <c r="G36" s="1">
        <v>117816.79</v>
      </c>
      <c r="H36" s="1">
        <v>132870.47</v>
      </c>
      <c r="I36" s="1">
        <v>130334.21</v>
      </c>
      <c r="J36" s="1">
        <v>124041.55</v>
      </c>
      <c r="K36" s="1">
        <v>131719.12</v>
      </c>
      <c r="L36" s="1">
        <v>114666.61</v>
      </c>
      <c r="M36" s="38">
        <v>117771.26</v>
      </c>
      <c r="N36" s="6">
        <f t="shared" si="0"/>
        <v>1400262.98</v>
      </c>
    </row>
    <row r="37" spans="1:16">
      <c r="A37" t="s">
        <v>25</v>
      </c>
      <c r="B37" s="1">
        <v>189015.42</v>
      </c>
      <c r="C37" s="1">
        <v>160652.96</v>
      </c>
      <c r="D37" s="1">
        <v>168277.1</v>
      </c>
      <c r="E37" s="1">
        <v>183549.83</v>
      </c>
      <c r="F37" s="1">
        <v>193690.77</v>
      </c>
      <c r="G37" s="1">
        <v>187792.84</v>
      </c>
      <c r="H37" s="1">
        <v>216935.25</v>
      </c>
      <c r="I37" s="1">
        <v>197060.35</v>
      </c>
      <c r="J37" s="1">
        <v>225147.26</v>
      </c>
      <c r="K37" s="1">
        <v>238498.66</v>
      </c>
      <c r="L37" s="1">
        <v>205201.01</v>
      </c>
      <c r="M37" s="38">
        <v>204986.06</v>
      </c>
      <c r="N37" s="6">
        <f t="shared" si="0"/>
        <v>2370807.5100000002</v>
      </c>
    </row>
    <row r="38" spans="1:16">
      <c r="A38" t="s">
        <v>102</v>
      </c>
      <c r="B38" s="1">
        <v>575946.81999999995</v>
      </c>
      <c r="C38" s="1">
        <v>530448.53</v>
      </c>
      <c r="D38" s="1">
        <v>518636.61</v>
      </c>
      <c r="E38" s="1">
        <v>573718.59</v>
      </c>
      <c r="F38" s="1">
        <v>542021.31999999995</v>
      </c>
      <c r="G38" s="1">
        <v>603744.11</v>
      </c>
      <c r="H38" s="1">
        <v>710788.37</v>
      </c>
      <c r="I38" s="1">
        <v>555310.65</v>
      </c>
      <c r="J38" s="1">
        <v>595859.35</v>
      </c>
      <c r="K38" s="1">
        <v>665306.86</v>
      </c>
      <c r="L38" s="1">
        <v>613956.57999999996</v>
      </c>
      <c r="M38" s="38">
        <v>585810.89</v>
      </c>
      <c r="N38" s="6">
        <f t="shared" si="0"/>
        <v>7071548.6799999997</v>
      </c>
      <c r="P38" s="6"/>
    </row>
    <row r="39" spans="1:16">
      <c r="A39" t="s">
        <v>27</v>
      </c>
      <c r="B39" s="1">
        <v>606432.27</v>
      </c>
      <c r="C39" s="1">
        <v>569536.42000000004</v>
      </c>
      <c r="D39" s="1">
        <v>568402.51</v>
      </c>
      <c r="E39" s="1">
        <v>572815.65</v>
      </c>
      <c r="F39" s="1">
        <v>627794.51</v>
      </c>
      <c r="G39" s="1">
        <v>681282.36</v>
      </c>
      <c r="H39" s="1">
        <v>796465.53</v>
      </c>
      <c r="I39" s="1">
        <v>701195.45</v>
      </c>
      <c r="J39" s="1">
        <v>778268.56</v>
      </c>
      <c r="K39" s="1">
        <v>851817.74</v>
      </c>
      <c r="L39" s="1">
        <v>686448.59</v>
      </c>
      <c r="M39" s="38">
        <v>642965.31999999995</v>
      </c>
      <c r="N39" s="6">
        <f t="shared" si="0"/>
        <v>8083424.9100000001</v>
      </c>
    </row>
    <row r="40" spans="1:16">
      <c r="A40" t="s">
        <v>103</v>
      </c>
      <c r="B40" s="1">
        <v>14636116.58</v>
      </c>
      <c r="C40" s="1">
        <v>14353310.5</v>
      </c>
      <c r="D40" s="1">
        <v>14436009.98</v>
      </c>
      <c r="E40" s="1">
        <v>14191789.109999999</v>
      </c>
      <c r="F40" s="1">
        <v>14749310.060000001</v>
      </c>
      <c r="G40" s="1">
        <v>15205003.470000001</v>
      </c>
      <c r="H40" s="1">
        <v>17407251.050000001</v>
      </c>
      <c r="I40" s="1">
        <v>14579602.960000001</v>
      </c>
      <c r="J40" s="1">
        <v>15208351.859999999</v>
      </c>
      <c r="K40" s="1">
        <v>16728208.369999999</v>
      </c>
      <c r="L40" s="1">
        <v>15798650.17</v>
      </c>
      <c r="M40" s="38">
        <v>15380468.91</v>
      </c>
      <c r="N40" s="6">
        <f t="shared" si="0"/>
        <v>182674073.01999998</v>
      </c>
    </row>
    <row r="41" spans="1:16">
      <c r="A41" t="s">
        <v>29</v>
      </c>
      <c r="B41" s="1">
        <v>62215.63</v>
      </c>
      <c r="C41" s="1">
        <v>58835.14</v>
      </c>
      <c r="D41" s="1">
        <v>54152.6</v>
      </c>
      <c r="E41" s="1">
        <v>59947.29</v>
      </c>
      <c r="F41" s="1">
        <v>60812.27</v>
      </c>
      <c r="G41" s="1">
        <v>52663.79</v>
      </c>
      <c r="H41" s="1">
        <v>61262.85</v>
      </c>
      <c r="I41" s="1">
        <v>55336.92</v>
      </c>
      <c r="J41" s="1">
        <v>62241.25</v>
      </c>
      <c r="K41" s="1">
        <v>70834.67</v>
      </c>
      <c r="L41" s="1">
        <v>63752.160000000003</v>
      </c>
      <c r="M41" s="38">
        <v>67023.72</v>
      </c>
      <c r="N41" s="6">
        <f t="shared" si="0"/>
        <v>729078.29</v>
      </c>
    </row>
    <row r="42" spans="1:16">
      <c r="A42" t="s">
        <v>104</v>
      </c>
      <c r="B42" s="1">
        <v>1339924.46</v>
      </c>
      <c r="C42" s="1">
        <v>1243665.69</v>
      </c>
      <c r="D42" s="1">
        <v>1316631.75</v>
      </c>
      <c r="E42" s="1">
        <v>1343722.96</v>
      </c>
      <c r="F42" s="1">
        <v>1336858.02</v>
      </c>
      <c r="G42" s="1">
        <v>1565192.09</v>
      </c>
      <c r="H42" s="1">
        <v>1935561.41</v>
      </c>
      <c r="I42" s="1">
        <v>1501348.24</v>
      </c>
      <c r="J42" s="1">
        <v>1601589.7</v>
      </c>
      <c r="K42" s="1">
        <v>1779760.87</v>
      </c>
      <c r="L42" s="1">
        <v>1602008.34</v>
      </c>
      <c r="M42" s="38">
        <v>1389921.73</v>
      </c>
      <c r="N42" s="6">
        <f t="shared" si="0"/>
        <v>17956185.259999998</v>
      </c>
    </row>
    <row r="43" spans="1:16">
      <c r="A43" t="s">
        <v>31</v>
      </c>
      <c r="B43" s="1">
        <v>500117.79</v>
      </c>
      <c r="C43" s="1">
        <v>452865.29</v>
      </c>
      <c r="D43" s="1">
        <v>453213.12</v>
      </c>
      <c r="E43" s="1">
        <v>439754.84</v>
      </c>
      <c r="F43" s="1">
        <v>435690.05</v>
      </c>
      <c r="G43" s="1">
        <v>433994.61</v>
      </c>
      <c r="H43" s="1">
        <v>486895.52</v>
      </c>
      <c r="I43" s="1">
        <v>393122.97</v>
      </c>
      <c r="J43" s="1">
        <v>461601.55</v>
      </c>
      <c r="K43" s="1">
        <v>484005.34</v>
      </c>
      <c r="L43" s="1">
        <v>452575.08</v>
      </c>
      <c r="M43" s="38">
        <v>475266.8</v>
      </c>
      <c r="N43" s="6">
        <f t="shared" si="0"/>
        <v>5469102.959999999</v>
      </c>
    </row>
    <row r="44" spans="1:16">
      <c r="A44" t="s">
        <v>32</v>
      </c>
      <c r="B44" s="1">
        <v>58098.32</v>
      </c>
      <c r="C44" s="1">
        <v>55615.46</v>
      </c>
      <c r="D44" s="1">
        <v>59356.46</v>
      </c>
      <c r="E44" s="1">
        <v>55001.32</v>
      </c>
      <c r="F44" s="1">
        <v>50238.720000000001</v>
      </c>
      <c r="G44" s="1">
        <v>55316.72</v>
      </c>
      <c r="H44" s="1">
        <v>54885.16</v>
      </c>
      <c r="I44" s="1">
        <v>76221.59</v>
      </c>
      <c r="J44" s="1">
        <v>51365.14</v>
      </c>
      <c r="K44" s="1">
        <v>55235.47</v>
      </c>
      <c r="L44" s="1">
        <v>53698.7</v>
      </c>
      <c r="M44" s="38">
        <v>65639.72</v>
      </c>
      <c r="N44" s="6">
        <f t="shared" si="0"/>
        <v>690672.77999999991</v>
      </c>
    </row>
    <row r="45" spans="1:16">
      <c r="A45" t="s">
        <v>33</v>
      </c>
      <c r="B45" s="1">
        <v>18813.990000000002</v>
      </c>
      <c r="C45" s="1">
        <v>20503.5</v>
      </c>
      <c r="D45" s="1">
        <v>19096.72</v>
      </c>
      <c r="E45" s="1">
        <v>17616.47</v>
      </c>
      <c r="F45" s="1">
        <v>17856.79</v>
      </c>
      <c r="G45" s="1">
        <v>17468.349999999999</v>
      </c>
      <c r="H45" s="1">
        <v>18344.73</v>
      </c>
      <c r="I45" s="1">
        <v>19879.169999999998</v>
      </c>
      <c r="J45" s="1">
        <v>19717.310000000001</v>
      </c>
      <c r="K45" s="1">
        <v>22143.93</v>
      </c>
      <c r="L45" s="1">
        <v>20968</v>
      </c>
      <c r="M45" s="38">
        <v>25323.71</v>
      </c>
      <c r="N45" s="6">
        <f t="shared" si="0"/>
        <v>237732.66999999998</v>
      </c>
    </row>
    <row r="46" spans="1:16">
      <c r="A46" t="s">
        <v>105</v>
      </c>
      <c r="B46" s="1">
        <v>2395404.7200000002</v>
      </c>
      <c r="C46" s="1">
        <v>2333279.1</v>
      </c>
      <c r="D46" s="1">
        <v>2339434.37</v>
      </c>
      <c r="E46" s="1">
        <v>2337373.2999999998</v>
      </c>
      <c r="F46" s="1">
        <v>2503585.65</v>
      </c>
      <c r="G46" s="1">
        <v>2642556.2999999998</v>
      </c>
      <c r="H46" s="1">
        <v>3040541.97</v>
      </c>
      <c r="I46" s="1">
        <v>2563789.16</v>
      </c>
      <c r="J46" s="1">
        <v>2701025.22</v>
      </c>
      <c r="K46" s="1">
        <v>3066593.15</v>
      </c>
      <c r="L46" s="1">
        <v>2683417.4700000002</v>
      </c>
      <c r="M46" s="38">
        <v>2566837.52</v>
      </c>
      <c r="N46" s="6">
        <f t="shared" si="0"/>
        <v>31173837.929999996</v>
      </c>
    </row>
    <row r="47" spans="1:16">
      <c r="A47" t="s">
        <v>106</v>
      </c>
      <c r="B47" s="1">
        <v>203083.54</v>
      </c>
      <c r="C47" s="1">
        <v>203857.04</v>
      </c>
      <c r="D47" s="1">
        <v>192843.45</v>
      </c>
      <c r="E47" s="1">
        <v>202106.59</v>
      </c>
      <c r="F47" s="1">
        <v>205309.34</v>
      </c>
      <c r="G47" s="1">
        <v>192579.14</v>
      </c>
      <c r="H47" s="1">
        <v>238916.64</v>
      </c>
      <c r="I47" s="1">
        <v>195645.71</v>
      </c>
      <c r="J47" s="1">
        <v>208275.99</v>
      </c>
      <c r="K47" s="1">
        <v>207028.64</v>
      </c>
      <c r="L47" s="1">
        <v>223489.65</v>
      </c>
      <c r="M47" s="38">
        <v>220868.75</v>
      </c>
      <c r="N47" s="6">
        <f t="shared" si="0"/>
        <v>2494004.48</v>
      </c>
    </row>
    <row r="48" spans="1:16">
      <c r="A48" t="s">
        <v>107</v>
      </c>
      <c r="B48" s="1">
        <v>3963759.64</v>
      </c>
      <c r="C48" s="1">
        <v>3873417</v>
      </c>
      <c r="D48" s="1">
        <v>4047767.34</v>
      </c>
      <c r="E48" s="1">
        <v>4076113.6</v>
      </c>
      <c r="F48" s="1">
        <v>4141457.84</v>
      </c>
      <c r="G48" s="1">
        <v>4191627.56</v>
      </c>
      <c r="H48" s="1">
        <v>4668296.5</v>
      </c>
      <c r="I48" s="1">
        <v>3757305.32</v>
      </c>
      <c r="J48" s="1">
        <v>4112055.16</v>
      </c>
      <c r="K48" s="1">
        <v>4437156.8499999996</v>
      </c>
      <c r="L48" s="1">
        <v>4150003.03</v>
      </c>
      <c r="M48" s="38">
        <v>4121207.81</v>
      </c>
      <c r="N48" s="6">
        <f t="shared" si="0"/>
        <v>49540167.650000006</v>
      </c>
    </row>
    <row r="49" spans="1:14">
      <c r="A49" t="s">
        <v>37</v>
      </c>
      <c r="B49" s="1">
        <v>220253.79</v>
      </c>
      <c r="C49" s="1">
        <v>205270.09</v>
      </c>
      <c r="D49" s="1">
        <v>198464.41</v>
      </c>
      <c r="E49" s="1">
        <v>198380.95</v>
      </c>
      <c r="F49" s="1">
        <v>201572.75</v>
      </c>
      <c r="G49" s="1">
        <v>213530.07</v>
      </c>
      <c r="H49" s="1">
        <v>237264.83</v>
      </c>
      <c r="I49" s="1">
        <v>219386.64</v>
      </c>
      <c r="J49" s="1">
        <v>222229.1</v>
      </c>
      <c r="K49" s="1">
        <v>237308.56</v>
      </c>
      <c r="L49" s="1">
        <v>220403.7</v>
      </c>
      <c r="M49" s="38">
        <v>222982.27</v>
      </c>
      <c r="N49" s="6">
        <f t="shared" si="0"/>
        <v>2597047.1600000006</v>
      </c>
    </row>
    <row r="50" spans="1:14">
      <c r="A50" t="s">
        <v>38</v>
      </c>
      <c r="B50" s="1">
        <v>28009.9</v>
      </c>
      <c r="C50" s="1">
        <v>25154.65</v>
      </c>
      <c r="D50" s="1">
        <v>26184.38</v>
      </c>
      <c r="E50" s="1">
        <v>29244.02</v>
      </c>
      <c r="F50" s="1">
        <v>27586.29</v>
      </c>
      <c r="G50" s="1">
        <v>24852.17</v>
      </c>
      <c r="H50" s="1">
        <v>23878.44</v>
      </c>
      <c r="I50" s="1">
        <v>20076.47</v>
      </c>
      <c r="J50" s="1">
        <v>24745.61</v>
      </c>
      <c r="K50" s="1">
        <v>31639.34</v>
      </c>
      <c r="L50" s="1">
        <v>26365.25</v>
      </c>
      <c r="M50" s="38">
        <v>27423.21</v>
      </c>
      <c r="N50" s="6">
        <f t="shared" si="0"/>
        <v>315159.73000000004</v>
      </c>
    </row>
    <row r="51" spans="1:14">
      <c r="A51" t="s">
        <v>39</v>
      </c>
      <c r="B51" s="1">
        <v>111249.07</v>
      </c>
      <c r="C51" s="1">
        <v>98560.93</v>
      </c>
      <c r="D51" s="1">
        <v>102833.01</v>
      </c>
      <c r="E51" s="1">
        <v>94040.7</v>
      </c>
      <c r="F51" s="1">
        <v>99385.73</v>
      </c>
      <c r="G51" s="1">
        <v>97718.01</v>
      </c>
      <c r="H51" s="1">
        <v>104858.89</v>
      </c>
      <c r="I51" s="1">
        <v>84573.45</v>
      </c>
      <c r="J51" s="1">
        <v>99663.45</v>
      </c>
      <c r="K51" s="1">
        <v>114524.88</v>
      </c>
      <c r="L51" s="1">
        <v>102266.07</v>
      </c>
      <c r="M51" s="38">
        <v>104833.13</v>
      </c>
      <c r="N51" s="6">
        <f t="shared" si="0"/>
        <v>1214507.3199999998</v>
      </c>
    </row>
    <row r="52" spans="1:14">
      <c r="A52" t="s">
        <v>108</v>
      </c>
      <c r="B52" s="1">
        <v>1775027.59</v>
      </c>
      <c r="C52" s="1">
        <v>1725133.56</v>
      </c>
      <c r="D52" s="1">
        <v>1681880.02</v>
      </c>
      <c r="E52" s="1">
        <v>1683977.23</v>
      </c>
      <c r="F52" s="1">
        <v>1829537.05</v>
      </c>
      <c r="G52" s="1">
        <v>1935266.64</v>
      </c>
      <c r="H52" s="1">
        <v>2261565.6</v>
      </c>
      <c r="I52" s="1">
        <v>1910158.61</v>
      </c>
      <c r="J52" s="1">
        <v>2087611.12</v>
      </c>
      <c r="K52" s="1">
        <v>2309981.61</v>
      </c>
      <c r="L52" s="1">
        <v>2050282.82</v>
      </c>
      <c r="M52" s="38">
        <v>1935369.21</v>
      </c>
      <c r="N52" s="6">
        <f t="shared" si="0"/>
        <v>23185791.060000002</v>
      </c>
    </row>
    <row r="53" spans="1:14">
      <c r="A53" t="s">
        <v>41</v>
      </c>
      <c r="B53" s="1">
        <v>162793.29999999999</v>
      </c>
      <c r="C53" s="1">
        <v>174186.98</v>
      </c>
      <c r="D53" s="1">
        <v>171901.56</v>
      </c>
      <c r="E53" s="1">
        <v>162704.03</v>
      </c>
      <c r="F53" s="1">
        <v>187441.86</v>
      </c>
      <c r="G53" s="1">
        <v>179448.35</v>
      </c>
      <c r="H53" s="1">
        <v>192729.02</v>
      </c>
      <c r="I53" s="1">
        <v>190872.46</v>
      </c>
      <c r="J53" s="1">
        <v>176792.76</v>
      </c>
      <c r="K53" s="1">
        <v>196379.94</v>
      </c>
      <c r="L53" s="1">
        <v>182620.18</v>
      </c>
      <c r="M53" s="38">
        <v>185633.4</v>
      </c>
      <c r="N53" s="6">
        <f t="shared" si="0"/>
        <v>2163503.84</v>
      </c>
    </row>
    <row r="54" spans="1:14">
      <c r="A54" t="s">
        <v>42</v>
      </c>
      <c r="B54" s="1">
        <v>89923.22</v>
      </c>
      <c r="C54" s="1">
        <v>91172.89</v>
      </c>
      <c r="D54" s="1">
        <v>90008.48</v>
      </c>
      <c r="E54" s="1">
        <v>95505.97</v>
      </c>
      <c r="F54" s="1">
        <v>89569.29</v>
      </c>
      <c r="G54" s="1">
        <v>87816.18</v>
      </c>
      <c r="H54" s="1">
        <v>97130.09</v>
      </c>
      <c r="I54" s="1">
        <v>96723.01</v>
      </c>
      <c r="J54" s="1">
        <v>95085.58</v>
      </c>
      <c r="K54" s="1">
        <v>105972.41</v>
      </c>
      <c r="L54" s="1">
        <v>88207.97</v>
      </c>
      <c r="M54" s="38">
        <v>92305.25</v>
      </c>
      <c r="N54" s="6">
        <f t="shared" si="0"/>
        <v>1119420.3399999999</v>
      </c>
    </row>
    <row r="55" spans="1:14">
      <c r="A55" t="s">
        <v>109</v>
      </c>
      <c r="B55" s="1">
        <v>3475103.46</v>
      </c>
      <c r="C55" s="1">
        <v>3542574.47</v>
      </c>
      <c r="D55" s="1">
        <v>3121749.85</v>
      </c>
      <c r="E55" s="1">
        <v>2481347.2599999998</v>
      </c>
      <c r="F55" s="1">
        <v>3211921.63</v>
      </c>
      <c r="G55" s="1">
        <v>3180403.56</v>
      </c>
      <c r="H55" s="1">
        <v>3909266.68</v>
      </c>
      <c r="I55" s="1">
        <v>4021997.26</v>
      </c>
      <c r="J55" s="1">
        <v>4235978.9000000004</v>
      </c>
      <c r="K55" s="1">
        <v>4792403.22</v>
      </c>
      <c r="L55" s="1">
        <v>4100298.49</v>
      </c>
      <c r="M55" s="38">
        <v>3769096.17</v>
      </c>
      <c r="N55" s="6">
        <f t="shared" si="0"/>
        <v>43842140.949999996</v>
      </c>
    </row>
    <row r="56" spans="1:14">
      <c r="A56" t="s">
        <v>110</v>
      </c>
      <c r="B56" s="1">
        <v>731540.28</v>
      </c>
      <c r="C56" s="1">
        <v>722679.75</v>
      </c>
      <c r="D56" s="1">
        <v>622133.4</v>
      </c>
      <c r="E56" s="1">
        <v>609315.35</v>
      </c>
      <c r="F56" s="1">
        <v>636845.92000000004</v>
      </c>
      <c r="G56" s="1">
        <v>606290.37</v>
      </c>
      <c r="H56" s="1">
        <v>625258.81999999995</v>
      </c>
      <c r="I56" s="1">
        <v>586969.06999999995</v>
      </c>
      <c r="J56" s="1">
        <v>622696.64</v>
      </c>
      <c r="K56" s="1">
        <v>826414.24</v>
      </c>
      <c r="L56" s="1">
        <v>791327.41</v>
      </c>
      <c r="M56" s="38">
        <v>784770.32</v>
      </c>
      <c r="N56" s="6">
        <f t="shared" si="0"/>
        <v>8166241.5700000012</v>
      </c>
    </row>
    <row r="57" spans="1:14">
      <c r="A57" t="s">
        <v>111</v>
      </c>
      <c r="B57" s="1">
        <v>155242.1</v>
      </c>
      <c r="C57" s="1">
        <v>161509.69</v>
      </c>
      <c r="D57" s="1">
        <v>146927.44</v>
      </c>
      <c r="E57" s="1">
        <v>140935.46</v>
      </c>
      <c r="F57" s="1">
        <v>133063.78</v>
      </c>
      <c r="G57" s="1">
        <v>131995.98000000001</v>
      </c>
      <c r="H57" s="1">
        <v>129771</v>
      </c>
      <c r="I57" s="1">
        <v>108620.06</v>
      </c>
      <c r="J57" s="1">
        <v>133270.63</v>
      </c>
      <c r="K57" s="1">
        <v>156087.94</v>
      </c>
      <c r="L57" s="1">
        <v>175395.47</v>
      </c>
      <c r="M57" s="38">
        <v>160904.51</v>
      </c>
      <c r="N57" s="6">
        <f t="shared" si="0"/>
        <v>1733724.06</v>
      </c>
    </row>
    <row r="58" spans="1:14">
      <c r="A58" t="s">
        <v>46</v>
      </c>
      <c r="B58" s="1">
        <v>300674.21999999997</v>
      </c>
      <c r="C58" s="1">
        <v>272046.76</v>
      </c>
      <c r="D58" s="1">
        <v>274425.59999999998</v>
      </c>
      <c r="E58" s="1">
        <v>275708.25</v>
      </c>
      <c r="F58" s="1">
        <v>300684.65999999997</v>
      </c>
      <c r="G58" s="1">
        <v>313839.09000000003</v>
      </c>
      <c r="H58" s="1">
        <v>371733.92</v>
      </c>
      <c r="I58" s="1">
        <v>329781.08</v>
      </c>
      <c r="J58" s="1">
        <v>341593.62</v>
      </c>
      <c r="K58" s="1">
        <v>369439.05</v>
      </c>
      <c r="L58" s="1">
        <v>316299.63</v>
      </c>
      <c r="M58" s="38">
        <v>315747.01</v>
      </c>
      <c r="N58" s="6">
        <f t="shared" si="0"/>
        <v>3781972.8899999997</v>
      </c>
    </row>
    <row r="59" spans="1:14">
      <c r="A59" t="s">
        <v>112</v>
      </c>
      <c r="B59" s="1">
        <v>15776165.960000001</v>
      </c>
      <c r="C59" s="1">
        <v>14705348.99</v>
      </c>
      <c r="D59" s="1">
        <v>13993395.960000001</v>
      </c>
      <c r="E59" s="1">
        <v>13451263.58</v>
      </c>
      <c r="F59" s="1">
        <v>14780333.99</v>
      </c>
      <c r="G59" s="1">
        <v>14744275.970000001</v>
      </c>
      <c r="H59" s="1">
        <v>16791097.890000001</v>
      </c>
      <c r="I59" s="1">
        <v>15111167.529999999</v>
      </c>
      <c r="J59" s="1">
        <v>15014234.869999999</v>
      </c>
      <c r="K59" s="1">
        <v>17515341.390000001</v>
      </c>
      <c r="L59" s="1">
        <v>16176752.119999999</v>
      </c>
      <c r="M59" s="38">
        <v>14538431.33</v>
      </c>
      <c r="N59" s="6">
        <f t="shared" si="0"/>
        <v>182597809.58000001</v>
      </c>
    </row>
    <row r="60" spans="1:14">
      <c r="A60" t="s">
        <v>113</v>
      </c>
      <c r="B60" s="1">
        <v>3387963.98</v>
      </c>
      <c r="C60" s="1">
        <v>3370355.04</v>
      </c>
      <c r="D60" s="1">
        <v>3082974.41</v>
      </c>
      <c r="E60" s="1">
        <v>2797009.6</v>
      </c>
      <c r="F60" s="1">
        <v>3079229.05</v>
      </c>
      <c r="G60" s="1">
        <v>3070758.28</v>
      </c>
      <c r="H60" s="1">
        <v>3735129.47</v>
      </c>
      <c r="I60" s="1">
        <v>3284255.99</v>
      </c>
      <c r="J60" s="1">
        <v>3473027.93</v>
      </c>
      <c r="K60" s="1">
        <v>4098375.3</v>
      </c>
      <c r="L60" s="1">
        <v>3609741.39</v>
      </c>
      <c r="M60" s="38">
        <v>3226074.73</v>
      </c>
      <c r="N60" s="6">
        <f t="shared" si="0"/>
        <v>40214895.169999994</v>
      </c>
    </row>
    <row r="61" spans="1:14">
      <c r="A61" t="s">
        <v>114</v>
      </c>
      <c r="B61" s="1">
        <v>514318.87</v>
      </c>
      <c r="C61" s="1">
        <v>497713.82</v>
      </c>
      <c r="D61" s="1">
        <v>481503.01</v>
      </c>
      <c r="E61" s="1">
        <v>475222.36</v>
      </c>
      <c r="F61" s="1">
        <v>506121.55</v>
      </c>
      <c r="G61" s="1">
        <v>478990.78</v>
      </c>
      <c r="H61" s="1">
        <v>585408.55000000005</v>
      </c>
      <c r="I61" s="1">
        <v>499572.08</v>
      </c>
      <c r="J61" s="1">
        <v>485039.93</v>
      </c>
      <c r="K61" s="1">
        <v>540440.98</v>
      </c>
      <c r="L61" s="1">
        <v>487546.55</v>
      </c>
      <c r="M61" s="38">
        <v>490099.28</v>
      </c>
      <c r="N61" s="6">
        <f t="shared" si="0"/>
        <v>6041977.7599999998</v>
      </c>
    </row>
    <row r="62" spans="1:14">
      <c r="A62" t="s">
        <v>50</v>
      </c>
      <c r="B62" s="1">
        <v>3204694.23</v>
      </c>
      <c r="C62" s="1">
        <v>3040281.21</v>
      </c>
      <c r="D62" s="1">
        <v>3133118.3</v>
      </c>
      <c r="E62" s="1">
        <v>3072897.47</v>
      </c>
      <c r="F62" s="1">
        <v>3151500.45</v>
      </c>
      <c r="G62" s="1">
        <v>3415493.27</v>
      </c>
      <c r="H62" s="1">
        <v>3967229.67</v>
      </c>
      <c r="I62" s="1">
        <v>3226528.68</v>
      </c>
      <c r="J62" s="1">
        <v>3448997.14</v>
      </c>
      <c r="K62" s="1">
        <v>3746102.65</v>
      </c>
      <c r="L62" s="1">
        <v>3442497.36</v>
      </c>
      <c r="M62" s="38">
        <v>3361316.08</v>
      </c>
      <c r="N62" s="6">
        <f t="shared" si="0"/>
        <v>40210656.509999998</v>
      </c>
    </row>
    <row r="63" spans="1:14">
      <c r="A63" t="s">
        <v>115</v>
      </c>
      <c r="B63" s="1">
        <v>9812619.1099999994</v>
      </c>
      <c r="C63" s="1">
        <v>9566001.7100000009</v>
      </c>
      <c r="D63" s="1">
        <v>9368765.5800000001</v>
      </c>
      <c r="E63" s="1">
        <v>9253305.5899999999</v>
      </c>
      <c r="F63" s="1">
        <v>9368706.1400000006</v>
      </c>
      <c r="G63" s="1">
        <v>9692448.4000000004</v>
      </c>
      <c r="H63" s="1">
        <v>11172169.49</v>
      </c>
      <c r="I63" s="1">
        <v>9449724.4900000002</v>
      </c>
      <c r="J63" s="1">
        <v>10260349.26</v>
      </c>
      <c r="K63" s="1">
        <v>11695451.43</v>
      </c>
      <c r="L63" s="1">
        <v>10889408.42</v>
      </c>
      <c r="M63" s="38">
        <v>10391131.539999999</v>
      </c>
      <c r="N63" s="6">
        <f t="shared" si="0"/>
        <v>120920081.16</v>
      </c>
    </row>
    <row r="64" spans="1:14">
      <c r="A64" t="s">
        <v>116</v>
      </c>
      <c r="B64" s="1">
        <v>4734277.17</v>
      </c>
      <c r="C64" s="1">
        <v>4637359.8099999996</v>
      </c>
      <c r="D64" s="1">
        <v>4707194.82</v>
      </c>
      <c r="E64" s="1">
        <v>4578028.51</v>
      </c>
      <c r="F64" s="1">
        <v>4697642.67</v>
      </c>
      <c r="G64" s="1">
        <v>4946377.5199999996</v>
      </c>
      <c r="H64" s="1">
        <v>5638285.7000000002</v>
      </c>
      <c r="I64" s="1">
        <v>4895785.8600000003</v>
      </c>
      <c r="J64" s="1">
        <v>5362075.9800000004</v>
      </c>
      <c r="K64" s="1">
        <v>5818837.0899999999</v>
      </c>
      <c r="L64" s="1">
        <v>5254867.0199999996</v>
      </c>
      <c r="M64" s="38">
        <v>5029184.49</v>
      </c>
      <c r="N64" s="6">
        <f t="shared" si="0"/>
        <v>60299916.640000008</v>
      </c>
    </row>
    <row r="65" spans="1:14">
      <c r="A65" t="s">
        <v>117</v>
      </c>
      <c r="B65" s="1">
        <v>444636.45</v>
      </c>
      <c r="C65" s="1">
        <v>380750.16</v>
      </c>
      <c r="D65" s="1">
        <v>369154.38</v>
      </c>
      <c r="E65" s="1">
        <v>352242.58</v>
      </c>
      <c r="F65" s="1">
        <v>367114.62</v>
      </c>
      <c r="G65" s="1">
        <v>382411.36</v>
      </c>
      <c r="H65" s="1">
        <v>413331.69</v>
      </c>
      <c r="I65" s="1">
        <v>345952.92</v>
      </c>
      <c r="J65" s="1">
        <v>389512.79</v>
      </c>
      <c r="K65" s="1">
        <v>439883.69</v>
      </c>
      <c r="L65" s="1">
        <v>384467.59</v>
      </c>
      <c r="M65" s="38">
        <v>387739.59</v>
      </c>
      <c r="N65" s="6">
        <f t="shared" si="0"/>
        <v>4657197.8199999994</v>
      </c>
    </row>
    <row r="66" spans="1:14">
      <c r="A66" t="s">
        <v>118</v>
      </c>
      <c r="B66" s="1">
        <v>106430.21</v>
      </c>
      <c r="C66" s="1">
        <v>104775.38</v>
      </c>
      <c r="D66" s="1">
        <v>100593.89</v>
      </c>
      <c r="E66" s="1">
        <v>100945.95</v>
      </c>
      <c r="F66" s="1">
        <v>104748.35</v>
      </c>
      <c r="G66" s="1">
        <v>94471.9</v>
      </c>
      <c r="H66" s="1">
        <v>103671.49</v>
      </c>
      <c r="I66" s="1">
        <v>105653.06</v>
      </c>
      <c r="J66" s="1">
        <v>93124.11</v>
      </c>
      <c r="K66" s="1">
        <v>123945.57</v>
      </c>
      <c r="L66" s="1">
        <v>113813.79</v>
      </c>
      <c r="M66" s="38">
        <v>117186.94</v>
      </c>
      <c r="N66" s="6">
        <f t="shared" si="0"/>
        <v>1269360.6399999999</v>
      </c>
    </row>
    <row r="67" spans="1:14">
      <c r="A67" t="s">
        <v>119</v>
      </c>
      <c r="B67" s="1">
        <v>888258.91</v>
      </c>
      <c r="C67" s="1">
        <v>839285.89</v>
      </c>
      <c r="D67" s="1">
        <v>854819.21</v>
      </c>
      <c r="E67" s="1">
        <v>890533.15</v>
      </c>
      <c r="F67" s="1">
        <v>930972.61</v>
      </c>
      <c r="G67" s="1">
        <v>931443.29</v>
      </c>
      <c r="H67" s="1">
        <v>1052658.32</v>
      </c>
      <c r="I67" s="1">
        <v>937588.88</v>
      </c>
      <c r="J67" s="1">
        <v>1010936.86</v>
      </c>
      <c r="K67" s="1">
        <v>1105331.5</v>
      </c>
      <c r="L67" s="1">
        <v>1013255.51</v>
      </c>
      <c r="M67" s="38">
        <v>965812.13</v>
      </c>
      <c r="N67" s="6">
        <f t="shared" si="0"/>
        <v>11420896.260000002</v>
      </c>
    </row>
    <row r="68" spans="1:14">
      <c r="A68" t="s">
        <v>120</v>
      </c>
      <c r="B68" s="1">
        <v>550471.30000000005</v>
      </c>
      <c r="C68" s="1">
        <v>523028.56</v>
      </c>
      <c r="D68" s="1">
        <v>485281.45</v>
      </c>
      <c r="E68" s="1">
        <v>474493.29</v>
      </c>
      <c r="F68" s="1">
        <v>463083.25</v>
      </c>
      <c r="G68" s="1">
        <v>453112.43</v>
      </c>
      <c r="H68" s="1">
        <v>512076.61</v>
      </c>
      <c r="I68" s="1">
        <v>424870</v>
      </c>
      <c r="J68" s="1">
        <v>463492.75</v>
      </c>
      <c r="K68" s="1">
        <v>518246.55</v>
      </c>
      <c r="L68" s="1">
        <v>500347.02</v>
      </c>
      <c r="M68" s="38">
        <v>548199.61</v>
      </c>
      <c r="N68" s="6">
        <f t="shared" si="0"/>
        <v>5916702.8200000012</v>
      </c>
    </row>
    <row r="69" spans="1:14">
      <c r="A69" t="s">
        <v>121</v>
      </c>
      <c r="B69" s="1">
        <v>4212079.71</v>
      </c>
      <c r="C69" s="1">
        <v>4014072.91</v>
      </c>
      <c r="D69" s="1">
        <v>3909558</v>
      </c>
      <c r="E69" s="1">
        <v>3877871.49</v>
      </c>
      <c r="F69" s="1">
        <v>4229317.95</v>
      </c>
      <c r="G69" s="1">
        <v>4666983.12</v>
      </c>
      <c r="H69" s="1">
        <v>5381470.46</v>
      </c>
      <c r="I69" s="1">
        <v>4889544.8</v>
      </c>
      <c r="J69" s="1">
        <v>5180503.66</v>
      </c>
      <c r="K69" s="1">
        <v>5810372.46</v>
      </c>
      <c r="L69" s="1">
        <v>5099558.3099999996</v>
      </c>
      <c r="M69" s="38">
        <v>4528721.57</v>
      </c>
      <c r="N69" s="6">
        <f t="shared" si="0"/>
        <v>55800054.440000013</v>
      </c>
    </row>
    <row r="70" spans="1:14">
      <c r="A70" t="s">
        <v>122</v>
      </c>
      <c r="B70" s="1">
        <v>375793.23</v>
      </c>
      <c r="C70" s="1">
        <v>368641.39</v>
      </c>
      <c r="D70" s="1">
        <v>367975.34</v>
      </c>
      <c r="E70" s="1">
        <v>393636.86</v>
      </c>
      <c r="F70" s="1">
        <v>410464.65</v>
      </c>
      <c r="G70" s="1">
        <v>380023.46</v>
      </c>
      <c r="H70" s="1">
        <v>435659.84</v>
      </c>
      <c r="I70" s="1">
        <v>399983.56</v>
      </c>
      <c r="J70" s="1">
        <v>384337.65</v>
      </c>
      <c r="K70" s="1">
        <v>449957.3</v>
      </c>
      <c r="L70" s="1">
        <v>410669.28</v>
      </c>
      <c r="M70" s="38">
        <v>416824.21</v>
      </c>
      <c r="N70" s="6">
        <f t="shared" si="0"/>
        <v>4793966.7699999996</v>
      </c>
    </row>
    <row r="71" spans="1:14">
      <c r="A71" t="s">
        <v>59</v>
      </c>
      <c r="B71" s="1">
        <v>685079.44</v>
      </c>
      <c r="C71" s="1">
        <v>687864.9</v>
      </c>
      <c r="D71" s="1">
        <v>678612.68</v>
      </c>
      <c r="E71" s="1">
        <v>715762.34</v>
      </c>
      <c r="F71" s="1">
        <v>807611.06</v>
      </c>
      <c r="G71" s="1">
        <v>807133.59</v>
      </c>
      <c r="H71" s="1">
        <v>880765.82</v>
      </c>
      <c r="I71" s="1">
        <v>1072032.22</v>
      </c>
      <c r="J71" s="1">
        <v>889963.69</v>
      </c>
      <c r="K71" s="1">
        <v>967138.33</v>
      </c>
      <c r="L71" s="1">
        <v>862180.09</v>
      </c>
      <c r="M71" s="38">
        <v>741799.98</v>
      </c>
      <c r="N71" s="6">
        <f t="shared" si="0"/>
        <v>9795944.1400000006</v>
      </c>
    </row>
    <row r="72" spans="1:14">
      <c r="A72" t="s">
        <v>123</v>
      </c>
      <c r="B72" s="1">
        <v>233645.16</v>
      </c>
      <c r="C72" s="1">
        <v>226864.08</v>
      </c>
      <c r="D72" s="1">
        <v>220845.59</v>
      </c>
      <c r="E72" s="1">
        <v>220824.06</v>
      </c>
      <c r="F72" s="1">
        <v>232718.79</v>
      </c>
      <c r="G72" s="1">
        <v>232674.58</v>
      </c>
      <c r="H72" s="1">
        <v>246815.53</v>
      </c>
      <c r="I72" s="1">
        <v>229992.17</v>
      </c>
      <c r="J72" s="1">
        <v>242887.92</v>
      </c>
      <c r="K72" s="1">
        <v>265601.12</v>
      </c>
      <c r="L72" s="1">
        <v>240688.39</v>
      </c>
      <c r="M72" s="38">
        <v>262989.77</v>
      </c>
      <c r="N72" s="6">
        <f t="shared" si="0"/>
        <v>2856547.16</v>
      </c>
    </row>
    <row r="73" spans="1:14">
      <c r="A73" t="s">
        <v>61</v>
      </c>
      <c r="B73" s="1">
        <v>157314.95000000001</v>
      </c>
      <c r="C73" s="1">
        <v>162295.42000000001</v>
      </c>
      <c r="D73" s="1">
        <v>152632</v>
      </c>
      <c r="E73" s="1">
        <v>150075.47</v>
      </c>
      <c r="F73" s="1">
        <v>150505.25</v>
      </c>
      <c r="G73" s="1">
        <v>147688.42000000001</v>
      </c>
      <c r="H73" s="1">
        <v>164930.04</v>
      </c>
      <c r="I73" s="1">
        <v>165708.51999999999</v>
      </c>
      <c r="J73" s="1">
        <v>155897.53</v>
      </c>
      <c r="K73" s="1">
        <v>167881.41</v>
      </c>
      <c r="L73" s="1">
        <v>165774.25</v>
      </c>
      <c r="M73" s="38">
        <v>178085.84</v>
      </c>
      <c r="N73" s="6">
        <f t="shared" si="0"/>
        <v>1918789.1</v>
      </c>
    </row>
    <row r="74" spans="1:14">
      <c r="A74" t="s">
        <v>62</v>
      </c>
      <c r="B74" s="1">
        <v>32707.05</v>
      </c>
      <c r="C74" s="1">
        <v>32308.52</v>
      </c>
      <c r="D74" s="1">
        <v>34533.89</v>
      </c>
      <c r="E74" s="1">
        <v>32378.82</v>
      </c>
      <c r="F74" s="1">
        <v>31781.919999999998</v>
      </c>
      <c r="G74" s="1">
        <v>31532.720000000001</v>
      </c>
      <c r="H74" s="1">
        <v>35126.69</v>
      </c>
      <c r="I74" s="1">
        <v>28183.279999999999</v>
      </c>
      <c r="J74" s="1">
        <v>32651.34</v>
      </c>
      <c r="K74" s="1">
        <v>35233.85</v>
      </c>
      <c r="L74" s="1">
        <v>34661.620000000003</v>
      </c>
      <c r="M74" s="38">
        <v>34537.79</v>
      </c>
      <c r="N74" s="6">
        <f t="shared" si="0"/>
        <v>395637.49</v>
      </c>
    </row>
    <row r="75" spans="1:14">
      <c r="A75" t="s">
        <v>124</v>
      </c>
      <c r="B75" s="1">
        <v>2405372.48</v>
      </c>
      <c r="C75" s="1">
        <v>2391292.2000000002</v>
      </c>
      <c r="D75" s="1">
        <v>2223610.69</v>
      </c>
      <c r="E75" s="1">
        <v>2127132.39</v>
      </c>
      <c r="F75" s="1">
        <v>2204032.46</v>
      </c>
      <c r="G75" s="1">
        <v>2249516.62</v>
      </c>
      <c r="H75" s="1">
        <v>2542756.3199999998</v>
      </c>
      <c r="I75" s="1">
        <v>2374924.0099999998</v>
      </c>
      <c r="J75" s="1">
        <v>2596864.86</v>
      </c>
      <c r="K75" s="1">
        <v>2823675.78</v>
      </c>
      <c r="L75" s="1">
        <v>2505593.35</v>
      </c>
      <c r="M75" s="38">
        <v>2442798.46</v>
      </c>
      <c r="N75" s="6">
        <f t="shared" si="0"/>
        <v>28887569.620000005</v>
      </c>
    </row>
    <row r="76" spans="1:14">
      <c r="A76" t="s">
        <v>125</v>
      </c>
      <c r="B76" s="1">
        <v>136108.10999999999</v>
      </c>
      <c r="C76" s="1">
        <v>126844.97</v>
      </c>
      <c r="D76" s="1">
        <v>117505.8</v>
      </c>
      <c r="E76" s="1">
        <v>116230.88</v>
      </c>
      <c r="F76" s="1">
        <v>117745.26</v>
      </c>
      <c r="G76" s="1">
        <v>119862.81</v>
      </c>
      <c r="H76" s="1">
        <v>126334.05</v>
      </c>
      <c r="I76" s="1">
        <v>104205.8</v>
      </c>
      <c r="J76" s="1">
        <v>123335.12</v>
      </c>
      <c r="K76" s="1">
        <v>135369.04</v>
      </c>
      <c r="L76" s="1">
        <v>126932.1</v>
      </c>
      <c r="M76" s="38">
        <v>134070.45000000001</v>
      </c>
      <c r="N76" s="6">
        <f t="shared" si="0"/>
        <v>1484544.39</v>
      </c>
    </row>
    <row r="77" spans="1:14">
      <c r="A77" t="s">
        <v>126</v>
      </c>
      <c r="B77" s="1">
        <v>3267417.67</v>
      </c>
      <c r="C77" s="1">
        <v>3060057.08</v>
      </c>
      <c r="D77" s="1">
        <v>2187193.4700000002</v>
      </c>
      <c r="E77" s="1">
        <v>1666332.02</v>
      </c>
      <c r="F77" s="1">
        <v>1551230.67</v>
      </c>
      <c r="G77" s="1">
        <v>1252347.3799999999</v>
      </c>
      <c r="H77" s="1">
        <v>1259598.54</v>
      </c>
      <c r="I77" s="1">
        <v>1076505.6599999999</v>
      </c>
      <c r="J77" s="1">
        <v>1407646.91</v>
      </c>
      <c r="K77" s="1">
        <v>2131882.67</v>
      </c>
      <c r="L77" s="1">
        <v>2131019.83</v>
      </c>
      <c r="M77" s="38">
        <v>2623816.7599999998</v>
      </c>
      <c r="N77" s="6">
        <f>SUM(B77:M77)</f>
        <v>23615048.659999996</v>
      </c>
    </row>
    <row r="78" spans="1:14">
      <c r="A78" t="s">
        <v>66</v>
      </c>
      <c r="B78" s="1">
        <v>126823.51</v>
      </c>
      <c r="C78" s="1">
        <v>102508.7</v>
      </c>
      <c r="D78" s="1">
        <v>102151.33</v>
      </c>
      <c r="E78" s="1">
        <v>102950.19</v>
      </c>
      <c r="F78" s="1">
        <v>109254.14</v>
      </c>
      <c r="G78" s="1">
        <v>106489.7</v>
      </c>
      <c r="H78" s="1">
        <v>117117.29</v>
      </c>
      <c r="I78" s="1">
        <v>92826.96</v>
      </c>
      <c r="J78" s="1">
        <v>114934.89</v>
      </c>
      <c r="K78" s="1">
        <v>113077.9</v>
      </c>
      <c r="L78" s="1">
        <v>111780.24</v>
      </c>
      <c r="M78" s="38">
        <v>111663.99</v>
      </c>
      <c r="N78" s="6">
        <f>SUM(B78:M78)</f>
        <v>1311578.8399999999</v>
      </c>
    </row>
    <row r="79" spans="1:14">
      <c r="A79" t="s">
        <v>127</v>
      </c>
      <c r="B79" s="1">
        <v>10144525.58</v>
      </c>
      <c r="C79" s="1">
        <v>9726295.9699999988</v>
      </c>
      <c r="D79" s="1">
        <v>9433865.0899999999</v>
      </c>
      <c r="E79" s="1">
        <v>10582552.43</v>
      </c>
      <c r="F79" s="1">
        <v>11107182.530000001</v>
      </c>
      <c r="G79" s="1">
        <v>10707951.07</v>
      </c>
      <c r="H79" s="1">
        <v>13178082.689999999</v>
      </c>
      <c r="I79" s="1">
        <v>10643506.120000001</v>
      </c>
      <c r="J79" s="1">
        <v>10663540</v>
      </c>
      <c r="K79" s="1">
        <v>11391668.059999999</v>
      </c>
      <c r="L79" s="1">
        <v>10823935</v>
      </c>
      <c r="M79" s="39">
        <v>10881301</v>
      </c>
      <c r="N79" s="6">
        <f>SUM(B79:M79)</f>
        <v>129284405.54000001</v>
      </c>
    </row>
    <row r="80" spans="1:14">
      <c r="A80" t="s">
        <v>1</v>
      </c>
      <c r="J80" s="36"/>
    </row>
    <row r="81" spans="1:14">
      <c r="A81" t="s">
        <v>68</v>
      </c>
      <c r="B81" s="6">
        <f>SUM(B12:B79)</f>
        <v>148996844.72</v>
      </c>
      <c r="C81" s="6">
        <f t="shared" ref="C81:M81" si="1">SUM(C12:C79)</f>
        <v>144098276.26000002</v>
      </c>
      <c r="D81" s="6">
        <f t="shared" si="1"/>
        <v>140302744.03</v>
      </c>
      <c r="E81" s="6">
        <f t="shared" si="1"/>
        <v>137782331.63999996</v>
      </c>
      <c r="F81" s="6">
        <f t="shared" si="1"/>
        <v>144041096.42000002</v>
      </c>
      <c r="G81" s="6">
        <f t="shared" si="1"/>
        <v>149124970.59</v>
      </c>
      <c r="H81" s="6">
        <f t="shared" si="1"/>
        <v>172340561.18999997</v>
      </c>
      <c r="I81" s="6">
        <f t="shared" si="1"/>
        <v>146651747.34</v>
      </c>
      <c r="J81" s="6">
        <f t="shared" si="1"/>
        <v>153178764.00000006</v>
      </c>
      <c r="K81" s="6">
        <f t="shared" si="1"/>
        <v>170959940.01000002</v>
      </c>
      <c r="L81" s="6">
        <f t="shared" si="1"/>
        <v>158099806.10000002</v>
      </c>
      <c r="M81" s="6">
        <f t="shared" si="1"/>
        <v>153465376.86999997</v>
      </c>
      <c r="N81" s="6">
        <f>SUM(B81:M81)</f>
        <v>1819042459.1699996</v>
      </c>
    </row>
  </sheetData>
  <mergeCells count="5">
    <mergeCell ref="A7:N7"/>
    <mergeCell ref="A3:N3"/>
    <mergeCell ref="A5:N5"/>
    <mergeCell ref="A6:N6"/>
    <mergeCell ref="A4:N4"/>
  </mergeCells>
  <phoneticPr fontId="3"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sheetPr>
  <dimension ref="A1:T181"/>
  <sheetViews>
    <sheetView topLeftCell="A8" zoomScaleNormal="100" workbookViewId="0">
      <pane xSplit="1" ySplit="3" topLeftCell="B39" activePane="bottomRight" state="frozen"/>
      <selection activeCell="A8" sqref="A8"/>
      <selection pane="topRight" activeCell="B8" sqref="B8"/>
      <selection pane="bottomLeft" activeCell="A11" sqref="A11"/>
      <selection pane="bottomRight" activeCell="G69" sqref="G69"/>
    </sheetView>
  </sheetViews>
  <sheetFormatPr defaultRowHeight="12.75"/>
  <cols>
    <col min="1" max="1" width="16.1640625" bestFit="1" customWidth="1"/>
    <col min="2" max="4" width="10.1640625" customWidth="1"/>
    <col min="5" max="11" width="10.1640625" bestFit="1" customWidth="1"/>
    <col min="12" max="12" width="10.1640625" style="32" bestFit="1" customWidth="1"/>
    <col min="13" max="13" width="10.1640625" bestFit="1" customWidth="1"/>
    <col min="14" max="14" width="11.1640625" bestFit="1" customWidth="1"/>
  </cols>
  <sheetData>
    <row r="1" spans="1:14">
      <c r="A1" t="str">
        <f>'SFY1214'!A1</f>
        <v>VALIDATED TAX RECEIPTS DATA FOR:  JULY, 2013 thru June, 2014</v>
      </c>
      <c r="N1" t="s">
        <v>89</v>
      </c>
    </row>
    <row r="3" spans="1:14">
      <c r="A3" s="40" t="s">
        <v>69</v>
      </c>
      <c r="B3" s="40"/>
      <c r="C3" s="40"/>
      <c r="D3" s="40"/>
      <c r="E3" s="40"/>
      <c r="F3" s="40"/>
      <c r="G3" s="40"/>
      <c r="H3" s="40"/>
      <c r="I3" s="40"/>
      <c r="J3" s="40"/>
      <c r="K3" s="40"/>
      <c r="L3" s="40"/>
      <c r="M3" s="40"/>
      <c r="N3" s="40"/>
    </row>
    <row r="4" spans="1:14">
      <c r="A4" s="40" t="s">
        <v>131</v>
      </c>
      <c r="B4" s="40"/>
      <c r="C4" s="40"/>
      <c r="D4" s="40"/>
      <c r="E4" s="40"/>
      <c r="F4" s="40"/>
      <c r="G4" s="40"/>
      <c r="H4" s="40"/>
      <c r="I4" s="40"/>
      <c r="J4" s="40"/>
      <c r="K4" s="40"/>
      <c r="L4" s="40"/>
      <c r="M4" s="40"/>
      <c r="N4" s="40"/>
    </row>
    <row r="5" spans="1:14">
      <c r="A5" s="40" t="s">
        <v>70</v>
      </c>
      <c r="B5" s="40"/>
      <c r="C5" s="40"/>
      <c r="D5" s="40"/>
      <c r="E5" s="40"/>
      <c r="F5" s="40"/>
      <c r="G5" s="40"/>
      <c r="H5" s="40"/>
      <c r="I5" s="40"/>
      <c r="J5" s="40"/>
      <c r="K5" s="40"/>
      <c r="L5" s="40"/>
      <c r="M5" s="40"/>
      <c r="N5" s="40"/>
    </row>
    <row r="6" spans="1:14">
      <c r="A6" s="40" t="s">
        <v>135</v>
      </c>
      <c r="B6" s="40"/>
      <c r="C6" s="40"/>
      <c r="D6" s="40"/>
      <c r="E6" s="40"/>
      <c r="F6" s="40"/>
      <c r="G6" s="40"/>
      <c r="H6" s="40"/>
      <c r="I6" s="40"/>
      <c r="J6" s="40"/>
      <c r="K6" s="40"/>
      <c r="L6" s="40"/>
      <c r="M6" s="40"/>
      <c r="N6" s="40"/>
    </row>
    <row r="7" spans="1:14">
      <c r="A7" s="40" t="s">
        <v>132</v>
      </c>
      <c r="B7" s="40"/>
      <c r="C7" s="40"/>
      <c r="D7" s="40"/>
      <c r="E7" s="40"/>
      <c r="F7" s="40"/>
      <c r="G7" s="40"/>
      <c r="H7" s="40"/>
      <c r="I7" s="40"/>
      <c r="J7" s="40"/>
      <c r="K7" s="40"/>
      <c r="L7" s="40"/>
      <c r="M7" s="40"/>
      <c r="N7" s="40"/>
    </row>
    <row r="8" spans="1:14">
      <c r="C8" s="7"/>
      <c r="N8" s="6"/>
    </row>
    <row r="9" spans="1:14">
      <c r="B9" s="2">
        <f>'Local Option Sales Tax Coll'!B9</f>
        <v>41456</v>
      </c>
      <c r="C9" s="2">
        <f>'Local Option Sales Tax Coll'!C9</f>
        <v>41487</v>
      </c>
      <c r="D9" s="2">
        <f>'Local Option Sales Tax Coll'!D9</f>
        <v>41518</v>
      </c>
      <c r="E9" s="2">
        <f>'Local Option Sales Tax Coll'!E9</f>
        <v>41548</v>
      </c>
      <c r="F9" s="2">
        <f>'Local Option Sales Tax Coll'!F9</f>
        <v>41579</v>
      </c>
      <c r="G9" s="2">
        <f>'Local Option Sales Tax Coll'!G9</f>
        <v>41609</v>
      </c>
      <c r="H9" s="2">
        <f>'Local Option Sales Tax Coll'!H9</f>
        <v>41640</v>
      </c>
      <c r="I9" s="2">
        <f>'Local Option Sales Tax Coll'!I9</f>
        <v>41671</v>
      </c>
      <c r="J9" s="2">
        <f>'Local Option Sales Tax Coll'!J9</f>
        <v>41699</v>
      </c>
      <c r="K9" s="2">
        <f>'Local Option Sales Tax Coll'!K9</f>
        <v>41730</v>
      </c>
      <c r="L9" s="2">
        <f>'Local Option Sales Tax Coll'!L9</f>
        <v>41760</v>
      </c>
      <c r="M9" s="2">
        <f>'Local Option Sales Tax Coll'!M9</f>
        <v>41791</v>
      </c>
      <c r="N9" s="34" t="str">
        <f>'Local Option Sales Tax Coll'!N9</f>
        <v>SFY13-14</v>
      </c>
    </row>
    <row r="10" spans="1:14">
      <c r="A10" t="s">
        <v>0</v>
      </c>
      <c r="B10" s="3"/>
      <c r="C10" s="3"/>
      <c r="D10" s="3"/>
      <c r="E10" s="3"/>
      <c r="F10" s="3"/>
      <c r="G10" s="3"/>
      <c r="H10" s="3"/>
      <c r="I10" s="3"/>
      <c r="J10" s="3"/>
      <c r="K10" s="3"/>
      <c r="L10" s="33"/>
      <c r="M10" s="3"/>
      <c r="N10" s="6"/>
    </row>
    <row r="11" spans="1:14">
      <c r="A11" t="s">
        <v>1</v>
      </c>
    </row>
    <row r="12" spans="1:14">
      <c r="A12" t="s">
        <v>2</v>
      </c>
      <c r="B12" s="6">
        <v>330360.43</v>
      </c>
      <c r="C12" s="6">
        <v>282116.34999999998</v>
      </c>
      <c r="D12" s="7">
        <v>317404.7</v>
      </c>
      <c r="E12" s="7">
        <v>272989.34000000003</v>
      </c>
      <c r="F12" s="7">
        <v>359662.91</v>
      </c>
      <c r="G12" s="7">
        <v>362552.98</v>
      </c>
      <c r="H12" s="28">
        <v>276623.15999999997</v>
      </c>
      <c r="I12" s="7">
        <v>281464.45</v>
      </c>
      <c r="J12" s="7">
        <v>329663.34999999998</v>
      </c>
      <c r="K12" s="7">
        <v>390539</v>
      </c>
      <c r="L12" s="7">
        <v>355442.91</v>
      </c>
      <c r="M12" s="7">
        <v>345678.73</v>
      </c>
      <c r="N12" s="6">
        <f t="shared" ref="N12:N43" si="0">SUM(B12:M12)</f>
        <v>3904498.3100000005</v>
      </c>
    </row>
    <row r="13" spans="1:14">
      <c r="A13" t="s">
        <v>3</v>
      </c>
      <c r="B13" s="7">
        <v>2720.5</v>
      </c>
      <c r="C13" s="7">
        <v>2439.4299999999998</v>
      </c>
      <c r="D13" s="7">
        <v>2291.1799999999998</v>
      </c>
      <c r="E13" s="7">
        <v>2520.42</v>
      </c>
      <c r="F13" s="7">
        <v>2051.84</v>
      </c>
      <c r="G13" s="7">
        <v>2203.3000000000002</v>
      </c>
      <c r="H13" s="7">
        <v>1928.66</v>
      </c>
      <c r="I13" s="7">
        <v>2508.67</v>
      </c>
      <c r="J13" s="7">
        <v>2858.49</v>
      </c>
      <c r="K13" s="7">
        <v>2337.4699999999998</v>
      </c>
      <c r="L13" s="7">
        <v>2711.41</v>
      </c>
      <c r="M13" s="7">
        <v>2849.54</v>
      </c>
      <c r="N13" s="6">
        <f t="shared" si="0"/>
        <v>29420.91</v>
      </c>
    </row>
    <row r="14" spans="1:14">
      <c r="A14" t="s">
        <v>4</v>
      </c>
      <c r="B14" s="7">
        <v>3234012.08</v>
      </c>
      <c r="C14" s="7">
        <v>1566777.16</v>
      </c>
      <c r="D14" s="7">
        <v>1154597.68</v>
      </c>
      <c r="E14" s="7">
        <v>809999.29</v>
      </c>
      <c r="F14" s="7">
        <v>358785.78</v>
      </c>
      <c r="G14" s="7">
        <v>312870.77</v>
      </c>
      <c r="H14" s="7">
        <v>400161.53</v>
      </c>
      <c r="I14" s="7">
        <v>603117</v>
      </c>
      <c r="J14" s="7">
        <v>1954659.16</v>
      </c>
      <c r="K14" s="7">
        <v>1343100.47</v>
      </c>
      <c r="L14" s="7">
        <v>1652862.8</v>
      </c>
      <c r="M14" s="28" t="s">
        <v>141</v>
      </c>
      <c r="N14" s="6">
        <f t="shared" si="0"/>
        <v>13390943.720000001</v>
      </c>
    </row>
    <row r="15" spans="1:14">
      <c r="A15" t="s">
        <v>5</v>
      </c>
      <c r="B15" s="7">
        <v>6205.04</v>
      </c>
      <c r="C15" s="7">
        <v>6411.8</v>
      </c>
      <c r="D15" s="7">
        <v>6541.35</v>
      </c>
      <c r="E15" s="7">
        <v>6257.55</v>
      </c>
      <c r="F15" s="7">
        <v>6880.09</v>
      </c>
      <c r="G15" s="29">
        <v>6269.99</v>
      </c>
      <c r="H15" s="7">
        <v>6687.33</v>
      </c>
      <c r="I15" s="7">
        <v>7096.5</v>
      </c>
      <c r="J15" s="7">
        <v>10274.76</v>
      </c>
      <c r="K15" s="7">
        <v>10927.51</v>
      </c>
      <c r="L15" s="7">
        <v>7592.96</v>
      </c>
      <c r="M15" s="7">
        <v>8152.19</v>
      </c>
      <c r="N15" s="6">
        <f t="shared" si="0"/>
        <v>89297.07</v>
      </c>
    </row>
    <row r="16" spans="1:14">
      <c r="A16" t="s">
        <v>6</v>
      </c>
      <c r="B16" s="7">
        <v>765787.13</v>
      </c>
      <c r="C16" s="7">
        <v>842325.35</v>
      </c>
      <c r="D16" s="7">
        <v>673808.54</v>
      </c>
      <c r="E16" s="7">
        <v>589191.18000000005</v>
      </c>
      <c r="F16" s="7">
        <v>553752.94999999995</v>
      </c>
      <c r="G16" s="7">
        <v>628412.98</v>
      </c>
      <c r="H16" s="7">
        <v>618482.68000000005</v>
      </c>
      <c r="I16" s="7">
        <v>766804.05</v>
      </c>
      <c r="J16" s="7">
        <v>1016918.63</v>
      </c>
      <c r="K16" s="7">
        <v>1421815.3</v>
      </c>
      <c r="L16" s="7">
        <v>921980.58</v>
      </c>
      <c r="M16" s="7">
        <v>795122.09</v>
      </c>
      <c r="N16" s="6">
        <f t="shared" si="0"/>
        <v>9594401.459999999</v>
      </c>
    </row>
    <row r="17" spans="1:20">
      <c r="A17" t="s">
        <v>7</v>
      </c>
      <c r="B17" s="7">
        <v>3127372.54</v>
      </c>
      <c r="C17" s="7">
        <v>3185406.4</v>
      </c>
      <c r="D17" s="7">
        <v>2876350.07</v>
      </c>
      <c r="E17" s="7">
        <v>2335375.79</v>
      </c>
      <c r="F17" s="7">
        <v>3224003.86</v>
      </c>
      <c r="G17" s="7">
        <v>3796453.78</v>
      </c>
      <c r="H17" s="7">
        <v>4565317.3099999996</v>
      </c>
      <c r="I17" s="7">
        <v>5764901.4500000002</v>
      </c>
      <c r="J17" s="7">
        <v>6221929.1100000003</v>
      </c>
      <c r="K17" s="7">
        <v>6768442.9699999997</v>
      </c>
      <c r="L17" s="7">
        <v>4952091.83</v>
      </c>
      <c r="M17" s="7">
        <v>3782815.68</v>
      </c>
      <c r="N17" s="6">
        <f t="shared" si="0"/>
        <v>50600460.789999999</v>
      </c>
    </row>
    <row r="18" spans="1:20">
      <c r="A18" s="32" t="s">
        <v>8</v>
      </c>
      <c r="B18" s="7">
        <v>0</v>
      </c>
      <c r="C18" s="7">
        <v>0</v>
      </c>
      <c r="D18" s="7">
        <v>0</v>
      </c>
      <c r="E18" s="7">
        <v>0</v>
      </c>
      <c r="F18" s="7">
        <v>0</v>
      </c>
      <c r="G18" s="7">
        <v>0</v>
      </c>
      <c r="H18" s="7">
        <v>0</v>
      </c>
      <c r="I18" s="7">
        <v>0</v>
      </c>
      <c r="J18" s="7">
        <v>0</v>
      </c>
      <c r="K18" s="7">
        <v>0</v>
      </c>
      <c r="L18" s="7">
        <v>0</v>
      </c>
      <c r="M18" s="7">
        <v>0</v>
      </c>
      <c r="N18" s="6">
        <f t="shared" si="0"/>
        <v>0</v>
      </c>
    </row>
    <row r="19" spans="1:20">
      <c r="A19" t="s">
        <v>9</v>
      </c>
      <c r="B19" s="6">
        <v>178684.48</v>
      </c>
      <c r="C19" s="7">
        <v>149551.17000000001</v>
      </c>
      <c r="D19" s="7">
        <v>113133.78</v>
      </c>
      <c r="E19" s="7">
        <v>125649.23</v>
      </c>
      <c r="F19" s="7">
        <v>90981.9</v>
      </c>
      <c r="G19" s="7">
        <v>122521.37</v>
      </c>
      <c r="H19" s="7">
        <v>243889.4</v>
      </c>
      <c r="I19" s="7">
        <v>329503.28999999998</v>
      </c>
      <c r="J19" s="7">
        <v>432814.09</v>
      </c>
      <c r="K19" s="7">
        <v>696882.9</v>
      </c>
      <c r="L19" s="7">
        <v>230797.53</v>
      </c>
      <c r="M19" s="7">
        <v>157452.26999999999</v>
      </c>
      <c r="N19" s="6">
        <f t="shared" si="0"/>
        <v>2871861.41</v>
      </c>
    </row>
    <row r="20" spans="1:20">
      <c r="A20" t="s">
        <v>96</v>
      </c>
      <c r="B20" s="7">
        <v>43966.18</v>
      </c>
      <c r="C20" s="7">
        <v>74233.86</v>
      </c>
      <c r="D20" s="7">
        <v>54429.07</v>
      </c>
      <c r="E20" s="7">
        <v>42465.599999999999</v>
      </c>
      <c r="F20" s="7">
        <v>40837.75</v>
      </c>
      <c r="G20" s="7">
        <v>41772.57</v>
      </c>
      <c r="H20" s="7">
        <v>50976.62</v>
      </c>
      <c r="I20" s="7">
        <v>66146.66</v>
      </c>
      <c r="J20" s="7">
        <v>82058.240000000005</v>
      </c>
      <c r="K20" s="7">
        <v>90188.37</v>
      </c>
      <c r="L20" s="7">
        <v>61607.02</v>
      </c>
      <c r="M20" s="7">
        <v>55770.239999999998</v>
      </c>
      <c r="N20" s="6">
        <f t="shared" si="0"/>
        <v>704452.18</v>
      </c>
    </row>
    <row r="21" spans="1:20">
      <c r="A21" t="s">
        <v>10</v>
      </c>
      <c r="B21" s="7">
        <v>43965.5</v>
      </c>
      <c r="C21" s="7">
        <v>41906.43</v>
      </c>
      <c r="D21" s="7">
        <v>45023.38</v>
      </c>
      <c r="E21" s="7">
        <v>39115.43</v>
      </c>
      <c r="F21" s="7">
        <v>41176.04</v>
      </c>
      <c r="G21" s="7">
        <v>42219.51</v>
      </c>
      <c r="H21" s="7">
        <v>37649.93</v>
      </c>
      <c r="I21" s="7">
        <v>39465.11</v>
      </c>
      <c r="J21" s="7">
        <v>43866.09</v>
      </c>
      <c r="K21" s="7">
        <v>51636.63</v>
      </c>
      <c r="L21" s="7">
        <v>44359.31</v>
      </c>
      <c r="M21" s="7">
        <v>43517.43</v>
      </c>
      <c r="N21" s="6">
        <f t="shared" si="0"/>
        <v>513900.79000000004</v>
      </c>
    </row>
    <row r="22" spans="1:20">
      <c r="A22" t="s">
        <v>11</v>
      </c>
      <c r="B22" s="6">
        <v>831800.82</v>
      </c>
      <c r="C22" s="7">
        <v>838291.76</v>
      </c>
      <c r="D22" s="7">
        <v>653495.96</v>
      </c>
      <c r="E22" s="7">
        <v>574888.69999999995</v>
      </c>
      <c r="F22" s="7">
        <v>876090.57</v>
      </c>
      <c r="G22" s="7">
        <v>1056494.6200000001</v>
      </c>
      <c r="H22" s="7">
        <v>1520225.45</v>
      </c>
      <c r="I22" s="7">
        <v>2551476.83</v>
      </c>
      <c r="J22" s="7">
        <v>2782592.67</v>
      </c>
      <c r="K22" s="7">
        <v>3721531.62</v>
      </c>
      <c r="L22" s="7">
        <v>1895791.2</v>
      </c>
      <c r="M22" s="7">
        <v>1216037.24</v>
      </c>
      <c r="N22" s="6">
        <f t="shared" si="0"/>
        <v>18518717.439999998</v>
      </c>
      <c r="P22" s="9"/>
      <c r="R22" s="9"/>
      <c r="T22" s="6"/>
    </row>
    <row r="23" spans="1:20">
      <c r="A23" t="s">
        <v>12</v>
      </c>
      <c r="B23" s="7">
        <v>77150.240000000005</v>
      </c>
      <c r="C23" s="7">
        <v>74385.48</v>
      </c>
      <c r="D23" s="7">
        <v>60808.24</v>
      </c>
      <c r="E23" s="7">
        <v>58797.24</v>
      </c>
      <c r="F23" s="7">
        <v>78672.7</v>
      </c>
      <c r="G23" s="7">
        <v>77880.69</v>
      </c>
      <c r="H23" s="7">
        <v>74815.3</v>
      </c>
      <c r="I23" s="7">
        <v>75139.58</v>
      </c>
      <c r="J23" s="7">
        <v>83011.73</v>
      </c>
      <c r="K23" s="7">
        <v>94786.04</v>
      </c>
      <c r="L23" s="7">
        <v>75794.19</v>
      </c>
      <c r="M23" s="7">
        <v>82198.92</v>
      </c>
      <c r="N23" s="6">
        <f t="shared" si="0"/>
        <v>913440.35</v>
      </c>
      <c r="P23" s="9"/>
      <c r="R23" s="9"/>
      <c r="T23" s="6"/>
    </row>
    <row r="24" spans="1:20">
      <c r="A24" s="4" t="s">
        <v>128</v>
      </c>
      <c r="B24" s="7">
        <v>2158353.71</v>
      </c>
      <c r="C24" s="7">
        <v>2192651.7600000002</v>
      </c>
      <c r="D24" s="7">
        <v>2112936.63</v>
      </c>
      <c r="E24" s="7">
        <v>1936528.67</v>
      </c>
      <c r="F24" s="7">
        <v>2172954.6700000004</v>
      </c>
      <c r="G24" s="7">
        <v>2918063.2100000009</v>
      </c>
      <c r="H24" s="7">
        <v>3213598.3499999996</v>
      </c>
      <c r="I24" s="7">
        <v>3883822.3400000008</v>
      </c>
      <c r="J24" s="7">
        <v>4134326</v>
      </c>
      <c r="K24" s="7">
        <v>4293429</v>
      </c>
      <c r="L24" s="7">
        <v>3197241</v>
      </c>
      <c r="M24" s="7">
        <v>2889791</v>
      </c>
      <c r="N24" s="6">
        <f t="shared" si="0"/>
        <v>35103696.340000004</v>
      </c>
      <c r="P24" s="9"/>
      <c r="R24" s="9"/>
      <c r="T24" s="6"/>
    </row>
    <row r="25" spans="1:20">
      <c r="A25" t="s">
        <v>13</v>
      </c>
      <c r="B25" s="7">
        <v>4026.98</v>
      </c>
      <c r="C25" s="7">
        <v>2648.79</v>
      </c>
      <c r="D25" s="7">
        <v>2606.84</v>
      </c>
      <c r="E25" s="7">
        <v>2275.89</v>
      </c>
      <c r="F25" s="7">
        <v>2765.54</v>
      </c>
      <c r="G25" s="7">
        <v>2667.19</v>
      </c>
      <c r="H25" s="7">
        <v>2719.48</v>
      </c>
      <c r="I25" s="7">
        <v>3318.29</v>
      </c>
      <c r="J25" s="7">
        <v>4730.6000000000004</v>
      </c>
      <c r="K25" s="7">
        <v>6365.88</v>
      </c>
      <c r="L25" s="7">
        <v>3815.28</v>
      </c>
      <c r="M25" s="7">
        <v>3197.86</v>
      </c>
      <c r="N25" s="6">
        <f t="shared" si="0"/>
        <v>41138.619999999995</v>
      </c>
      <c r="P25" s="9"/>
      <c r="R25" s="9"/>
      <c r="T25" s="6"/>
    </row>
    <row r="26" spans="1:20">
      <c r="A26" t="s">
        <v>14</v>
      </c>
      <c r="B26" s="7">
        <v>2598.27</v>
      </c>
      <c r="C26" s="7">
        <v>4780.01</v>
      </c>
      <c r="D26" s="7">
        <v>2217.02</v>
      </c>
      <c r="E26" s="7">
        <v>1447.37</v>
      </c>
      <c r="F26" s="7">
        <v>1549.63</v>
      </c>
      <c r="G26" s="7">
        <v>1618.17</v>
      </c>
      <c r="H26" s="7">
        <v>1213.57</v>
      </c>
      <c r="I26" s="7">
        <v>1243.5999999999999</v>
      </c>
      <c r="J26" s="7">
        <v>1423.5</v>
      </c>
      <c r="K26" s="7">
        <v>1885.59</v>
      </c>
      <c r="L26" s="7">
        <v>1783.7</v>
      </c>
      <c r="M26" s="7">
        <v>2118.58</v>
      </c>
      <c r="N26" s="6">
        <f t="shared" si="0"/>
        <v>23879.010000000002</v>
      </c>
      <c r="P26" s="9"/>
      <c r="R26" s="9"/>
      <c r="T26" s="6"/>
    </row>
    <row r="27" spans="1:20">
      <c r="A27" t="s">
        <v>15</v>
      </c>
      <c r="B27" s="7">
        <f>1453580.44/3*2</f>
        <v>969053.62666666659</v>
      </c>
      <c r="C27" s="7">
        <f>1301973.78/3*2</f>
        <v>867982.52</v>
      </c>
      <c r="D27" s="7">
        <f>1212117.01/3*2</f>
        <v>808078.00666666671</v>
      </c>
      <c r="E27" s="7">
        <f>1128485.15/3*2</f>
        <v>752323.43333333323</v>
      </c>
      <c r="F27" s="7">
        <f>1612205.85/3*2</f>
        <v>1074803.9000000001</v>
      </c>
      <c r="G27" s="7">
        <f>1130623.47/3*2</f>
        <v>753748.98</v>
      </c>
      <c r="H27" s="7">
        <f>1289984.84/3*2</f>
        <v>859989.89333333343</v>
      </c>
      <c r="I27" s="7">
        <f>1465383.61/3*2</f>
        <v>976922.40666666673</v>
      </c>
      <c r="J27" s="7">
        <f>1719914.71/3*2</f>
        <v>1146609.8066666666</v>
      </c>
      <c r="K27" s="7">
        <f>1697649.81/3*2</f>
        <v>1131766.54</v>
      </c>
      <c r="L27" s="7">
        <f>1772998.69*(4/6)</f>
        <v>1181999.1266666665</v>
      </c>
      <c r="M27" s="7">
        <f>1644698.12*(4/6)</f>
        <v>1096465.4133333333</v>
      </c>
      <c r="N27" s="6">
        <f t="shared" si="0"/>
        <v>11619743.653333334</v>
      </c>
      <c r="P27" s="9"/>
      <c r="R27" s="9"/>
      <c r="T27" s="6"/>
    </row>
    <row r="28" spans="1:20">
      <c r="A28" t="s">
        <v>16</v>
      </c>
      <c r="B28" s="7">
        <v>1261638.79</v>
      </c>
      <c r="C28" s="7">
        <v>1362347.87</v>
      </c>
      <c r="D28" s="7">
        <v>848678.33</v>
      </c>
      <c r="E28" s="7">
        <v>513612.46</v>
      </c>
      <c r="F28" s="7">
        <v>447045.85</v>
      </c>
      <c r="G28" s="7">
        <v>315477.53999999998</v>
      </c>
      <c r="H28" s="7">
        <v>307066.23</v>
      </c>
      <c r="I28" s="7">
        <v>311838.38</v>
      </c>
      <c r="J28" s="7">
        <v>381358.82</v>
      </c>
      <c r="K28" s="7">
        <v>681011.24</v>
      </c>
      <c r="L28" s="7">
        <v>675457.95</v>
      </c>
      <c r="M28" s="7">
        <v>905903.98</v>
      </c>
      <c r="N28" s="6">
        <f t="shared" si="0"/>
        <v>8011437.4400000013</v>
      </c>
      <c r="P28" s="9"/>
      <c r="R28" s="9"/>
      <c r="T28" s="6"/>
    </row>
    <row r="29" spans="1:20">
      <c r="A29" t="s">
        <v>17</v>
      </c>
      <c r="B29" s="7">
        <v>206576.68</v>
      </c>
      <c r="C29" s="7">
        <v>247301.99</v>
      </c>
      <c r="D29" s="7">
        <v>155290.09</v>
      </c>
      <c r="E29" s="7">
        <v>87254.79</v>
      </c>
      <c r="F29" s="7">
        <v>91990.33</v>
      </c>
      <c r="G29" s="7">
        <v>80878.320000000007</v>
      </c>
      <c r="H29" s="7">
        <v>83414.070000000007</v>
      </c>
      <c r="I29" s="7">
        <v>108598.42</v>
      </c>
      <c r="J29" s="7">
        <v>158425.21</v>
      </c>
      <c r="K29" s="7">
        <v>235811.47</v>
      </c>
      <c r="L29" s="7">
        <v>196734.43</v>
      </c>
      <c r="M29" s="7">
        <v>148904.57999999999</v>
      </c>
      <c r="N29" s="6">
        <f t="shared" si="0"/>
        <v>1801180.38</v>
      </c>
      <c r="P29" s="9"/>
      <c r="R29" s="9"/>
      <c r="T29" s="6"/>
    </row>
    <row r="30" spans="1:20">
      <c r="A30" t="s">
        <v>18</v>
      </c>
      <c r="B30" s="7">
        <v>195883.41</v>
      </c>
      <c r="C30" s="7">
        <v>153076.01</v>
      </c>
      <c r="D30" s="7">
        <v>86754.03</v>
      </c>
      <c r="E30" s="7">
        <v>57139.98</v>
      </c>
      <c r="F30" s="7">
        <v>57549.5</v>
      </c>
      <c r="G30" s="7">
        <v>34718.6</v>
      </c>
      <c r="H30" s="7">
        <v>30342.07</v>
      </c>
      <c r="I30" s="7">
        <v>34692.26</v>
      </c>
      <c r="J30" s="7">
        <v>53265.7</v>
      </c>
      <c r="K30" s="7">
        <v>78113.48</v>
      </c>
      <c r="L30" s="7">
        <v>81048.13</v>
      </c>
      <c r="M30" s="7">
        <v>135738.96</v>
      </c>
      <c r="N30" s="6">
        <f t="shared" si="0"/>
        <v>998322.12999999989</v>
      </c>
      <c r="P30" s="9"/>
      <c r="R30" s="9"/>
      <c r="T30" s="6"/>
    </row>
    <row r="31" spans="1:20">
      <c r="A31" t="s">
        <v>19</v>
      </c>
      <c r="B31" s="7">
        <v>9428.92</v>
      </c>
      <c r="C31" s="7">
        <v>6624.92</v>
      </c>
      <c r="D31" s="7">
        <v>9632.9500000000007</v>
      </c>
      <c r="E31" s="7">
        <v>5248.43</v>
      </c>
      <c r="F31" s="7">
        <v>12789.56</v>
      </c>
      <c r="G31" s="7">
        <v>11284.58</v>
      </c>
      <c r="H31" s="7">
        <v>8455.61</v>
      </c>
      <c r="I31" s="7">
        <v>8129.38</v>
      </c>
      <c r="J31" s="7">
        <v>9277.7900000000009</v>
      </c>
      <c r="K31" s="7">
        <v>11397.96</v>
      </c>
      <c r="L31" s="7">
        <v>9246.5499999999993</v>
      </c>
      <c r="M31" s="7">
        <v>10623.01</v>
      </c>
      <c r="N31" s="6">
        <f t="shared" si="0"/>
        <v>112139.66</v>
      </c>
      <c r="P31" s="9"/>
      <c r="R31" s="9"/>
      <c r="T31" s="6"/>
    </row>
    <row r="32" spans="1:20">
      <c r="A32" t="s">
        <v>20</v>
      </c>
      <c r="B32" s="7">
        <v>7218.26</v>
      </c>
      <c r="C32" s="7">
        <v>1206.95</v>
      </c>
      <c r="D32" s="7">
        <v>3128.69</v>
      </c>
      <c r="E32" s="7">
        <v>1466.37</v>
      </c>
      <c r="F32" s="7">
        <v>1494.88</v>
      </c>
      <c r="G32" s="7">
        <v>1156.08</v>
      </c>
      <c r="H32" s="7">
        <v>625.08000000000004</v>
      </c>
      <c r="I32" s="7">
        <v>832.11</v>
      </c>
      <c r="J32" s="7">
        <v>1200.04</v>
      </c>
      <c r="K32" s="7">
        <v>2293.61</v>
      </c>
      <c r="L32" s="7">
        <v>3225.02</v>
      </c>
      <c r="M32" s="7">
        <v>5614.07</v>
      </c>
      <c r="N32" s="6">
        <f t="shared" si="0"/>
        <v>29461.160000000003</v>
      </c>
      <c r="P32" s="9"/>
      <c r="R32" s="9"/>
      <c r="T32" s="6"/>
    </row>
    <row r="33" spans="1:20">
      <c r="A33" t="s">
        <v>21</v>
      </c>
      <c r="B33" s="7">
        <v>368.85</v>
      </c>
      <c r="C33" s="7">
        <v>256.55</v>
      </c>
      <c r="D33" s="7">
        <v>244.59</v>
      </c>
      <c r="E33" s="7">
        <v>546.79</v>
      </c>
      <c r="F33" s="7">
        <v>314.27999999999997</v>
      </c>
      <c r="G33" s="7">
        <v>1386.84</v>
      </c>
      <c r="H33" s="7">
        <v>2407.48</v>
      </c>
      <c r="I33" s="7">
        <v>3919.35</v>
      </c>
      <c r="J33" s="7">
        <v>4264.83</v>
      </c>
      <c r="K33" s="7">
        <v>3115.78</v>
      </c>
      <c r="L33" s="7">
        <v>1455.04</v>
      </c>
      <c r="M33" s="7">
        <v>1069.1099999999999</v>
      </c>
      <c r="N33" s="6">
        <f t="shared" si="0"/>
        <v>19349.490000000002</v>
      </c>
      <c r="P33" s="9"/>
      <c r="R33" s="9"/>
      <c r="T33" s="6"/>
    </row>
    <row r="34" spans="1:20">
      <c r="A34" s="30" t="s">
        <v>22</v>
      </c>
      <c r="B34" s="7">
        <v>210912.59</v>
      </c>
      <c r="C34" s="7">
        <v>115126.49</v>
      </c>
      <c r="D34" s="7">
        <v>89876.76</v>
      </c>
      <c r="E34" s="7">
        <v>56615.15</v>
      </c>
      <c r="F34" s="7">
        <v>30395.86</v>
      </c>
      <c r="G34" s="7">
        <v>37340.86</v>
      </c>
      <c r="H34" s="7">
        <v>34003.300000000003</v>
      </c>
      <c r="I34" s="7">
        <v>49318.37</v>
      </c>
      <c r="J34" s="7">
        <v>95478.24</v>
      </c>
      <c r="K34" s="7">
        <v>84194.89</v>
      </c>
      <c r="L34" s="7">
        <v>114184.65</v>
      </c>
      <c r="M34" s="7">
        <v>223549.9</v>
      </c>
      <c r="N34" s="6">
        <f t="shared" si="0"/>
        <v>1140997.06</v>
      </c>
      <c r="P34" s="9"/>
      <c r="R34" s="9"/>
      <c r="T34" s="6"/>
    </row>
    <row r="35" spans="1:20">
      <c r="A35" t="s">
        <v>23</v>
      </c>
      <c r="B35" s="7">
        <v>1855.65</v>
      </c>
      <c r="C35" s="7">
        <v>1391.15</v>
      </c>
      <c r="D35" s="7">
        <v>1000.2</v>
      </c>
      <c r="E35" s="7">
        <v>2618.23</v>
      </c>
      <c r="F35" s="7">
        <v>2678.59</v>
      </c>
      <c r="G35" s="7">
        <v>2119.09</v>
      </c>
      <c r="H35" s="7">
        <v>2536.7600000000002</v>
      </c>
      <c r="I35" s="7">
        <v>2907.53</v>
      </c>
      <c r="J35" s="7">
        <v>4568.01</v>
      </c>
      <c r="K35" s="7">
        <v>1696.51</v>
      </c>
      <c r="L35" s="7">
        <v>4361.41</v>
      </c>
      <c r="M35" s="7">
        <v>2728.52</v>
      </c>
      <c r="N35" s="6">
        <f t="shared" si="0"/>
        <v>30461.649999999998</v>
      </c>
      <c r="P35" s="9"/>
      <c r="R35" s="9"/>
      <c r="T35" s="6"/>
    </row>
    <row r="36" spans="1:20">
      <c r="A36" s="32" t="s">
        <v>24</v>
      </c>
      <c r="B36" s="7">
        <v>0</v>
      </c>
      <c r="C36" s="7">
        <v>0</v>
      </c>
      <c r="D36" s="7">
        <v>0</v>
      </c>
      <c r="E36" s="7">
        <v>0</v>
      </c>
      <c r="F36" s="7">
        <v>0</v>
      </c>
      <c r="G36" s="7">
        <v>0</v>
      </c>
      <c r="H36" s="7">
        <v>0</v>
      </c>
      <c r="I36" s="7">
        <v>0</v>
      </c>
      <c r="J36" s="7">
        <v>0</v>
      </c>
      <c r="K36" s="7">
        <v>0</v>
      </c>
      <c r="L36" s="7">
        <v>0</v>
      </c>
      <c r="M36" s="7">
        <v>0</v>
      </c>
      <c r="N36" s="6">
        <f t="shared" si="0"/>
        <v>0</v>
      </c>
      <c r="P36" s="9"/>
      <c r="R36" s="9"/>
      <c r="T36" s="6"/>
    </row>
    <row r="37" spans="1:20">
      <c r="A37" t="s">
        <v>25</v>
      </c>
      <c r="B37" s="7">
        <v>14258.86</v>
      </c>
      <c r="C37" s="7">
        <v>11241.09</v>
      </c>
      <c r="D37" s="7">
        <v>10038.11</v>
      </c>
      <c r="E37" s="7">
        <v>10844.32</v>
      </c>
      <c r="F37" s="7">
        <v>11956.77</v>
      </c>
      <c r="G37" s="7">
        <v>11907.34</v>
      </c>
      <c r="H37" s="7">
        <v>13712.79</v>
      </c>
      <c r="I37" s="7">
        <v>20751.46</v>
      </c>
      <c r="J37" s="7">
        <v>29467.65</v>
      </c>
      <c r="K37" s="7">
        <v>27424.57</v>
      </c>
      <c r="L37" s="7">
        <v>17542.11</v>
      </c>
      <c r="M37" s="7">
        <v>15487.46</v>
      </c>
      <c r="N37" s="6">
        <f t="shared" si="0"/>
        <v>194632.53</v>
      </c>
      <c r="P37" s="9"/>
      <c r="R37" s="9"/>
      <c r="T37" s="6"/>
    </row>
    <row r="38" spans="1:20">
      <c r="A38" t="s">
        <v>26</v>
      </c>
      <c r="B38" s="7">
        <v>29469.78</v>
      </c>
      <c r="C38" s="7">
        <v>27465.85</v>
      </c>
      <c r="D38" s="7">
        <v>24860.9</v>
      </c>
      <c r="E38" s="7">
        <v>23705.81</v>
      </c>
      <c r="F38" s="7">
        <v>32546.67</v>
      </c>
      <c r="G38" s="7">
        <v>33725.57</v>
      </c>
      <c r="H38" s="7">
        <v>36899.46</v>
      </c>
      <c r="I38" s="7">
        <v>32673.86</v>
      </c>
      <c r="J38" s="7">
        <v>64709.37</v>
      </c>
      <c r="K38" s="7">
        <v>35966.81</v>
      </c>
      <c r="L38" s="7">
        <v>27742.26</v>
      </c>
      <c r="M38" s="7">
        <v>35685.629999999997</v>
      </c>
      <c r="N38" s="6">
        <f t="shared" si="0"/>
        <v>405451.97000000003</v>
      </c>
      <c r="P38" s="9"/>
      <c r="R38" s="9"/>
      <c r="T38" s="6"/>
    </row>
    <row r="39" spans="1:20">
      <c r="A39" s="30" t="s">
        <v>140</v>
      </c>
      <c r="B39" s="7">
        <v>17211.39</v>
      </c>
      <c r="C39" s="7">
        <v>15548.91</v>
      </c>
      <c r="D39" s="7">
        <v>13510.92</v>
      </c>
      <c r="E39" s="7">
        <v>16629.98</v>
      </c>
      <c r="F39" s="7">
        <v>19610.03</v>
      </c>
      <c r="G39" s="7">
        <v>24107.58</v>
      </c>
      <c r="H39" s="7">
        <v>24311.46</v>
      </c>
      <c r="I39" s="37">
        <v>42124.75</v>
      </c>
      <c r="J39" s="7">
        <v>53987.4</v>
      </c>
      <c r="K39" s="7">
        <v>80179.63</v>
      </c>
      <c r="L39" s="7">
        <v>27501.56</v>
      </c>
      <c r="M39" s="7">
        <v>20442.54</v>
      </c>
      <c r="N39" s="6">
        <f t="shared" si="0"/>
        <v>355166.14999999997</v>
      </c>
      <c r="P39" s="9"/>
      <c r="R39" s="9"/>
      <c r="T39" s="6"/>
    </row>
    <row r="40" spans="1:20">
      <c r="A40" t="s">
        <v>28</v>
      </c>
      <c r="B40" s="7">
        <v>1496868.41</v>
      </c>
      <c r="C40" s="7">
        <v>1518734.29</v>
      </c>
      <c r="D40" s="7">
        <v>1446046.98</v>
      </c>
      <c r="E40" s="6">
        <v>1491117.25</v>
      </c>
      <c r="F40" s="7">
        <v>1516088.31</v>
      </c>
      <c r="G40" s="7">
        <v>1561744.67</v>
      </c>
      <c r="H40" s="7">
        <v>1600326.68</v>
      </c>
      <c r="I40" s="7">
        <v>2143542.81</v>
      </c>
      <c r="J40" s="7">
        <v>2529794.3199999998</v>
      </c>
      <c r="K40" s="7">
        <v>3075114.72</v>
      </c>
      <c r="L40" s="7">
        <v>2365829.59</v>
      </c>
      <c r="M40" s="7">
        <v>1829264.44</v>
      </c>
      <c r="N40" s="6">
        <f t="shared" si="0"/>
        <v>22574472.470000003</v>
      </c>
    </row>
    <row r="41" spans="1:20">
      <c r="A41" t="s">
        <v>29</v>
      </c>
      <c r="B41" s="7">
        <v>2689.89</v>
      </c>
      <c r="C41" s="7">
        <v>3086.56</v>
      </c>
      <c r="D41" s="7">
        <v>1873.22</v>
      </c>
      <c r="E41" s="7">
        <v>1513.38</v>
      </c>
      <c r="F41" s="7">
        <v>2269.7199999999998</v>
      </c>
      <c r="G41" s="7">
        <v>1940.22</v>
      </c>
      <c r="H41" s="7">
        <v>1887.48</v>
      </c>
      <c r="I41" s="7">
        <v>2353.38</v>
      </c>
      <c r="J41" s="7">
        <v>1977.83</v>
      </c>
      <c r="K41" s="7">
        <v>2770.88</v>
      </c>
      <c r="L41" s="7">
        <v>2125.61</v>
      </c>
      <c r="M41" s="7">
        <v>2794.42</v>
      </c>
      <c r="N41" s="6">
        <f t="shared" si="0"/>
        <v>27282.590000000004</v>
      </c>
    </row>
    <row r="42" spans="1:20">
      <c r="A42" t="s">
        <v>30</v>
      </c>
      <c r="B42" s="7">
        <v>133899.76</v>
      </c>
      <c r="C42" s="7">
        <v>142995.32</v>
      </c>
      <c r="D42" s="7">
        <v>116371.66</v>
      </c>
      <c r="E42" s="7">
        <v>86499.49</v>
      </c>
      <c r="F42" s="7">
        <v>102962.35</v>
      </c>
      <c r="G42" s="7">
        <v>126057.71</v>
      </c>
      <c r="H42" s="7">
        <v>159784.74</v>
      </c>
      <c r="I42" s="7">
        <v>196200.49</v>
      </c>
      <c r="J42" s="7">
        <v>244596.25</v>
      </c>
      <c r="K42" s="7">
        <v>302396.83</v>
      </c>
      <c r="L42" s="7">
        <v>203474.36</v>
      </c>
      <c r="M42" s="7">
        <v>133456.22</v>
      </c>
      <c r="N42" s="6">
        <f t="shared" si="0"/>
        <v>1948695.18</v>
      </c>
    </row>
    <row r="43" spans="1:20">
      <c r="A43" t="s">
        <v>31</v>
      </c>
      <c r="B43" s="7">
        <v>29765.47</v>
      </c>
      <c r="C43" s="7">
        <v>31957.75</v>
      </c>
      <c r="D43" s="7">
        <v>23680.95</v>
      </c>
      <c r="E43" s="7">
        <v>19085.03</v>
      </c>
      <c r="F43" s="7">
        <v>23641.68</v>
      </c>
      <c r="G43" s="7">
        <v>23814.34</v>
      </c>
      <c r="H43" s="7">
        <v>21213.11</v>
      </c>
      <c r="I43" s="7">
        <v>13937.59</v>
      </c>
      <c r="J43" s="7">
        <v>23498.05</v>
      </c>
      <c r="K43" s="7">
        <v>34590.410000000003</v>
      </c>
      <c r="L43" s="7">
        <v>22403.75</v>
      </c>
      <c r="M43" s="7">
        <v>29450.28</v>
      </c>
      <c r="N43" s="6">
        <f t="shared" si="0"/>
        <v>297038.41000000003</v>
      </c>
    </row>
    <row r="44" spans="1:20">
      <c r="A44" t="s">
        <v>32</v>
      </c>
      <c r="B44" s="7">
        <v>2521.1</v>
      </c>
      <c r="C44" s="7">
        <v>2168.06</v>
      </c>
      <c r="D44" s="7">
        <v>2337.04</v>
      </c>
      <c r="E44" s="7">
        <v>1875.25</v>
      </c>
      <c r="F44" s="7">
        <v>3473.14</v>
      </c>
      <c r="G44" s="7">
        <v>3022.27</v>
      </c>
      <c r="H44" s="7">
        <v>2274.06</v>
      </c>
      <c r="I44" s="7">
        <v>2172.2800000000002</v>
      </c>
      <c r="J44" s="7">
        <v>2127.3000000000002</v>
      </c>
      <c r="K44" s="7">
        <v>2890.88</v>
      </c>
      <c r="L44" s="7">
        <v>2553.25</v>
      </c>
      <c r="M44" s="7">
        <v>3058.15</v>
      </c>
      <c r="N44" s="6">
        <f t="shared" ref="N44:N76" si="1">SUM(B44:M44)</f>
        <v>30472.780000000002</v>
      </c>
    </row>
    <row r="45" spans="1:20">
      <c r="A45" t="s">
        <v>33</v>
      </c>
      <c r="B45" s="7">
        <v>0</v>
      </c>
      <c r="C45" s="7">
        <v>0</v>
      </c>
      <c r="D45" s="7">
        <v>0</v>
      </c>
      <c r="E45" s="7">
        <v>0</v>
      </c>
      <c r="F45" s="7">
        <v>0</v>
      </c>
      <c r="G45" s="7">
        <v>0</v>
      </c>
      <c r="H45" s="7">
        <v>0</v>
      </c>
      <c r="I45" s="7">
        <v>0</v>
      </c>
      <c r="J45" s="7">
        <v>0</v>
      </c>
      <c r="K45" s="7">
        <v>0</v>
      </c>
      <c r="L45" s="7">
        <v>0</v>
      </c>
      <c r="M45" s="7">
        <v>0</v>
      </c>
      <c r="N45" s="6">
        <f t="shared" si="1"/>
        <v>0</v>
      </c>
    </row>
    <row r="46" spans="1:20">
      <c r="A46" t="s">
        <v>34</v>
      </c>
      <c r="B46" s="7">
        <v>164544.35</v>
      </c>
      <c r="C46" s="7">
        <v>177130.31</v>
      </c>
      <c r="D46" s="7">
        <v>162161.14000000001</v>
      </c>
      <c r="E46" s="7">
        <v>127931.37</v>
      </c>
      <c r="F46" s="7">
        <v>152042.95000000001</v>
      </c>
      <c r="G46" s="7">
        <v>159809.24</v>
      </c>
      <c r="H46" s="7">
        <v>190461.79</v>
      </c>
      <c r="I46" s="7">
        <v>216867.71</v>
      </c>
      <c r="J46" s="7">
        <v>255576.04</v>
      </c>
      <c r="K46" s="7">
        <v>319041.62</v>
      </c>
      <c r="L46" s="7">
        <v>231854.19</v>
      </c>
      <c r="M46" s="7">
        <v>188297.81</v>
      </c>
      <c r="N46" s="6">
        <f t="shared" si="1"/>
        <v>2345718.52</v>
      </c>
    </row>
    <row r="47" spans="1:20">
      <c r="A47" s="30" t="s">
        <v>35</v>
      </c>
      <c r="B47" s="7">
        <v>2013930.95</v>
      </c>
      <c r="C47" s="7">
        <v>1978305.36</v>
      </c>
      <c r="D47" s="7">
        <v>1438814.55</v>
      </c>
      <c r="E47" s="7">
        <v>1166105.46</v>
      </c>
      <c r="F47" s="7">
        <v>1312022.49</v>
      </c>
      <c r="G47" s="7">
        <v>1816439.23</v>
      </c>
      <c r="H47" s="7">
        <v>2501806.75</v>
      </c>
      <c r="I47" s="7">
        <v>3282020.54</v>
      </c>
      <c r="J47" s="7">
        <v>4964495.82</v>
      </c>
      <c r="K47" s="7">
        <v>6365498.1900000004</v>
      </c>
      <c r="L47" s="7">
        <v>3378417.17</v>
      </c>
      <c r="M47" s="7">
        <v>2139855.4900000002</v>
      </c>
      <c r="N47" s="6">
        <f t="shared" si="1"/>
        <v>32357712.000000007</v>
      </c>
    </row>
    <row r="48" spans="1:20">
      <c r="A48" t="s">
        <v>36</v>
      </c>
      <c r="B48" s="7">
        <v>378038.29</v>
      </c>
      <c r="C48" s="7">
        <v>319629.42</v>
      </c>
      <c r="D48" s="7">
        <v>387722</v>
      </c>
      <c r="E48" s="7">
        <v>327090.76</v>
      </c>
      <c r="F48" s="7">
        <v>478678.85</v>
      </c>
      <c r="G48" s="7">
        <v>442143.6</v>
      </c>
      <c r="H48" s="7">
        <v>279476.88</v>
      </c>
      <c r="I48" s="7">
        <v>305229.62</v>
      </c>
      <c r="J48" s="7">
        <v>387048.06</v>
      </c>
      <c r="K48" s="7">
        <v>440557.58</v>
      </c>
      <c r="L48" s="7">
        <v>433533.62</v>
      </c>
      <c r="M48" s="7">
        <v>424668.27</v>
      </c>
      <c r="N48" s="6">
        <f t="shared" si="1"/>
        <v>4603816.95</v>
      </c>
    </row>
    <row r="49" spans="1:14">
      <c r="A49" t="s">
        <v>37</v>
      </c>
      <c r="B49" s="7">
        <v>15414.55</v>
      </c>
      <c r="C49" s="7">
        <v>15491.98</v>
      </c>
      <c r="D49" s="7">
        <v>11175.22</v>
      </c>
      <c r="E49" s="7">
        <v>10294.290000000001</v>
      </c>
      <c r="F49" s="7">
        <v>13078.72</v>
      </c>
      <c r="G49" s="7">
        <v>10932.95</v>
      </c>
      <c r="H49" s="7">
        <v>10563.4</v>
      </c>
      <c r="I49" s="7">
        <v>12876.13</v>
      </c>
      <c r="J49" s="7">
        <v>18137.04</v>
      </c>
      <c r="K49" s="7">
        <v>20613.52</v>
      </c>
      <c r="L49" s="7">
        <v>15558.04</v>
      </c>
      <c r="M49" s="7">
        <v>14963.74</v>
      </c>
      <c r="N49" s="6">
        <f t="shared" si="1"/>
        <v>169099.58</v>
      </c>
    </row>
    <row r="50" spans="1:14">
      <c r="A50" t="s">
        <v>38</v>
      </c>
      <c r="B50" s="7">
        <v>0</v>
      </c>
      <c r="C50" s="7">
        <v>0</v>
      </c>
      <c r="D50" s="7">
        <v>0</v>
      </c>
      <c r="E50" s="7">
        <v>0</v>
      </c>
      <c r="F50" s="7">
        <v>0</v>
      </c>
      <c r="G50" s="7">
        <v>0</v>
      </c>
      <c r="H50" s="7">
        <v>0</v>
      </c>
      <c r="I50" s="7">
        <v>0</v>
      </c>
      <c r="J50" s="7">
        <v>0</v>
      </c>
      <c r="K50" s="7">
        <v>0</v>
      </c>
      <c r="L50" s="7">
        <v>0</v>
      </c>
      <c r="M50" s="7">
        <v>0</v>
      </c>
      <c r="N50" s="6">
        <f t="shared" si="1"/>
        <v>0</v>
      </c>
    </row>
    <row r="51" spans="1:14">
      <c r="A51" t="s">
        <v>39</v>
      </c>
      <c r="B51" s="7">
        <v>9610.07</v>
      </c>
      <c r="C51" s="7">
        <v>8845.82</v>
      </c>
      <c r="D51" s="7">
        <v>7403.8</v>
      </c>
      <c r="E51" s="7">
        <v>6646.42</v>
      </c>
      <c r="F51" s="7">
        <v>7588.13</v>
      </c>
      <c r="G51" s="7">
        <v>8672.9599999999991</v>
      </c>
      <c r="H51" s="7">
        <v>6693.89</v>
      </c>
      <c r="I51" s="7">
        <v>9069.06</v>
      </c>
      <c r="J51" s="7">
        <v>7425.98</v>
      </c>
      <c r="K51" s="7">
        <v>11453.93</v>
      </c>
      <c r="L51" s="7">
        <v>8789.89</v>
      </c>
      <c r="M51" s="7">
        <v>10147.24</v>
      </c>
      <c r="N51" s="6">
        <f t="shared" si="1"/>
        <v>102347.19</v>
      </c>
    </row>
    <row r="52" spans="1:14">
      <c r="A52" t="s">
        <v>40</v>
      </c>
      <c r="B52" s="7">
        <v>756920.12</v>
      </c>
      <c r="C52" s="7">
        <v>555930.15</v>
      </c>
      <c r="D52" s="7">
        <v>458035.86</v>
      </c>
      <c r="E52" s="7">
        <v>489766.17</v>
      </c>
      <c r="F52" s="7">
        <v>525818.88</v>
      </c>
      <c r="G52" s="7">
        <v>813542.25</v>
      </c>
      <c r="H52" s="7">
        <v>1022352.21</v>
      </c>
      <c r="I52" s="7">
        <v>1231826.81</v>
      </c>
      <c r="J52" s="7">
        <v>1701752.95</v>
      </c>
      <c r="K52" s="7">
        <v>1036441.96</v>
      </c>
      <c r="L52" s="7">
        <v>732663.29</v>
      </c>
      <c r="M52" s="7">
        <v>930910.39</v>
      </c>
      <c r="N52" s="6">
        <f t="shared" si="1"/>
        <v>10255961.039999999</v>
      </c>
    </row>
    <row r="53" spans="1:14">
      <c r="A53" t="s">
        <v>41</v>
      </c>
      <c r="B53" s="7">
        <v>77333.02</v>
      </c>
      <c r="C53" s="7">
        <v>69158.960000000006</v>
      </c>
      <c r="D53" s="7">
        <v>68822.16</v>
      </c>
      <c r="E53" s="7">
        <v>59967.85</v>
      </c>
      <c r="F53" s="7">
        <v>73607.69</v>
      </c>
      <c r="G53" s="7">
        <v>79363.490000000005</v>
      </c>
      <c r="H53" s="7">
        <v>78796.600000000006</v>
      </c>
      <c r="I53" s="7">
        <v>93935.73</v>
      </c>
      <c r="J53" s="7">
        <v>122572.05</v>
      </c>
      <c r="K53" s="7">
        <v>139550.51999999999</v>
      </c>
      <c r="L53" s="7">
        <v>92622.62</v>
      </c>
      <c r="M53" s="7">
        <v>76101.17</v>
      </c>
      <c r="N53" s="6">
        <f t="shared" si="1"/>
        <v>1031831.8600000001</v>
      </c>
    </row>
    <row r="54" spans="1:14">
      <c r="A54" t="s">
        <v>137</v>
      </c>
      <c r="B54" s="6">
        <v>75096.73</v>
      </c>
      <c r="C54" s="7">
        <v>79513.11</v>
      </c>
      <c r="D54" s="7">
        <v>67026.22</v>
      </c>
      <c r="E54" s="7">
        <v>58432.9</v>
      </c>
      <c r="F54" s="7">
        <v>69404.87</v>
      </c>
      <c r="G54" s="7">
        <v>78193.710000000006</v>
      </c>
      <c r="H54" s="7">
        <v>123893.13</v>
      </c>
      <c r="I54" s="7">
        <v>172785.29</v>
      </c>
      <c r="J54" s="7">
        <v>186432.45</v>
      </c>
      <c r="K54" s="7">
        <v>260410.48</v>
      </c>
      <c r="L54" s="7">
        <v>132801.82999999999</v>
      </c>
      <c r="M54" s="7">
        <v>87259.520000000004</v>
      </c>
      <c r="N54" s="6">
        <f t="shared" si="1"/>
        <v>1391250.2400000002</v>
      </c>
    </row>
    <row r="55" spans="1:14">
      <c r="A55" t="s">
        <v>43</v>
      </c>
      <c r="B55" s="6">
        <f>2514411/5*4</f>
        <v>2011528.8</v>
      </c>
      <c r="C55" s="7">
        <f>3120726.49/5*4</f>
        <v>2496581.1920000003</v>
      </c>
      <c r="D55" s="7">
        <f>2598024.45/5*4</f>
        <v>2078419.56</v>
      </c>
      <c r="E55" s="7">
        <v>1292324.6200000001</v>
      </c>
      <c r="F55" s="7">
        <f>2175439.1/5*4</f>
        <v>1740351.28</v>
      </c>
      <c r="G55" s="7">
        <f>2608526.83/5*4</f>
        <v>2086821.4640000002</v>
      </c>
      <c r="H55" s="7">
        <v>2711139.16</v>
      </c>
      <c r="I55" s="7">
        <v>3077528.27</v>
      </c>
      <c r="J55" s="7">
        <f>0.8*(4293995.26)</f>
        <v>3435196.2080000001</v>
      </c>
      <c r="K55" s="7">
        <f>0.8*(5102250.37)</f>
        <v>4081800.2960000001</v>
      </c>
      <c r="L55" s="7">
        <f>0.8*(3835550.02)</f>
        <v>3068440.0160000003</v>
      </c>
      <c r="M55" s="7">
        <f>0.8*(3263302.81)</f>
        <v>2610642.2480000001</v>
      </c>
      <c r="N55" s="6">
        <f t="shared" si="1"/>
        <v>30690773.114</v>
      </c>
    </row>
    <row r="56" spans="1:14">
      <c r="A56" t="s">
        <v>44</v>
      </c>
      <c r="B56" s="6">
        <v>476114.22</v>
      </c>
      <c r="C56" s="7">
        <v>507273.48</v>
      </c>
      <c r="D56" s="7">
        <v>355547.12</v>
      </c>
      <c r="E56" s="7">
        <v>271890.15000000002</v>
      </c>
      <c r="F56" s="7">
        <v>298291.24</v>
      </c>
      <c r="G56" s="7">
        <v>240587.4</v>
      </c>
      <c r="H56" s="7">
        <v>166094.24</v>
      </c>
      <c r="I56" s="7">
        <v>222024.55</v>
      </c>
      <c r="J56" s="7">
        <v>265135.94</v>
      </c>
      <c r="K56" s="7">
        <v>493876.9</v>
      </c>
      <c r="L56" s="7">
        <v>501825.14</v>
      </c>
      <c r="M56" s="7">
        <v>480636.02</v>
      </c>
      <c r="N56" s="6">
        <f t="shared" si="1"/>
        <v>4279296.3999999994</v>
      </c>
    </row>
    <row r="57" spans="1:14">
      <c r="A57" t="s">
        <v>45</v>
      </c>
      <c r="B57" s="7">
        <v>2897646.65</v>
      </c>
      <c r="C57" s="7">
        <v>1588763.04</v>
      </c>
      <c r="D57" s="7">
        <v>1098414.8400000001</v>
      </c>
      <c r="E57" s="7">
        <v>680330.93</v>
      </c>
      <c r="F57" s="7">
        <v>273038.26</v>
      </c>
      <c r="G57" s="7">
        <v>291672.28000000003</v>
      </c>
      <c r="H57" s="7">
        <v>332035.87</v>
      </c>
      <c r="I57" s="7">
        <v>430182.3</v>
      </c>
      <c r="J57" s="7">
        <v>1009474.61</v>
      </c>
      <c r="K57" s="7">
        <v>1038269.24</v>
      </c>
      <c r="L57" s="7">
        <v>1441156.49</v>
      </c>
      <c r="M57" s="7">
        <v>2909098.89</v>
      </c>
      <c r="N57" s="6">
        <f t="shared" si="1"/>
        <v>13990083.4</v>
      </c>
    </row>
    <row r="58" spans="1:14">
      <c r="A58" t="s">
        <v>46</v>
      </c>
      <c r="B58" s="7">
        <v>13153.93</v>
      </c>
      <c r="C58" s="7">
        <v>13301.67</v>
      </c>
      <c r="D58" s="7">
        <v>11995.67</v>
      </c>
      <c r="E58" s="7">
        <v>10785.33</v>
      </c>
      <c r="F58" s="7">
        <v>16590.68</v>
      </c>
      <c r="G58" s="7">
        <v>20795.080000000002</v>
      </c>
      <c r="H58" s="7">
        <v>26872.68</v>
      </c>
      <c r="I58" s="7">
        <v>35622.629999999997</v>
      </c>
      <c r="J58" s="7">
        <v>29394.27</v>
      </c>
      <c r="K58" s="7">
        <v>27508.94</v>
      </c>
      <c r="L58" s="7">
        <v>15097.66</v>
      </c>
      <c r="M58" s="7">
        <v>14712.52</v>
      </c>
      <c r="N58" s="6">
        <f t="shared" si="1"/>
        <v>235831.06</v>
      </c>
    </row>
    <row r="59" spans="1:14">
      <c r="A59" t="s">
        <v>47</v>
      </c>
      <c r="B59" s="7">
        <v>15244800</v>
      </c>
      <c r="C59" s="7">
        <v>13313500</v>
      </c>
      <c r="D59" s="7">
        <v>11785800</v>
      </c>
      <c r="E59" s="7">
        <v>15120200</v>
      </c>
      <c r="F59" s="7">
        <v>15454400</v>
      </c>
      <c r="G59" s="7">
        <v>16156800</v>
      </c>
      <c r="H59" s="7">
        <v>16837600</v>
      </c>
      <c r="I59" s="7">
        <v>17732400</v>
      </c>
      <c r="J59" s="7">
        <v>21569800</v>
      </c>
      <c r="K59" s="7">
        <v>18462500</v>
      </c>
      <c r="L59" s="7">
        <v>16275900</v>
      </c>
      <c r="M59" s="7">
        <v>17960700</v>
      </c>
      <c r="N59" s="6">
        <f t="shared" si="1"/>
        <v>195914400</v>
      </c>
    </row>
    <row r="60" spans="1:14">
      <c r="A60" t="s">
        <v>48</v>
      </c>
      <c r="B60" s="6">
        <v>3600582.02</v>
      </c>
      <c r="C60" s="7">
        <v>3733443.51</v>
      </c>
      <c r="D60" s="7">
        <v>2986507.83</v>
      </c>
      <c r="E60" s="7">
        <v>2352999.0299999998</v>
      </c>
      <c r="F60" s="7">
        <v>2722457.23</v>
      </c>
      <c r="G60" s="7">
        <v>2497710.52</v>
      </c>
      <c r="H60" s="7">
        <v>3430182.42</v>
      </c>
      <c r="I60" s="7">
        <v>3553797.84</v>
      </c>
      <c r="J60" s="7">
        <v>3540913.01</v>
      </c>
      <c r="K60" s="7">
        <v>4601408.4000000004</v>
      </c>
      <c r="L60" s="7">
        <v>3899167.32</v>
      </c>
      <c r="M60" s="7">
        <v>2981685.33</v>
      </c>
      <c r="N60" s="6">
        <f t="shared" si="1"/>
        <v>39900854.460000001</v>
      </c>
    </row>
    <row r="61" spans="1:14">
      <c r="A61" t="s">
        <v>49</v>
      </c>
      <c r="B61" s="7">
        <v>1818223.19</v>
      </c>
      <c r="C61" s="7">
        <v>1609331.13</v>
      </c>
      <c r="D61" s="7">
        <v>1370951.59</v>
      </c>
      <c r="E61" s="7">
        <v>1635181.85</v>
      </c>
      <c r="F61" s="7">
        <v>2516340.94</v>
      </c>
      <c r="G61" s="7">
        <v>3323289.14</v>
      </c>
      <c r="H61" s="7">
        <v>3576572.09</v>
      </c>
      <c r="I61" s="7">
        <v>5107085.33</v>
      </c>
      <c r="J61" s="7">
        <v>4746723.2699999996</v>
      </c>
      <c r="K61" s="7">
        <v>3408661.7</v>
      </c>
      <c r="L61" s="7">
        <v>2480364.38</v>
      </c>
      <c r="M61" s="7">
        <v>1910874.74</v>
      </c>
      <c r="N61" s="6">
        <f t="shared" si="1"/>
        <v>33503599.349999994</v>
      </c>
    </row>
    <row r="62" spans="1:14">
      <c r="A62" t="s">
        <v>50</v>
      </c>
      <c r="B62" s="7">
        <v>48952.45</v>
      </c>
      <c r="C62" s="7">
        <v>53739.16</v>
      </c>
      <c r="D62" s="7">
        <v>48160.480000000003</v>
      </c>
      <c r="E62" s="7">
        <v>43994.44</v>
      </c>
      <c r="F62" s="7">
        <v>53053.67</v>
      </c>
      <c r="G62" s="7">
        <v>57431.75</v>
      </c>
      <c r="H62" s="7">
        <v>63085.29</v>
      </c>
      <c r="I62" s="7">
        <v>79620.91</v>
      </c>
      <c r="J62" s="7">
        <v>100096.52</v>
      </c>
      <c r="K62" s="7">
        <v>104775.16</v>
      </c>
      <c r="L62" s="7">
        <v>81087.179999999993</v>
      </c>
      <c r="M62" s="7">
        <v>63788</v>
      </c>
      <c r="N62" s="6">
        <f t="shared" si="1"/>
        <v>797785.01</v>
      </c>
    </row>
    <row r="63" spans="1:14">
      <c r="A63" t="s">
        <v>51</v>
      </c>
      <c r="B63" s="7">
        <v>2810359.58</v>
      </c>
      <c r="C63" s="7">
        <v>2163915.4300000002</v>
      </c>
      <c r="D63" s="7">
        <v>1765882.48</v>
      </c>
      <c r="E63" s="7">
        <v>2026341.99</v>
      </c>
      <c r="F63" s="7">
        <v>1878819.81</v>
      </c>
      <c r="G63" s="7">
        <v>2070789.78</v>
      </c>
      <c r="H63" s="7">
        <v>2413901.67</v>
      </c>
      <c r="I63" s="7">
        <v>3345264.83</v>
      </c>
      <c r="J63" s="7">
        <v>5333322.58</v>
      </c>
      <c r="K63" s="7">
        <v>3835349.13</v>
      </c>
      <c r="L63" s="7">
        <v>2972687.19</v>
      </c>
      <c r="M63" s="7">
        <v>3185636.52</v>
      </c>
      <c r="N63" s="6">
        <f t="shared" si="1"/>
        <v>33802270.990000002</v>
      </c>
    </row>
    <row r="64" spans="1:14">
      <c r="A64" t="s">
        <v>52</v>
      </c>
      <c r="B64" s="7">
        <v>619651.39</v>
      </c>
      <c r="C64" s="7">
        <v>701752.31999999995</v>
      </c>
      <c r="D64" s="7">
        <v>661267.17000000004</v>
      </c>
      <c r="E64" s="7">
        <v>443848.85</v>
      </c>
      <c r="F64" s="7">
        <v>1561744.67</v>
      </c>
      <c r="G64" s="7">
        <v>461892.32</v>
      </c>
      <c r="H64" s="7">
        <v>602578.28</v>
      </c>
      <c r="I64" s="7">
        <v>643304.61</v>
      </c>
      <c r="J64" s="7">
        <v>823347.51</v>
      </c>
      <c r="K64" s="7">
        <v>978101.37</v>
      </c>
      <c r="L64" s="7">
        <v>878042.5</v>
      </c>
      <c r="M64" s="7">
        <v>613748.80000000005</v>
      </c>
      <c r="N64" s="6">
        <f t="shared" si="1"/>
        <v>8989279.790000001</v>
      </c>
    </row>
    <row r="65" spans="1:14">
      <c r="A65" t="s">
        <v>53</v>
      </c>
      <c r="B65" s="7">
        <v>19904.16</v>
      </c>
      <c r="C65" s="7">
        <v>21108.1</v>
      </c>
      <c r="D65" s="7">
        <v>20018.84</v>
      </c>
      <c r="E65" s="7">
        <v>24115.19</v>
      </c>
      <c r="F65" s="7">
        <v>18976.080000000002</v>
      </c>
      <c r="G65" s="7">
        <v>14310.98</v>
      </c>
      <c r="H65" s="7">
        <v>18643.75</v>
      </c>
      <c r="I65" s="7">
        <v>24952.25</v>
      </c>
      <c r="J65" s="7">
        <v>37076.36</v>
      </c>
      <c r="K65" s="7">
        <v>29053.08</v>
      </c>
      <c r="L65" s="7">
        <v>23882.04</v>
      </c>
      <c r="M65" s="7">
        <v>26644.59</v>
      </c>
      <c r="N65" s="6">
        <f t="shared" si="1"/>
        <v>278685.42</v>
      </c>
    </row>
    <row r="66" spans="1:14">
      <c r="A66" t="s">
        <v>54</v>
      </c>
      <c r="B66" s="7">
        <v>801860.9</v>
      </c>
      <c r="C66" s="7">
        <v>903297.38</v>
      </c>
      <c r="D66" s="7">
        <v>602283.46</v>
      </c>
      <c r="E66" s="7">
        <v>487066.68</v>
      </c>
      <c r="F66" s="7">
        <v>519526.34</v>
      </c>
      <c r="G66" s="7">
        <v>509129.48</v>
      </c>
      <c r="H66" s="7">
        <v>515703.79</v>
      </c>
      <c r="I66" s="29">
        <v>527291.26</v>
      </c>
      <c r="J66" s="7">
        <v>684325.87</v>
      </c>
      <c r="K66" s="7">
        <v>914958.2</v>
      </c>
      <c r="L66" s="7">
        <v>795101.58</v>
      </c>
      <c r="M66" s="7">
        <v>828495.66</v>
      </c>
      <c r="N66" s="6">
        <f t="shared" si="1"/>
        <v>8089040.6000000006</v>
      </c>
    </row>
    <row r="67" spans="1:14">
      <c r="A67" t="s">
        <v>55</v>
      </c>
      <c r="B67" s="7">
        <v>180143.06</v>
      </c>
      <c r="C67" s="7">
        <v>187503.17</v>
      </c>
      <c r="D67" s="7">
        <v>169485.83</v>
      </c>
      <c r="E67" s="7">
        <v>157004.24</v>
      </c>
      <c r="F67" s="7">
        <v>189193.67</v>
      </c>
      <c r="G67" s="7">
        <v>192560.18</v>
      </c>
      <c r="H67" s="7">
        <v>217812.58</v>
      </c>
      <c r="I67" s="7">
        <v>326466.3</v>
      </c>
      <c r="J67" s="7">
        <v>366441.8</v>
      </c>
      <c r="K67" s="7">
        <v>515350.5</v>
      </c>
      <c r="L67" s="7">
        <v>255213.3</v>
      </c>
      <c r="M67" s="7">
        <v>197439.69</v>
      </c>
      <c r="N67" s="6">
        <f t="shared" si="1"/>
        <v>2954614.32</v>
      </c>
    </row>
    <row r="68" spans="1:14">
      <c r="A68" t="s">
        <v>56</v>
      </c>
      <c r="B68" s="7">
        <v>326438.11</v>
      </c>
      <c r="C68" s="7">
        <v>147475.46</v>
      </c>
      <c r="D68" s="7">
        <v>89446.44</v>
      </c>
      <c r="E68" s="7">
        <v>73729.47</v>
      </c>
      <c r="F68" s="7">
        <v>45433.05</v>
      </c>
      <c r="G68" s="7">
        <v>52532.99</v>
      </c>
      <c r="H68" s="7">
        <v>48158.67</v>
      </c>
      <c r="I68" s="7">
        <v>54788.21</v>
      </c>
      <c r="J68" s="7">
        <v>113189.46</v>
      </c>
      <c r="K68" s="7">
        <v>108299.97</v>
      </c>
      <c r="L68" s="7">
        <v>163083.82</v>
      </c>
      <c r="M68" s="7">
        <v>289206.83</v>
      </c>
      <c r="N68" s="6">
        <f t="shared" si="1"/>
        <v>1511782.4800000002</v>
      </c>
    </row>
    <row r="69" spans="1:14">
      <c r="A69" t="s">
        <v>57</v>
      </c>
      <c r="B69" s="6">
        <v>1200417.3700000001</v>
      </c>
      <c r="C69" s="7">
        <v>1232289.1299999999</v>
      </c>
      <c r="D69" s="7">
        <v>847478.52</v>
      </c>
      <c r="E69" s="7">
        <v>597066.57999999996</v>
      </c>
      <c r="F69" s="7">
        <v>785290.84</v>
      </c>
      <c r="G69" s="7">
        <v>849982.74</v>
      </c>
      <c r="H69" s="7">
        <v>1210184.22</v>
      </c>
      <c r="I69" s="7">
        <v>1893051.91</v>
      </c>
      <c r="J69" s="7">
        <v>2199002.94</v>
      </c>
      <c r="K69" s="7">
        <v>2987601.52</v>
      </c>
      <c r="L69" s="7">
        <v>1744004.13</v>
      </c>
      <c r="M69" s="7">
        <v>1171467.19</v>
      </c>
      <c r="N69" s="6">
        <f t="shared" si="1"/>
        <v>16717837.089999998</v>
      </c>
    </row>
    <row r="70" spans="1:14">
      <c r="A70" t="s">
        <v>58</v>
      </c>
      <c r="B70" s="6">
        <v>310533.64</v>
      </c>
      <c r="C70" s="7">
        <v>311835.21999999997</v>
      </c>
      <c r="D70" s="7">
        <v>264687.53999999998</v>
      </c>
      <c r="E70" s="7">
        <v>265275.94</v>
      </c>
      <c r="F70" s="7">
        <v>304927.09000000003</v>
      </c>
      <c r="G70" s="7">
        <v>299842.65000000002</v>
      </c>
      <c r="H70" s="7">
        <v>318536.46000000002</v>
      </c>
      <c r="I70" s="7">
        <v>360522.02</v>
      </c>
      <c r="J70" s="7">
        <v>429456.66</v>
      </c>
      <c r="K70" s="7">
        <v>462593.22</v>
      </c>
      <c r="L70" s="7">
        <v>364160.98</v>
      </c>
      <c r="M70" s="7">
        <v>320574.98</v>
      </c>
      <c r="N70" s="6">
        <f t="shared" si="1"/>
        <v>4012946.4000000004</v>
      </c>
    </row>
    <row r="71" spans="1:14">
      <c r="A71" t="s">
        <v>59</v>
      </c>
      <c r="B71" s="7">
        <v>17229.45</v>
      </c>
      <c r="C71" s="7">
        <v>23407.95</v>
      </c>
      <c r="D71" s="7">
        <v>17608.490000000002</v>
      </c>
      <c r="E71" s="7">
        <v>20253.060000000001</v>
      </c>
      <c r="F71" s="7">
        <v>29539.51</v>
      </c>
      <c r="G71" s="7">
        <v>36827.65</v>
      </c>
      <c r="H71" s="7">
        <v>41073.870000000003</v>
      </c>
      <c r="I71" s="7">
        <v>79759.11</v>
      </c>
      <c r="J71" s="7">
        <v>87447.05</v>
      </c>
      <c r="K71" s="7">
        <v>84042.54</v>
      </c>
      <c r="L71" s="7">
        <v>43664.89</v>
      </c>
      <c r="M71" s="7">
        <v>27197.95</v>
      </c>
      <c r="N71" s="6">
        <f t="shared" si="1"/>
        <v>508051.51999999996</v>
      </c>
    </row>
    <row r="72" spans="1:14">
      <c r="A72" t="s">
        <v>60</v>
      </c>
      <c r="B72" s="7">
        <v>14601.84</v>
      </c>
      <c r="C72" s="7">
        <v>14655.13</v>
      </c>
      <c r="D72" s="7">
        <v>13207.1</v>
      </c>
      <c r="E72" s="7">
        <v>17707.16</v>
      </c>
      <c r="F72" s="7">
        <v>16363.93</v>
      </c>
      <c r="G72" s="7">
        <v>11406.71</v>
      </c>
      <c r="H72" s="7">
        <v>14851.55</v>
      </c>
      <c r="I72" s="7">
        <v>15404.85</v>
      </c>
      <c r="J72" s="7">
        <v>16593.37</v>
      </c>
      <c r="K72" s="7">
        <v>20134.53</v>
      </c>
      <c r="L72" s="7">
        <v>22934.36</v>
      </c>
      <c r="M72" s="7">
        <v>15272.53</v>
      </c>
      <c r="N72" s="6">
        <f t="shared" si="1"/>
        <v>193133.06000000003</v>
      </c>
    </row>
    <row r="73" spans="1:14">
      <c r="A73" t="s">
        <v>130</v>
      </c>
      <c r="B73" s="7">
        <v>17865</v>
      </c>
      <c r="C73" s="7">
        <v>32567</v>
      </c>
      <c r="D73" s="7">
        <v>25693</v>
      </c>
      <c r="E73" s="7">
        <v>16080</v>
      </c>
      <c r="F73" s="7">
        <v>17941</v>
      </c>
      <c r="G73" s="7">
        <v>15559</v>
      </c>
      <c r="H73" s="7">
        <v>13025</v>
      </c>
      <c r="I73" s="7">
        <v>12979</v>
      </c>
      <c r="J73" s="7">
        <v>16226</v>
      </c>
      <c r="K73" s="7">
        <v>21082</v>
      </c>
      <c r="L73" s="7">
        <v>20096</v>
      </c>
      <c r="M73" s="7">
        <v>22092</v>
      </c>
      <c r="N73" s="6">
        <f t="shared" si="1"/>
        <v>231205</v>
      </c>
    </row>
    <row r="74" spans="1:14">
      <c r="A74" t="s">
        <v>62</v>
      </c>
      <c r="B74" s="7">
        <v>0</v>
      </c>
      <c r="C74" s="7">
        <v>0</v>
      </c>
      <c r="D74" s="7">
        <v>0</v>
      </c>
      <c r="E74" s="7">
        <v>0</v>
      </c>
      <c r="F74" s="7">
        <v>0</v>
      </c>
      <c r="G74" s="7">
        <v>0</v>
      </c>
      <c r="H74" s="7">
        <v>0</v>
      </c>
      <c r="I74" s="7">
        <v>0</v>
      </c>
      <c r="J74" s="7">
        <v>0</v>
      </c>
      <c r="K74" s="7">
        <v>0</v>
      </c>
      <c r="L74" s="7">
        <v>0</v>
      </c>
      <c r="M74" s="7">
        <v>0</v>
      </c>
      <c r="N74" s="6">
        <f t="shared" si="1"/>
        <v>0</v>
      </c>
    </row>
    <row r="75" spans="1:14">
      <c r="A75" t="s">
        <v>63</v>
      </c>
      <c r="B75" s="7">
        <v>1000323.14</v>
      </c>
      <c r="C75" s="7">
        <v>540421</v>
      </c>
      <c r="D75" s="7">
        <v>381037.61</v>
      </c>
      <c r="E75" s="7">
        <v>453480.88</v>
      </c>
      <c r="F75" s="7">
        <v>408513.33</v>
      </c>
      <c r="G75" s="7">
        <v>396978.79</v>
      </c>
      <c r="H75" s="7">
        <v>660876.23</v>
      </c>
      <c r="I75" s="28">
        <v>1129092</v>
      </c>
      <c r="J75" s="7">
        <v>1217736.21</v>
      </c>
      <c r="K75" s="7">
        <v>786951.33</v>
      </c>
      <c r="L75" s="7">
        <v>689052.95</v>
      </c>
      <c r="M75" s="7">
        <v>830919.07</v>
      </c>
      <c r="N75" s="6">
        <f t="shared" si="1"/>
        <v>8495382.540000001</v>
      </c>
    </row>
    <row r="76" spans="1:14">
      <c r="A76" t="s">
        <v>125</v>
      </c>
      <c r="B76" s="6">
        <v>9277.19</v>
      </c>
      <c r="C76" s="7">
        <v>14898.56</v>
      </c>
      <c r="D76" s="7">
        <v>6712.49</v>
      </c>
      <c r="E76" s="7">
        <v>5643.74</v>
      </c>
      <c r="F76" s="7">
        <v>8907.18</v>
      </c>
      <c r="G76" s="7">
        <v>10323.34</v>
      </c>
      <c r="H76" s="7">
        <v>8930.0499999999993</v>
      </c>
      <c r="I76" s="7">
        <v>6595.4</v>
      </c>
      <c r="J76" s="7">
        <v>8260.67</v>
      </c>
      <c r="K76" s="7">
        <v>10440.4</v>
      </c>
      <c r="L76" s="7">
        <v>11459.36</v>
      </c>
      <c r="M76" s="7">
        <v>11389.14</v>
      </c>
      <c r="N76" s="6">
        <f t="shared" si="1"/>
        <v>112837.51999999999</v>
      </c>
    </row>
    <row r="77" spans="1:14">
      <c r="A77" t="s">
        <v>65</v>
      </c>
      <c r="B77" s="7">
        <v>3508710.45</v>
      </c>
      <c r="C77" s="7">
        <v>2048135.39</v>
      </c>
      <c r="D77" s="7">
        <v>1680158.49</v>
      </c>
      <c r="E77" s="7">
        <v>855362.01</v>
      </c>
      <c r="F77" s="7">
        <v>421413.43</v>
      </c>
      <c r="G77" s="7">
        <v>491948.67</v>
      </c>
      <c r="H77" s="7">
        <v>366589</v>
      </c>
      <c r="I77" s="7">
        <v>468038.65</v>
      </c>
      <c r="J77" s="7">
        <v>1704960.75</v>
      </c>
      <c r="K77" s="7">
        <v>1444670.27</v>
      </c>
      <c r="L77" s="7">
        <v>1978112.41</v>
      </c>
      <c r="M77" s="7">
        <v>4133207.21</v>
      </c>
      <c r="N77" s="6">
        <f>SUM(B77:M77)</f>
        <v>19101306.73</v>
      </c>
    </row>
    <row r="78" spans="1:14">
      <c r="A78" t="s">
        <v>66</v>
      </c>
      <c r="B78" s="7">
        <v>7507.71</v>
      </c>
      <c r="C78" s="7">
        <v>8069.1</v>
      </c>
      <c r="D78" s="7">
        <v>5411.47</v>
      </c>
      <c r="E78" s="7">
        <v>4667.51</v>
      </c>
      <c r="F78" s="7">
        <v>5393.43</v>
      </c>
      <c r="G78" s="7">
        <v>5677.41</v>
      </c>
      <c r="H78" s="7">
        <v>4716.13</v>
      </c>
      <c r="I78" s="7">
        <v>4361.28</v>
      </c>
      <c r="J78" s="7">
        <v>5454.63</v>
      </c>
      <c r="K78" s="7">
        <v>7043.55</v>
      </c>
      <c r="L78" s="7">
        <v>6064.22</v>
      </c>
      <c r="M78" s="7">
        <v>6992.12</v>
      </c>
      <c r="N78" s="6">
        <f>SUM(B78:M78)</f>
        <v>71358.559999999998</v>
      </c>
    </row>
    <row r="79" spans="1:14">
      <c r="A79" t="s">
        <v>1</v>
      </c>
      <c r="B79" s="6"/>
      <c r="C79" s="6"/>
      <c r="D79" s="6"/>
      <c r="E79" s="6"/>
      <c r="F79" s="6"/>
      <c r="G79" s="6"/>
      <c r="H79" s="6"/>
      <c r="I79" s="6"/>
      <c r="J79" s="6"/>
      <c r="K79" s="6"/>
      <c r="L79" s="29"/>
      <c r="M79" s="6"/>
      <c r="N79" s="6"/>
    </row>
    <row r="80" spans="1:14">
      <c r="A80" t="s">
        <v>68</v>
      </c>
      <c r="B80" s="6">
        <f t="shared" ref="B80:M80" si="2">SUM(B12:B78)</f>
        <v>55843337.666666672</v>
      </c>
      <c r="C80" s="6">
        <f t="shared" si="2"/>
        <v>48643706.662000015</v>
      </c>
      <c r="D80" s="6">
        <f t="shared" si="2"/>
        <v>40604384.836666673</v>
      </c>
      <c r="E80" s="6">
        <f t="shared" si="2"/>
        <v>39027182.713333331</v>
      </c>
      <c r="F80" s="6">
        <f t="shared" si="2"/>
        <v>43160526.890000001</v>
      </c>
      <c r="G80" s="6">
        <f t="shared" si="2"/>
        <v>45900399.473999999</v>
      </c>
      <c r="H80" s="6">
        <f t="shared" si="2"/>
        <v>52016746.693333328</v>
      </c>
      <c r="I80" s="6">
        <f t="shared" si="2"/>
        <v>62781667.046666652</v>
      </c>
      <c r="J80" s="6">
        <f t="shared" si="2"/>
        <v>77288749.114666656</v>
      </c>
      <c r="K80" s="6">
        <f t="shared" si="2"/>
        <v>77702645.005999997</v>
      </c>
      <c r="L80" s="29">
        <f t="shared" si="2"/>
        <v>61097595.082666658</v>
      </c>
      <c r="M80" s="6">
        <f t="shared" si="2"/>
        <v>58469564.111333326</v>
      </c>
      <c r="N80" s="6">
        <f>SUM(B80:M80)</f>
        <v>662536505.29733324</v>
      </c>
    </row>
    <row r="81" spans="7:7">
      <c r="G81" s="6"/>
    </row>
    <row r="82" spans="7:7">
      <c r="G82" s="6"/>
    </row>
    <row r="83" spans="7:7">
      <c r="G83" s="6"/>
    </row>
    <row r="84" spans="7:7">
      <c r="G84" s="6"/>
    </row>
    <row r="85" spans="7:7">
      <c r="G85" s="6"/>
    </row>
    <row r="86" spans="7:7">
      <c r="G86" s="6"/>
    </row>
    <row r="87" spans="7:7">
      <c r="G87" s="6"/>
    </row>
    <row r="88" spans="7:7">
      <c r="G88" s="6"/>
    </row>
    <row r="89" spans="7:7">
      <c r="G89" s="6"/>
    </row>
    <row r="90" spans="7:7">
      <c r="G90" s="6"/>
    </row>
    <row r="91" spans="7:7">
      <c r="G91" s="6"/>
    </row>
    <row r="92" spans="7:7">
      <c r="G92" s="6"/>
    </row>
    <row r="93" spans="7:7">
      <c r="G93" s="6"/>
    </row>
    <row r="94" spans="7:7">
      <c r="G94" s="6"/>
    </row>
    <row r="95" spans="7:7">
      <c r="G95" s="6"/>
    </row>
    <row r="96" spans="7:7">
      <c r="G96" s="6"/>
    </row>
    <row r="97" spans="7:7">
      <c r="G97" s="6"/>
    </row>
    <row r="98" spans="7:7">
      <c r="G98" s="6"/>
    </row>
    <row r="99" spans="7:7">
      <c r="G99" s="6"/>
    </row>
    <row r="100" spans="7:7">
      <c r="G100" s="6"/>
    </row>
    <row r="101" spans="7:7">
      <c r="G101" s="6"/>
    </row>
    <row r="102" spans="7:7">
      <c r="G102" s="6"/>
    </row>
    <row r="103" spans="7:7">
      <c r="G103" s="6"/>
    </row>
    <row r="104" spans="7:7">
      <c r="G104" s="6"/>
    </row>
    <row r="105" spans="7:7">
      <c r="G105" s="6"/>
    </row>
    <row r="106" spans="7:7">
      <c r="G106" s="6"/>
    </row>
    <row r="107" spans="7:7">
      <c r="G107" s="6"/>
    </row>
    <row r="108" spans="7:7">
      <c r="G108" s="6"/>
    </row>
    <row r="109" spans="7:7">
      <c r="G109" s="6"/>
    </row>
    <row r="110" spans="7:7">
      <c r="G110" s="6"/>
    </row>
    <row r="111" spans="7:7">
      <c r="G111" s="6"/>
    </row>
    <row r="112" spans="7:7">
      <c r="G112" s="6"/>
    </row>
    <row r="113" spans="7:7">
      <c r="G113" s="6"/>
    </row>
    <row r="114" spans="7:7">
      <c r="G114" s="6"/>
    </row>
    <row r="115" spans="7:7">
      <c r="G115" s="6"/>
    </row>
    <row r="116" spans="7:7">
      <c r="G116" s="6"/>
    </row>
    <row r="117" spans="7:7">
      <c r="G117" s="6"/>
    </row>
    <row r="118" spans="7:7">
      <c r="G118" s="6"/>
    </row>
    <row r="119" spans="7:7">
      <c r="G119" s="6"/>
    </row>
    <row r="120" spans="7:7">
      <c r="G120" s="6"/>
    </row>
    <row r="121" spans="7:7">
      <c r="G121" s="6"/>
    </row>
    <row r="122" spans="7:7">
      <c r="G122" s="6"/>
    </row>
    <row r="123" spans="7:7">
      <c r="G123" s="6"/>
    </row>
    <row r="124" spans="7:7">
      <c r="G124" s="6"/>
    </row>
    <row r="125" spans="7:7">
      <c r="G125" s="6"/>
    </row>
    <row r="126" spans="7:7">
      <c r="G126" s="6"/>
    </row>
    <row r="127" spans="7:7">
      <c r="G127" s="6"/>
    </row>
    <row r="128" spans="7:7">
      <c r="G128" s="6"/>
    </row>
    <row r="129" spans="7:7">
      <c r="G129" s="6"/>
    </row>
    <row r="130" spans="7:7">
      <c r="G130" s="6"/>
    </row>
    <row r="131" spans="7:7">
      <c r="G131" s="6"/>
    </row>
    <row r="132" spans="7:7">
      <c r="G132" s="6"/>
    </row>
    <row r="133" spans="7:7">
      <c r="G133" s="6"/>
    </row>
    <row r="134" spans="7:7">
      <c r="G134" s="6"/>
    </row>
    <row r="135" spans="7:7">
      <c r="G135" s="6"/>
    </row>
    <row r="136" spans="7:7">
      <c r="G136" s="6"/>
    </row>
    <row r="137" spans="7:7">
      <c r="G137" s="6"/>
    </row>
    <row r="138" spans="7:7">
      <c r="G138" s="6"/>
    </row>
    <row r="139" spans="7:7">
      <c r="G139" s="6"/>
    </row>
    <row r="140" spans="7:7">
      <c r="G140" s="6"/>
    </row>
    <row r="141" spans="7:7">
      <c r="G141" s="6"/>
    </row>
    <row r="142" spans="7:7">
      <c r="G142" s="6"/>
    </row>
    <row r="143" spans="7:7">
      <c r="G143" s="6"/>
    </row>
    <row r="144" spans="7:7">
      <c r="G144" s="6"/>
    </row>
    <row r="145" spans="7:7">
      <c r="G145" s="6"/>
    </row>
    <row r="146" spans="7:7">
      <c r="G146" s="6"/>
    </row>
    <row r="147" spans="7:7">
      <c r="G147" s="6"/>
    </row>
    <row r="148" spans="7:7">
      <c r="G148" s="6"/>
    </row>
    <row r="149" spans="7:7">
      <c r="G149" s="6"/>
    </row>
    <row r="150" spans="7:7">
      <c r="G150" s="6"/>
    </row>
    <row r="151" spans="7:7">
      <c r="G151" s="6"/>
    </row>
    <row r="152" spans="7:7">
      <c r="G152" s="6"/>
    </row>
    <row r="153" spans="7:7">
      <c r="G153" s="6"/>
    </row>
    <row r="154" spans="7:7">
      <c r="G154" s="6"/>
    </row>
    <row r="155" spans="7:7">
      <c r="G155" s="6"/>
    </row>
    <row r="156" spans="7:7">
      <c r="G156" s="6"/>
    </row>
    <row r="157" spans="7:7">
      <c r="G157" s="6"/>
    </row>
    <row r="158" spans="7:7">
      <c r="G158" s="6"/>
    </row>
    <row r="159" spans="7:7">
      <c r="G159" s="6"/>
    </row>
    <row r="160" spans="7:7">
      <c r="G160" s="6"/>
    </row>
    <row r="161" spans="7:7">
      <c r="G161" s="6"/>
    </row>
    <row r="162" spans="7:7">
      <c r="G162" s="6"/>
    </row>
    <row r="163" spans="7:7">
      <c r="G163" s="6"/>
    </row>
    <row r="164" spans="7:7">
      <c r="G164" s="6"/>
    </row>
    <row r="165" spans="7:7">
      <c r="G165" s="6"/>
    </row>
    <row r="166" spans="7:7">
      <c r="G166" s="6"/>
    </row>
    <row r="167" spans="7:7">
      <c r="G167" s="6"/>
    </row>
    <row r="168" spans="7:7">
      <c r="G168" s="6"/>
    </row>
    <row r="169" spans="7:7">
      <c r="G169" s="6"/>
    </row>
    <row r="170" spans="7:7">
      <c r="G170" s="6"/>
    </row>
    <row r="171" spans="7:7">
      <c r="G171" s="6"/>
    </row>
    <row r="172" spans="7:7">
      <c r="G172" s="6"/>
    </row>
    <row r="173" spans="7:7">
      <c r="G173" s="6"/>
    </row>
    <row r="174" spans="7:7">
      <c r="G174" s="6"/>
    </row>
    <row r="175" spans="7:7">
      <c r="G175" s="6"/>
    </row>
    <row r="176" spans="7:7">
      <c r="G176" s="6"/>
    </row>
    <row r="177" spans="7:7">
      <c r="G177" s="6"/>
    </row>
    <row r="178" spans="7:7">
      <c r="G178" s="6"/>
    </row>
    <row r="179" spans="7:7">
      <c r="G179" s="6"/>
    </row>
    <row r="180" spans="7:7">
      <c r="G180" s="6"/>
    </row>
    <row r="181" spans="7:7">
      <c r="G181" s="6"/>
    </row>
  </sheetData>
  <mergeCells count="5">
    <mergeCell ref="A3:N3"/>
    <mergeCell ref="A7:N7"/>
    <mergeCell ref="A6:N6"/>
    <mergeCell ref="A5:N5"/>
    <mergeCell ref="A4:N4"/>
  </mergeCells>
  <phoneticPr fontId="3" type="noConversion"/>
  <printOptions headings="1" gridLines="1"/>
  <pageMargins left="0" right="0" top="0.5" bottom="0.25" header="0" footer="0"/>
  <pageSetup scale="110"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2"/>
  <sheetViews>
    <sheetView workbookViewId="0">
      <pane xSplit="1" ySplit="11" topLeftCell="B47" activePane="bottomRight" state="frozen"/>
      <selection pane="topRight" activeCell="B1" sqref="B1"/>
      <selection pane="bottomLeft" activeCell="A10" sqref="A10"/>
      <selection pane="bottomRight" activeCell="K55" sqref="K55"/>
    </sheetView>
  </sheetViews>
  <sheetFormatPr defaultRowHeight="12.75"/>
  <cols>
    <col min="1" max="1" width="16.1640625" bestFit="1" customWidth="1"/>
    <col min="7" max="7" width="10.1640625" bestFit="1" customWidth="1"/>
    <col min="10" max="11" width="10.1640625" bestFit="1" customWidth="1"/>
    <col min="13" max="13" width="10.1640625" bestFit="1" customWidth="1"/>
    <col min="14" max="14" width="10.1640625" style="6" bestFit="1" customWidth="1"/>
  </cols>
  <sheetData>
    <row r="1" spans="1:14">
      <c r="A1" t="str">
        <f>'SFY1214'!A1</f>
        <v>VALIDATED TAX RECEIPTS DATA FOR:  JULY, 2013 thru June, 2014</v>
      </c>
      <c r="N1" t="s">
        <v>89</v>
      </c>
    </row>
    <row r="2" spans="1:14">
      <c r="N2"/>
    </row>
    <row r="3" spans="1:14">
      <c r="A3" s="40" t="s">
        <v>69</v>
      </c>
      <c r="B3" s="40"/>
      <c r="C3" s="40"/>
      <c r="D3" s="40"/>
      <c r="E3" s="40"/>
      <c r="F3" s="40"/>
      <c r="G3" s="40"/>
      <c r="H3" s="40"/>
      <c r="I3" s="40"/>
      <c r="J3" s="40"/>
      <c r="K3" s="40"/>
      <c r="L3" s="40"/>
      <c r="M3" s="40"/>
      <c r="N3" s="40"/>
    </row>
    <row r="4" spans="1:14">
      <c r="A4" s="40" t="s">
        <v>131</v>
      </c>
      <c r="B4" s="40"/>
      <c r="C4" s="40"/>
      <c r="D4" s="40"/>
      <c r="E4" s="40"/>
      <c r="F4" s="40"/>
      <c r="G4" s="40"/>
      <c r="H4" s="40"/>
      <c r="I4" s="40"/>
      <c r="J4" s="40"/>
      <c r="K4" s="40"/>
      <c r="L4" s="40"/>
      <c r="M4" s="40"/>
      <c r="N4" s="40"/>
    </row>
    <row r="5" spans="1:14">
      <c r="A5" s="40" t="s">
        <v>70</v>
      </c>
      <c r="B5" s="40"/>
      <c r="C5" s="40"/>
      <c r="D5" s="40"/>
      <c r="E5" s="40"/>
      <c r="F5" s="40"/>
      <c r="G5" s="40"/>
      <c r="H5" s="40"/>
      <c r="I5" s="40"/>
      <c r="J5" s="40"/>
      <c r="K5" s="40"/>
      <c r="L5" s="40"/>
      <c r="M5" s="40"/>
      <c r="N5" s="40"/>
    </row>
    <row r="6" spans="1:14">
      <c r="A6" s="40" t="s">
        <v>135</v>
      </c>
      <c r="B6" s="40"/>
      <c r="C6" s="40"/>
      <c r="D6" s="40"/>
      <c r="E6" s="40"/>
      <c r="F6" s="40"/>
      <c r="G6" s="40"/>
      <c r="H6" s="40"/>
      <c r="I6" s="40"/>
      <c r="J6" s="40"/>
      <c r="K6" s="40"/>
      <c r="L6" s="40"/>
      <c r="M6" s="40"/>
      <c r="N6" s="40"/>
    </row>
    <row r="7" spans="1:14">
      <c r="A7" s="40" t="s">
        <v>132</v>
      </c>
      <c r="B7" s="40"/>
      <c r="C7" s="40"/>
      <c r="D7" s="40"/>
      <c r="E7" s="40"/>
      <c r="F7" s="40"/>
      <c r="G7" s="40"/>
      <c r="H7" s="40"/>
      <c r="I7" s="40"/>
      <c r="J7" s="40"/>
      <c r="K7" s="40"/>
      <c r="L7" s="40"/>
      <c r="M7" s="40"/>
      <c r="N7" s="40"/>
    </row>
    <row r="9" spans="1:14">
      <c r="B9" s="2">
        <f>'Local Option Sales Tax Coll'!B9</f>
        <v>41456</v>
      </c>
      <c r="C9" s="2">
        <f>'Local Option Sales Tax Coll'!C9</f>
        <v>41487</v>
      </c>
      <c r="D9" s="2">
        <f>'Local Option Sales Tax Coll'!D9</f>
        <v>41518</v>
      </c>
      <c r="E9" s="2">
        <f>'Local Option Sales Tax Coll'!E9</f>
        <v>41548</v>
      </c>
      <c r="F9" s="2">
        <f>'Local Option Sales Tax Coll'!F9</f>
        <v>41579</v>
      </c>
      <c r="G9" s="2">
        <f>'Local Option Sales Tax Coll'!G9</f>
        <v>41609</v>
      </c>
      <c r="H9" s="2">
        <f>'Local Option Sales Tax Coll'!H9</f>
        <v>41640</v>
      </c>
      <c r="I9" s="2">
        <f>'Local Option Sales Tax Coll'!I9</f>
        <v>41671</v>
      </c>
      <c r="J9" s="2">
        <f>'Local Option Sales Tax Coll'!J9</f>
        <v>41699</v>
      </c>
      <c r="K9" s="2">
        <f>'Local Option Sales Tax Coll'!K9</f>
        <v>41730</v>
      </c>
      <c r="L9" s="2">
        <f>'Local Option Sales Tax Coll'!L9</f>
        <v>41760</v>
      </c>
      <c r="M9" s="2">
        <f>'Local Option Sales Tax Coll'!M9</f>
        <v>41791</v>
      </c>
      <c r="N9" s="2" t="str">
        <f>'Local Option Sales Tax Coll'!N9</f>
        <v>SFY13-14</v>
      </c>
    </row>
    <row r="10" spans="1:14">
      <c r="A10" t="s">
        <v>0</v>
      </c>
      <c r="B10" s="3"/>
      <c r="C10" s="3"/>
      <c r="D10" s="3"/>
      <c r="E10" s="3"/>
      <c r="F10" s="3"/>
      <c r="G10" s="3"/>
      <c r="H10" s="3"/>
      <c r="I10" s="3"/>
      <c r="J10" s="3"/>
      <c r="K10" s="3"/>
      <c r="L10" s="3"/>
      <c r="M10" s="3"/>
    </row>
    <row r="11" spans="1:14">
      <c r="A11" t="s">
        <v>1</v>
      </c>
    </row>
    <row r="12" spans="1:14">
      <c r="A12" t="s">
        <v>2</v>
      </c>
      <c r="B12" s="7">
        <v>0</v>
      </c>
      <c r="C12" s="7">
        <v>0</v>
      </c>
      <c r="D12" s="7">
        <v>0</v>
      </c>
      <c r="E12" s="7">
        <v>0</v>
      </c>
      <c r="F12" s="7">
        <v>0</v>
      </c>
      <c r="G12" s="7">
        <v>0</v>
      </c>
      <c r="H12" s="7">
        <v>0</v>
      </c>
      <c r="I12" s="7">
        <v>0</v>
      </c>
      <c r="J12" s="7">
        <v>0</v>
      </c>
      <c r="K12" s="7">
        <v>0</v>
      </c>
      <c r="L12" s="7">
        <v>0</v>
      </c>
      <c r="M12" s="7">
        <v>0</v>
      </c>
      <c r="N12" s="6">
        <f>SUM(B12:M12)</f>
        <v>0</v>
      </c>
    </row>
    <row r="13" spans="1:14">
      <c r="A13" t="s">
        <v>3</v>
      </c>
      <c r="B13" s="7">
        <v>0</v>
      </c>
      <c r="C13" s="7">
        <v>0</v>
      </c>
      <c r="D13" s="7">
        <v>0</v>
      </c>
      <c r="E13" s="7">
        <v>0</v>
      </c>
      <c r="F13" s="7">
        <v>0</v>
      </c>
      <c r="G13" s="7">
        <v>0</v>
      </c>
      <c r="H13" s="7">
        <v>0</v>
      </c>
      <c r="I13" s="7">
        <v>0</v>
      </c>
      <c r="J13" s="7">
        <v>0</v>
      </c>
      <c r="K13" s="7">
        <v>0</v>
      </c>
      <c r="L13" s="7">
        <v>0</v>
      </c>
      <c r="M13" s="7">
        <v>0</v>
      </c>
      <c r="N13" s="6">
        <f t="shared" ref="N13:N76" si="0">SUM(B13:M13)</f>
        <v>0</v>
      </c>
    </row>
    <row r="14" spans="1:14">
      <c r="A14" t="s">
        <v>4</v>
      </c>
      <c r="B14" s="7">
        <v>0</v>
      </c>
      <c r="C14" s="7">
        <v>0</v>
      </c>
      <c r="D14" s="7">
        <v>0</v>
      </c>
      <c r="E14" s="7">
        <v>0</v>
      </c>
      <c r="F14" s="7">
        <v>0</v>
      </c>
      <c r="G14" s="7">
        <v>0</v>
      </c>
      <c r="H14" s="7">
        <v>0</v>
      </c>
      <c r="I14" s="7">
        <v>0</v>
      </c>
      <c r="J14" s="7">
        <v>0</v>
      </c>
      <c r="K14" s="7">
        <v>0</v>
      </c>
      <c r="L14" s="7">
        <v>0</v>
      </c>
      <c r="M14" s="7">
        <v>0</v>
      </c>
      <c r="N14" s="6">
        <f t="shared" si="0"/>
        <v>0</v>
      </c>
    </row>
    <row r="15" spans="1:14">
      <c r="A15" t="s">
        <v>5</v>
      </c>
      <c r="B15" s="7">
        <v>0</v>
      </c>
      <c r="C15" s="7">
        <v>0</v>
      </c>
      <c r="D15" s="7">
        <v>0</v>
      </c>
      <c r="E15" s="7">
        <v>0</v>
      </c>
      <c r="F15" s="7">
        <v>0</v>
      </c>
      <c r="G15" s="7">
        <v>0</v>
      </c>
      <c r="H15" s="7">
        <v>0</v>
      </c>
      <c r="I15" s="7">
        <v>0</v>
      </c>
      <c r="J15" s="7">
        <v>0</v>
      </c>
      <c r="K15" s="7">
        <v>0</v>
      </c>
      <c r="L15" s="7">
        <v>0</v>
      </c>
      <c r="M15" s="7">
        <v>0</v>
      </c>
      <c r="N15" s="6">
        <f t="shared" si="0"/>
        <v>0</v>
      </c>
    </row>
    <row r="16" spans="1:14">
      <c r="A16" t="s">
        <v>6</v>
      </c>
      <c r="B16" s="7">
        <v>0</v>
      </c>
      <c r="C16" s="7">
        <v>0</v>
      </c>
      <c r="D16" s="7">
        <v>0</v>
      </c>
      <c r="E16" s="7">
        <v>0</v>
      </c>
      <c r="F16" s="7">
        <v>0</v>
      </c>
      <c r="G16" s="7">
        <v>0</v>
      </c>
      <c r="H16" s="7">
        <v>0</v>
      </c>
      <c r="I16" s="7">
        <v>0</v>
      </c>
      <c r="J16" s="7">
        <v>0</v>
      </c>
      <c r="K16" s="7">
        <v>0</v>
      </c>
      <c r="L16" s="7">
        <v>0</v>
      </c>
      <c r="M16" s="7">
        <v>0</v>
      </c>
      <c r="N16" s="6">
        <f t="shared" si="0"/>
        <v>0</v>
      </c>
    </row>
    <row r="17" spans="1:14">
      <c r="A17" t="s">
        <v>7</v>
      </c>
      <c r="B17" s="7">
        <v>0</v>
      </c>
      <c r="C17" s="7">
        <v>0</v>
      </c>
      <c r="D17" s="7">
        <v>0</v>
      </c>
      <c r="E17" s="7">
        <v>0</v>
      </c>
      <c r="F17" s="7">
        <v>0</v>
      </c>
      <c r="G17" s="7">
        <v>0</v>
      </c>
      <c r="H17" s="7">
        <v>0</v>
      </c>
      <c r="I17" s="7">
        <v>0</v>
      </c>
      <c r="J17" s="7">
        <v>0</v>
      </c>
      <c r="K17" s="7">
        <v>0</v>
      </c>
      <c r="L17" s="7">
        <v>0</v>
      </c>
      <c r="M17" s="7">
        <v>0</v>
      </c>
      <c r="N17" s="6">
        <f t="shared" si="0"/>
        <v>0</v>
      </c>
    </row>
    <row r="18" spans="1:14">
      <c r="A18" t="s">
        <v>8</v>
      </c>
      <c r="B18" s="7">
        <v>0</v>
      </c>
      <c r="C18" s="7">
        <v>0</v>
      </c>
      <c r="D18" s="7">
        <v>0</v>
      </c>
      <c r="E18" s="7">
        <v>0</v>
      </c>
      <c r="F18" s="7">
        <v>0</v>
      </c>
      <c r="G18" s="7">
        <v>0</v>
      </c>
      <c r="H18" s="7">
        <v>0</v>
      </c>
      <c r="I18" s="7">
        <v>0</v>
      </c>
      <c r="J18" s="7">
        <v>0</v>
      </c>
      <c r="K18" s="7">
        <v>0</v>
      </c>
      <c r="L18" s="7">
        <v>0</v>
      </c>
      <c r="M18" s="7">
        <v>0</v>
      </c>
      <c r="N18" s="6">
        <f t="shared" si="0"/>
        <v>0</v>
      </c>
    </row>
    <row r="19" spans="1:14">
      <c r="A19" t="s">
        <v>9</v>
      </c>
      <c r="B19" s="7">
        <v>0</v>
      </c>
      <c r="C19" s="7">
        <v>0</v>
      </c>
      <c r="D19" s="7">
        <v>0</v>
      </c>
      <c r="E19" s="7">
        <v>0</v>
      </c>
      <c r="F19" s="7">
        <v>0</v>
      </c>
      <c r="G19" s="7">
        <v>0</v>
      </c>
      <c r="H19" s="7">
        <v>0</v>
      </c>
      <c r="I19" s="7">
        <v>0</v>
      </c>
      <c r="J19" s="7">
        <v>0</v>
      </c>
      <c r="K19" s="7">
        <v>0</v>
      </c>
      <c r="L19" s="7">
        <v>0</v>
      </c>
      <c r="M19" s="7">
        <v>0</v>
      </c>
      <c r="N19" s="6">
        <f t="shared" si="0"/>
        <v>0</v>
      </c>
    </row>
    <row r="20" spans="1:14">
      <c r="A20" t="s">
        <v>96</v>
      </c>
      <c r="B20" s="7">
        <v>0</v>
      </c>
      <c r="C20" s="7">
        <v>0</v>
      </c>
      <c r="D20" s="7">
        <v>0</v>
      </c>
      <c r="E20" s="7">
        <v>0</v>
      </c>
      <c r="F20" s="7">
        <v>0</v>
      </c>
      <c r="G20" s="7">
        <v>0</v>
      </c>
      <c r="H20" s="7">
        <v>0</v>
      </c>
      <c r="I20" s="7">
        <v>0</v>
      </c>
      <c r="J20" s="7">
        <v>0</v>
      </c>
      <c r="K20" s="7">
        <v>0</v>
      </c>
      <c r="L20" s="7">
        <v>0</v>
      </c>
      <c r="M20" s="7">
        <v>0</v>
      </c>
      <c r="N20" s="6">
        <f t="shared" si="0"/>
        <v>0</v>
      </c>
    </row>
    <row r="21" spans="1:14">
      <c r="A21" t="s">
        <v>10</v>
      </c>
      <c r="B21" s="7">
        <v>0</v>
      </c>
      <c r="C21" s="7">
        <v>0</v>
      </c>
      <c r="D21" s="7">
        <v>0</v>
      </c>
      <c r="E21" s="7">
        <v>0</v>
      </c>
      <c r="F21" s="7">
        <v>0</v>
      </c>
      <c r="G21" s="7">
        <v>0</v>
      </c>
      <c r="H21" s="7">
        <v>0</v>
      </c>
      <c r="I21" s="7">
        <v>0</v>
      </c>
      <c r="J21" s="7">
        <v>0</v>
      </c>
      <c r="K21" s="7">
        <v>0</v>
      </c>
      <c r="L21" s="7">
        <v>0</v>
      </c>
      <c r="M21" s="7">
        <v>0</v>
      </c>
      <c r="N21" s="6">
        <f t="shared" si="0"/>
        <v>0</v>
      </c>
    </row>
    <row r="22" spans="1:14">
      <c r="A22" t="s">
        <v>11</v>
      </c>
      <c r="B22" s="7">
        <v>0</v>
      </c>
      <c r="C22" s="7">
        <v>0</v>
      </c>
      <c r="D22" s="7">
        <v>0</v>
      </c>
      <c r="E22" s="7">
        <v>0</v>
      </c>
      <c r="F22" s="7">
        <v>0</v>
      </c>
      <c r="G22" s="7">
        <v>0</v>
      </c>
      <c r="H22" s="7">
        <v>0</v>
      </c>
      <c r="I22" s="7">
        <v>0</v>
      </c>
      <c r="J22" s="7">
        <v>0</v>
      </c>
      <c r="K22" s="7">
        <v>0</v>
      </c>
      <c r="L22" s="7">
        <v>0</v>
      </c>
      <c r="M22" s="7">
        <v>0</v>
      </c>
      <c r="N22" s="6">
        <f t="shared" si="0"/>
        <v>0</v>
      </c>
    </row>
    <row r="23" spans="1:14">
      <c r="A23" t="s">
        <v>12</v>
      </c>
      <c r="B23" s="7">
        <v>0</v>
      </c>
      <c r="C23" s="7">
        <v>0</v>
      </c>
      <c r="D23" s="7">
        <v>0</v>
      </c>
      <c r="E23" s="7">
        <v>0</v>
      </c>
      <c r="F23" s="7">
        <v>0</v>
      </c>
      <c r="G23" s="7">
        <v>0</v>
      </c>
      <c r="H23" s="7">
        <v>0</v>
      </c>
      <c r="I23" s="7">
        <v>0</v>
      </c>
      <c r="J23" s="7">
        <v>0</v>
      </c>
      <c r="K23" s="7">
        <v>0</v>
      </c>
      <c r="L23" s="7">
        <v>0</v>
      </c>
      <c r="M23" s="7">
        <v>0</v>
      </c>
      <c r="N23" s="6">
        <f t="shared" si="0"/>
        <v>0</v>
      </c>
    </row>
    <row r="24" spans="1:14">
      <c r="A24" s="25" t="s">
        <v>128</v>
      </c>
      <c r="B24" s="7">
        <v>4238056.2</v>
      </c>
      <c r="C24" s="7">
        <v>4515003.8099999996</v>
      </c>
      <c r="D24" s="7">
        <v>4299048.51</v>
      </c>
      <c r="E24" s="7">
        <v>3673598.44</v>
      </c>
      <c r="F24" s="7">
        <v>4284047.67</v>
      </c>
      <c r="G24" s="7">
        <v>5061775.43</v>
      </c>
      <c r="H24" s="7">
        <v>7092124.0599999996</v>
      </c>
      <c r="I24" s="7">
        <v>7639730.2300000004</v>
      </c>
      <c r="J24" s="7">
        <v>7922946</v>
      </c>
      <c r="K24" s="7">
        <v>8578861</v>
      </c>
      <c r="L24" s="7">
        <v>6627102</v>
      </c>
      <c r="M24" s="7">
        <v>5744652</v>
      </c>
      <c r="N24" s="6">
        <f>SUM(B24:M24)</f>
        <v>69676945.349999994</v>
      </c>
    </row>
    <row r="25" spans="1:14">
      <c r="A25" t="s">
        <v>13</v>
      </c>
      <c r="B25" s="7">
        <v>0</v>
      </c>
      <c r="C25" s="7">
        <v>0</v>
      </c>
      <c r="D25" s="7">
        <v>0</v>
      </c>
      <c r="E25" s="7">
        <v>0</v>
      </c>
      <c r="F25" s="7">
        <v>0</v>
      </c>
      <c r="G25" s="7">
        <v>0</v>
      </c>
      <c r="H25" s="7">
        <v>0</v>
      </c>
      <c r="I25" s="7">
        <v>0</v>
      </c>
      <c r="J25" s="7">
        <v>0</v>
      </c>
      <c r="K25" s="7">
        <v>0</v>
      </c>
      <c r="L25" s="7">
        <v>0</v>
      </c>
      <c r="M25" s="7">
        <v>0</v>
      </c>
      <c r="N25" s="6">
        <f t="shared" si="0"/>
        <v>0</v>
      </c>
    </row>
    <row r="26" spans="1:14">
      <c r="A26" t="s">
        <v>14</v>
      </c>
      <c r="B26" s="7">
        <v>0</v>
      </c>
      <c r="C26" s="7">
        <v>0</v>
      </c>
      <c r="D26" s="7">
        <v>0</v>
      </c>
      <c r="E26" s="7">
        <v>0</v>
      </c>
      <c r="F26" s="7">
        <v>0</v>
      </c>
      <c r="G26" s="7">
        <v>0</v>
      </c>
      <c r="H26" s="7">
        <v>0</v>
      </c>
      <c r="I26" s="7">
        <v>0</v>
      </c>
      <c r="J26" s="7">
        <v>0</v>
      </c>
      <c r="K26" s="7">
        <v>0</v>
      </c>
      <c r="L26" s="7">
        <v>0</v>
      </c>
      <c r="M26" s="7">
        <v>0</v>
      </c>
      <c r="N26" s="6">
        <f t="shared" si="0"/>
        <v>0</v>
      </c>
    </row>
    <row r="27" spans="1:14">
      <c r="A27" s="26" t="s">
        <v>15</v>
      </c>
      <c r="B27" s="7">
        <f>1453580.44/3</f>
        <v>484526.8133333333</v>
      </c>
      <c r="C27" s="7">
        <f>1301973.78/3</f>
        <v>433991.26</v>
      </c>
      <c r="D27" s="7">
        <f>1212117.01/3</f>
        <v>404039.00333333336</v>
      </c>
      <c r="E27" s="7">
        <f>1128485.15/3</f>
        <v>376161.71666666662</v>
      </c>
      <c r="F27" s="7">
        <f>1612205.85/3</f>
        <v>537401.95000000007</v>
      </c>
      <c r="G27" s="7">
        <f>1130623.47/3</f>
        <v>376874.49</v>
      </c>
      <c r="H27" s="7">
        <f>1289984.84/3</f>
        <v>429994.94666666671</v>
      </c>
      <c r="I27" s="7">
        <f>1465383.61/3</f>
        <v>488461.20333333337</v>
      </c>
      <c r="J27" s="7">
        <f>(('Tourist Development Tax'!J27)*3/2)/3</f>
        <v>573304.90333333332</v>
      </c>
      <c r="K27" s="7">
        <f>(('Tourist Development Tax'!K27)*3/2)/3</f>
        <v>565883.27</v>
      </c>
      <c r="L27" s="7">
        <f>1772998.69*(2/6)</f>
        <v>590999.56333333324</v>
      </c>
      <c r="M27" s="7">
        <f>1644698.12*(2/6)</f>
        <v>548232.70666666667</v>
      </c>
      <c r="N27" s="6">
        <f>SUM(C27:M27)</f>
        <v>5325345.0133333337</v>
      </c>
    </row>
    <row r="28" spans="1:14">
      <c r="A28" t="s">
        <v>16</v>
      </c>
      <c r="B28" s="7">
        <v>0</v>
      </c>
      <c r="C28" s="7">
        <v>0</v>
      </c>
      <c r="D28" s="7">
        <v>0</v>
      </c>
      <c r="E28" s="7">
        <v>0</v>
      </c>
      <c r="F28" s="7">
        <v>0</v>
      </c>
      <c r="G28" s="7">
        <v>0</v>
      </c>
      <c r="H28" s="7">
        <v>0</v>
      </c>
      <c r="I28" s="7">
        <v>0</v>
      </c>
      <c r="J28" s="7">
        <v>0</v>
      </c>
      <c r="K28" s="7">
        <v>0</v>
      </c>
      <c r="L28" s="7">
        <v>0</v>
      </c>
      <c r="M28" s="7">
        <v>0</v>
      </c>
      <c r="N28" s="6">
        <f t="shared" si="0"/>
        <v>0</v>
      </c>
    </row>
    <row r="29" spans="1:14">
      <c r="A29" t="s">
        <v>17</v>
      </c>
      <c r="B29" s="7">
        <v>0</v>
      </c>
      <c r="C29" s="7">
        <v>0</v>
      </c>
      <c r="D29" s="7">
        <v>0</v>
      </c>
      <c r="E29" s="7">
        <v>0</v>
      </c>
      <c r="F29" s="7">
        <v>0</v>
      </c>
      <c r="G29" s="7">
        <v>0</v>
      </c>
      <c r="H29" s="7">
        <v>0</v>
      </c>
      <c r="I29" s="7">
        <v>0</v>
      </c>
      <c r="J29" s="7">
        <v>0</v>
      </c>
      <c r="K29" s="7">
        <v>0</v>
      </c>
      <c r="L29" s="7">
        <v>0</v>
      </c>
      <c r="M29" s="7">
        <v>0</v>
      </c>
      <c r="N29" s="6">
        <f t="shared" si="0"/>
        <v>0</v>
      </c>
    </row>
    <row r="30" spans="1:14">
      <c r="A30" t="s">
        <v>18</v>
      </c>
      <c r="B30" s="7">
        <v>0</v>
      </c>
      <c r="C30" s="7">
        <v>0</v>
      </c>
      <c r="D30" s="7">
        <v>0</v>
      </c>
      <c r="E30" s="7">
        <v>0</v>
      </c>
      <c r="F30" s="7">
        <v>0</v>
      </c>
      <c r="G30" s="7">
        <v>0</v>
      </c>
      <c r="H30" s="7">
        <v>0</v>
      </c>
      <c r="I30" s="7">
        <v>0</v>
      </c>
      <c r="J30" s="7">
        <v>0</v>
      </c>
      <c r="K30" s="7">
        <v>0</v>
      </c>
      <c r="L30" s="7">
        <v>0</v>
      </c>
      <c r="M30" s="7">
        <v>0</v>
      </c>
      <c r="N30" s="6">
        <f t="shared" si="0"/>
        <v>0</v>
      </c>
    </row>
    <row r="31" spans="1:14">
      <c r="A31" t="s">
        <v>19</v>
      </c>
      <c r="B31" s="7">
        <v>0</v>
      </c>
      <c r="C31" s="7">
        <v>0</v>
      </c>
      <c r="D31" s="7">
        <v>0</v>
      </c>
      <c r="E31" s="7">
        <v>0</v>
      </c>
      <c r="F31" s="7">
        <v>0</v>
      </c>
      <c r="G31" s="7">
        <v>0</v>
      </c>
      <c r="H31" s="7">
        <v>0</v>
      </c>
      <c r="I31" s="7">
        <v>0</v>
      </c>
      <c r="J31" s="7">
        <v>0</v>
      </c>
      <c r="K31" s="7">
        <v>0</v>
      </c>
      <c r="L31" s="7">
        <v>0</v>
      </c>
      <c r="M31" s="7">
        <v>0</v>
      </c>
      <c r="N31" s="6">
        <f t="shared" si="0"/>
        <v>0</v>
      </c>
    </row>
    <row r="32" spans="1:14">
      <c r="A32" t="s">
        <v>20</v>
      </c>
      <c r="B32" s="7">
        <v>0</v>
      </c>
      <c r="C32" s="7">
        <v>0</v>
      </c>
      <c r="D32" s="7">
        <v>0</v>
      </c>
      <c r="E32" s="7">
        <v>0</v>
      </c>
      <c r="F32" s="7">
        <v>0</v>
      </c>
      <c r="G32" s="7">
        <v>0</v>
      </c>
      <c r="H32" s="7">
        <v>0</v>
      </c>
      <c r="I32" s="7">
        <v>0</v>
      </c>
      <c r="J32" s="7">
        <v>0</v>
      </c>
      <c r="K32" s="7">
        <v>0</v>
      </c>
      <c r="L32" s="7">
        <v>0</v>
      </c>
      <c r="M32" s="7">
        <v>0</v>
      </c>
      <c r="N32" s="6">
        <f t="shared" si="0"/>
        <v>0</v>
      </c>
    </row>
    <row r="33" spans="1:14">
      <c r="A33" t="s">
        <v>21</v>
      </c>
      <c r="B33" s="7">
        <v>0</v>
      </c>
      <c r="C33" s="7">
        <v>0</v>
      </c>
      <c r="D33" s="7">
        <v>0</v>
      </c>
      <c r="E33" s="7">
        <v>0</v>
      </c>
      <c r="F33" s="7">
        <v>0</v>
      </c>
      <c r="G33" s="7">
        <v>0</v>
      </c>
      <c r="H33" s="7">
        <v>0</v>
      </c>
      <c r="I33" s="7">
        <v>0</v>
      </c>
      <c r="J33" s="7">
        <v>0</v>
      </c>
      <c r="K33" s="7">
        <v>0</v>
      </c>
      <c r="L33" s="7">
        <v>0</v>
      </c>
      <c r="M33" s="7">
        <v>0</v>
      </c>
      <c r="N33" s="6">
        <f t="shared" si="0"/>
        <v>0</v>
      </c>
    </row>
    <row r="34" spans="1:14">
      <c r="A34" t="s">
        <v>22</v>
      </c>
      <c r="B34" s="7">
        <v>0</v>
      </c>
      <c r="C34" s="7">
        <v>0</v>
      </c>
      <c r="D34" s="7">
        <v>0</v>
      </c>
      <c r="E34" s="7">
        <v>0</v>
      </c>
      <c r="F34" s="7">
        <v>0</v>
      </c>
      <c r="G34" s="7">
        <v>0</v>
      </c>
      <c r="H34" s="7">
        <v>0</v>
      </c>
      <c r="I34" s="7">
        <v>0</v>
      </c>
      <c r="J34" s="7">
        <v>0</v>
      </c>
      <c r="K34" s="7">
        <v>0</v>
      </c>
      <c r="L34" s="7">
        <v>0</v>
      </c>
      <c r="M34" s="7">
        <v>0</v>
      </c>
      <c r="N34" s="6">
        <f t="shared" si="0"/>
        <v>0</v>
      </c>
    </row>
    <row r="35" spans="1:14">
      <c r="A35" t="s">
        <v>23</v>
      </c>
      <c r="B35" s="7">
        <v>0</v>
      </c>
      <c r="C35" s="7">
        <v>0</v>
      </c>
      <c r="D35" s="7">
        <v>0</v>
      </c>
      <c r="E35" s="7">
        <v>0</v>
      </c>
      <c r="F35" s="7">
        <v>0</v>
      </c>
      <c r="G35" s="7">
        <v>0</v>
      </c>
      <c r="H35" s="7">
        <v>0</v>
      </c>
      <c r="I35" s="7">
        <v>0</v>
      </c>
      <c r="J35" s="7">
        <v>0</v>
      </c>
      <c r="K35" s="7">
        <v>0</v>
      </c>
      <c r="L35" s="7">
        <v>0</v>
      </c>
      <c r="M35" s="7">
        <v>0</v>
      </c>
      <c r="N35" s="6">
        <f t="shared" si="0"/>
        <v>0</v>
      </c>
    </row>
    <row r="36" spans="1:14">
      <c r="A36" t="s">
        <v>24</v>
      </c>
      <c r="B36" s="7">
        <v>0</v>
      </c>
      <c r="C36" s="7">
        <v>0</v>
      </c>
      <c r="D36" s="7">
        <v>0</v>
      </c>
      <c r="E36" s="7">
        <v>0</v>
      </c>
      <c r="F36" s="7">
        <v>0</v>
      </c>
      <c r="G36" s="7">
        <v>0</v>
      </c>
      <c r="H36" s="7">
        <v>0</v>
      </c>
      <c r="I36" s="7">
        <v>0</v>
      </c>
      <c r="J36" s="7">
        <v>0</v>
      </c>
      <c r="K36" s="7">
        <v>0</v>
      </c>
      <c r="L36" s="7">
        <v>0</v>
      </c>
      <c r="M36" s="7">
        <v>0</v>
      </c>
      <c r="N36" s="6">
        <f t="shared" si="0"/>
        <v>0</v>
      </c>
    </row>
    <row r="37" spans="1:14">
      <c r="A37" t="s">
        <v>25</v>
      </c>
      <c r="B37" s="7">
        <v>0</v>
      </c>
      <c r="C37" s="7">
        <v>0</v>
      </c>
      <c r="D37" s="7">
        <v>0</v>
      </c>
      <c r="E37" s="7">
        <v>0</v>
      </c>
      <c r="F37" s="7">
        <v>0</v>
      </c>
      <c r="G37" s="7">
        <v>0</v>
      </c>
      <c r="H37" s="7">
        <v>0</v>
      </c>
      <c r="I37" s="7">
        <v>0</v>
      </c>
      <c r="J37" s="7">
        <v>0</v>
      </c>
      <c r="K37" s="7">
        <v>0</v>
      </c>
      <c r="L37" s="7">
        <v>0</v>
      </c>
      <c r="M37" s="7">
        <v>0</v>
      </c>
      <c r="N37" s="6">
        <f t="shared" si="0"/>
        <v>0</v>
      </c>
    </row>
    <row r="38" spans="1:14">
      <c r="A38" t="s">
        <v>26</v>
      </c>
      <c r="B38" s="7">
        <v>0</v>
      </c>
      <c r="C38" s="7">
        <v>0</v>
      </c>
      <c r="D38" s="7">
        <v>0</v>
      </c>
      <c r="E38" s="7">
        <v>0</v>
      </c>
      <c r="F38" s="7">
        <v>0</v>
      </c>
      <c r="G38" s="7">
        <v>0</v>
      </c>
      <c r="H38" s="7">
        <v>0</v>
      </c>
      <c r="I38" s="7">
        <v>0</v>
      </c>
      <c r="J38" s="7">
        <v>0</v>
      </c>
      <c r="K38" s="7">
        <v>0</v>
      </c>
      <c r="L38" s="7">
        <v>0</v>
      </c>
      <c r="M38" s="7">
        <v>0</v>
      </c>
      <c r="N38" s="6">
        <f t="shared" si="0"/>
        <v>0</v>
      </c>
    </row>
    <row r="39" spans="1:14">
      <c r="A39" t="s">
        <v>27</v>
      </c>
      <c r="B39" s="7">
        <v>0</v>
      </c>
      <c r="C39" s="7">
        <v>0</v>
      </c>
      <c r="D39" s="7">
        <v>0</v>
      </c>
      <c r="E39" s="7">
        <v>0</v>
      </c>
      <c r="F39" s="7">
        <v>0</v>
      </c>
      <c r="G39" s="7">
        <v>0</v>
      </c>
      <c r="H39" s="7">
        <v>0</v>
      </c>
      <c r="I39" s="7">
        <v>0</v>
      </c>
      <c r="J39" s="7">
        <v>0</v>
      </c>
      <c r="K39" s="7">
        <v>0</v>
      </c>
      <c r="L39" s="7">
        <v>0</v>
      </c>
      <c r="M39" s="7">
        <v>0</v>
      </c>
      <c r="N39" s="6">
        <f t="shared" si="0"/>
        <v>0</v>
      </c>
    </row>
    <row r="40" spans="1:14">
      <c r="A40" t="s">
        <v>28</v>
      </c>
      <c r="B40" s="7">
        <v>0</v>
      </c>
      <c r="C40" s="7">
        <v>0</v>
      </c>
      <c r="D40" s="7">
        <v>0</v>
      </c>
      <c r="E40" s="7">
        <v>0</v>
      </c>
      <c r="F40" s="7">
        <v>0</v>
      </c>
      <c r="G40" s="7">
        <v>0</v>
      </c>
      <c r="H40" s="7">
        <v>0</v>
      </c>
      <c r="I40" s="7">
        <v>0</v>
      </c>
      <c r="J40" s="7">
        <v>0</v>
      </c>
      <c r="K40" s="7">
        <v>0</v>
      </c>
      <c r="L40" s="7">
        <v>0</v>
      </c>
      <c r="M40" s="7">
        <v>0</v>
      </c>
      <c r="N40" s="6">
        <f t="shared" si="0"/>
        <v>0</v>
      </c>
    </row>
    <row r="41" spans="1:14">
      <c r="A41" t="s">
        <v>29</v>
      </c>
      <c r="B41" s="7">
        <v>0</v>
      </c>
      <c r="C41" s="7">
        <v>0</v>
      </c>
      <c r="D41" s="7">
        <v>0</v>
      </c>
      <c r="E41" s="7">
        <v>0</v>
      </c>
      <c r="F41" s="7">
        <v>0</v>
      </c>
      <c r="G41" s="7">
        <v>0</v>
      </c>
      <c r="H41" s="7">
        <v>0</v>
      </c>
      <c r="I41" s="7">
        <v>0</v>
      </c>
      <c r="J41" s="7">
        <v>0</v>
      </c>
      <c r="K41" s="7">
        <v>0</v>
      </c>
      <c r="L41" s="7">
        <v>0</v>
      </c>
      <c r="M41" s="7">
        <v>0</v>
      </c>
      <c r="N41" s="6">
        <f t="shared" si="0"/>
        <v>0</v>
      </c>
    </row>
    <row r="42" spans="1:14">
      <c r="A42" t="s">
        <v>30</v>
      </c>
      <c r="B42" s="7">
        <v>0</v>
      </c>
      <c r="C42" s="7">
        <v>0</v>
      </c>
      <c r="D42" s="7">
        <v>0</v>
      </c>
      <c r="E42" s="7">
        <v>0</v>
      </c>
      <c r="F42" s="7">
        <v>0</v>
      </c>
      <c r="G42" s="7">
        <v>0</v>
      </c>
      <c r="H42" s="7">
        <v>0</v>
      </c>
      <c r="I42" s="7">
        <v>0</v>
      </c>
      <c r="J42" s="7">
        <v>0</v>
      </c>
      <c r="K42" s="7">
        <v>0</v>
      </c>
      <c r="L42" s="7">
        <v>0</v>
      </c>
      <c r="M42" s="7">
        <v>0</v>
      </c>
      <c r="N42" s="6">
        <f t="shared" si="0"/>
        <v>0</v>
      </c>
    </row>
    <row r="43" spans="1:14">
      <c r="A43" t="s">
        <v>31</v>
      </c>
      <c r="B43" s="7">
        <v>0</v>
      </c>
      <c r="C43" s="7">
        <v>0</v>
      </c>
      <c r="D43" s="7">
        <v>0</v>
      </c>
      <c r="E43" s="7">
        <v>0</v>
      </c>
      <c r="F43" s="7">
        <v>0</v>
      </c>
      <c r="G43" s="7">
        <v>0</v>
      </c>
      <c r="H43" s="7">
        <v>0</v>
      </c>
      <c r="I43" s="7">
        <v>0</v>
      </c>
      <c r="J43" s="7">
        <v>0</v>
      </c>
      <c r="K43" s="7">
        <v>0</v>
      </c>
      <c r="L43" s="7">
        <v>0</v>
      </c>
      <c r="M43" s="7">
        <v>0</v>
      </c>
      <c r="N43" s="6">
        <f t="shared" si="0"/>
        <v>0</v>
      </c>
    </row>
    <row r="44" spans="1:14">
      <c r="A44" t="s">
        <v>32</v>
      </c>
      <c r="B44" s="7">
        <v>0</v>
      </c>
      <c r="C44" s="7">
        <v>0</v>
      </c>
      <c r="D44" s="7">
        <v>0</v>
      </c>
      <c r="E44" s="7">
        <v>0</v>
      </c>
      <c r="F44" s="7">
        <v>0</v>
      </c>
      <c r="G44" s="7">
        <v>0</v>
      </c>
      <c r="H44" s="7">
        <v>0</v>
      </c>
      <c r="I44" s="7">
        <v>0</v>
      </c>
      <c r="J44" s="7">
        <v>0</v>
      </c>
      <c r="K44" s="7">
        <v>0</v>
      </c>
      <c r="L44" s="7">
        <v>0</v>
      </c>
      <c r="M44" s="7">
        <v>0</v>
      </c>
      <c r="N44" s="6">
        <f t="shared" si="0"/>
        <v>0</v>
      </c>
    </row>
    <row r="45" spans="1:14">
      <c r="A45" t="s">
        <v>33</v>
      </c>
      <c r="B45" s="7">
        <v>0</v>
      </c>
      <c r="C45" s="7">
        <v>0</v>
      </c>
      <c r="D45" s="7">
        <v>0</v>
      </c>
      <c r="E45" s="7">
        <v>0</v>
      </c>
      <c r="F45" s="7">
        <v>0</v>
      </c>
      <c r="G45" s="7">
        <v>0</v>
      </c>
      <c r="H45" s="7">
        <v>0</v>
      </c>
      <c r="I45" s="7">
        <v>0</v>
      </c>
      <c r="J45" s="7">
        <v>0</v>
      </c>
      <c r="K45" s="7">
        <v>0</v>
      </c>
      <c r="L45" s="7">
        <v>0</v>
      </c>
      <c r="M45" s="7">
        <v>0</v>
      </c>
      <c r="N45" s="6">
        <f t="shared" si="0"/>
        <v>0</v>
      </c>
    </row>
    <row r="46" spans="1:14">
      <c r="A46" t="s">
        <v>34</v>
      </c>
      <c r="B46" s="7">
        <v>0</v>
      </c>
      <c r="C46" s="7">
        <v>0</v>
      </c>
      <c r="D46" s="7">
        <v>0</v>
      </c>
      <c r="E46" s="7">
        <v>0</v>
      </c>
      <c r="F46" s="7">
        <v>0</v>
      </c>
      <c r="G46" s="7">
        <v>0</v>
      </c>
      <c r="H46" s="7">
        <v>0</v>
      </c>
      <c r="I46" s="7">
        <v>0</v>
      </c>
      <c r="J46" s="7">
        <v>0</v>
      </c>
      <c r="K46" s="7">
        <v>0</v>
      </c>
      <c r="L46" s="7">
        <v>0</v>
      </c>
      <c r="M46" s="7">
        <v>0</v>
      </c>
      <c r="N46" s="6">
        <f t="shared" si="0"/>
        <v>0</v>
      </c>
    </row>
    <row r="47" spans="1:14">
      <c r="A47" t="s">
        <v>35</v>
      </c>
      <c r="B47" s="7">
        <v>0</v>
      </c>
      <c r="C47" s="7">
        <v>0</v>
      </c>
      <c r="D47" s="7">
        <v>0</v>
      </c>
      <c r="E47" s="7">
        <v>0</v>
      </c>
      <c r="F47" s="7">
        <v>0</v>
      </c>
      <c r="G47" s="7">
        <v>0</v>
      </c>
      <c r="H47" s="7">
        <v>0</v>
      </c>
      <c r="I47" s="7">
        <v>0</v>
      </c>
      <c r="J47" s="7">
        <v>0</v>
      </c>
      <c r="K47" s="7">
        <v>0</v>
      </c>
      <c r="L47" s="7">
        <v>0</v>
      </c>
      <c r="M47" s="7">
        <v>0</v>
      </c>
      <c r="N47" s="6">
        <f t="shared" si="0"/>
        <v>0</v>
      </c>
    </row>
    <row r="48" spans="1:14">
      <c r="A48" t="s">
        <v>36</v>
      </c>
      <c r="B48" s="7">
        <v>0</v>
      </c>
      <c r="C48" s="7">
        <v>0</v>
      </c>
      <c r="D48" s="7">
        <v>0</v>
      </c>
      <c r="E48" s="7">
        <v>0</v>
      </c>
      <c r="F48" s="7">
        <v>0</v>
      </c>
      <c r="G48" s="7">
        <v>0</v>
      </c>
      <c r="H48" s="7">
        <v>0</v>
      </c>
      <c r="I48" s="7">
        <v>0</v>
      </c>
      <c r="J48" s="7">
        <v>0</v>
      </c>
      <c r="K48" s="7">
        <v>0</v>
      </c>
      <c r="L48" s="7">
        <v>0</v>
      </c>
      <c r="M48" s="7">
        <v>0</v>
      </c>
      <c r="N48" s="6">
        <f t="shared" si="0"/>
        <v>0</v>
      </c>
    </row>
    <row r="49" spans="1:14">
      <c r="A49" t="s">
        <v>37</v>
      </c>
      <c r="B49" s="7">
        <v>0</v>
      </c>
      <c r="C49" s="7">
        <v>0</v>
      </c>
      <c r="D49" s="7">
        <v>0</v>
      </c>
      <c r="E49" s="7">
        <v>0</v>
      </c>
      <c r="F49" s="7">
        <v>0</v>
      </c>
      <c r="G49" s="7">
        <v>0</v>
      </c>
      <c r="H49" s="7">
        <v>0</v>
      </c>
      <c r="I49" s="7">
        <v>0</v>
      </c>
      <c r="J49" s="7">
        <v>0</v>
      </c>
      <c r="K49" s="7">
        <v>0</v>
      </c>
      <c r="L49" s="7">
        <v>0</v>
      </c>
      <c r="M49" s="7">
        <v>0</v>
      </c>
      <c r="N49" s="6">
        <f t="shared" si="0"/>
        <v>0</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0</v>
      </c>
      <c r="C51" s="7">
        <v>0</v>
      </c>
      <c r="D51" s="7">
        <v>0</v>
      </c>
      <c r="E51" s="7">
        <v>0</v>
      </c>
      <c r="F51" s="7">
        <v>0</v>
      </c>
      <c r="G51" s="7">
        <v>0</v>
      </c>
      <c r="H51" s="7">
        <v>0</v>
      </c>
      <c r="I51" s="7">
        <v>0</v>
      </c>
      <c r="J51" s="7">
        <v>0</v>
      </c>
      <c r="K51" s="7">
        <v>0</v>
      </c>
      <c r="L51" s="7">
        <v>0</v>
      </c>
      <c r="M51" s="7">
        <v>0</v>
      </c>
      <c r="N51" s="6">
        <f t="shared" si="0"/>
        <v>0</v>
      </c>
    </row>
    <row r="52" spans="1:14">
      <c r="A52" t="s">
        <v>40</v>
      </c>
      <c r="B52" s="7">
        <v>0</v>
      </c>
      <c r="C52" s="7">
        <v>0</v>
      </c>
      <c r="D52" s="7">
        <v>0</v>
      </c>
      <c r="E52" s="7">
        <v>0</v>
      </c>
      <c r="F52" s="7">
        <v>0</v>
      </c>
      <c r="G52" s="7">
        <v>0</v>
      </c>
      <c r="H52" s="7">
        <v>0</v>
      </c>
      <c r="I52" s="7">
        <v>0</v>
      </c>
      <c r="J52" s="7">
        <v>0</v>
      </c>
      <c r="K52" s="7">
        <v>0</v>
      </c>
      <c r="L52" s="7">
        <v>0</v>
      </c>
      <c r="M52" s="7">
        <v>0</v>
      </c>
      <c r="N52" s="6">
        <f t="shared" si="0"/>
        <v>0</v>
      </c>
    </row>
    <row r="53" spans="1:14">
      <c r="A53" t="s">
        <v>41</v>
      </c>
      <c r="B53" s="7">
        <v>0</v>
      </c>
      <c r="C53" s="7">
        <v>0</v>
      </c>
      <c r="D53" s="7">
        <v>0</v>
      </c>
      <c r="E53" s="7">
        <v>0</v>
      </c>
      <c r="F53" s="7">
        <v>0</v>
      </c>
      <c r="G53" s="7">
        <v>0</v>
      </c>
      <c r="H53" s="7">
        <v>0</v>
      </c>
      <c r="I53" s="7">
        <v>0</v>
      </c>
      <c r="J53" s="7">
        <v>0</v>
      </c>
      <c r="K53" s="7">
        <v>0</v>
      </c>
      <c r="L53" s="7">
        <v>0</v>
      </c>
      <c r="M53" s="7">
        <v>0</v>
      </c>
      <c r="N53" s="6">
        <f t="shared" si="0"/>
        <v>0</v>
      </c>
    </row>
    <row r="54" spans="1:14">
      <c r="A54" t="s">
        <v>42</v>
      </c>
      <c r="B54" s="7">
        <v>0</v>
      </c>
      <c r="C54" s="7">
        <v>0</v>
      </c>
      <c r="D54" s="7">
        <v>0</v>
      </c>
      <c r="E54" s="7">
        <v>0</v>
      </c>
      <c r="F54" s="7">
        <v>0</v>
      </c>
      <c r="G54" s="7">
        <v>0</v>
      </c>
      <c r="H54" s="7">
        <v>0</v>
      </c>
      <c r="I54" s="7">
        <v>0</v>
      </c>
      <c r="J54" s="7">
        <v>0</v>
      </c>
      <c r="K54" s="7">
        <v>0</v>
      </c>
      <c r="L54" s="7">
        <v>0</v>
      </c>
      <c r="M54" s="7">
        <v>0</v>
      </c>
      <c r="N54" s="6">
        <f t="shared" si="0"/>
        <v>0</v>
      </c>
    </row>
    <row r="55" spans="1:14" s="6" customFormat="1">
      <c r="A55" s="35" t="s">
        <v>43</v>
      </c>
      <c r="B55" s="6">
        <f>2514411/5</f>
        <v>502882.2</v>
      </c>
      <c r="C55" s="7">
        <f>3120726.49/5</f>
        <v>624145.29800000007</v>
      </c>
      <c r="D55" s="7">
        <f>2598024.45/5</f>
        <v>519604.89</v>
      </c>
      <c r="E55" s="7">
        <f>323081.15</f>
        <v>323081.15000000002</v>
      </c>
      <c r="F55" s="7">
        <f>2175439.1/5</f>
        <v>435087.82</v>
      </c>
      <c r="G55" s="7">
        <f>2608526.83/5</f>
        <v>521705.36600000004</v>
      </c>
      <c r="H55" s="7">
        <v>677784.79</v>
      </c>
      <c r="I55" s="7">
        <v>769382.07</v>
      </c>
      <c r="J55" s="7">
        <f>0.2*(4293995.26)</f>
        <v>858799.05200000003</v>
      </c>
      <c r="K55" s="7">
        <f>0.2*(5102250.37)</f>
        <v>1020450.074</v>
      </c>
      <c r="L55" s="7">
        <f>0.2*(3835550.02)</f>
        <v>767110.00400000007</v>
      </c>
      <c r="M55" s="7">
        <f>0.2*(3263302.81)</f>
        <v>652660.56200000003</v>
      </c>
      <c r="N55" s="6">
        <f>SUM(B55:M55)</f>
        <v>7672693.2759999996</v>
      </c>
    </row>
    <row r="56" spans="1:14">
      <c r="A56" t="s">
        <v>44</v>
      </c>
      <c r="B56" s="7">
        <v>0</v>
      </c>
      <c r="C56" s="7">
        <v>0</v>
      </c>
      <c r="D56" s="7">
        <v>0</v>
      </c>
      <c r="E56" s="7">
        <v>0</v>
      </c>
      <c r="F56" s="7">
        <v>0</v>
      </c>
      <c r="G56" s="7">
        <v>0</v>
      </c>
      <c r="H56" s="7">
        <v>0</v>
      </c>
      <c r="I56" s="7">
        <v>0</v>
      </c>
      <c r="J56" s="7">
        <v>0</v>
      </c>
      <c r="K56" s="7">
        <v>0</v>
      </c>
      <c r="L56" s="7">
        <v>0</v>
      </c>
      <c r="M56" s="7">
        <v>0</v>
      </c>
      <c r="N56" s="6">
        <f t="shared" si="0"/>
        <v>0</v>
      </c>
    </row>
    <row r="57" spans="1:14">
      <c r="A57" t="s">
        <v>45</v>
      </c>
      <c r="B57" s="7">
        <v>0</v>
      </c>
      <c r="C57" s="7">
        <v>0</v>
      </c>
      <c r="D57" s="7">
        <v>0</v>
      </c>
      <c r="E57" s="7">
        <v>0</v>
      </c>
      <c r="F57" s="7">
        <v>0</v>
      </c>
      <c r="G57" s="7">
        <v>0</v>
      </c>
      <c r="H57" s="7">
        <v>0</v>
      </c>
      <c r="I57" s="7">
        <v>0</v>
      </c>
      <c r="J57" s="7">
        <v>0</v>
      </c>
      <c r="K57" s="7">
        <v>0</v>
      </c>
      <c r="L57" s="7">
        <v>0</v>
      </c>
      <c r="M57" s="7">
        <v>0</v>
      </c>
      <c r="N57" s="6">
        <f t="shared" si="0"/>
        <v>0</v>
      </c>
    </row>
    <row r="58" spans="1:14">
      <c r="A58" t="s">
        <v>46</v>
      </c>
      <c r="B58" s="7">
        <v>0</v>
      </c>
      <c r="C58" s="7">
        <v>0</v>
      </c>
      <c r="D58" s="7">
        <v>0</v>
      </c>
      <c r="E58" s="7">
        <v>0</v>
      </c>
      <c r="F58" s="7">
        <v>0</v>
      </c>
      <c r="G58" s="7">
        <v>0</v>
      </c>
      <c r="H58" s="7">
        <v>0</v>
      </c>
      <c r="I58" s="7">
        <v>0</v>
      </c>
      <c r="J58" s="7">
        <v>0</v>
      </c>
      <c r="K58" s="7">
        <v>0</v>
      </c>
      <c r="L58" s="7">
        <v>0</v>
      </c>
      <c r="M58" s="7">
        <v>0</v>
      </c>
      <c r="N58" s="6">
        <f t="shared" si="0"/>
        <v>0</v>
      </c>
    </row>
    <row r="59" spans="1:14">
      <c r="A59" t="s">
        <v>47</v>
      </c>
      <c r="B59" s="7">
        <v>0</v>
      </c>
      <c r="C59" s="7">
        <v>0</v>
      </c>
      <c r="D59" s="7">
        <v>0</v>
      </c>
      <c r="E59" s="7">
        <v>0</v>
      </c>
      <c r="F59" s="7">
        <v>0</v>
      </c>
      <c r="G59" s="7">
        <v>0</v>
      </c>
      <c r="H59" s="7">
        <v>0</v>
      </c>
      <c r="I59" s="7">
        <v>0</v>
      </c>
      <c r="J59" s="7">
        <v>0</v>
      </c>
      <c r="K59" s="7">
        <v>0</v>
      </c>
      <c r="L59" s="7">
        <v>0</v>
      </c>
      <c r="M59" s="7">
        <v>0</v>
      </c>
      <c r="N59" s="6">
        <f t="shared" si="0"/>
        <v>0</v>
      </c>
    </row>
    <row r="60" spans="1:14">
      <c r="A60" t="s">
        <v>48</v>
      </c>
      <c r="B60" s="7">
        <v>0</v>
      </c>
      <c r="C60" s="7">
        <v>0</v>
      </c>
      <c r="D60" s="7">
        <v>0</v>
      </c>
      <c r="E60" s="7">
        <v>0</v>
      </c>
      <c r="F60" s="7">
        <v>0</v>
      </c>
      <c r="G60" s="7">
        <v>0</v>
      </c>
      <c r="H60" s="7">
        <v>0</v>
      </c>
      <c r="I60" s="7">
        <v>0</v>
      </c>
      <c r="J60" s="7">
        <v>0</v>
      </c>
      <c r="K60" s="7">
        <v>0</v>
      </c>
      <c r="L60" s="7">
        <v>0</v>
      </c>
      <c r="M60" s="7">
        <v>0</v>
      </c>
      <c r="N60" s="6">
        <f t="shared" si="0"/>
        <v>0</v>
      </c>
    </row>
    <row r="61" spans="1:14">
      <c r="A61" t="s">
        <v>49</v>
      </c>
      <c r="B61" s="7">
        <v>0</v>
      </c>
      <c r="C61" s="7">
        <v>0</v>
      </c>
      <c r="D61" s="7">
        <v>0</v>
      </c>
      <c r="E61" s="7">
        <v>0</v>
      </c>
      <c r="F61" s="7">
        <v>0</v>
      </c>
      <c r="G61" s="7">
        <v>0</v>
      </c>
      <c r="H61" s="7">
        <v>0</v>
      </c>
      <c r="I61" s="7">
        <v>0</v>
      </c>
      <c r="J61" s="7">
        <v>0</v>
      </c>
      <c r="K61" s="7">
        <v>0</v>
      </c>
      <c r="L61" s="7">
        <v>0</v>
      </c>
      <c r="M61" s="7">
        <v>0</v>
      </c>
      <c r="N61" s="6">
        <f t="shared" si="0"/>
        <v>0</v>
      </c>
    </row>
    <row r="62" spans="1:14">
      <c r="A62" t="s">
        <v>50</v>
      </c>
      <c r="B62" s="7">
        <v>0</v>
      </c>
      <c r="C62" s="7">
        <v>0</v>
      </c>
      <c r="D62" s="7">
        <v>0</v>
      </c>
      <c r="E62" s="7">
        <v>0</v>
      </c>
      <c r="F62" s="7">
        <v>0</v>
      </c>
      <c r="G62" s="7">
        <v>0</v>
      </c>
      <c r="H62" s="7">
        <v>0</v>
      </c>
      <c r="I62" s="7">
        <v>0</v>
      </c>
      <c r="J62" s="7">
        <v>0</v>
      </c>
      <c r="K62" s="7">
        <v>0</v>
      </c>
      <c r="L62" s="7">
        <v>0</v>
      </c>
      <c r="M62" s="7">
        <v>0</v>
      </c>
      <c r="N62" s="6">
        <f t="shared" si="0"/>
        <v>0</v>
      </c>
    </row>
    <row r="63" spans="1:14">
      <c r="A63" t="s">
        <v>51</v>
      </c>
      <c r="B63" s="7">
        <v>0</v>
      </c>
      <c r="C63" s="7">
        <v>0</v>
      </c>
      <c r="D63" s="7">
        <v>0</v>
      </c>
      <c r="E63" s="7">
        <v>0</v>
      </c>
      <c r="F63" s="7">
        <v>0</v>
      </c>
      <c r="G63" s="7">
        <v>0</v>
      </c>
      <c r="H63" s="7">
        <v>0</v>
      </c>
      <c r="I63" s="7">
        <v>0</v>
      </c>
      <c r="J63" s="7">
        <v>0</v>
      </c>
      <c r="K63" s="7">
        <v>0</v>
      </c>
      <c r="L63" s="7">
        <v>0</v>
      </c>
      <c r="M63" s="7">
        <v>0</v>
      </c>
      <c r="N63" s="6">
        <f t="shared" si="0"/>
        <v>0</v>
      </c>
    </row>
    <row r="64" spans="1:14">
      <c r="A64" t="s">
        <v>52</v>
      </c>
      <c r="B64" s="7">
        <v>0</v>
      </c>
      <c r="C64" s="7">
        <v>0</v>
      </c>
      <c r="D64" s="7">
        <v>0</v>
      </c>
      <c r="E64" s="7">
        <v>0</v>
      </c>
      <c r="F64" s="7">
        <v>0</v>
      </c>
      <c r="G64" s="7">
        <v>0</v>
      </c>
      <c r="H64" s="7">
        <v>0</v>
      </c>
      <c r="I64" s="7">
        <v>0</v>
      </c>
      <c r="J64" s="7">
        <v>0</v>
      </c>
      <c r="K64" s="7">
        <v>0</v>
      </c>
      <c r="L64" s="7">
        <v>0</v>
      </c>
      <c r="M64" s="7">
        <v>0</v>
      </c>
      <c r="N64" s="6">
        <f t="shared" si="0"/>
        <v>0</v>
      </c>
    </row>
    <row r="65" spans="1:14">
      <c r="A65" t="s">
        <v>53</v>
      </c>
      <c r="B65" s="7">
        <v>0</v>
      </c>
      <c r="C65" s="7">
        <v>0</v>
      </c>
      <c r="D65" s="7">
        <v>0</v>
      </c>
      <c r="E65" s="7">
        <v>0</v>
      </c>
      <c r="F65" s="7">
        <v>0</v>
      </c>
      <c r="G65" s="7">
        <v>0</v>
      </c>
      <c r="H65" s="7">
        <v>0</v>
      </c>
      <c r="I65" s="7">
        <v>0</v>
      </c>
      <c r="J65" s="7">
        <v>0</v>
      </c>
      <c r="K65" s="7">
        <v>0</v>
      </c>
      <c r="L65" s="7">
        <v>0</v>
      </c>
      <c r="M65" s="7">
        <v>0</v>
      </c>
      <c r="N65" s="6">
        <f t="shared" si="0"/>
        <v>0</v>
      </c>
    </row>
    <row r="66" spans="1:14">
      <c r="A66" t="s">
        <v>54</v>
      </c>
      <c r="B66" s="7">
        <v>0</v>
      </c>
      <c r="C66" s="7">
        <v>0</v>
      </c>
      <c r="D66" s="7">
        <v>0</v>
      </c>
      <c r="E66" s="7">
        <v>0</v>
      </c>
      <c r="F66" s="7">
        <v>0</v>
      </c>
      <c r="G66" s="7">
        <v>0</v>
      </c>
      <c r="H66" s="7">
        <v>0</v>
      </c>
      <c r="I66" s="7">
        <v>0</v>
      </c>
      <c r="J66" s="7">
        <v>0</v>
      </c>
      <c r="K66" s="7">
        <v>0</v>
      </c>
      <c r="L66" s="7">
        <v>0</v>
      </c>
      <c r="M66" s="7">
        <v>0</v>
      </c>
      <c r="N66" s="6">
        <f t="shared" si="0"/>
        <v>0</v>
      </c>
    </row>
    <row r="67" spans="1:14">
      <c r="A67" t="s">
        <v>55</v>
      </c>
      <c r="B67" s="7">
        <v>0</v>
      </c>
      <c r="C67" s="7">
        <v>0</v>
      </c>
      <c r="D67" s="7">
        <v>0</v>
      </c>
      <c r="E67" s="7">
        <v>0</v>
      </c>
      <c r="F67" s="7">
        <v>0</v>
      </c>
      <c r="G67" s="7">
        <v>0</v>
      </c>
      <c r="H67" s="7">
        <v>0</v>
      </c>
      <c r="I67" s="7">
        <v>0</v>
      </c>
      <c r="J67" s="7">
        <v>0</v>
      </c>
      <c r="K67" s="7">
        <v>0</v>
      </c>
      <c r="L67" s="7">
        <v>0</v>
      </c>
      <c r="M67" s="7">
        <v>0</v>
      </c>
      <c r="N67" s="6">
        <f t="shared" si="0"/>
        <v>0</v>
      </c>
    </row>
    <row r="68" spans="1:14">
      <c r="A68" t="s">
        <v>56</v>
      </c>
      <c r="B68" s="7">
        <v>0</v>
      </c>
      <c r="C68" s="7">
        <v>0</v>
      </c>
      <c r="D68" s="7">
        <v>0</v>
      </c>
      <c r="E68" s="7">
        <v>0</v>
      </c>
      <c r="F68" s="7">
        <v>0</v>
      </c>
      <c r="G68" s="7">
        <v>0</v>
      </c>
      <c r="H68" s="7">
        <v>0</v>
      </c>
      <c r="I68" s="7">
        <v>0</v>
      </c>
      <c r="J68" s="7">
        <v>0</v>
      </c>
      <c r="K68" s="7">
        <v>0</v>
      </c>
      <c r="L68" s="7">
        <v>0</v>
      </c>
      <c r="M68" s="7">
        <v>0</v>
      </c>
      <c r="N68" s="6">
        <f t="shared" si="0"/>
        <v>0</v>
      </c>
    </row>
    <row r="69" spans="1:14">
      <c r="A69" t="s">
        <v>57</v>
      </c>
      <c r="B69" s="7">
        <v>0</v>
      </c>
      <c r="C69" s="7">
        <v>0</v>
      </c>
      <c r="D69" s="7">
        <v>0</v>
      </c>
      <c r="E69" s="7">
        <v>0</v>
      </c>
      <c r="F69" s="7">
        <v>0</v>
      </c>
      <c r="G69" s="7">
        <v>0</v>
      </c>
      <c r="H69" s="7">
        <v>0</v>
      </c>
      <c r="I69" s="7">
        <v>0</v>
      </c>
      <c r="J69" s="7">
        <v>0</v>
      </c>
      <c r="K69" s="7">
        <v>0</v>
      </c>
      <c r="L69" s="7">
        <v>0</v>
      </c>
      <c r="M69" s="7">
        <v>0</v>
      </c>
      <c r="N69" s="6">
        <f t="shared" si="0"/>
        <v>0</v>
      </c>
    </row>
    <row r="70" spans="1:14">
      <c r="A70" t="s">
        <v>58</v>
      </c>
      <c r="B70" s="7">
        <v>0</v>
      </c>
      <c r="C70" s="7">
        <v>0</v>
      </c>
      <c r="D70" s="7">
        <v>0</v>
      </c>
      <c r="E70" s="7">
        <v>0</v>
      </c>
      <c r="F70" s="7">
        <v>0</v>
      </c>
      <c r="G70" s="7">
        <v>0</v>
      </c>
      <c r="H70" s="7">
        <v>0</v>
      </c>
      <c r="I70" s="7">
        <v>0</v>
      </c>
      <c r="J70" s="7">
        <v>0</v>
      </c>
      <c r="K70" s="7">
        <v>0</v>
      </c>
      <c r="L70" s="7">
        <v>0</v>
      </c>
      <c r="M70" s="7">
        <v>0</v>
      </c>
      <c r="N70" s="6">
        <f t="shared" si="0"/>
        <v>0</v>
      </c>
    </row>
    <row r="71" spans="1:14">
      <c r="A71" t="s">
        <v>59</v>
      </c>
      <c r="B71" s="7">
        <v>0</v>
      </c>
      <c r="C71" s="7">
        <v>0</v>
      </c>
      <c r="D71" s="7">
        <v>0</v>
      </c>
      <c r="E71" s="7">
        <v>0</v>
      </c>
      <c r="F71" s="7">
        <v>0</v>
      </c>
      <c r="G71" s="7">
        <v>0</v>
      </c>
      <c r="H71" s="7">
        <v>0</v>
      </c>
      <c r="I71" s="7">
        <v>0</v>
      </c>
      <c r="J71" s="7">
        <v>0</v>
      </c>
      <c r="K71" s="7">
        <v>0</v>
      </c>
      <c r="L71" s="7">
        <v>0</v>
      </c>
      <c r="M71" s="7">
        <v>0</v>
      </c>
      <c r="N71" s="6">
        <f t="shared" si="0"/>
        <v>0</v>
      </c>
    </row>
    <row r="72" spans="1:14">
      <c r="A72" t="s">
        <v>60</v>
      </c>
      <c r="B72" s="7">
        <v>0</v>
      </c>
      <c r="C72" s="7">
        <v>0</v>
      </c>
      <c r="D72" s="7">
        <v>0</v>
      </c>
      <c r="E72" s="7">
        <v>0</v>
      </c>
      <c r="F72" s="7">
        <v>0</v>
      </c>
      <c r="G72" s="7">
        <v>0</v>
      </c>
      <c r="H72" s="7">
        <v>0</v>
      </c>
      <c r="I72" s="7">
        <v>0</v>
      </c>
      <c r="J72" s="7">
        <v>0</v>
      </c>
      <c r="K72" s="7">
        <v>0</v>
      </c>
      <c r="L72" s="7">
        <v>0</v>
      </c>
      <c r="M72" s="7">
        <v>0</v>
      </c>
      <c r="N72" s="6">
        <f t="shared" si="0"/>
        <v>0</v>
      </c>
    </row>
    <row r="73" spans="1:14">
      <c r="A73" t="s">
        <v>130</v>
      </c>
      <c r="B73" s="7">
        <v>0</v>
      </c>
      <c r="C73" s="7">
        <v>0</v>
      </c>
      <c r="D73" s="7">
        <v>0</v>
      </c>
      <c r="E73" s="7">
        <v>0</v>
      </c>
      <c r="F73" s="7">
        <v>0</v>
      </c>
      <c r="G73" s="7">
        <v>0</v>
      </c>
      <c r="H73" s="7">
        <v>0</v>
      </c>
      <c r="I73" s="7">
        <v>0</v>
      </c>
      <c r="J73" s="7">
        <v>0</v>
      </c>
      <c r="K73" s="7">
        <v>0</v>
      </c>
      <c r="L73" s="7">
        <v>0</v>
      </c>
      <c r="M73" s="7">
        <v>0</v>
      </c>
      <c r="N73" s="6">
        <f t="shared" si="0"/>
        <v>0</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s="26" t="s">
        <v>63</v>
      </c>
      <c r="B75" s="7">
        <v>1000323.16</v>
      </c>
      <c r="C75" s="7">
        <v>540420.98</v>
      </c>
      <c r="D75" s="7">
        <v>381037.6</v>
      </c>
      <c r="E75" s="7">
        <v>453480.9</v>
      </c>
      <c r="F75" s="7">
        <v>408513.32</v>
      </c>
      <c r="G75" s="7">
        <v>396978.7</v>
      </c>
      <c r="H75" s="7">
        <v>660876.22</v>
      </c>
      <c r="I75" s="7">
        <v>1129092.3799999999</v>
      </c>
      <c r="J75" s="7">
        <v>1217736.17</v>
      </c>
      <c r="K75" s="7">
        <v>786951.36</v>
      </c>
      <c r="L75" s="7">
        <v>689052.93</v>
      </c>
      <c r="M75" s="7">
        <v>830919.08</v>
      </c>
      <c r="N75" s="6">
        <f t="shared" si="0"/>
        <v>8495382.7999999989</v>
      </c>
    </row>
    <row r="76" spans="1:14">
      <c r="A76" t="s">
        <v>64</v>
      </c>
      <c r="B76" s="7">
        <v>0</v>
      </c>
      <c r="C76" s="7">
        <v>0</v>
      </c>
      <c r="D76" s="7">
        <v>0</v>
      </c>
      <c r="E76" s="7">
        <v>0</v>
      </c>
      <c r="F76" s="7">
        <v>0</v>
      </c>
      <c r="G76" s="7">
        <v>0</v>
      </c>
      <c r="H76" s="7">
        <v>0</v>
      </c>
      <c r="I76" s="7">
        <v>0</v>
      </c>
      <c r="J76" s="7">
        <v>0</v>
      </c>
      <c r="K76" s="7">
        <v>0</v>
      </c>
      <c r="L76" s="7">
        <v>0</v>
      </c>
      <c r="M76" s="7">
        <v>0</v>
      </c>
      <c r="N76" s="6">
        <f t="shared" si="0"/>
        <v>0</v>
      </c>
    </row>
    <row r="77" spans="1:14">
      <c r="A77" t="s">
        <v>65</v>
      </c>
      <c r="B77" s="7">
        <v>0</v>
      </c>
      <c r="C77" s="7">
        <v>0</v>
      </c>
      <c r="D77" s="7">
        <v>0</v>
      </c>
      <c r="E77" s="7">
        <v>0</v>
      </c>
      <c r="F77" s="7">
        <v>0</v>
      </c>
      <c r="G77" s="7">
        <v>0</v>
      </c>
      <c r="H77" s="7">
        <v>0</v>
      </c>
      <c r="I77" s="7">
        <v>0</v>
      </c>
      <c r="J77" s="7">
        <v>0</v>
      </c>
      <c r="K77" s="7">
        <v>0</v>
      </c>
      <c r="L77" s="7">
        <v>0</v>
      </c>
      <c r="M77" s="7">
        <v>0</v>
      </c>
      <c r="N77" s="6">
        <f>SUM(B77:M77)</f>
        <v>0</v>
      </c>
    </row>
    <row r="78" spans="1:14">
      <c r="A78" t="s">
        <v>66</v>
      </c>
      <c r="B78" s="7">
        <v>0</v>
      </c>
      <c r="C78" s="7">
        <v>0</v>
      </c>
      <c r="D78" s="7">
        <v>0</v>
      </c>
      <c r="E78" s="7">
        <v>0</v>
      </c>
      <c r="F78" s="7">
        <v>0</v>
      </c>
      <c r="G78" s="7">
        <v>0</v>
      </c>
      <c r="H78" s="7">
        <v>0</v>
      </c>
      <c r="I78" s="7">
        <v>0</v>
      </c>
      <c r="J78" s="7">
        <v>0</v>
      </c>
      <c r="K78" s="7">
        <v>0</v>
      </c>
      <c r="L78" s="7">
        <v>0</v>
      </c>
      <c r="M78" s="7">
        <v>0</v>
      </c>
      <c r="N78" s="6">
        <f>SUM(B78:M78)</f>
        <v>0</v>
      </c>
    </row>
    <row r="79" spans="1:14">
      <c r="A79" t="s">
        <v>1</v>
      </c>
    </row>
    <row r="80" spans="1:14">
      <c r="A80" t="s">
        <v>68</v>
      </c>
      <c r="B80" s="6">
        <f t="shared" ref="B80:M80" si="1">SUM(B12:B78)</f>
        <v>6225788.373333334</v>
      </c>
      <c r="C80" s="6">
        <f t="shared" si="1"/>
        <v>6113561.3479999993</v>
      </c>
      <c r="D80" s="6">
        <f t="shared" si="1"/>
        <v>5603730.003333332</v>
      </c>
      <c r="E80" s="6">
        <f t="shared" si="1"/>
        <v>4826322.206666667</v>
      </c>
      <c r="F80" s="6">
        <f t="shared" si="1"/>
        <v>5665050.7600000007</v>
      </c>
      <c r="G80" s="6">
        <f t="shared" si="1"/>
        <v>6357333.9860000005</v>
      </c>
      <c r="H80" s="6">
        <f t="shared" si="1"/>
        <v>8860780.0166666657</v>
      </c>
      <c r="I80" s="6">
        <f t="shared" si="1"/>
        <v>10026665.883333333</v>
      </c>
      <c r="J80" s="6">
        <f t="shared" si="1"/>
        <v>10572786.125333332</v>
      </c>
      <c r="K80" s="6">
        <f t="shared" si="1"/>
        <v>10952145.704</v>
      </c>
      <c r="L80" s="6">
        <f t="shared" si="1"/>
        <v>8674264.4973333329</v>
      </c>
      <c r="M80" s="6">
        <f t="shared" si="1"/>
        <v>7776464.348666667</v>
      </c>
      <c r="N80" s="6">
        <f>SUM(B80:M80)</f>
        <v>91654893.252666667</v>
      </c>
    </row>
    <row r="82" spans="7:7">
      <c r="G82" s="6"/>
    </row>
  </sheetData>
  <mergeCells count="5">
    <mergeCell ref="A7:N7"/>
    <mergeCell ref="A3:N3"/>
    <mergeCell ref="A4:N4"/>
    <mergeCell ref="A5:N5"/>
    <mergeCell ref="A6:N6"/>
  </mergeCells>
  <phoneticPr fontId="3"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225"/>
  <sheetViews>
    <sheetView workbookViewId="0">
      <selection activeCell="B11" sqref="B11"/>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'SFY1214'!A1</f>
        <v>VALIDATED TAX RECEIPTS DATA FOR:  JULY, 2013 thru June, 2014</v>
      </c>
      <c r="N1" t="s">
        <v>89</v>
      </c>
    </row>
    <row r="3" spans="1:14">
      <c r="A3" s="40" t="s">
        <v>69</v>
      </c>
      <c r="B3" s="40"/>
      <c r="C3" s="40"/>
      <c r="D3" s="40"/>
      <c r="E3" s="40"/>
      <c r="F3" s="40"/>
      <c r="G3" s="40"/>
      <c r="H3" s="40"/>
      <c r="I3" s="40"/>
      <c r="J3" s="40"/>
      <c r="K3" s="40"/>
      <c r="L3" s="40"/>
      <c r="M3" s="40"/>
      <c r="N3" s="40"/>
    </row>
    <row r="4" spans="1:14">
      <c r="A4" s="40" t="s">
        <v>131</v>
      </c>
      <c r="B4" s="40"/>
      <c r="C4" s="40"/>
      <c r="D4" s="40"/>
      <c r="E4" s="40"/>
      <c r="F4" s="40"/>
      <c r="G4" s="40"/>
      <c r="H4" s="40"/>
      <c r="I4" s="40"/>
      <c r="J4" s="40"/>
      <c r="K4" s="40"/>
      <c r="L4" s="40"/>
      <c r="M4" s="40"/>
      <c r="N4" s="40"/>
    </row>
    <row r="5" spans="1:14">
      <c r="A5" s="40" t="s">
        <v>70</v>
      </c>
      <c r="B5" s="40"/>
      <c r="C5" s="40"/>
      <c r="D5" s="40"/>
      <c r="E5" s="40"/>
      <c r="F5" s="40"/>
      <c r="G5" s="40"/>
      <c r="H5" s="40"/>
      <c r="I5" s="40"/>
      <c r="J5" s="40"/>
      <c r="K5" s="40"/>
      <c r="L5" s="40"/>
      <c r="M5" s="40"/>
      <c r="N5" s="40"/>
    </row>
    <row r="6" spans="1:14">
      <c r="A6" s="40" t="s">
        <v>135</v>
      </c>
      <c r="B6" s="40"/>
      <c r="C6" s="40"/>
      <c r="D6" s="40"/>
      <c r="E6" s="40"/>
      <c r="F6" s="40"/>
      <c r="G6" s="40"/>
      <c r="H6" s="40"/>
      <c r="I6" s="40"/>
      <c r="J6" s="40"/>
      <c r="K6" s="40"/>
      <c r="L6" s="40"/>
      <c r="M6" s="40"/>
      <c r="N6" s="40"/>
    </row>
    <row r="7" spans="1:14">
      <c r="A7" s="40" t="s">
        <v>134</v>
      </c>
      <c r="B7" s="40"/>
      <c r="C7" s="40"/>
      <c r="D7" s="40"/>
      <c r="E7" s="40"/>
      <c r="F7" s="40"/>
      <c r="G7" s="40"/>
      <c r="H7" s="40"/>
      <c r="I7" s="40"/>
      <c r="J7" s="40"/>
      <c r="K7" s="40"/>
      <c r="L7" s="40"/>
      <c r="M7" s="40"/>
      <c r="N7" s="40"/>
    </row>
    <row r="8" spans="1:14">
      <c r="N8" s="6"/>
    </row>
    <row r="9" spans="1:14">
      <c r="B9" s="2">
        <f>'Local Option Sales Tax Coll'!B9</f>
        <v>41456</v>
      </c>
      <c r="C9" s="2">
        <f>'Local Option Sales Tax Coll'!C9</f>
        <v>41487</v>
      </c>
      <c r="D9" s="2">
        <f>'Local Option Sales Tax Coll'!D9</f>
        <v>41518</v>
      </c>
      <c r="E9" s="2">
        <f>'Local Option Sales Tax Coll'!E9</f>
        <v>41548</v>
      </c>
      <c r="F9" s="2">
        <f>'Local Option Sales Tax Coll'!F9</f>
        <v>41579</v>
      </c>
      <c r="G9" s="2">
        <f>'Local Option Sales Tax Coll'!G9</f>
        <v>41609</v>
      </c>
      <c r="H9" s="2">
        <f>'Local Option Sales Tax Coll'!H9</f>
        <v>41640</v>
      </c>
      <c r="I9" s="2">
        <f>'Local Option Sales Tax Coll'!I9</f>
        <v>41671</v>
      </c>
      <c r="J9" s="2">
        <f>'Local Option Sales Tax Coll'!J9</f>
        <v>41699</v>
      </c>
      <c r="K9" s="2">
        <f>'Local Option Sales Tax Coll'!K9</f>
        <v>41730</v>
      </c>
      <c r="L9" s="2">
        <f>'Local Option Sales Tax Coll'!L9</f>
        <v>41760</v>
      </c>
      <c r="M9" s="2">
        <f>'Local Option Sales Tax Coll'!M9</f>
        <v>41791</v>
      </c>
      <c r="N9" s="2" t="str">
        <f>'Local Option Sales Tax Coll'!N9</f>
        <v>SFY13-14</v>
      </c>
    </row>
    <row r="10" spans="1:14">
      <c r="A10" t="s">
        <v>0</v>
      </c>
      <c r="B10" s="3"/>
      <c r="C10" s="3"/>
      <c r="D10" s="3"/>
      <c r="E10" s="3"/>
      <c r="F10" s="3"/>
      <c r="G10" s="3"/>
      <c r="H10" s="3"/>
      <c r="I10" s="3"/>
      <c r="J10" s="3"/>
      <c r="K10" s="3"/>
      <c r="L10" s="3"/>
      <c r="M10" s="3"/>
      <c r="N10" s="6"/>
    </row>
    <row r="11" spans="1:14">
      <c r="A11" t="s">
        <v>1</v>
      </c>
    </row>
    <row r="12" spans="1:14">
      <c r="A12" t="s">
        <v>90</v>
      </c>
      <c r="B12" s="13">
        <v>97623.54</v>
      </c>
      <c r="C12" s="14">
        <v>93740.22</v>
      </c>
      <c r="D12" s="14">
        <v>102227.89</v>
      </c>
      <c r="E12" s="14">
        <v>89262.040000000008</v>
      </c>
      <c r="F12" s="17">
        <v>99011.57</v>
      </c>
      <c r="G12" s="14">
        <v>91721.07</v>
      </c>
      <c r="H12" s="20">
        <v>115583.79</v>
      </c>
      <c r="I12" s="22">
        <v>77253.06</v>
      </c>
      <c r="J12" s="14">
        <v>93799.07</v>
      </c>
      <c r="K12" s="14">
        <v>111939.34</v>
      </c>
      <c r="L12" s="24">
        <v>108464.2</v>
      </c>
      <c r="M12" s="24">
        <v>106152.19</v>
      </c>
      <c r="N12" s="6">
        <f>SUM(B12:M12)</f>
        <v>1186777.9800000002</v>
      </c>
    </row>
    <row r="13" spans="1:14">
      <c r="A13" t="s">
        <v>91</v>
      </c>
      <c r="B13" s="13">
        <v>16126.199999999999</v>
      </c>
      <c r="C13" s="14">
        <v>15465.9</v>
      </c>
      <c r="D13" s="14">
        <v>16113.39</v>
      </c>
      <c r="E13" s="14">
        <v>14893.92</v>
      </c>
      <c r="F13" s="17">
        <v>14795.38</v>
      </c>
      <c r="G13" s="14">
        <v>12597.19</v>
      </c>
      <c r="H13" s="20">
        <v>23732.1</v>
      </c>
      <c r="I13" s="22">
        <v>7141.65</v>
      </c>
      <c r="J13" s="14">
        <v>13355.49</v>
      </c>
      <c r="K13" s="14">
        <v>11199.73</v>
      </c>
      <c r="L13" s="24">
        <v>14536.63</v>
      </c>
      <c r="M13" s="24">
        <v>21341.23</v>
      </c>
      <c r="N13" s="6">
        <f t="shared" ref="N13:N76" si="0">SUM(B13:M13)</f>
        <v>181298.81</v>
      </c>
    </row>
    <row r="14" spans="1:14">
      <c r="A14" s="32" t="s">
        <v>92</v>
      </c>
      <c r="B14" s="13">
        <v>93637.38</v>
      </c>
      <c r="C14" s="14">
        <v>88799.34</v>
      </c>
      <c r="D14" s="14">
        <v>96325.22</v>
      </c>
      <c r="E14" s="14">
        <v>79623.89</v>
      </c>
      <c r="F14" s="17">
        <v>83541.649999999994</v>
      </c>
      <c r="G14" s="14">
        <v>70451.899999999994</v>
      </c>
      <c r="H14" s="20">
        <v>72247.5</v>
      </c>
      <c r="I14" s="22">
        <v>75359.72</v>
      </c>
      <c r="J14" s="14">
        <v>79413.820000000007</v>
      </c>
      <c r="K14" s="14">
        <v>92897.4</v>
      </c>
      <c r="L14" s="24">
        <v>88752.69</v>
      </c>
      <c r="M14" s="24">
        <v>98779.520000000004</v>
      </c>
      <c r="N14" s="6">
        <f t="shared" si="0"/>
        <v>1019830.03</v>
      </c>
    </row>
    <row r="15" spans="1:14">
      <c r="A15" t="s">
        <v>5</v>
      </c>
      <c r="B15" s="13">
        <v>1734.61</v>
      </c>
      <c r="C15" s="14">
        <v>1606.1399999999999</v>
      </c>
      <c r="D15" s="14">
        <v>1659.61</v>
      </c>
      <c r="E15" s="14">
        <v>1683.1499999999999</v>
      </c>
      <c r="F15" s="17">
        <v>1745.65</v>
      </c>
      <c r="G15" s="14">
        <v>1593.49</v>
      </c>
      <c r="H15" s="20">
        <v>1682.33</v>
      </c>
      <c r="I15" s="22">
        <v>1826.5</v>
      </c>
      <c r="J15" s="14">
        <v>2660.08</v>
      </c>
      <c r="K15" s="14">
        <v>3642.38</v>
      </c>
      <c r="L15" s="24">
        <v>3502.79</v>
      </c>
      <c r="M15" s="24">
        <v>3453.22</v>
      </c>
      <c r="N15" s="6">
        <f t="shared" si="0"/>
        <v>26789.95</v>
      </c>
    </row>
    <row r="16" spans="1:14">
      <c r="A16" t="s">
        <v>93</v>
      </c>
      <c r="B16" s="13">
        <v>30508.409999999996</v>
      </c>
      <c r="C16" s="14">
        <v>28249.050000000003</v>
      </c>
      <c r="D16" s="14">
        <v>29189.41</v>
      </c>
      <c r="E16" s="14">
        <v>29603.51</v>
      </c>
      <c r="F16" s="17">
        <v>30702.780000000002</v>
      </c>
      <c r="G16" s="14">
        <v>28026.52</v>
      </c>
      <c r="H16" s="20">
        <v>29589.21</v>
      </c>
      <c r="I16" s="22">
        <v>96709.93</v>
      </c>
      <c r="J16" s="14">
        <v>150498.32999999999</v>
      </c>
      <c r="K16" s="14">
        <v>233586.67</v>
      </c>
      <c r="L16" s="24">
        <v>224635.62</v>
      </c>
      <c r="M16" s="24">
        <v>221455.87</v>
      </c>
      <c r="N16" s="6">
        <f t="shared" si="0"/>
        <v>1132755.31</v>
      </c>
    </row>
    <row r="17" spans="1:14">
      <c r="A17" t="s">
        <v>94</v>
      </c>
      <c r="B17" s="13">
        <v>683722.33</v>
      </c>
      <c r="C17" s="14">
        <v>661614.82999999996</v>
      </c>
      <c r="D17" s="14">
        <v>774940.93</v>
      </c>
      <c r="E17" s="14">
        <v>648816.2699999999</v>
      </c>
      <c r="F17" s="17">
        <v>736836.23</v>
      </c>
      <c r="G17" s="14">
        <v>721878.45</v>
      </c>
      <c r="H17" s="20">
        <v>719411.71</v>
      </c>
      <c r="I17" s="22">
        <v>677580.68</v>
      </c>
      <c r="J17" s="14">
        <v>680464.96</v>
      </c>
      <c r="K17" s="14">
        <v>755455.25</v>
      </c>
      <c r="L17" s="24">
        <v>728593.06</v>
      </c>
      <c r="M17" s="24">
        <v>741915.28</v>
      </c>
      <c r="N17" s="6">
        <f t="shared" si="0"/>
        <v>8531229.9799999986</v>
      </c>
    </row>
    <row r="18" spans="1:14">
      <c r="A18" t="s">
        <v>8</v>
      </c>
      <c r="B18" s="13">
        <v>2319.3199999999997</v>
      </c>
      <c r="C18" s="14">
        <v>2147.5700000000002</v>
      </c>
      <c r="D18" s="14">
        <v>2219.06</v>
      </c>
      <c r="E18" s="14">
        <v>2250.54</v>
      </c>
      <c r="F18" s="17">
        <v>2334.11</v>
      </c>
      <c r="G18" s="14">
        <v>2130.6499999999996</v>
      </c>
      <c r="H18" s="20">
        <v>2249.44</v>
      </c>
      <c r="I18" s="22">
        <v>1069.27</v>
      </c>
      <c r="J18" s="14">
        <v>1352.07</v>
      </c>
      <c r="K18" s="14">
        <v>1266.49</v>
      </c>
      <c r="L18" s="24">
        <v>1217.97</v>
      </c>
      <c r="M18" s="24">
        <v>1200.72</v>
      </c>
      <c r="N18" s="6">
        <f t="shared" si="0"/>
        <v>21757.210000000003</v>
      </c>
    </row>
    <row r="19" spans="1:14">
      <c r="A19" t="s">
        <v>95</v>
      </c>
      <c r="B19" s="13">
        <v>72642.66</v>
      </c>
      <c r="C19" s="14">
        <v>69456.509999999995</v>
      </c>
      <c r="D19" s="14">
        <v>74311.59</v>
      </c>
      <c r="E19" s="14">
        <v>69680.75</v>
      </c>
      <c r="F19" s="17">
        <v>80600.55</v>
      </c>
      <c r="G19" s="14">
        <v>75949.290000000008</v>
      </c>
      <c r="H19" s="20">
        <v>83175.87</v>
      </c>
      <c r="I19" s="22">
        <v>89197.05</v>
      </c>
      <c r="J19" s="14">
        <v>83092.039999999994</v>
      </c>
      <c r="K19" s="14">
        <v>93753.79</v>
      </c>
      <c r="L19" s="24">
        <v>85722.6</v>
      </c>
      <c r="M19" s="24">
        <v>79569.06</v>
      </c>
      <c r="N19" s="6">
        <f t="shared" si="0"/>
        <v>957151.76</v>
      </c>
    </row>
    <row r="20" spans="1:14">
      <c r="A20" t="s">
        <v>96</v>
      </c>
      <c r="B20" s="13">
        <v>43230.23</v>
      </c>
      <c r="C20" s="14">
        <v>44263.350000000006</v>
      </c>
      <c r="D20" s="14">
        <v>46340.95</v>
      </c>
      <c r="E20" s="14">
        <v>41460.979999999996</v>
      </c>
      <c r="F20" s="17">
        <v>45215.9</v>
      </c>
      <c r="G20" s="14">
        <v>41415.68</v>
      </c>
      <c r="H20" s="20">
        <v>45394.99</v>
      </c>
      <c r="I20" s="22">
        <v>46864.51</v>
      </c>
      <c r="J20" s="14">
        <v>44361.55</v>
      </c>
      <c r="K20" s="14">
        <v>52765.03</v>
      </c>
      <c r="L20" s="24">
        <v>51792.07</v>
      </c>
      <c r="M20" s="24">
        <v>51579.22</v>
      </c>
      <c r="N20" s="6">
        <f t="shared" si="0"/>
        <v>554684.46000000008</v>
      </c>
    </row>
    <row r="21" spans="1:14">
      <c r="A21" t="s">
        <v>97</v>
      </c>
      <c r="B21" s="13">
        <v>69912.73</v>
      </c>
      <c r="C21" s="14">
        <v>63911.24</v>
      </c>
      <c r="D21" s="14">
        <v>72656.2</v>
      </c>
      <c r="E21" s="14">
        <v>66272.289999999994</v>
      </c>
      <c r="F21" s="17">
        <v>70345.09</v>
      </c>
      <c r="G21" s="14">
        <v>61716.13</v>
      </c>
      <c r="H21" s="20">
        <v>71585.570000000007</v>
      </c>
      <c r="I21" s="22">
        <v>66434.77</v>
      </c>
      <c r="J21" s="14">
        <v>65185.38</v>
      </c>
      <c r="K21" s="14">
        <v>73651.899999999994</v>
      </c>
      <c r="L21" s="24">
        <v>73951.75</v>
      </c>
      <c r="M21" s="24">
        <v>77631.429999999993</v>
      </c>
      <c r="N21" s="6">
        <f t="shared" si="0"/>
        <v>833254.48</v>
      </c>
    </row>
    <row r="22" spans="1:14">
      <c r="A22" t="s">
        <v>98</v>
      </c>
      <c r="B22" s="13">
        <v>98924.000000000015</v>
      </c>
      <c r="C22" s="14">
        <v>93725.62</v>
      </c>
      <c r="D22" s="14">
        <v>113169.92</v>
      </c>
      <c r="E22" s="14">
        <v>92765.55</v>
      </c>
      <c r="F22" s="17">
        <v>111819.62</v>
      </c>
      <c r="G22" s="14">
        <v>106603.06999999999</v>
      </c>
      <c r="H22" s="20">
        <v>119975.22</v>
      </c>
      <c r="I22" s="22">
        <v>130500.64</v>
      </c>
      <c r="J22" s="14">
        <v>124255.26</v>
      </c>
      <c r="K22" s="14">
        <v>142277.99</v>
      </c>
      <c r="L22" s="24">
        <v>127920.25</v>
      </c>
      <c r="M22" s="24">
        <v>118092.23</v>
      </c>
      <c r="N22" s="6">
        <f t="shared" si="0"/>
        <v>1380029.3699999999</v>
      </c>
    </row>
    <row r="23" spans="1:14">
      <c r="A23" t="s">
        <v>12</v>
      </c>
      <c r="B23" s="13">
        <v>52557.759999999995</v>
      </c>
      <c r="C23" s="14">
        <v>50555.219999999994</v>
      </c>
      <c r="D23" s="14">
        <v>50565.29</v>
      </c>
      <c r="E23" s="14">
        <v>45808.420000000006</v>
      </c>
      <c r="F23" s="17">
        <v>52153.130000000005</v>
      </c>
      <c r="G23" s="14">
        <v>45384.37</v>
      </c>
      <c r="H23" s="20">
        <v>55612.72</v>
      </c>
      <c r="I23" s="22">
        <v>43024.69</v>
      </c>
      <c r="J23" s="14">
        <v>41382.25</v>
      </c>
      <c r="K23" s="14">
        <v>46890.49</v>
      </c>
      <c r="L23" s="24">
        <v>44658.09</v>
      </c>
      <c r="M23" s="24">
        <v>39804.5</v>
      </c>
      <c r="N23" s="6">
        <f t="shared" si="0"/>
        <v>568396.93000000005</v>
      </c>
    </row>
    <row r="24" spans="1:14">
      <c r="A24" t="s">
        <v>129</v>
      </c>
      <c r="B24" s="13">
        <v>906032.94000000006</v>
      </c>
      <c r="C24" s="14">
        <v>868625.54</v>
      </c>
      <c r="D24" s="14">
        <v>969642.84</v>
      </c>
      <c r="E24" s="14">
        <v>877306.63</v>
      </c>
      <c r="F24" s="17">
        <v>972645.36</v>
      </c>
      <c r="G24" s="14">
        <v>1051374.94</v>
      </c>
      <c r="H24" s="20">
        <v>915079.26</v>
      </c>
      <c r="I24" s="22">
        <v>724717.19</v>
      </c>
      <c r="J24" s="14">
        <v>881188.53</v>
      </c>
      <c r="K24" s="14">
        <v>990394.16</v>
      </c>
      <c r="L24" s="24">
        <v>947927.76</v>
      </c>
      <c r="M24" s="24">
        <v>973458.57</v>
      </c>
      <c r="N24" s="6">
        <f t="shared" si="0"/>
        <v>11078393.719999999</v>
      </c>
    </row>
    <row r="25" spans="1:14">
      <c r="A25" t="s">
        <v>13</v>
      </c>
      <c r="B25" s="13">
        <v>12063.91</v>
      </c>
      <c r="C25" s="14">
        <v>10427.74</v>
      </c>
      <c r="D25" s="14">
        <v>11917.62</v>
      </c>
      <c r="E25" s="14">
        <v>9632.619999999999</v>
      </c>
      <c r="F25" s="17">
        <v>11467.92</v>
      </c>
      <c r="G25" s="14">
        <v>11604.67</v>
      </c>
      <c r="H25" s="20">
        <v>11903.939999999999</v>
      </c>
      <c r="I25" s="22">
        <v>11478.47</v>
      </c>
      <c r="J25" s="14">
        <v>11707.67</v>
      </c>
      <c r="K25" s="14">
        <v>13887.67</v>
      </c>
      <c r="L25" s="24">
        <v>13078.34</v>
      </c>
      <c r="M25" s="24">
        <v>12807.86</v>
      </c>
      <c r="N25" s="6">
        <f t="shared" si="0"/>
        <v>141978.43</v>
      </c>
    </row>
    <row r="26" spans="1:14">
      <c r="A26" t="s">
        <v>14</v>
      </c>
      <c r="B26" s="13">
        <v>1779.1</v>
      </c>
      <c r="C26" s="14">
        <v>1647.35</v>
      </c>
      <c r="D26" s="14">
        <v>1702.2</v>
      </c>
      <c r="E26" s="14">
        <v>1726.3400000000001</v>
      </c>
      <c r="F26" s="17">
        <v>1790.44</v>
      </c>
      <c r="G26" s="14">
        <v>1634.3799999999999</v>
      </c>
      <c r="H26" s="20">
        <v>1725.51</v>
      </c>
      <c r="I26" s="22">
        <v>2190.63</v>
      </c>
      <c r="J26" s="14">
        <v>3237.8</v>
      </c>
      <c r="K26" s="14">
        <v>4568.58</v>
      </c>
      <c r="L26" s="24">
        <v>4393.5200000000004</v>
      </c>
      <c r="M26" s="24">
        <v>4331.32</v>
      </c>
      <c r="N26" s="6">
        <f t="shared" si="0"/>
        <v>30727.170000000002</v>
      </c>
    </row>
    <row r="27" spans="1:14">
      <c r="A27" t="s">
        <v>99</v>
      </c>
      <c r="B27" s="13">
        <v>98914.47</v>
      </c>
      <c r="C27" s="14">
        <v>91589.159999999989</v>
      </c>
      <c r="D27" s="14">
        <v>94637.97</v>
      </c>
      <c r="E27" s="14">
        <v>95980.6</v>
      </c>
      <c r="F27" s="17">
        <v>99544.65</v>
      </c>
      <c r="G27" s="14">
        <v>90867.71</v>
      </c>
      <c r="H27" s="20">
        <v>95934.239999999991</v>
      </c>
      <c r="I27" s="22">
        <v>55629.05</v>
      </c>
      <c r="J27" s="14">
        <v>73764.55</v>
      </c>
      <c r="K27" s="14">
        <v>80332.13</v>
      </c>
      <c r="L27" s="24">
        <v>77253.81</v>
      </c>
      <c r="M27" s="24">
        <v>76160.28</v>
      </c>
      <c r="N27" s="6">
        <f t="shared" si="0"/>
        <v>1030608.6200000001</v>
      </c>
    </row>
    <row r="28" spans="1:14">
      <c r="A28" t="s">
        <v>100</v>
      </c>
      <c r="B28" s="13">
        <v>134364.13</v>
      </c>
      <c r="C28" s="14">
        <v>128778.98</v>
      </c>
      <c r="D28" s="14">
        <v>137339.22000000003</v>
      </c>
      <c r="E28" s="14">
        <v>123924.95</v>
      </c>
      <c r="F28" s="17">
        <v>131807.49</v>
      </c>
      <c r="G28" s="14">
        <v>116616.84000000001</v>
      </c>
      <c r="H28" s="20">
        <v>123964.73</v>
      </c>
      <c r="I28" s="22">
        <v>112744.8</v>
      </c>
      <c r="J28" s="14">
        <v>114854.67</v>
      </c>
      <c r="K28" s="14">
        <v>127414.56</v>
      </c>
      <c r="L28" s="24">
        <v>124452.19</v>
      </c>
      <c r="M28" s="24">
        <v>136973.12</v>
      </c>
      <c r="N28" s="6">
        <f t="shared" si="0"/>
        <v>1513235.6800000002</v>
      </c>
    </row>
    <row r="29" spans="1:14">
      <c r="A29" t="s">
        <v>17</v>
      </c>
      <c r="B29" s="13">
        <v>34102.93</v>
      </c>
      <c r="C29" s="14">
        <v>32989.47</v>
      </c>
      <c r="D29" s="14">
        <v>35032.21</v>
      </c>
      <c r="E29" s="14">
        <v>29486.09</v>
      </c>
      <c r="F29" s="17">
        <v>33650.409999999996</v>
      </c>
      <c r="G29" s="14">
        <v>29419.019999999997</v>
      </c>
      <c r="H29" s="20">
        <v>36494</v>
      </c>
      <c r="I29" s="22">
        <v>30283.57</v>
      </c>
      <c r="J29" s="14">
        <v>31244.79</v>
      </c>
      <c r="K29" s="14">
        <v>37930.49</v>
      </c>
      <c r="L29" s="24">
        <v>36435.599999999999</v>
      </c>
      <c r="M29" s="24">
        <v>37428.339999999997</v>
      </c>
      <c r="N29" s="6">
        <f t="shared" si="0"/>
        <v>404496.91999999993</v>
      </c>
    </row>
    <row r="30" spans="1:14">
      <c r="A30" t="s">
        <v>18</v>
      </c>
      <c r="B30" s="13">
        <v>1158.6699999999998</v>
      </c>
      <c r="C30" s="14">
        <v>1072.8500000000001</v>
      </c>
      <c r="D30" s="14">
        <v>1108.57</v>
      </c>
      <c r="E30" s="14">
        <v>1124.29</v>
      </c>
      <c r="F30" s="17">
        <v>1166.03</v>
      </c>
      <c r="G30" s="14">
        <v>1064.4000000000001</v>
      </c>
      <c r="H30" s="20">
        <v>1123.75</v>
      </c>
      <c r="I30" s="22">
        <v>719.47</v>
      </c>
      <c r="J30" s="14">
        <v>973.01</v>
      </c>
      <c r="K30" s="14">
        <v>1119.07</v>
      </c>
      <c r="L30" s="24">
        <v>1076.19</v>
      </c>
      <c r="M30" s="24">
        <v>1060.96</v>
      </c>
      <c r="N30" s="6">
        <f t="shared" si="0"/>
        <v>12767.259999999998</v>
      </c>
    </row>
    <row r="31" spans="1:14">
      <c r="A31" t="s">
        <v>19</v>
      </c>
      <c r="B31" s="13">
        <v>3244.9700000000003</v>
      </c>
      <c r="C31" s="14">
        <v>3004.6600000000003</v>
      </c>
      <c r="D31" s="14">
        <v>3104.67</v>
      </c>
      <c r="E31" s="14">
        <v>3148.7200000000003</v>
      </c>
      <c r="F31" s="17">
        <v>3265.6400000000003</v>
      </c>
      <c r="G31" s="14">
        <v>2980.98</v>
      </c>
      <c r="H31" s="20">
        <v>3147.2099999999996</v>
      </c>
      <c r="I31" s="22">
        <v>158054.24</v>
      </c>
      <c r="J31" s="14">
        <v>3836.34</v>
      </c>
      <c r="K31" s="14">
        <v>4950.6099999999997</v>
      </c>
      <c r="L31" s="24">
        <v>4760.91</v>
      </c>
      <c r="M31" s="24">
        <v>4693.5</v>
      </c>
      <c r="N31" s="6">
        <f t="shared" si="0"/>
        <v>198192.44999999998</v>
      </c>
    </row>
    <row r="32" spans="1:14">
      <c r="A32" t="s">
        <v>20</v>
      </c>
      <c r="B32" s="13">
        <v>5787.96</v>
      </c>
      <c r="C32" s="14">
        <v>5414.5099999999993</v>
      </c>
      <c r="D32" s="14">
        <v>5804.75</v>
      </c>
      <c r="E32" s="14">
        <v>5792.74</v>
      </c>
      <c r="F32" s="17">
        <v>6215.2199999999993</v>
      </c>
      <c r="G32" s="14">
        <v>5263.2</v>
      </c>
      <c r="H32" s="20">
        <v>5768.6999999999989</v>
      </c>
      <c r="I32" s="22">
        <v>5387.33</v>
      </c>
      <c r="J32" s="14">
        <v>5531</v>
      </c>
      <c r="K32" s="14">
        <v>6250.59</v>
      </c>
      <c r="L32" s="24">
        <v>5847.35</v>
      </c>
      <c r="M32" s="24">
        <v>6240.43</v>
      </c>
      <c r="N32" s="6">
        <f t="shared" si="0"/>
        <v>69303.78</v>
      </c>
    </row>
    <row r="33" spans="1:14">
      <c r="A33" t="s">
        <v>21</v>
      </c>
      <c r="B33" s="13">
        <v>3227.1900000000005</v>
      </c>
      <c r="C33" s="14">
        <v>3508.2599999999998</v>
      </c>
      <c r="D33" s="14">
        <v>3181.33</v>
      </c>
      <c r="E33" s="14">
        <v>2846.6800000000003</v>
      </c>
      <c r="F33" s="17">
        <v>3146.24</v>
      </c>
      <c r="G33" s="14">
        <v>3061.71</v>
      </c>
      <c r="H33" s="20">
        <v>3354.85</v>
      </c>
      <c r="I33" s="22">
        <v>3979.56</v>
      </c>
      <c r="J33" s="14">
        <v>4147.7</v>
      </c>
      <c r="K33" s="14">
        <v>4865.26</v>
      </c>
      <c r="L33" s="24">
        <v>4393.07</v>
      </c>
      <c r="M33" s="24">
        <v>4275.55</v>
      </c>
      <c r="N33" s="6">
        <f t="shared" si="0"/>
        <v>43987.4</v>
      </c>
    </row>
    <row r="34" spans="1:14">
      <c r="A34" t="s">
        <v>101</v>
      </c>
      <c r="B34" s="13">
        <v>4724.0899999999992</v>
      </c>
      <c r="C34" s="14">
        <v>4895.72</v>
      </c>
      <c r="D34" s="14">
        <v>5109.1099999999988</v>
      </c>
      <c r="E34" s="14">
        <v>4687.7599999999993</v>
      </c>
      <c r="F34" s="17">
        <v>4751.5600000000004</v>
      </c>
      <c r="G34" s="14">
        <v>3877.7200000000003</v>
      </c>
      <c r="H34" s="20">
        <v>4006.65</v>
      </c>
      <c r="I34" s="22">
        <v>5099.3</v>
      </c>
      <c r="J34" s="14">
        <v>5069.47</v>
      </c>
      <c r="K34" s="14">
        <v>6567.19</v>
      </c>
      <c r="L34" s="24">
        <v>6595.45</v>
      </c>
      <c r="M34" s="24">
        <v>7376.53</v>
      </c>
      <c r="N34" s="6">
        <f t="shared" si="0"/>
        <v>62760.55</v>
      </c>
    </row>
    <row r="35" spans="1:14">
      <c r="A35" t="s">
        <v>23</v>
      </c>
      <c r="B35" s="13">
        <v>7790.74</v>
      </c>
      <c r="C35" s="14">
        <v>7213.78</v>
      </c>
      <c r="D35" s="14">
        <v>7453.9</v>
      </c>
      <c r="E35" s="14">
        <v>7559.66</v>
      </c>
      <c r="F35" s="17">
        <v>7840.37</v>
      </c>
      <c r="G35" s="14">
        <v>7156.95</v>
      </c>
      <c r="H35" s="20">
        <v>7556.0099999999993</v>
      </c>
      <c r="I35" s="22">
        <v>228209.81</v>
      </c>
      <c r="J35" s="14">
        <v>4066.22</v>
      </c>
      <c r="K35" s="14">
        <v>3477.04</v>
      </c>
      <c r="L35" s="24">
        <v>3343.8</v>
      </c>
      <c r="M35" s="24">
        <v>3296.47</v>
      </c>
      <c r="N35" s="6">
        <f t="shared" si="0"/>
        <v>294964.74999999988</v>
      </c>
    </row>
    <row r="36" spans="1:14">
      <c r="A36" t="s">
        <v>24</v>
      </c>
      <c r="B36" s="13">
        <v>12160.57</v>
      </c>
      <c r="C36" s="14">
        <v>11373.8</v>
      </c>
      <c r="D36" s="14">
        <v>11210.220000000001</v>
      </c>
      <c r="E36" s="14">
        <v>11186.839999999998</v>
      </c>
      <c r="F36" s="17">
        <v>12102.609999999999</v>
      </c>
      <c r="G36" s="14">
        <v>11691.38</v>
      </c>
      <c r="H36" s="20">
        <v>12555.6</v>
      </c>
      <c r="I36" s="22">
        <v>12661.72</v>
      </c>
      <c r="J36" s="14">
        <v>11947.52</v>
      </c>
      <c r="K36" s="14">
        <v>14225.88</v>
      </c>
      <c r="L36" s="24">
        <v>13171.07</v>
      </c>
      <c r="M36" s="24">
        <v>13108.62</v>
      </c>
      <c r="N36" s="6">
        <f t="shared" si="0"/>
        <v>147395.83000000002</v>
      </c>
    </row>
    <row r="37" spans="1:14">
      <c r="A37" t="s">
        <v>25</v>
      </c>
      <c r="B37" s="13">
        <v>19901.389999999996</v>
      </c>
      <c r="C37" s="14">
        <v>18523.89</v>
      </c>
      <c r="D37" s="14">
        <v>20330.169999999998</v>
      </c>
      <c r="E37" s="14">
        <v>18391.050000000003</v>
      </c>
      <c r="F37" s="17">
        <v>19924.77</v>
      </c>
      <c r="G37" s="14">
        <v>18626.55</v>
      </c>
      <c r="H37" s="20">
        <v>20395.229999999996</v>
      </c>
      <c r="I37" s="22">
        <v>19768.21</v>
      </c>
      <c r="J37" s="14">
        <v>19572.939999999999</v>
      </c>
      <c r="K37" s="14">
        <v>21335.99</v>
      </c>
      <c r="L37" s="24">
        <v>21147.98</v>
      </c>
      <c r="M37" s="24">
        <v>21076.39</v>
      </c>
      <c r="N37" s="6">
        <f t="shared" si="0"/>
        <v>238994.56</v>
      </c>
    </row>
    <row r="38" spans="1:14">
      <c r="A38" t="s">
        <v>102</v>
      </c>
      <c r="B38" s="13">
        <v>63613.440000000002</v>
      </c>
      <c r="C38" s="14">
        <v>59348.21</v>
      </c>
      <c r="D38" s="14">
        <v>66747.66</v>
      </c>
      <c r="E38" s="14">
        <v>61311.51</v>
      </c>
      <c r="F38" s="17">
        <v>66848.710000000006</v>
      </c>
      <c r="G38" s="14">
        <v>60552.649999999994</v>
      </c>
      <c r="H38" s="20">
        <v>64305.929999999993</v>
      </c>
      <c r="I38" s="22">
        <v>65844.350000000006</v>
      </c>
      <c r="J38" s="14">
        <v>61707.91</v>
      </c>
      <c r="K38" s="14">
        <v>72456.789999999994</v>
      </c>
      <c r="L38" s="24">
        <v>71374.27</v>
      </c>
      <c r="M38" s="24">
        <v>69562.17</v>
      </c>
      <c r="N38" s="6">
        <f t="shared" si="0"/>
        <v>783673.60000000021</v>
      </c>
    </row>
    <row r="39" spans="1:14">
      <c r="A39" t="s">
        <v>27</v>
      </c>
      <c r="B39" s="13">
        <v>40859.15</v>
      </c>
      <c r="C39" s="14">
        <v>39310.89</v>
      </c>
      <c r="D39" s="14">
        <v>42926.81</v>
      </c>
      <c r="E39" s="14">
        <v>39958.399999999994</v>
      </c>
      <c r="F39" s="17">
        <v>44472.99</v>
      </c>
      <c r="G39" s="14">
        <v>42973.450000000004</v>
      </c>
      <c r="H39" s="20">
        <v>48594.07</v>
      </c>
      <c r="I39" s="22">
        <v>43673.04</v>
      </c>
      <c r="J39" s="14">
        <v>42599.040000000001</v>
      </c>
      <c r="K39" s="14">
        <v>46788.480000000003</v>
      </c>
      <c r="L39" s="24">
        <v>42403.63</v>
      </c>
      <c r="M39" s="24">
        <v>42521.49</v>
      </c>
      <c r="N39" s="6">
        <f t="shared" si="0"/>
        <v>517081.43999999994</v>
      </c>
    </row>
    <row r="40" spans="1:14">
      <c r="A40" t="s">
        <v>103</v>
      </c>
      <c r="B40" s="13">
        <v>541657.81999999995</v>
      </c>
      <c r="C40" s="14">
        <v>555158.01</v>
      </c>
      <c r="D40" s="14">
        <v>585580.46000000008</v>
      </c>
      <c r="E40" s="14">
        <v>557198.23</v>
      </c>
      <c r="F40" s="17">
        <v>574118.12000000011</v>
      </c>
      <c r="G40" s="14">
        <v>512887.75</v>
      </c>
      <c r="H40" s="20">
        <v>545013.92000000004</v>
      </c>
      <c r="I40" s="22">
        <v>537239.23</v>
      </c>
      <c r="J40" s="14">
        <v>504337.33</v>
      </c>
      <c r="K40" s="14">
        <v>563247.85</v>
      </c>
      <c r="L40" s="24">
        <v>545339.47</v>
      </c>
      <c r="M40" s="24">
        <v>555253.46</v>
      </c>
      <c r="N40" s="6">
        <f t="shared" si="0"/>
        <v>6577031.6499999994</v>
      </c>
    </row>
    <row r="41" spans="1:14">
      <c r="A41" t="s">
        <v>29</v>
      </c>
      <c r="B41" s="13">
        <v>11137.4</v>
      </c>
      <c r="C41" s="14">
        <v>10771.54</v>
      </c>
      <c r="D41" s="14">
        <v>10716.74</v>
      </c>
      <c r="E41" s="14">
        <v>9140.4300000000021</v>
      </c>
      <c r="F41" s="17">
        <v>10080.75</v>
      </c>
      <c r="G41" s="14">
        <v>9164.01</v>
      </c>
      <c r="H41" s="20">
        <v>10119.26</v>
      </c>
      <c r="I41" s="22">
        <v>8248.94</v>
      </c>
      <c r="J41" s="14">
        <v>7733.53</v>
      </c>
      <c r="K41" s="14">
        <v>9327.16</v>
      </c>
      <c r="L41" s="24">
        <v>8715.7900000000009</v>
      </c>
      <c r="M41" s="24">
        <v>9523.99</v>
      </c>
      <c r="N41" s="6">
        <f t="shared" si="0"/>
        <v>114679.54000000002</v>
      </c>
    </row>
    <row r="42" spans="1:14">
      <c r="A42" t="s">
        <v>104</v>
      </c>
      <c r="B42" s="13">
        <v>18143.169999999998</v>
      </c>
      <c r="C42" s="14">
        <v>16799.53</v>
      </c>
      <c r="D42" s="14">
        <v>17358.760000000002</v>
      </c>
      <c r="E42" s="14">
        <v>17605.02</v>
      </c>
      <c r="F42" s="17">
        <v>18258.75</v>
      </c>
      <c r="G42" s="14">
        <v>16667.21</v>
      </c>
      <c r="H42" s="20">
        <v>17596.53</v>
      </c>
      <c r="I42" s="22">
        <v>7822.23</v>
      </c>
      <c r="J42" s="14">
        <v>9705.9699999999993</v>
      </c>
      <c r="K42" s="14">
        <v>8483.98</v>
      </c>
      <c r="L42" s="24">
        <v>8158.88</v>
      </c>
      <c r="M42" s="24">
        <v>8043.39</v>
      </c>
      <c r="N42" s="6">
        <f t="shared" si="0"/>
        <v>164643.42000000001</v>
      </c>
    </row>
    <row r="43" spans="1:14">
      <c r="A43" t="s">
        <v>31</v>
      </c>
      <c r="B43" s="13">
        <v>50191.49</v>
      </c>
      <c r="C43" s="14">
        <v>48626.819999999992</v>
      </c>
      <c r="D43" s="14">
        <v>50005.83</v>
      </c>
      <c r="E43" s="14">
        <v>44820.619999999995</v>
      </c>
      <c r="F43" s="17">
        <v>48813.81</v>
      </c>
      <c r="G43" s="14">
        <v>45708.109999999993</v>
      </c>
      <c r="H43" s="20">
        <v>48398.22</v>
      </c>
      <c r="I43" s="22">
        <v>32615.15</v>
      </c>
      <c r="J43" s="14">
        <v>32695.8</v>
      </c>
      <c r="K43" s="14">
        <v>35969.730000000003</v>
      </c>
      <c r="L43" s="24">
        <v>32024.720000000001</v>
      </c>
      <c r="M43" s="24">
        <v>34692.61</v>
      </c>
      <c r="N43" s="6">
        <f t="shared" si="0"/>
        <v>504562.91000000003</v>
      </c>
    </row>
    <row r="44" spans="1:14">
      <c r="A44" t="s">
        <v>32</v>
      </c>
      <c r="B44" s="13">
        <v>10126.25</v>
      </c>
      <c r="C44" s="14">
        <v>11323.58</v>
      </c>
      <c r="D44" s="14">
        <v>11188.800000000001</v>
      </c>
      <c r="E44" s="14">
        <v>9869.02</v>
      </c>
      <c r="F44" s="17">
        <v>10823.39</v>
      </c>
      <c r="G44" s="14">
        <v>11555.93</v>
      </c>
      <c r="H44" s="20">
        <v>13252.009999999998</v>
      </c>
      <c r="I44" s="22">
        <v>8595.49</v>
      </c>
      <c r="J44" s="14">
        <v>7712.17</v>
      </c>
      <c r="K44" s="14">
        <v>8970.5499999999993</v>
      </c>
      <c r="L44" s="24">
        <v>8524.66</v>
      </c>
      <c r="M44" s="24">
        <v>7409.09</v>
      </c>
      <c r="N44" s="6">
        <f t="shared" si="0"/>
        <v>119350.94000000002</v>
      </c>
    </row>
    <row r="45" spans="1:14">
      <c r="A45" t="s">
        <v>33</v>
      </c>
      <c r="B45" s="13">
        <v>525.45000000000005</v>
      </c>
      <c r="C45" s="14">
        <v>486.54</v>
      </c>
      <c r="D45" s="14">
        <v>502.73</v>
      </c>
      <c r="E45" s="14">
        <v>509.85</v>
      </c>
      <c r="F45" s="17">
        <v>528.78</v>
      </c>
      <c r="G45" s="14">
        <v>482.7</v>
      </c>
      <c r="H45" s="20">
        <v>509.61</v>
      </c>
      <c r="I45" s="22">
        <v>881.01</v>
      </c>
      <c r="J45" s="14">
        <v>1332.05</v>
      </c>
      <c r="K45" s="14">
        <v>1963.57</v>
      </c>
      <c r="L45" s="24">
        <v>1888.31</v>
      </c>
      <c r="M45" s="24">
        <v>1861.58</v>
      </c>
      <c r="N45" s="6">
        <f t="shared" si="0"/>
        <v>11472.18</v>
      </c>
    </row>
    <row r="46" spans="1:14">
      <c r="A46" t="s">
        <v>105</v>
      </c>
      <c r="B46" s="13">
        <v>110508.09000000001</v>
      </c>
      <c r="C46" s="14">
        <v>110629.24</v>
      </c>
      <c r="D46" s="14">
        <v>123732.36</v>
      </c>
      <c r="E46" s="14">
        <v>110623.99999999999</v>
      </c>
      <c r="F46" s="17">
        <v>124467.15</v>
      </c>
      <c r="G46" s="14">
        <v>111337.46000000002</v>
      </c>
      <c r="H46" s="20">
        <v>125417.01</v>
      </c>
      <c r="I46" s="22">
        <v>126261.61</v>
      </c>
      <c r="J46" s="14">
        <v>116166.97</v>
      </c>
      <c r="K46" s="14">
        <v>135333.09</v>
      </c>
      <c r="L46" s="24">
        <v>131647.82999999999</v>
      </c>
      <c r="M46" s="24">
        <v>130639.91</v>
      </c>
      <c r="N46" s="6">
        <f t="shared" si="0"/>
        <v>1456764.7200000002</v>
      </c>
    </row>
    <row r="47" spans="1:14">
      <c r="A47" t="s">
        <v>106</v>
      </c>
      <c r="B47" s="13">
        <v>232660.2</v>
      </c>
      <c r="C47" s="14">
        <v>220403.06999999998</v>
      </c>
      <c r="D47" s="14">
        <v>255151.25000000003</v>
      </c>
      <c r="E47" s="14">
        <v>218821.71999999997</v>
      </c>
      <c r="F47" s="17">
        <v>262555.37</v>
      </c>
      <c r="G47" s="14">
        <v>245711.72</v>
      </c>
      <c r="H47" s="20">
        <v>262906.74</v>
      </c>
      <c r="I47" s="22">
        <v>293255.51</v>
      </c>
      <c r="J47" s="14">
        <v>278077.5</v>
      </c>
      <c r="K47" s="14">
        <v>316423.94</v>
      </c>
      <c r="L47" s="24">
        <v>291049.59000000003</v>
      </c>
      <c r="M47" s="24">
        <v>277705.28000000003</v>
      </c>
      <c r="N47" s="6">
        <f t="shared" si="0"/>
        <v>3154721.8899999997</v>
      </c>
    </row>
    <row r="48" spans="1:14">
      <c r="A48" t="s">
        <v>107</v>
      </c>
      <c r="B48" s="13">
        <v>110278.87000000001</v>
      </c>
      <c r="C48" s="14">
        <v>107623.70000000001</v>
      </c>
      <c r="D48" s="14">
        <v>121987.78</v>
      </c>
      <c r="E48" s="14">
        <v>111194.04000000001</v>
      </c>
      <c r="F48" s="17">
        <v>124251.83</v>
      </c>
      <c r="G48" s="14">
        <v>106716.84</v>
      </c>
      <c r="H48" s="20">
        <v>115749.01000000001</v>
      </c>
      <c r="I48" s="22">
        <v>114838.55</v>
      </c>
      <c r="J48" s="14">
        <v>106752.81</v>
      </c>
      <c r="K48" s="14">
        <v>120657.16</v>
      </c>
      <c r="L48" s="24">
        <v>118439.43</v>
      </c>
      <c r="M48" s="24">
        <v>119315.83</v>
      </c>
      <c r="N48" s="6">
        <f t="shared" si="0"/>
        <v>1377805.8499999999</v>
      </c>
    </row>
    <row r="49" spans="1:14">
      <c r="A49" t="s">
        <v>37</v>
      </c>
      <c r="B49" s="13">
        <v>4121.6400000000003</v>
      </c>
      <c r="C49" s="14">
        <v>3816.4</v>
      </c>
      <c r="D49" s="14">
        <v>3943.43</v>
      </c>
      <c r="E49" s="14">
        <v>3999.39</v>
      </c>
      <c r="F49" s="17">
        <v>4147.8900000000003</v>
      </c>
      <c r="G49" s="14">
        <v>3786.33</v>
      </c>
      <c r="H49" s="20">
        <v>3997.4500000000003</v>
      </c>
      <c r="I49" s="22">
        <v>2571.9499999999998</v>
      </c>
      <c r="J49" s="14">
        <v>3481.47</v>
      </c>
      <c r="K49" s="14">
        <v>4013.9</v>
      </c>
      <c r="L49" s="24">
        <v>3860.09</v>
      </c>
      <c r="M49" s="24">
        <v>3805.46</v>
      </c>
      <c r="N49" s="6">
        <f t="shared" si="0"/>
        <v>45545.4</v>
      </c>
    </row>
    <row r="50" spans="1:14">
      <c r="A50" t="s">
        <v>38</v>
      </c>
      <c r="B50" s="13">
        <v>4316.5299999999988</v>
      </c>
      <c r="C50" s="14">
        <v>4122.96</v>
      </c>
      <c r="D50" s="14">
        <v>4174.6400000000003</v>
      </c>
      <c r="E50" s="14">
        <v>3956.57</v>
      </c>
      <c r="F50" s="17">
        <v>4175.01</v>
      </c>
      <c r="G50" s="14">
        <v>3835.2200000000003</v>
      </c>
      <c r="H50" s="20">
        <v>4239.45</v>
      </c>
      <c r="I50" s="22">
        <v>3651.68</v>
      </c>
      <c r="J50" s="14">
        <v>3290.49</v>
      </c>
      <c r="K50" s="14">
        <v>3898.17</v>
      </c>
      <c r="L50" s="24">
        <v>3706.15</v>
      </c>
      <c r="M50" s="24">
        <v>4224.1899999999996</v>
      </c>
      <c r="N50" s="6">
        <f t="shared" si="0"/>
        <v>47591.060000000005</v>
      </c>
    </row>
    <row r="51" spans="1:14">
      <c r="A51" t="s">
        <v>39</v>
      </c>
      <c r="B51" s="13">
        <v>22525.279999999999</v>
      </c>
      <c r="C51" s="14">
        <v>20857.12</v>
      </c>
      <c r="D51" s="14">
        <v>21551.41</v>
      </c>
      <c r="E51" s="14">
        <v>21857.149999999998</v>
      </c>
      <c r="F51" s="17">
        <v>22668.78</v>
      </c>
      <c r="G51" s="14">
        <v>20692.82</v>
      </c>
      <c r="H51" s="20">
        <v>21846.600000000002</v>
      </c>
      <c r="I51" s="22">
        <v>17442.41</v>
      </c>
      <c r="J51" s="14">
        <v>16513.7</v>
      </c>
      <c r="K51" s="14">
        <v>16761.98</v>
      </c>
      <c r="L51" s="24">
        <v>14206.76</v>
      </c>
      <c r="M51" s="24">
        <v>13118.23</v>
      </c>
      <c r="N51" s="6">
        <f t="shared" si="0"/>
        <v>230042.24000000005</v>
      </c>
    </row>
    <row r="52" spans="1:14">
      <c r="A52" t="s">
        <v>108</v>
      </c>
      <c r="B52" s="13">
        <v>126428.30999999998</v>
      </c>
      <c r="C52" s="14">
        <v>121031.48999999999</v>
      </c>
      <c r="D52" s="14">
        <v>132220.37</v>
      </c>
      <c r="E52" s="14">
        <v>121767.45</v>
      </c>
      <c r="F52" s="17">
        <v>136205.88</v>
      </c>
      <c r="G52" s="14">
        <v>123724.18</v>
      </c>
      <c r="H52" s="20">
        <v>131508.04999999999</v>
      </c>
      <c r="I52" s="22">
        <v>141195.31</v>
      </c>
      <c r="J52" s="14">
        <v>130780.2</v>
      </c>
      <c r="K52" s="14">
        <v>150591.96</v>
      </c>
      <c r="L52" s="24">
        <v>138186.57</v>
      </c>
      <c r="M52" s="24">
        <v>142142.76999999999</v>
      </c>
      <c r="N52" s="6">
        <f t="shared" si="0"/>
        <v>1595782.54</v>
      </c>
    </row>
    <row r="53" spans="1:14">
      <c r="A53" t="s">
        <v>41</v>
      </c>
      <c r="B53" s="13">
        <v>170996.37999999998</v>
      </c>
      <c r="C53" s="14">
        <v>164665.88</v>
      </c>
      <c r="D53" s="14">
        <v>177612.57</v>
      </c>
      <c r="E53" s="14">
        <v>161219.60999999999</v>
      </c>
      <c r="F53" s="17">
        <v>175692.83000000002</v>
      </c>
      <c r="G53" s="14">
        <v>164325.32000000004</v>
      </c>
      <c r="H53" s="20">
        <v>186540.52000000002</v>
      </c>
      <c r="I53" s="22">
        <v>139322.15</v>
      </c>
      <c r="J53" s="14">
        <v>145958.63</v>
      </c>
      <c r="K53" s="14">
        <v>167829.35</v>
      </c>
      <c r="L53" s="24">
        <v>156634.65</v>
      </c>
      <c r="M53" s="24">
        <v>157597.88</v>
      </c>
      <c r="N53" s="6">
        <f t="shared" si="0"/>
        <v>1968395.77</v>
      </c>
    </row>
    <row r="54" spans="1:14">
      <c r="A54" t="s">
        <v>42</v>
      </c>
      <c r="B54" s="13">
        <v>63857.62999999999</v>
      </c>
      <c r="C54" s="14">
        <v>60543.45</v>
      </c>
      <c r="D54" s="14">
        <v>71515.58</v>
      </c>
      <c r="E54" s="14">
        <v>57123.64</v>
      </c>
      <c r="F54" s="17">
        <v>67264.719999999987</v>
      </c>
      <c r="G54" s="14">
        <v>61054.21</v>
      </c>
      <c r="H54" s="20">
        <v>65807.899999999994</v>
      </c>
      <c r="I54" s="22">
        <v>71527.09</v>
      </c>
      <c r="J54" s="14">
        <v>67758.399999999994</v>
      </c>
      <c r="K54" s="14">
        <v>74119.75</v>
      </c>
      <c r="L54" s="24">
        <v>71272.34</v>
      </c>
      <c r="M54" s="24">
        <v>70253.37</v>
      </c>
      <c r="N54" s="6">
        <f t="shared" si="0"/>
        <v>802098.08</v>
      </c>
    </row>
    <row r="55" spans="1:14">
      <c r="A55" t="s">
        <v>109</v>
      </c>
      <c r="B55" s="13">
        <v>42385.56</v>
      </c>
      <c r="C55" s="14">
        <v>47135.39</v>
      </c>
      <c r="D55" s="14">
        <v>46721.279999999999</v>
      </c>
      <c r="E55" s="14">
        <v>33881.229999999996</v>
      </c>
      <c r="F55" s="17">
        <v>37933.19</v>
      </c>
      <c r="G55" s="14">
        <v>35629.979999999996</v>
      </c>
      <c r="H55" s="20">
        <v>39506.590000000004</v>
      </c>
      <c r="I55" s="22">
        <v>42869.89</v>
      </c>
      <c r="J55" s="14">
        <v>44591.44</v>
      </c>
      <c r="K55" s="14">
        <v>51517.67</v>
      </c>
      <c r="L55" s="24">
        <v>47644.47</v>
      </c>
      <c r="M55" s="24">
        <v>47461.46</v>
      </c>
      <c r="N55" s="6">
        <f t="shared" si="0"/>
        <v>517278.14999999997</v>
      </c>
    </row>
    <row r="56" spans="1:14">
      <c r="A56" t="s">
        <v>110</v>
      </c>
      <c r="B56" s="13">
        <v>37842.449999999997</v>
      </c>
      <c r="C56" s="14">
        <v>37390.640000000007</v>
      </c>
      <c r="D56" s="14">
        <v>39294.21</v>
      </c>
      <c r="E56" s="14">
        <v>33807.1</v>
      </c>
      <c r="F56" s="17">
        <v>36084.879999999997</v>
      </c>
      <c r="G56" s="14">
        <v>33899.42</v>
      </c>
      <c r="H56" s="20">
        <v>37436.29</v>
      </c>
      <c r="I56" s="22">
        <v>32171.64</v>
      </c>
      <c r="J56" s="14">
        <v>29176.34</v>
      </c>
      <c r="K56" s="14">
        <v>33670.42</v>
      </c>
      <c r="L56" s="24">
        <v>32423.62</v>
      </c>
      <c r="M56" s="24">
        <v>33496.269999999997</v>
      </c>
      <c r="N56" s="6">
        <f t="shared" si="0"/>
        <v>416693.28</v>
      </c>
    </row>
    <row r="57" spans="1:14">
      <c r="A57" t="s">
        <v>111</v>
      </c>
      <c r="B57" s="13">
        <v>97588.73000000001</v>
      </c>
      <c r="C57" s="14">
        <v>98383.24</v>
      </c>
      <c r="D57" s="14">
        <v>99699.45</v>
      </c>
      <c r="E57" s="14">
        <v>79299.349999999991</v>
      </c>
      <c r="F57" s="17">
        <v>86673.7</v>
      </c>
      <c r="G57" s="14">
        <v>73464.42</v>
      </c>
      <c r="H57" s="20">
        <v>81713.52</v>
      </c>
      <c r="I57" s="22">
        <v>78035.86</v>
      </c>
      <c r="J57" s="14">
        <v>73926.98</v>
      </c>
      <c r="K57" s="14">
        <v>85564.96</v>
      </c>
      <c r="L57" s="24">
        <v>84632.05</v>
      </c>
      <c r="M57" s="24">
        <v>92430.51</v>
      </c>
      <c r="N57" s="6">
        <f t="shared" si="0"/>
        <v>1031412.77</v>
      </c>
    </row>
    <row r="58" spans="1:14">
      <c r="A58" t="s">
        <v>46</v>
      </c>
      <c r="B58" s="13">
        <v>25130.41</v>
      </c>
      <c r="C58" s="14">
        <v>24758.460000000003</v>
      </c>
      <c r="D58" s="14">
        <v>26715.23</v>
      </c>
      <c r="E58" s="14">
        <v>23567.29</v>
      </c>
      <c r="F58" s="17">
        <v>27131.84</v>
      </c>
      <c r="G58" s="14">
        <v>24930.340000000004</v>
      </c>
      <c r="H58" s="20">
        <v>28415.88</v>
      </c>
      <c r="I58" s="22">
        <v>27588.61</v>
      </c>
      <c r="J58" s="14">
        <v>25267.35</v>
      </c>
      <c r="K58" s="14">
        <v>29020.97</v>
      </c>
      <c r="L58" s="24">
        <v>27230.52</v>
      </c>
      <c r="M58" s="24">
        <v>26922.48</v>
      </c>
      <c r="N58" s="6">
        <f t="shared" si="0"/>
        <v>316679.38</v>
      </c>
    </row>
    <row r="59" spans="1:14">
      <c r="A59" t="s">
        <v>112</v>
      </c>
      <c r="B59" s="13">
        <v>97818.51999999999</v>
      </c>
      <c r="C59" s="14">
        <v>90574.38</v>
      </c>
      <c r="D59" s="14">
        <v>93589.400000000009</v>
      </c>
      <c r="E59" s="14">
        <v>94917.17</v>
      </c>
      <c r="F59" s="17">
        <v>98441.72</v>
      </c>
      <c r="G59" s="14">
        <v>89860.91</v>
      </c>
      <c r="H59" s="20">
        <v>94871.31</v>
      </c>
      <c r="I59" s="22">
        <v>59294.93</v>
      </c>
      <c r="J59" s="14">
        <v>79823.820000000007</v>
      </c>
      <c r="K59" s="14">
        <v>90682.18</v>
      </c>
      <c r="L59" s="24">
        <v>87207.25</v>
      </c>
      <c r="M59" s="24">
        <v>85972.81</v>
      </c>
      <c r="N59" s="6">
        <f t="shared" si="0"/>
        <v>1063054.3999999999</v>
      </c>
    </row>
    <row r="60" spans="1:14">
      <c r="A60" t="s">
        <v>113</v>
      </c>
      <c r="B60" s="13">
        <v>157793.65</v>
      </c>
      <c r="C60" s="14">
        <v>208729.68</v>
      </c>
      <c r="D60" s="14">
        <v>181985.69</v>
      </c>
      <c r="E60" s="14">
        <v>178361.81</v>
      </c>
      <c r="F60" s="17">
        <v>153937.79</v>
      </c>
      <c r="G60" s="14">
        <v>131356.01</v>
      </c>
      <c r="H60" s="20">
        <v>148125.85999999999</v>
      </c>
      <c r="I60" s="22">
        <v>153511.73000000001</v>
      </c>
      <c r="J60" s="14">
        <v>137286.60999999999</v>
      </c>
      <c r="K60" s="14">
        <v>164750.09</v>
      </c>
      <c r="L60" s="24">
        <v>154938.46</v>
      </c>
      <c r="M60" s="24">
        <v>158785.70000000001</v>
      </c>
      <c r="N60" s="6">
        <f t="shared" si="0"/>
        <v>1929563.08</v>
      </c>
    </row>
    <row r="61" spans="1:14">
      <c r="A61" t="s">
        <v>114</v>
      </c>
      <c r="B61" s="13">
        <v>462756.45</v>
      </c>
      <c r="C61" s="14">
        <v>440903.21</v>
      </c>
      <c r="D61" s="14">
        <v>517647.75</v>
      </c>
      <c r="E61" s="14">
        <v>427911.79999999993</v>
      </c>
      <c r="F61" s="17">
        <v>491597.16000000003</v>
      </c>
      <c r="G61" s="14">
        <v>449797.55</v>
      </c>
      <c r="H61" s="20">
        <v>490444.08999999997</v>
      </c>
      <c r="I61" s="22">
        <v>519942.01</v>
      </c>
      <c r="J61" s="14">
        <v>490211.08</v>
      </c>
      <c r="K61" s="14">
        <v>549724.01</v>
      </c>
      <c r="L61" s="24">
        <v>526517.62</v>
      </c>
      <c r="M61" s="24">
        <v>524869.51</v>
      </c>
      <c r="N61" s="6">
        <f t="shared" si="0"/>
        <v>5892322.2399999993</v>
      </c>
    </row>
    <row r="62" spans="1:14">
      <c r="A62" t="s">
        <v>50</v>
      </c>
      <c r="B62" s="13">
        <v>180893.61000000002</v>
      </c>
      <c r="C62" s="14">
        <v>217637.05000000002</v>
      </c>
      <c r="D62" s="14">
        <v>203375.03</v>
      </c>
      <c r="E62" s="14">
        <v>205003.91</v>
      </c>
      <c r="F62" s="17">
        <v>188144.49</v>
      </c>
      <c r="G62" s="14">
        <v>166087.03000000003</v>
      </c>
      <c r="H62" s="20">
        <v>175078.15</v>
      </c>
      <c r="I62" s="22">
        <v>183673.24</v>
      </c>
      <c r="J62" s="14">
        <v>168301.49</v>
      </c>
      <c r="K62" s="14">
        <v>192601.60000000001</v>
      </c>
      <c r="L62" s="24">
        <v>183374.79</v>
      </c>
      <c r="M62" s="24">
        <v>183762.66</v>
      </c>
      <c r="N62" s="6">
        <f t="shared" si="0"/>
        <v>2247933.0500000003</v>
      </c>
    </row>
    <row r="63" spans="1:14">
      <c r="A63" t="s">
        <v>115</v>
      </c>
      <c r="B63" s="13">
        <v>322679.57</v>
      </c>
      <c r="C63" s="14">
        <v>338339.37</v>
      </c>
      <c r="D63" s="14">
        <v>335100.41000000003</v>
      </c>
      <c r="E63" s="14">
        <v>323629.22000000003</v>
      </c>
      <c r="F63" s="17">
        <v>330938.40000000002</v>
      </c>
      <c r="G63" s="14">
        <v>291122.97000000003</v>
      </c>
      <c r="H63" s="20">
        <v>312812.75999999995</v>
      </c>
      <c r="I63" s="22">
        <v>331879.33</v>
      </c>
      <c r="J63" s="14">
        <v>299691.11</v>
      </c>
      <c r="K63" s="14">
        <v>351335.71</v>
      </c>
      <c r="L63" s="24">
        <v>340645.34</v>
      </c>
      <c r="M63" s="24">
        <v>341612.79</v>
      </c>
      <c r="N63" s="6">
        <f t="shared" si="0"/>
        <v>3919786.98</v>
      </c>
    </row>
    <row r="64" spans="1:14">
      <c r="A64" t="s">
        <v>116</v>
      </c>
      <c r="B64" s="13">
        <v>245979.37</v>
      </c>
      <c r="C64" s="14">
        <v>233929.45</v>
      </c>
      <c r="D64" s="14">
        <v>261955.34</v>
      </c>
      <c r="E64" s="14">
        <v>242408.48</v>
      </c>
      <c r="F64" s="17">
        <v>261861.52</v>
      </c>
      <c r="G64" s="14">
        <v>247235.27</v>
      </c>
      <c r="H64" s="20">
        <v>254364.4</v>
      </c>
      <c r="I64" s="22">
        <v>235618.39</v>
      </c>
      <c r="J64" s="14">
        <v>235954.54</v>
      </c>
      <c r="K64" s="14">
        <v>268095.69</v>
      </c>
      <c r="L64" s="24">
        <v>256042.71</v>
      </c>
      <c r="M64" s="24">
        <v>254092.62</v>
      </c>
      <c r="N64" s="6">
        <f t="shared" si="0"/>
        <v>2997537.78</v>
      </c>
    </row>
    <row r="65" spans="1:14">
      <c r="A65" t="s">
        <v>117</v>
      </c>
      <c r="B65" s="13">
        <v>27714.93</v>
      </c>
      <c r="C65" s="14">
        <v>27091.86</v>
      </c>
      <c r="D65" s="14">
        <v>29487.31</v>
      </c>
      <c r="E65" s="14">
        <v>26915.609999999997</v>
      </c>
      <c r="F65" s="17">
        <v>29835.05</v>
      </c>
      <c r="G65" s="14">
        <v>27255.93</v>
      </c>
      <c r="H65" s="20">
        <v>36314.79</v>
      </c>
      <c r="I65" s="22">
        <v>22289.95</v>
      </c>
      <c r="J65" s="14">
        <v>26801.51</v>
      </c>
      <c r="K65" s="14">
        <v>30707.7</v>
      </c>
      <c r="L65" s="24">
        <v>29916</v>
      </c>
      <c r="M65" s="24">
        <v>29821.46</v>
      </c>
      <c r="N65" s="6">
        <f t="shared" si="0"/>
        <v>344152.10000000003</v>
      </c>
    </row>
    <row r="66" spans="1:14">
      <c r="A66" t="s">
        <v>118</v>
      </c>
      <c r="B66" s="13">
        <v>22750.75</v>
      </c>
      <c r="C66" s="14">
        <v>21065.9</v>
      </c>
      <c r="D66" s="14">
        <v>21767.14</v>
      </c>
      <c r="E66" s="14">
        <v>22075.950000000004</v>
      </c>
      <c r="F66" s="17">
        <v>22895.69</v>
      </c>
      <c r="G66" s="14">
        <v>20899.97</v>
      </c>
      <c r="H66" s="20">
        <v>22065.3</v>
      </c>
      <c r="I66" s="22">
        <v>9393.27</v>
      </c>
      <c r="J66" s="14">
        <v>11503.72</v>
      </c>
      <c r="K66" s="14">
        <v>9548.0499999999993</v>
      </c>
      <c r="L66" s="24">
        <v>9182.17</v>
      </c>
      <c r="M66" s="24">
        <v>9052.18</v>
      </c>
      <c r="N66" s="6">
        <f t="shared" si="0"/>
        <v>202200.09</v>
      </c>
    </row>
    <row r="67" spans="1:14">
      <c r="A67" t="s">
        <v>119</v>
      </c>
      <c r="B67" s="13">
        <v>109336.57000000002</v>
      </c>
      <c r="C67" s="14">
        <v>107800.11</v>
      </c>
      <c r="D67" s="14">
        <v>120455.01</v>
      </c>
      <c r="E67" s="14">
        <v>103318.14</v>
      </c>
      <c r="F67" s="17">
        <v>117968.59000000001</v>
      </c>
      <c r="G67" s="14">
        <v>104728.36</v>
      </c>
      <c r="H67" s="20">
        <v>114090.25000000001</v>
      </c>
      <c r="I67" s="22">
        <v>114377.11</v>
      </c>
      <c r="J67" s="14">
        <v>106972.51</v>
      </c>
      <c r="K67" s="14">
        <v>123800.37</v>
      </c>
      <c r="L67" s="24">
        <v>117490.17</v>
      </c>
      <c r="M67" s="24">
        <v>118282.84</v>
      </c>
      <c r="N67" s="6">
        <f t="shared" si="0"/>
        <v>1358620.03</v>
      </c>
    </row>
    <row r="68" spans="1:14">
      <c r="A68" t="s">
        <v>120</v>
      </c>
      <c r="B68" s="13">
        <v>6049.8</v>
      </c>
      <c r="C68" s="14">
        <v>5601.78</v>
      </c>
      <c r="D68" s="14">
        <v>5788.2300000000005</v>
      </c>
      <c r="E68" s="14">
        <v>5870.35</v>
      </c>
      <c r="F68" s="17">
        <v>6088.34</v>
      </c>
      <c r="G68" s="14">
        <v>5557.6399999999994</v>
      </c>
      <c r="H68" s="20">
        <v>5867.5199999999995</v>
      </c>
      <c r="I68" s="22">
        <v>6688.95</v>
      </c>
      <c r="J68" s="14">
        <v>9789.24</v>
      </c>
      <c r="K68" s="14">
        <v>13539.9</v>
      </c>
      <c r="L68" s="24">
        <v>13021.04</v>
      </c>
      <c r="M68" s="24">
        <v>12836.73</v>
      </c>
      <c r="N68" s="6">
        <f t="shared" si="0"/>
        <v>96699.519999999975</v>
      </c>
    </row>
    <row r="69" spans="1:14">
      <c r="A69" t="s">
        <v>121</v>
      </c>
      <c r="B69" s="13">
        <v>124639.15</v>
      </c>
      <c r="C69" s="14">
        <v>125100.70999999999</v>
      </c>
      <c r="D69" s="14">
        <v>137327.34000000003</v>
      </c>
      <c r="E69" s="14">
        <v>116093.88</v>
      </c>
      <c r="F69" s="17">
        <v>135921.68</v>
      </c>
      <c r="G69" s="14">
        <v>128689.39</v>
      </c>
      <c r="H69" s="20">
        <v>138495.49999999997</v>
      </c>
      <c r="I69" s="22">
        <v>142676.12</v>
      </c>
      <c r="J69" s="14">
        <v>135281.72</v>
      </c>
      <c r="K69" s="14">
        <v>154505.78</v>
      </c>
      <c r="L69" s="24">
        <v>142338.91</v>
      </c>
      <c r="M69" s="24">
        <v>133890.45000000001</v>
      </c>
      <c r="N69" s="6">
        <f t="shared" si="0"/>
        <v>1614960.63</v>
      </c>
    </row>
    <row r="70" spans="1:14">
      <c r="A70" t="s">
        <v>122</v>
      </c>
      <c r="B70" s="13">
        <v>164018.07</v>
      </c>
      <c r="C70" s="14">
        <v>193409.22</v>
      </c>
      <c r="D70" s="14">
        <v>200213.69999999998</v>
      </c>
      <c r="E70" s="14">
        <v>175564.19999999998</v>
      </c>
      <c r="F70" s="17">
        <v>171953.61000000002</v>
      </c>
      <c r="G70" s="14">
        <v>152017.23000000001</v>
      </c>
      <c r="H70" s="20">
        <v>160964.04999999999</v>
      </c>
      <c r="I70" s="22">
        <v>165841.68</v>
      </c>
      <c r="J70" s="14">
        <v>157358.82</v>
      </c>
      <c r="K70" s="14">
        <v>180996.72</v>
      </c>
      <c r="L70" s="24">
        <v>178927.46</v>
      </c>
      <c r="M70" s="24">
        <v>186327.33</v>
      </c>
      <c r="N70" s="6">
        <f t="shared" si="0"/>
        <v>2087592.09</v>
      </c>
    </row>
    <row r="71" spans="1:14">
      <c r="A71" t="s">
        <v>59</v>
      </c>
      <c r="B71" s="13">
        <v>77178.58</v>
      </c>
      <c r="C71" s="14">
        <v>74609.8</v>
      </c>
      <c r="D71" s="14">
        <v>76295.900000000009</v>
      </c>
      <c r="E71" s="14">
        <v>70375.920000000013</v>
      </c>
      <c r="F71" s="17">
        <v>78162.19</v>
      </c>
      <c r="G71" s="14">
        <v>74729.77</v>
      </c>
      <c r="H71" s="20">
        <v>83509.14</v>
      </c>
      <c r="I71" s="22">
        <v>63343.15</v>
      </c>
      <c r="J71" s="14">
        <v>61220.39</v>
      </c>
      <c r="K71" s="14">
        <v>70056.83</v>
      </c>
      <c r="L71" s="24">
        <v>63499.34</v>
      </c>
      <c r="M71" s="24">
        <v>60087.76</v>
      </c>
      <c r="N71" s="6">
        <f t="shared" si="0"/>
        <v>853068.77</v>
      </c>
    </row>
    <row r="72" spans="1:14">
      <c r="A72" t="s">
        <v>123</v>
      </c>
      <c r="B72" s="13">
        <v>24768.680000000004</v>
      </c>
      <c r="C72" s="14">
        <v>24703.29</v>
      </c>
      <c r="D72" s="14">
        <v>24456.639999999999</v>
      </c>
      <c r="E72" s="14">
        <v>22086.51</v>
      </c>
      <c r="F72" s="17">
        <v>24656.760000000002</v>
      </c>
      <c r="G72" s="14">
        <v>22432.44</v>
      </c>
      <c r="H72" s="20">
        <v>24440.240000000002</v>
      </c>
      <c r="I72" s="22">
        <v>20370.16</v>
      </c>
      <c r="J72" s="14">
        <v>19008.439999999999</v>
      </c>
      <c r="K72" s="14">
        <v>22640.63</v>
      </c>
      <c r="L72" s="24">
        <v>21420.48</v>
      </c>
      <c r="M72" s="24">
        <v>19677.27</v>
      </c>
      <c r="N72" s="6">
        <f t="shared" si="0"/>
        <v>270661.54000000004</v>
      </c>
    </row>
    <row r="73" spans="1:14">
      <c r="A73" t="s">
        <v>61</v>
      </c>
      <c r="B73" s="13">
        <v>6076.5</v>
      </c>
      <c r="C73" s="14">
        <v>5626.48</v>
      </c>
      <c r="D73" s="14">
        <v>5813.79</v>
      </c>
      <c r="E73" s="14">
        <v>5896.26</v>
      </c>
      <c r="F73" s="17">
        <v>6115.2</v>
      </c>
      <c r="G73" s="14">
        <v>5582.17</v>
      </c>
      <c r="H73" s="20">
        <v>5893.41</v>
      </c>
      <c r="I73" s="22">
        <v>3473.56</v>
      </c>
      <c r="J73" s="14">
        <v>4621.68</v>
      </c>
      <c r="K73" s="14">
        <v>5082.3900000000003</v>
      </c>
      <c r="L73" s="24">
        <v>4887.62</v>
      </c>
      <c r="M73" s="24">
        <v>4818.4399999999996</v>
      </c>
      <c r="N73" s="6">
        <f t="shared" si="0"/>
        <v>63887.5</v>
      </c>
    </row>
    <row r="74" spans="1:14">
      <c r="A74" t="s">
        <v>62</v>
      </c>
      <c r="B74" s="13">
        <v>5949.88</v>
      </c>
      <c r="C74" s="14">
        <v>5759.56</v>
      </c>
      <c r="D74" s="14">
        <v>6001.3</v>
      </c>
      <c r="E74" s="14">
        <v>5683.130000000001</v>
      </c>
      <c r="F74" s="17">
        <v>6077.5700000000006</v>
      </c>
      <c r="G74" s="14">
        <v>5336.32</v>
      </c>
      <c r="H74" s="20">
        <v>6006.29</v>
      </c>
      <c r="I74" s="22">
        <v>4330.3900000000003</v>
      </c>
      <c r="J74" s="14">
        <v>4747.71</v>
      </c>
      <c r="K74" s="14">
        <v>5273.56</v>
      </c>
      <c r="L74" s="24">
        <v>4710.4799999999996</v>
      </c>
      <c r="M74" s="24">
        <v>5205.83</v>
      </c>
      <c r="N74" s="6">
        <f t="shared" si="0"/>
        <v>65082.020000000004</v>
      </c>
    </row>
    <row r="75" spans="1:14">
      <c r="A75" t="s">
        <v>124</v>
      </c>
      <c r="B75" s="13">
        <v>182892.54</v>
      </c>
      <c r="C75" s="14">
        <v>195365.00999999998</v>
      </c>
      <c r="D75" s="14">
        <v>191698.44000000003</v>
      </c>
      <c r="E75" s="14">
        <v>174256.59</v>
      </c>
      <c r="F75" s="17">
        <v>190976.31000000003</v>
      </c>
      <c r="G75" s="14">
        <v>169377.68</v>
      </c>
      <c r="H75" s="20">
        <v>203717.46</v>
      </c>
      <c r="I75" s="22">
        <v>178757.83</v>
      </c>
      <c r="J75" s="14">
        <v>180661.86</v>
      </c>
      <c r="K75" s="14">
        <v>213929.66</v>
      </c>
      <c r="L75" s="24">
        <v>201527.38</v>
      </c>
      <c r="M75" s="24">
        <v>199361.72</v>
      </c>
      <c r="N75" s="6">
        <f t="shared" si="0"/>
        <v>2282522.4800000004</v>
      </c>
    </row>
    <row r="76" spans="1:14">
      <c r="A76" t="s">
        <v>125</v>
      </c>
      <c r="B76" s="13">
        <v>10416.07</v>
      </c>
      <c r="C76" s="14">
        <v>9260.6299999999992</v>
      </c>
      <c r="D76" s="14">
        <v>9687.81</v>
      </c>
      <c r="E76" s="14">
        <v>9182.85</v>
      </c>
      <c r="F76" s="17">
        <v>9585.89</v>
      </c>
      <c r="G76" s="14">
        <v>8008.46</v>
      </c>
      <c r="H76" s="20">
        <v>9115.5600000000013</v>
      </c>
      <c r="I76" s="22">
        <v>8893.01</v>
      </c>
      <c r="J76" s="14">
        <v>8734.4500000000007</v>
      </c>
      <c r="K76" s="14">
        <v>10514.8</v>
      </c>
      <c r="L76" s="24">
        <v>10348.76</v>
      </c>
      <c r="M76" s="24">
        <v>11087.42</v>
      </c>
      <c r="N76" s="6">
        <f t="shared" si="0"/>
        <v>114835.70999999998</v>
      </c>
    </row>
    <row r="77" spans="1:14">
      <c r="A77" t="s">
        <v>126</v>
      </c>
      <c r="B77" s="13">
        <v>36702.720000000001</v>
      </c>
      <c r="C77" s="14">
        <v>36465.990000000005</v>
      </c>
      <c r="D77" s="14">
        <v>36797.57</v>
      </c>
      <c r="E77" s="14">
        <v>29146.91</v>
      </c>
      <c r="F77" s="17">
        <v>32483.22</v>
      </c>
      <c r="G77" s="14">
        <v>26199.91</v>
      </c>
      <c r="H77" s="20">
        <v>28155.809999999998</v>
      </c>
      <c r="I77" s="22">
        <v>29186.32</v>
      </c>
      <c r="J77" s="14">
        <v>27464.65</v>
      </c>
      <c r="K77" s="14">
        <v>37449.089999999997</v>
      </c>
      <c r="L77" s="24">
        <v>36224.92</v>
      </c>
      <c r="M77" s="24">
        <v>41186.51</v>
      </c>
      <c r="N77" s="6">
        <f>SUM(B77:M77)</f>
        <v>397463.62000000005</v>
      </c>
    </row>
    <row r="78" spans="1:14">
      <c r="A78" t="s">
        <v>66</v>
      </c>
      <c r="B78" s="13">
        <v>10295.539999999999</v>
      </c>
      <c r="C78" s="14">
        <v>10072.459999999999</v>
      </c>
      <c r="D78" s="14">
        <v>10298.26</v>
      </c>
      <c r="E78" s="14">
        <v>9060.8900000000012</v>
      </c>
      <c r="F78" s="17">
        <v>9203.4600000000009</v>
      </c>
      <c r="G78" s="14">
        <v>8585.8599999999988</v>
      </c>
      <c r="H78" s="20">
        <v>9492.27</v>
      </c>
      <c r="I78" s="22">
        <v>9709.24</v>
      </c>
      <c r="J78" s="14">
        <v>9250.4599999999991</v>
      </c>
      <c r="K78" s="14">
        <v>11225.13</v>
      </c>
      <c r="L78" s="24">
        <v>11405.64</v>
      </c>
      <c r="M78" s="24">
        <v>11457.72</v>
      </c>
      <c r="N78" s="6">
        <f>SUM(B78:M78)</f>
        <v>120056.93000000001</v>
      </c>
    </row>
    <row r="79" spans="1:14">
      <c r="A79" t="s">
        <v>1</v>
      </c>
    </row>
    <row r="80" spans="1:14">
      <c r="A80" t="s">
        <v>68</v>
      </c>
      <c r="B80" s="6">
        <f t="shared" ref="B80:M80" si="1">SUM(B12:B78)</f>
        <v>6569797.4300000016</v>
      </c>
      <c r="C80" s="6">
        <f t="shared" si="1"/>
        <v>6537832.8000000017</v>
      </c>
      <c r="D80" s="6">
        <f t="shared" si="1"/>
        <v>7066383.6500000022</v>
      </c>
      <c r="E80" s="6">
        <f t="shared" si="1"/>
        <v>6344207.4799999986</v>
      </c>
      <c r="F80" s="6">
        <f t="shared" si="1"/>
        <v>6888463.3799999999</v>
      </c>
      <c r="G80" s="6">
        <f t="shared" si="1"/>
        <v>6458669.1999999993</v>
      </c>
      <c r="H80" s="6">
        <f t="shared" si="1"/>
        <v>6759948.8499999968</v>
      </c>
      <c r="I80" s="6">
        <f t="shared" si="1"/>
        <v>6742787.8900000006</v>
      </c>
      <c r="J80" s="6">
        <f t="shared" si="1"/>
        <v>6435214.4000000013</v>
      </c>
      <c r="K80" s="6">
        <f t="shared" si="1"/>
        <v>7379716.9999999981</v>
      </c>
      <c r="L80" s="6">
        <f t="shared" si="1"/>
        <v>7050615.0999999996</v>
      </c>
      <c r="M80" s="6">
        <f t="shared" si="1"/>
        <v>7103433.5799999982</v>
      </c>
      <c r="N80" s="6">
        <f>SUM(B80:M80)</f>
        <v>81337070.75999999</v>
      </c>
    </row>
    <row r="87" spans="2:13">
      <c r="B87" s="8"/>
      <c r="C87" s="8"/>
      <c r="D87" s="8"/>
      <c r="E87" s="8"/>
      <c r="F87" s="8"/>
      <c r="G87" s="8"/>
      <c r="H87" s="8"/>
      <c r="I87" s="8"/>
      <c r="J87" s="8"/>
      <c r="K87" s="8"/>
      <c r="L87" s="8"/>
      <c r="M87" s="8"/>
    </row>
    <row r="88" spans="2:13">
      <c r="B88" s="8"/>
      <c r="C88" s="8"/>
      <c r="D88" s="8"/>
      <c r="E88" s="8"/>
      <c r="F88" s="8"/>
      <c r="G88" s="8"/>
      <c r="H88" s="8"/>
      <c r="I88" s="8"/>
      <c r="J88" s="8"/>
      <c r="K88" s="8"/>
      <c r="L88" s="8"/>
      <c r="M88" s="8"/>
    </row>
    <row r="89" spans="2:13">
      <c r="B89" s="8"/>
      <c r="C89" s="8"/>
      <c r="D89" s="8"/>
      <c r="E89" s="8"/>
      <c r="F89" s="8"/>
      <c r="G89" s="8"/>
      <c r="H89" s="8"/>
      <c r="I89" s="8"/>
      <c r="J89" s="8"/>
      <c r="K89" s="8"/>
      <c r="L89" s="8"/>
      <c r="M89" s="8"/>
    </row>
    <row r="90" spans="2:13">
      <c r="B90" s="8"/>
      <c r="C90" s="8"/>
      <c r="D90" s="8"/>
      <c r="E90" s="8"/>
      <c r="F90" s="8"/>
      <c r="G90" s="8"/>
      <c r="H90" s="8"/>
      <c r="I90" s="8"/>
      <c r="J90" s="8"/>
      <c r="K90" s="8"/>
      <c r="L90" s="8"/>
      <c r="M90" s="8"/>
    </row>
    <row r="91" spans="2:13">
      <c r="B91" s="8"/>
      <c r="C91" s="8"/>
      <c r="D91" s="8"/>
      <c r="E91" s="8"/>
      <c r="F91" s="8"/>
      <c r="G91" s="8"/>
      <c r="H91" s="8"/>
      <c r="I91" s="8"/>
      <c r="J91" s="8"/>
      <c r="K91" s="8"/>
      <c r="L91" s="8"/>
      <c r="M91" s="8"/>
    </row>
    <row r="92" spans="2:13">
      <c r="B92" s="8"/>
      <c r="C92" s="8"/>
      <c r="D92" s="8"/>
      <c r="E92" s="8"/>
      <c r="F92" s="8"/>
      <c r="G92" s="8"/>
      <c r="H92" s="8"/>
      <c r="I92" s="8"/>
      <c r="J92" s="8"/>
      <c r="K92" s="8"/>
      <c r="L92" s="8"/>
      <c r="M92" s="8"/>
    </row>
    <row r="93" spans="2:13">
      <c r="B93" s="8"/>
      <c r="C93" s="8"/>
      <c r="D93" s="8"/>
      <c r="E93" s="8"/>
      <c r="F93" s="8"/>
      <c r="G93" s="8"/>
      <c r="H93" s="8"/>
      <c r="I93" s="8"/>
      <c r="J93" s="8"/>
      <c r="K93" s="8"/>
      <c r="L93" s="8"/>
      <c r="M93" s="8"/>
    </row>
    <row r="94" spans="2:13">
      <c r="B94" s="8"/>
      <c r="C94" s="8"/>
      <c r="D94" s="8"/>
      <c r="E94" s="8"/>
      <c r="F94" s="8"/>
      <c r="G94" s="8"/>
      <c r="H94" s="8"/>
      <c r="I94" s="8"/>
      <c r="J94" s="8"/>
      <c r="K94" s="8"/>
      <c r="L94" s="8"/>
      <c r="M94" s="8"/>
    </row>
    <row r="95" spans="2:13">
      <c r="B95" s="8"/>
      <c r="C95" s="8"/>
      <c r="D95" s="8"/>
      <c r="E95" s="8"/>
      <c r="F95" s="8"/>
      <c r="G95" s="8"/>
      <c r="H95" s="8"/>
      <c r="I95" s="8"/>
      <c r="J95" s="8"/>
      <c r="K95" s="8"/>
      <c r="L95" s="8"/>
      <c r="M95" s="8"/>
    </row>
    <row r="96" spans="2:13">
      <c r="B96" s="8"/>
      <c r="C96" s="8"/>
      <c r="D96" s="8"/>
      <c r="E96" s="8"/>
      <c r="F96" s="8"/>
      <c r="G96" s="8"/>
      <c r="H96" s="8"/>
      <c r="I96" s="8"/>
      <c r="J96" s="8"/>
      <c r="K96" s="8"/>
      <c r="L96" s="8"/>
      <c r="M96" s="8"/>
    </row>
    <row r="97" spans="2:13">
      <c r="B97" s="8"/>
      <c r="C97" s="8"/>
      <c r="D97" s="8"/>
      <c r="E97" s="8"/>
      <c r="F97" s="8"/>
      <c r="G97" s="8"/>
      <c r="H97" s="8"/>
      <c r="I97" s="8"/>
      <c r="J97" s="8"/>
      <c r="K97" s="8"/>
      <c r="L97" s="8"/>
      <c r="M97" s="8"/>
    </row>
    <row r="98" spans="2:13">
      <c r="B98" s="8"/>
      <c r="C98" s="8"/>
      <c r="D98" s="8"/>
      <c r="E98" s="8"/>
      <c r="F98" s="8"/>
      <c r="G98" s="8"/>
      <c r="H98" s="8"/>
      <c r="I98" s="8"/>
      <c r="J98" s="8"/>
      <c r="K98" s="8"/>
      <c r="L98" s="8"/>
      <c r="M98" s="8"/>
    </row>
    <row r="99" spans="2:13">
      <c r="B99" s="8"/>
      <c r="C99" s="8"/>
      <c r="D99" s="8"/>
      <c r="E99" s="8"/>
      <c r="F99" s="8"/>
      <c r="G99" s="8"/>
      <c r="H99" s="8"/>
      <c r="I99" s="8"/>
      <c r="J99" s="8"/>
      <c r="K99" s="8"/>
      <c r="L99" s="8"/>
      <c r="M99" s="8"/>
    </row>
    <row r="100" spans="2:13">
      <c r="B100" s="8"/>
      <c r="C100" s="8"/>
      <c r="D100" s="8"/>
      <c r="E100" s="8"/>
      <c r="F100" s="8"/>
      <c r="G100" s="8"/>
      <c r="H100" s="8"/>
      <c r="I100" s="8"/>
      <c r="J100" s="8"/>
      <c r="K100" s="8"/>
      <c r="L100" s="8"/>
      <c r="M100" s="8"/>
    </row>
    <row r="101" spans="2:13">
      <c r="B101" s="8"/>
      <c r="C101" s="8"/>
      <c r="D101" s="8"/>
      <c r="E101" s="8"/>
      <c r="F101" s="8"/>
      <c r="G101" s="8"/>
      <c r="H101" s="8"/>
      <c r="I101" s="8"/>
      <c r="J101" s="8"/>
      <c r="K101" s="8"/>
      <c r="L101" s="8"/>
      <c r="M101" s="8"/>
    </row>
    <row r="102" spans="2:13">
      <c r="B102" s="8"/>
      <c r="C102" s="8"/>
      <c r="D102" s="8"/>
      <c r="E102" s="8"/>
      <c r="F102" s="8"/>
      <c r="G102" s="8"/>
      <c r="H102" s="8"/>
      <c r="I102" s="8"/>
      <c r="J102" s="8"/>
      <c r="K102" s="8"/>
      <c r="L102" s="8"/>
      <c r="M102" s="8"/>
    </row>
    <row r="103" spans="2:13">
      <c r="B103" s="8"/>
      <c r="C103" s="8"/>
      <c r="D103" s="8"/>
      <c r="E103" s="8"/>
      <c r="F103" s="8"/>
      <c r="G103" s="8"/>
      <c r="H103" s="8"/>
      <c r="I103" s="8"/>
      <c r="J103" s="8"/>
      <c r="K103" s="8"/>
      <c r="L103" s="8"/>
      <c r="M103" s="8"/>
    </row>
    <row r="104" spans="2:13">
      <c r="B104" s="8"/>
      <c r="C104" s="8"/>
      <c r="D104" s="8"/>
      <c r="E104" s="8"/>
      <c r="F104" s="8"/>
      <c r="G104" s="8"/>
      <c r="H104" s="8"/>
      <c r="I104" s="8"/>
      <c r="J104" s="8"/>
      <c r="K104" s="8"/>
      <c r="L104" s="8"/>
      <c r="M104" s="8"/>
    </row>
    <row r="105" spans="2:13">
      <c r="B105" s="8"/>
      <c r="C105" s="8"/>
      <c r="D105" s="8"/>
      <c r="E105" s="8"/>
      <c r="F105" s="8"/>
      <c r="G105" s="8"/>
      <c r="H105" s="8"/>
      <c r="I105" s="8"/>
      <c r="J105" s="8"/>
      <c r="K105" s="8"/>
      <c r="L105" s="8"/>
      <c r="M105" s="8"/>
    </row>
    <row r="106" spans="2:13">
      <c r="B106" s="8"/>
      <c r="C106" s="8"/>
      <c r="D106" s="8"/>
      <c r="E106" s="8"/>
      <c r="F106" s="8"/>
      <c r="G106" s="8"/>
      <c r="H106" s="8"/>
      <c r="I106" s="8"/>
      <c r="J106" s="8"/>
      <c r="K106" s="8"/>
      <c r="L106" s="8"/>
      <c r="M106" s="8"/>
    </row>
    <row r="107" spans="2:13">
      <c r="B107" s="8"/>
      <c r="C107" s="8"/>
      <c r="D107" s="8"/>
      <c r="E107" s="8"/>
      <c r="F107" s="8"/>
      <c r="G107" s="8"/>
      <c r="H107" s="8"/>
      <c r="I107" s="8"/>
      <c r="J107" s="8"/>
      <c r="K107" s="8"/>
      <c r="L107" s="8"/>
      <c r="M107" s="8"/>
    </row>
    <row r="108" spans="2:13">
      <c r="B108" s="8"/>
      <c r="C108" s="8"/>
      <c r="D108" s="8"/>
      <c r="E108" s="8"/>
      <c r="F108" s="8"/>
      <c r="G108" s="8"/>
      <c r="H108" s="8"/>
      <c r="I108" s="8"/>
      <c r="J108" s="8"/>
      <c r="K108" s="8"/>
      <c r="L108" s="8"/>
      <c r="M108" s="8"/>
    </row>
    <row r="109" spans="2:13">
      <c r="B109" s="8"/>
      <c r="C109" s="8"/>
      <c r="D109" s="8"/>
      <c r="E109" s="8"/>
      <c r="F109" s="8"/>
      <c r="G109" s="8"/>
      <c r="H109" s="8"/>
      <c r="I109" s="8"/>
      <c r="J109" s="8"/>
      <c r="K109" s="8"/>
      <c r="L109" s="8"/>
      <c r="M109" s="8"/>
    </row>
    <row r="110" spans="2:13">
      <c r="B110" s="8"/>
      <c r="C110" s="8"/>
      <c r="D110" s="8"/>
      <c r="E110" s="8"/>
      <c r="F110" s="8"/>
      <c r="G110" s="8"/>
      <c r="H110" s="8"/>
      <c r="I110" s="8"/>
      <c r="J110" s="8"/>
      <c r="K110" s="8"/>
      <c r="L110" s="8"/>
      <c r="M110" s="8"/>
    </row>
    <row r="111" spans="2:13">
      <c r="B111" s="8"/>
      <c r="C111" s="8"/>
      <c r="D111" s="8"/>
      <c r="E111" s="8"/>
      <c r="F111" s="8"/>
      <c r="G111" s="8"/>
      <c r="H111" s="8"/>
      <c r="I111" s="8"/>
      <c r="J111" s="8"/>
      <c r="K111" s="8"/>
      <c r="L111" s="8"/>
      <c r="M111" s="8"/>
    </row>
    <row r="112" spans="2:13">
      <c r="B112" s="8"/>
      <c r="C112" s="8"/>
      <c r="D112" s="8"/>
      <c r="E112" s="8"/>
      <c r="F112" s="8"/>
      <c r="G112" s="8"/>
      <c r="H112" s="8"/>
      <c r="I112" s="8"/>
      <c r="J112" s="8"/>
      <c r="K112" s="8"/>
      <c r="L112" s="8"/>
      <c r="M112" s="8"/>
    </row>
    <row r="113" spans="2:13">
      <c r="B113" s="8"/>
      <c r="C113" s="8"/>
      <c r="D113" s="8"/>
      <c r="E113" s="8"/>
      <c r="F113" s="8"/>
      <c r="G113" s="8"/>
      <c r="H113" s="8"/>
      <c r="I113" s="8"/>
      <c r="J113" s="8"/>
      <c r="K113" s="8"/>
      <c r="L113" s="8"/>
      <c r="M113" s="8"/>
    </row>
    <row r="114" spans="2:13">
      <c r="B114" s="8"/>
      <c r="C114" s="8"/>
      <c r="D114" s="8"/>
      <c r="E114" s="8"/>
      <c r="F114" s="8"/>
      <c r="G114" s="8"/>
      <c r="H114" s="8"/>
      <c r="I114" s="8"/>
      <c r="J114" s="8"/>
      <c r="K114" s="8"/>
      <c r="L114" s="8"/>
      <c r="M114" s="8"/>
    </row>
    <row r="115" spans="2:13">
      <c r="B115" s="8"/>
      <c r="C115" s="8"/>
      <c r="D115" s="8"/>
      <c r="E115" s="8"/>
      <c r="F115" s="8"/>
      <c r="G115" s="8"/>
      <c r="H115" s="8"/>
      <c r="I115" s="8"/>
      <c r="J115" s="8"/>
      <c r="K115" s="8"/>
      <c r="L115" s="8"/>
      <c r="M115" s="8"/>
    </row>
    <row r="116" spans="2:13">
      <c r="B116" s="8"/>
      <c r="C116" s="8"/>
      <c r="D116" s="8"/>
      <c r="E116" s="8"/>
      <c r="F116" s="8"/>
      <c r="G116" s="8"/>
      <c r="H116" s="8"/>
      <c r="I116" s="8"/>
      <c r="J116" s="8"/>
      <c r="K116" s="8"/>
      <c r="L116" s="8"/>
      <c r="M116" s="8"/>
    </row>
    <row r="117" spans="2:13">
      <c r="B117" s="8"/>
      <c r="C117" s="8"/>
      <c r="D117" s="8"/>
      <c r="E117" s="8"/>
      <c r="F117" s="8"/>
      <c r="G117" s="8"/>
      <c r="H117" s="8"/>
      <c r="I117" s="8"/>
      <c r="J117" s="8"/>
      <c r="K117" s="8"/>
      <c r="L117" s="8"/>
      <c r="M117" s="8"/>
    </row>
    <row r="118" spans="2:13">
      <c r="B118" s="8"/>
      <c r="C118" s="8"/>
      <c r="D118" s="8"/>
      <c r="E118" s="8"/>
      <c r="F118" s="8"/>
      <c r="G118" s="8"/>
      <c r="H118" s="8"/>
      <c r="I118" s="8"/>
      <c r="J118" s="8"/>
      <c r="K118" s="8"/>
      <c r="L118" s="8"/>
      <c r="M118" s="8"/>
    </row>
    <row r="119" spans="2:13">
      <c r="B119" s="8"/>
      <c r="C119" s="8"/>
      <c r="D119" s="8"/>
      <c r="E119" s="8"/>
      <c r="F119" s="8"/>
      <c r="G119" s="8"/>
      <c r="H119" s="8"/>
      <c r="I119" s="8"/>
      <c r="J119" s="8"/>
      <c r="K119" s="8"/>
      <c r="L119" s="8"/>
      <c r="M119" s="8"/>
    </row>
    <row r="120" spans="2:13">
      <c r="B120" s="8"/>
      <c r="C120" s="8"/>
      <c r="D120" s="8"/>
      <c r="E120" s="8"/>
      <c r="F120" s="8"/>
      <c r="G120" s="8"/>
      <c r="H120" s="8"/>
      <c r="I120" s="8"/>
      <c r="J120" s="8"/>
      <c r="K120" s="8"/>
      <c r="L120" s="8"/>
      <c r="M120" s="8"/>
    </row>
    <row r="121" spans="2:13">
      <c r="B121" s="8"/>
      <c r="C121" s="8"/>
      <c r="D121" s="8"/>
      <c r="E121" s="8"/>
      <c r="F121" s="8"/>
      <c r="G121" s="8"/>
      <c r="H121" s="8"/>
      <c r="I121" s="8"/>
      <c r="J121" s="8"/>
      <c r="K121" s="8"/>
      <c r="L121" s="8"/>
      <c r="M121" s="8"/>
    </row>
    <row r="122" spans="2:13">
      <c r="B122" s="8"/>
      <c r="C122" s="8"/>
      <c r="D122" s="8"/>
      <c r="E122" s="8"/>
      <c r="F122" s="8"/>
      <c r="G122" s="8"/>
      <c r="H122" s="8"/>
      <c r="I122" s="8"/>
      <c r="J122" s="8"/>
      <c r="K122" s="8"/>
      <c r="L122" s="8"/>
      <c r="M122" s="8"/>
    </row>
    <row r="123" spans="2:13">
      <c r="B123" s="8"/>
      <c r="C123" s="8"/>
      <c r="D123" s="8"/>
      <c r="E123" s="8"/>
      <c r="F123" s="8"/>
      <c r="G123" s="8"/>
      <c r="H123" s="8"/>
      <c r="I123" s="8"/>
      <c r="J123" s="8"/>
      <c r="K123" s="8"/>
      <c r="L123" s="8"/>
      <c r="M123" s="8"/>
    </row>
    <row r="124" spans="2:13">
      <c r="B124" s="8"/>
      <c r="C124" s="8"/>
      <c r="D124" s="8"/>
      <c r="E124" s="8"/>
      <c r="F124" s="8"/>
      <c r="G124" s="8"/>
      <c r="H124" s="8"/>
      <c r="I124" s="8"/>
      <c r="J124" s="8"/>
      <c r="K124" s="8"/>
      <c r="L124" s="8"/>
      <c r="M124" s="8"/>
    </row>
    <row r="125" spans="2:13">
      <c r="B125" s="8"/>
      <c r="C125" s="8"/>
      <c r="D125" s="8"/>
      <c r="E125" s="8"/>
      <c r="F125" s="8"/>
      <c r="G125" s="8"/>
      <c r="H125" s="8"/>
      <c r="I125" s="8"/>
      <c r="J125" s="8"/>
      <c r="K125" s="8"/>
      <c r="L125" s="8"/>
      <c r="M125" s="8"/>
    </row>
    <row r="126" spans="2:13">
      <c r="B126" s="8"/>
      <c r="C126" s="8"/>
      <c r="D126" s="8"/>
      <c r="E126" s="8"/>
      <c r="F126" s="8"/>
      <c r="G126" s="8"/>
      <c r="H126" s="8"/>
      <c r="I126" s="8"/>
      <c r="J126" s="8"/>
      <c r="K126" s="8"/>
      <c r="L126" s="8"/>
      <c r="M126" s="8"/>
    </row>
    <row r="127" spans="2:13">
      <c r="B127" s="8"/>
      <c r="C127" s="8"/>
      <c r="D127" s="8"/>
      <c r="E127" s="8"/>
      <c r="F127" s="8"/>
      <c r="G127" s="8"/>
      <c r="H127" s="8"/>
      <c r="I127" s="8"/>
      <c r="J127" s="8"/>
      <c r="K127" s="8"/>
      <c r="L127" s="8"/>
      <c r="M127" s="8"/>
    </row>
    <row r="128" spans="2:13">
      <c r="B128" s="8"/>
      <c r="C128" s="8"/>
      <c r="D128" s="8"/>
      <c r="E128" s="8"/>
      <c r="F128" s="8"/>
      <c r="G128" s="8"/>
      <c r="H128" s="8"/>
      <c r="I128" s="8"/>
      <c r="J128" s="8"/>
      <c r="K128" s="8"/>
      <c r="L128" s="8"/>
      <c r="M128" s="8"/>
    </row>
    <row r="129" spans="2:13">
      <c r="B129" s="8"/>
      <c r="C129" s="8"/>
      <c r="D129" s="8"/>
      <c r="E129" s="8"/>
      <c r="F129" s="8"/>
      <c r="G129" s="8"/>
      <c r="H129" s="8"/>
      <c r="I129" s="8"/>
      <c r="J129" s="8"/>
      <c r="K129" s="8"/>
      <c r="L129" s="8"/>
      <c r="M129" s="8"/>
    </row>
    <row r="130" spans="2:13">
      <c r="B130" s="8"/>
      <c r="C130" s="8"/>
      <c r="D130" s="8"/>
      <c r="E130" s="8"/>
      <c r="F130" s="8"/>
      <c r="G130" s="8"/>
      <c r="H130" s="8"/>
      <c r="I130" s="8"/>
      <c r="J130" s="8"/>
      <c r="K130" s="8"/>
      <c r="L130" s="8"/>
      <c r="M130" s="8"/>
    </row>
    <row r="131" spans="2:13">
      <c r="B131" s="8"/>
      <c r="C131" s="8"/>
      <c r="D131" s="8"/>
      <c r="E131" s="8"/>
      <c r="F131" s="8"/>
      <c r="G131" s="8"/>
      <c r="H131" s="8"/>
      <c r="I131" s="8"/>
      <c r="J131" s="8"/>
      <c r="K131" s="8"/>
      <c r="L131" s="8"/>
      <c r="M131" s="8"/>
    </row>
    <row r="132" spans="2:13">
      <c r="B132" s="8"/>
      <c r="C132" s="8"/>
      <c r="D132" s="8"/>
      <c r="E132" s="8"/>
      <c r="F132" s="8"/>
      <c r="G132" s="8"/>
      <c r="H132" s="8"/>
      <c r="I132" s="8"/>
      <c r="J132" s="8"/>
      <c r="K132" s="8"/>
      <c r="L132" s="8"/>
      <c r="M132" s="8"/>
    </row>
    <row r="133" spans="2:13">
      <c r="B133" s="8"/>
      <c r="C133" s="8"/>
      <c r="D133" s="8"/>
      <c r="E133" s="8"/>
      <c r="F133" s="8"/>
      <c r="G133" s="8"/>
      <c r="H133" s="8"/>
      <c r="I133" s="8"/>
      <c r="J133" s="8"/>
      <c r="K133" s="8"/>
      <c r="L133" s="8"/>
      <c r="M133" s="8"/>
    </row>
    <row r="134" spans="2:13">
      <c r="B134" s="8"/>
      <c r="C134" s="8"/>
      <c r="D134" s="8"/>
      <c r="E134" s="8"/>
      <c r="F134" s="8"/>
      <c r="G134" s="8"/>
      <c r="H134" s="8"/>
      <c r="I134" s="8"/>
      <c r="J134" s="8"/>
      <c r="K134" s="8"/>
      <c r="L134" s="8"/>
      <c r="M134" s="8"/>
    </row>
    <row r="135" spans="2:13">
      <c r="B135" s="8"/>
      <c r="C135" s="8"/>
      <c r="D135" s="8"/>
      <c r="E135" s="8"/>
      <c r="F135" s="8"/>
      <c r="G135" s="8"/>
      <c r="H135" s="8"/>
      <c r="I135" s="8"/>
      <c r="J135" s="8"/>
      <c r="K135" s="8"/>
      <c r="L135" s="8"/>
      <c r="M135" s="8"/>
    </row>
    <row r="136" spans="2:13">
      <c r="B136" s="8"/>
      <c r="C136" s="8"/>
      <c r="D136" s="8"/>
      <c r="E136" s="8"/>
      <c r="F136" s="8"/>
      <c r="G136" s="8"/>
      <c r="H136" s="8"/>
      <c r="I136" s="8"/>
      <c r="J136" s="8"/>
      <c r="K136" s="8"/>
      <c r="L136" s="8"/>
      <c r="M136" s="8"/>
    </row>
    <row r="137" spans="2:13">
      <c r="B137" s="8"/>
      <c r="C137" s="8"/>
      <c r="D137" s="8"/>
      <c r="E137" s="8"/>
      <c r="F137" s="8"/>
      <c r="G137" s="8"/>
      <c r="H137" s="8"/>
      <c r="I137" s="8"/>
      <c r="J137" s="8"/>
      <c r="K137" s="8"/>
      <c r="L137" s="8"/>
      <c r="M137" s="8"/>
    </row>
    <row r="138" spans="2:13">
      <c r="B138" s="8"/>
      <c r="C138" s="8"/>
      <c r="D138" s="8"/>
      <c r="E138" s="8"/>
      <c r="F138" s="8"/>
      <c r="G138" s="8"/>
      <c r="H138" s="8"/>
      <c r="I138" s="8"/>
      <c r="J138" s="8"/>
      <c r="K138" s="8"/>
      <c r="L138" s="8"/>
      <c r="M138" s="8"/>
    </row>
    <row r="139" spans="2:13">
      <c r="B139" s="8"/>
      <c r="C139" s="8"/>
      <c r="D139" s="8"/>
      <c r="E139" s="8"/>
      <c r="F139" s="8"/>
      <c r="G139" s="8"/>
      <c r="H139" s="8"/>
      <c r="I139" s="8"/>
      <c r="J139" s="8"/>
      <c r="K139" s="8"/>
      <c r="L139" s="8"/>
      <c r="M139" s="8"/>
    </row>
    <row r="140" spans="2:13">
      <c r="B140" s="8"/>
      <c r="C140" s="8"/>
      <c r="D140" s="8"/>
      <c r="E140" s="8"/>
      <c r="F140" s="8"/>
      <c r="G140" s="8"/>
      <c r="H140" s="8"/>
      <c r="I140" s="8"/>
      <c r="J140" s="8"/>
      <c r="K140" s="8"/>
      <c r="L140" s="8"/>
      <c r="M140" s="8"/>
    </row>
    <row r="141" spans="2:13">
      <c r="B141" s="8"/>
      <c r="C141" s="8"/>
      <c r="D141" s="8"/>
      <c r="E141" s="8"/>
      <c r="F141" s="8"/>
      <c r="G141" s="8"/>
      <c r="H141" s="8"/>
      <c r="I141" s="8"/>
      <c r="J141" s="8"/>
      <c r="K141" s="8"/>
      <c r="L141" s="8"/>
      <c r="M141" s="8"/>
    </row>
    <row r="142" spans="2:13">
      <c r="B142" s="8"/>
      <c r="C142" s="8"/>
      <c r="D142" s="8"/>
      <c r="E142" s="8"/>
      <c r="F142" s="8"/>
      <c r="G142" s="8"/>
      <c r="H142" s="8"/>
      <c r="I142" s="8"/>
      <c r="J142" s="8"/>
      <c r="K142" s="8"/>
      <c r="L142" s="8"/>
      <c r="M142" s="8"/>
    </row>
    <row r="143" spans="2:13">
      <c r="B143" s="8"/>
      <c r="C143" s="8"/>
      <c r="D143" s="8"/>
      <c r="E143" s="8"/>
      <c r="F143" s="8"/>
      <c r="G143" s="8"/>
      <c r="H143" s="8"/>
      <c r="I143" s="8"/>
      <c r="J143" s="8"/>
      <c r="K143" s="8"/>
      <c r="L143" s="8"/>
      <c r="M143" s="8"/>
    </row>
    <row r="144" spans="2:13">
      <c r="B144" s="8"/>
      <c r="C144" s="8"/>
      <c r="D144" s="8"/>
      <c r="E144" s="8"/>
      <c r="F144" s="8"/>
      <c r="G144" s="8"/>
      <c r="H144" s="8"/>
      <c r="I144" s="8"/>
      <c r="J144" s="8"/>
      <c r="K144" s="8"/>
      <c r="L144" s="8"/>
      <c r="M144" s="8"/>
    </row>
    <row r="145" spans="2:13">
      <c r="B145" s="8"/>
      <c r="C145" s="8"/>
      <c r="D145" s="8"/>
      <c r="E145" s="8"/>
      <c r="F145" s="8"/>
      <c r="G145" s="8"/>
      <c r="H145" s="8"/>
      <c r="I145" s="8"/>
      <c r="J145" s="8"/>
      <c r="K145" s="8"/>
      <c r="L145" s="8"/>
      <c r="M145" s="8"/>
    </row>
    <row r="146" spans="2:13">
      <c r="B146" s="8"/>
      <c r="C146" s="8"/>
      <c r="D146" s="8"/>
      <c r="E146" s="8"/>
      <c r="F146" s="8"/>
      <c r="G146" s="8"/>
      <c r="H146" s="8"/>
      <c r="I146" s="8"/>
      <c r="J146" s="8"/>
      <c r="K146" s="8"/>
      <c r="L146" s="8"/>
      <c r="M146" s="8"/>
    </row>
    <row r="147" spans="2:13">
      <c r="B147" s="8"/>
      <c r="C147" s="8"/>
      <c r="D147" s="8"/>
      <c r="E147" s="8"/>
      <c r="F147" s="8"/>
      <c r="G147" s="8"/>
      <c r="H147" s="8"/>
      <c r="I147" s="8"/>
      <c r="J147" s="8"/>
      <c r="K147" s="8"/>
      <c r="L147" s="8"/>
      <c r="M147" s="8"/>
    </row>
    <row r="148" spans="2:13">
      <c r="B148" s="8"/>
      <c r="C148" s="8"/>
      <c r="D148" s="8"/>
      <c r="E148" s="8"/>
      <c r="F148" s="8"/>
      <c r="G148" s="8"/>
      <c r="H148" s="8"/>
      <c r="I148" s="8"/>
      <c r="J148" s="8"/>
      <c r="K148" s="8"/>
      <c r="L148" s="8"/>
      <c r="M148" s="8"/>
    </row>
    <row r="149" spans="2:13">
      <c r="B149" s="8"/>
      <c r="C149" s="8"/>
      <c r="D149" s="8"/>
      <c r="E149" s="8"/>
      <c r="F149" s="8"/>
      <c r="G149" s="8"/>
      <c r="H149" s="8"/>
      <c r="I149" s="8"/>
      <c r="J149" s="8"/>
      <c r="K149" s="8"/>
      <c r="L149" s="8"/>
      <c r="M149" s="8"/>
    </row>
    <row r="150" spans="2:13">
      <c r="B150" s="8"/>
      <c r="C150" s="8"/>
      <c r="D150" s="8"/>
      <c r="E150" s="8"/>
      <c r="F150" s="8"/>
      <c r="G150" s="8"/>
      <c r="H150" s="8"/>
      <c r="I150" s="8"/>
      <c r="J150" s="8"/>
      <c r="K150" s="8"/>
      <c r="L150" s="8"/>
      <c r="M150" s="8"/>
    </row>
    <row r="151" spans="2:13">
      <c r="B151" s="8"/>
      <c r="C151" s="8"/>
      <c r="D151" s="8"/>
      <c r="E151" s="8"/>
      <c r="F151" s="8"/>
      <c r="G151" s="8"/>
      <c r="H151" s="8"/>
      <c r="I151" s="8"/>
      <c r="J151" s="8"/>
      <c r="K151" s="8"/>
      <c r="L151" s="8"/>
      <c r="M151" s="8"/>
    </row>
    <row r="152" spans="2:13">
      <c r="B152" s="8"/>
      <c r="C152" s="8"/>
      <c r="D152" s="8"/>
      <c r="E152" s="8"/>
      <c r="F152" s="8"/>
      <c r="G152" s="8"/>
      <c r="H152" s="8"/>
      <c r="I152" s="8"/>
      <c r="J152" s="8"/>
      <c r="K152" s="8"/>
      <c r="L152" s="8"/>
      <c r="M152" s="8"/>
    </row>
    <row r="153" spans="2:13">
      <c r="B153" s="8"/>
      <c r="C153" s="8"/>
      <c r="D153" s="8"/>
      <c r="E153" s="8"/>
      <c r="F153" s="8"/>
      <c r="G153" s="8"/>
      <c r="H153" s="8"/>
      <c r="I153" s="8"/>
      <c r="J153" s="8"/>
      <c r="K153" s="8"/>
      <c r="L153" s="8"/>
      <c r="M153" s="8"/>
    </row>
    <row r="159" spans="2:13">
      <c r="B159" s="8"/>
      <c r="C159" s="8"/>
      <c r="D159" s="8"/>
      <c r="E159" s="8"/>
      <c r="F159" s="8"/>
      <c r="G159" s="8"/>
      <c r="H159" s="8"/>
      <c r="I159" s="8"/>
      <c r="J159" s="8"/>
      <c r="K159" s="8"/>
      <c r="L159" s="8"/>
      <c r="M159" s="8"/>
    </row>
    <row r="160" spans="2:13">
      <c r="B160" s="8"/>
      <c r="C160" s="8"/>
      <c r="D160" s="8"/>
      <c r="E160" s="8"/>
      <c r="F160" s="8"/>
      <c r="G160" s="8"/>
      <c r="H160" s="8"/>
      <c r="I160" s="8"/>
      <c r="J160" s="8"/>
      <c r="K160" s="8"/>
      <c r="L160" s="8"/>
      <c r="M160" s="8"/>
    </row>
    <row r="161" spans="2:13">
      <c r="B161" s="8"/>
      <c r="C161" s="8"/>
      <c r="D161" s="8"/>
      <c r="E161" s="8"/>
      <c r="F161" s="8"/>
      <c r="G161" s="8"/>
      <c r="H161" s="8"/>
      <c r="I161" s="8"/>
      <c r="J161" s="8"/>
      <c r="K161" s="8"/>
      <c r="L161" s="8"/>
      <c r="M161" s="8"/>
    </row>
    <row r="162" spans="2:13">
      <c r="B162" s="8"/>
      <c r="C162" s="8"/>
      <c r="D162" s="8"/>
      <c r="E162" s="8"/>
      <c r="F162" s="8"/>
      <c r="G162" s="8"/>
      <c r="H162" s="8"/>
      <c r="I162" s="8"/>
      <c r="J162" s="8"/>
      <c r="K162" s="8"/>
      <c r="L162" s="8"/>
      <c r="M162" s="8"/>
    </row>
    <row r="163" spans="2:13">
      <c r="B163" s="8"/>
      <c r="C163" s="8"/>
      <c r="D163" s="8"/>
      <c r="E163" s="8"/>
      <c r="F163" s="8"/>
      <c r="G163" s="8"/>
      <c r="H163" s="8"/>
      <c r="I163" s="8"/>
      <c r="J163" s="8"/>
      <c r="K163" s="8"/>
      <c r="L163" s="8"/>
      <c r="M163" s="8"/>
    </row>
    <row r="164" spans="2:13">
      <c r="B164" s="8"/>
      <c r="C164" s="8"/>
      <c r="D164" s="8"/>
      <c r="E164" s="8"/>
      <c r="F164" s="8"/>
      <c r="G164" s="8"/>
      <c r="H164" s="8"/>
      <c r="I164" s="8"/>
      <c r="J164" s="8"/>
      <c r="K164" s="8"/>
      <c r="L164" s="8"/>
      <c r="M164" s="8"/>
    </row>
    <row r="165" spans="2:13">
      <c r="B165" s="8"/>
      <c r="C165" s="8"/>
      <c r="D165" s="8"/>
      <c r="E165" s="8"/>
      <c r="F165" s="8"/>
      <c r="G165" s="8"/>
      <c r="H165" s="8"/>
      <c r="I165" s="8"/>
      <c r="J165" s="8"/>
      <c r="K165" s="8"/>
      <c r="L165" s="8"/>
      <c r="M165" s="8"/>
    </row>
    <row r="166" spans="2:13">
      <c r="B166" s="8"/>
      <c r="C166" s="8"/>
      <c r="D166" s="8"/>
      <c r="E166" s="8"/>
      <c r="F166" s="8"/>
      <c r="G166" s="8"/>
      <c r="H166" s="8"/>
      <c r="I166" s="8"/>
      <c r="J166" s="8"/>
      <c r="K166" s="8"/>
      <c r="L166" s="8"/>
      <c r="M166" s="8"/>
    </row>
    <row r="167" spans="2:13">
      <c r="B167" s="8"/>
      <c r="C167" s="8"/>
      <c r="D167" s="8"/>
      <c r="E167" s="8"/>
      <c r="F167" s="8"/>
      <c r="G167" s="8"/>
      <c r="H167" s="8"/>
      <c r="I167" s="8"/>
      <c r="J167" s="8"/>
      <c r="K167" s="8"/>
      <c r="L167" s="8"/>
      <c r="M167" s="8"/>
    </row>
    <row r="168" spans="2:13">
      <c r="B168" s="8"/>
      <c r="C168" s="8"/>
      <c r="D168" s="8"/>
      <c r="E168" s="8"/>
      <c r="F168" s="8"/>
      <c r="G168" s="8"/>
      <c r="H168" s="8"/>
      <c r="I168" s="8"/>
      <c r="J168" s="8"/>
      <c r="K168" s="8"/>
      <c r="L168" s="8"/>
      <c r="M168" s="8"/>
    </row>
    <row r="169" spans="2:13">
      <c r="B169" s="8"/>
      <c r="C169" s="8"/>
      <c r="D169" s="8"/>
      <c r="E169" s="8"/>
      <c r="F169" s="8"/>
      <c r="G169" s="8"/>
      <c r="H169" s="8"/>
      <c r="I169" s="8"/>
      <c r="J169" s="8"/>
      <c r="K169" s="8"/>
      <c r="L169" s="8"/>
      <c r="M169" s="8"/>
    </row>
    <row r="170" spans="2:13">
      <c r="B170" s="8"/>
      <c r="C170" s="8"/>
      <c r="D170" s="8"/>
      <c r="E170" s="8"/>
      <c r="F170" s="8"/>
      <c r="G170" s="8"/>
      <c r="H170" s="8"/>
      <c r="I170" s="8"/>
      <c r="J170" s="8"/>
      <c r="K170" s="8"/>
      <c r="L170" s="8"/>
      <c r="M170" s="8"/>
    </row>
    <row r="171" spans="2:13">
      <c r="B171" s="8"/>
      <c r="C171" s="8"/>
      <c r="D171" s="8"/>
      <c r="E171" s="8"/>
      <c r="F171" s="8"/>
      <c r="G171" s="8"/>
      <c r="H171" s="8"/>
      <c r="I171" s="8"/>
      <c r="J171" s="8"/>
      <c r="K171" s="8"/>
      <c r="L171" s="8"/>
      <c r="M171" s="8"/>
    </row>
    <row r="172" spans="2:13">
      <c r="B172" s="8"/>
      <c r="C172" s="8"/>
      <c r="D172" s="8"/>
      <c r="E172" s="8"/>
      <c r="F172" s="8"/>
      <c r="G172" s="8"/>
      <c r="H172" s="8"/>
      <c r="I172" s="8"/>
      <c r="J172" s="8"/>
      <c r="K172" s="8"/>
      <c r="L172" s="8"/>
      <c r="M172" s="8"/>
    </row>
    <row r="173" spans="2:13">
      <c r="B173" s="8"/>
      <c r="C173" s="8"/>
      <c r="D173" s="8"/>
      <c r="E173" s="8"/>
      <c r="F173" s="8"/>
      <c r="G173" s="8"/>
      <c r="H173" s="8"/>
      <c r="I173" s="8"/>
      <c r="J173" s="8"/>
      <c r="K173" s="8"/>
      <c r="L173" s="8"/>
      <c r="M173" s="8"/>
    </row>
    <row r="174" spans="2:13">
      <c r="B174" s="8"/>
      <c r="C174" s="8"/>
      <c r="D174" s="8"/>
      <c r="E174" s="8"/>
      <c r="F174" s="8"/>
      <c r="G174" s="8"/>
      <c r="H174" s="8"/>
      <c r="I174" s="8"/>
      <c r="J174" s="8"/>
      <c r="K174" s="8"/>
      <c r="L174" s="8"/>
      <c r="M174" s="8"/>
    </row>
    <row r="175" spans="2:13">
      <c r="B175" s="8"/>
      <c r="C175" s="8"/>
      <c r="D175" s="8"/>
      <c r="E175" s="8"/>
      <c r="F175" s="8"/>
      <c r="G175" s="8"/>
      <c r="H175" s="8"/>
      <c r="I175" s="8"/>
      <c r="J175" s="8"/>
      <c r="K175" s="8"/>
      <c r="L175" s="8"/>
      <c r="M175" s="8"/>
    </row>
    <row r="176" spans="2:13">
      <c r="B176" s="8"/>
      <c r="C176" s="8"/>
      <c r="D176" s="8"/>
      <c r="E176" s="8"/>
      <c r="F176" s="8"/>
      <c r="G176" s="8"/>
      <c r="H176" s="8"/>
      <c r="I176" s="8"/>
      <c r="J176" s="8"/>
      <c r="K176" s="8"/>
      <c r="L176" s="8"/>
      <c r="M176" s="8"/>
    </row>
    <row r="177" spans="2:13">
      <c r="B177" s="8"/>
      <c r="C177" s="8"/>
      <c r="D177" s="8"/>
      <c r="E177" s="8"/>
      <c r="F177" s="8"/>
      <c r="G177" s="8"/>
      <c r="H177" s="8"/>
      <c r="I177" s="8"/>
      <c r="J177" s="8"/>
      <c r="K177" s="8"/>
      <c r="L177" s="8"/>
      <c r="M177" s="8"/>
    </row>
    <row r="178" spans="2:13">
      <c r="B178" s="8"/>
      <c r="C178" s="8"/>
      <c r="D178" s="8"/>
      <c r="E178" s="8"/>
      <c r="F178" s="8"/>
      <c r="G178" s="8"/>
      <c r="H178" s="8"/>
      <c r="I178" s="8"/>
      <c r="J178" s="8"/>
      <c r="K178" s="8"/>
      <c r="L178" s="8"/>
      <c r="M178" s="8"/>
    </row>
    <row r="179" spans="2:13">
      <c r="B179" s="8"/>
      <c r="C179" s="8"/>
      <c r="D179" s="8"/>
      <c r="E179" s="8"/>
      <c r="F179" s="8"/>
      <c r="G179" s="8"/>
      <c r="H179" s="8"/>
      <c r="I179" s="8"/>
      <c r="J179" s="8"/>
      <c r="K179" s="8"/>
      <c r="L179" s="8"/>
      <c r="M179" s="8"/>
    </row>
    <row r="180" spans="2:13">
      <c r="B180" s="8"/>
      <c r="C180" s="8"/>
      <c r="D180" s="8"/>
      <c r="E180" s="8"/>
      <c r="F180" s="8"/>
      <c r="G180" s="8"/>
      <c r="H180" s="8"/>
      <c r="I180" s="8"/>
      <c r="J180" s="8"/>
      <c r="K180" s="8"/>
      <c r="L180" s="8"/>
      <c r="M180" s="8"/>
    </row>
    <row r="181" spans="2:13">
      <c r="B181" s="8"/>
      <c r="C181" s="8"/>
      <c r="D181" s="8"/>
      <c r="E181" s="8"/>
      <c r="F181" s="8"/>
      <c r="G181" s="8"/>
      <c r="H181" s="8"/>
      <c r="I181" s="8"/>
      <c r="J181" s="8"/>
      <c r="K181" s="8"/>
      <c r="L181" s="8"/>
      <c r="M181" s="8"/>
    </row>
    <row r="182" spans="2:13">
      <c r="B182" s="8"/>
      <c r="C182" s="8"/>
      <c r="D182" s="8"/>
      <c r="E182" s="8"/>
      <c r="F182" s="8"/>
      <c r="G182" s="8"/>
      <c r="H182" s="8"/>
      <c r="I182" s="8"/>
      <c r="J182" s="8"/>
      <c r="K182" s="8"/>
      <c r="L182" s="8"/>
      <c r="M182" s="8"/>
    </row>
    <row r="183" spans="2:13">
      <c r="B183" s="8"/>
      <c r="C183" s="8"/>
      <c r="D183" s="8"/>
      <c r="E183" s="8"/>
      <c r="F183" s="8"/>
      <c r="G183" s="8"/>
      <c r="H183" s="8"/>
      <c r="I183" s="8"/>
      <c r="J183" s="8"/>
      <c r="K183" s="8"/>
      <c r="L183" s="8"/>
      <c r="M183" s="8"/>
    </row>
    <row r="184" spans="2:13">
      <c r="B184" s="8"/>
      <c r="C184" s="8"/>
      <c r="D184" s="8"/>
      <c r="E184" s="8"/>
      <c r="F184" s="8"/>
      <c r="G184" s="8"/>
      <c r="H184" s="8"/>
      <c r="I184" s="8"/>
      <c r="J184" s="8"/>
      <c r="K184" s="8"/>
      <c r="L184" s="8"/>
      <c r="M184" s="8"/>
    </row>
    <row r="185" spans="2:13">
      <c r="B185" s="8"/>
      <c r="C185" s="8"/>
      <c r="D185" s="8"/>
      <c r="E185" s="8"/>
      <c r="F185" s="8"/>
      <c r="G185" s="8"/>
      <c r="H185" s="8"/>
      <c r="I185" s="8"/>
      <c r="J185" s="8"/>
      <c r="K185" s="8"/>
      <c r="L185" s="8"/>
      <c r="M185" s="8"/>
    </row>
    <row r="186" spans="2:13">
      <c r="B186" s="8"/>
      <c r="C186" s="8"/>
      <c r="D186" s="8"/>
      <c r="E186" s="8"/>
      <c r="F186" s="8"/>
      <c r="G186" s="8"/>
      <c r="H186" s="8"/>
      <c r="I186" s="8"/>
      <c r="J186" s="8"/>
      <c r="K186" s="8"/>
      <c r="L186" s="8"/>
      <c r="M186" s="8"/>
    </row>
    <row r="187" spans="2:13">
      <c r="B187" s="8"/>
      <c r="C187" s="8"/>
      <c r="D187" s="8"/>
      <c r="E187" s="8"/>
      <c r="F187" s="8"/>
      <c r="G187" s="8"/>
      <c r="H187" s="8"/>
      <c r="I187" s="8"/>
      <c r="J187" s="8"/>
      <c r="K187" s="8"/>
      <c r="L187" s="8"/>
      <c r="M187" s="8"/>
    </row>
    <row r="188" spans="2:13">
      <c r="B188" s="8"/>
      <c r="C188" s="8"/>
      <c r="D188" s="8"/>
      <c r="E188" s="8"/>
      <c r="F188" s="8"/>
      <c r="G188" s="8"/>
      <c r="H188" s="8"/>
      <c r="I188" s="8"/>
      <c r="J188" s="8"/>
      <c r="K188" s="8"/>
      <c r="L188" s="8"/>
      <c r="M188" s="8"/>
    </row>
    <row r="189" spans="2:13">
      <c r="B189" s="8"/>
      <c r="C189" s="8"/>
      <c r="D189" s="8"/>
      <c r="E189" s="8"/>
      <c r="F189" s="8"/>
      <c r="G189" s="8"/>
      <c r="H189" s="8"/>
      <c r="I189" s="8"/>
      <c r="J189" s="8"/>
      <c r="K189" s="8"/>
      <c r="L189" s="8"/>
      <c r="M189" s="8"/>
    </row>
    <row r="190" spans="2:13">
      <c r="B190" s="8"/>
      <c r="C190" s="8"/>
      <c r="D190" s="8"/>
      <c r="E190" s="8"/>
      <c r="F190" s="8"/>
      <c r="G190" s="8"/>
      <c r="H190" s="8"/>
      <c r="I190" s="8"/>
      <c r="J190" s="8"/>
      <c r="K190" s="8"/>
      <c r="L190" s="8"/>
      <c r="M190" s="8"/>
    </row>
    <row r="191" spans="2:13">
      <c r="B191" s="8"/>
      <c r="C191" s="8"/>
      <c r="D191" s="8"/>
      <c r="E191" s="8"/>
      <c r="F191" s="8"/>
      <c r="G191" s="8"/>
      <c r="H191" s="8"/>
      <c r="I191" s="8"/>
      <c r="J191" s="8"/>
      <c r="K191" s="8"/>
      <c r="L191" s="8"/>
      <c r="M191" s="8"/>
    </row>
    <row r="192" spans="2:13">
      <c r="B192" s="8"/>
      <c r="C192" s="8"/>
      <c r="D192" s="8"/>
      <c r="E192" s="8"/>
      <c r="F192" s="8"/>
      <c r="G192" s="8"/>
      <c r="H192" s="8"/>
      <c r="I192" s="8"/>
      <c r="J192" s="8"/>
      <c r="K192" s="8"/>
      <c r="L192" s="8"/>
      <c r="M192" s="8"/>
    </row>
    <row r="193" spans="2:13">
      <c r="B193" s="8"/>
      <c r="C193" s="8"/>
      <c r="D193" s="8"/>
      <c r="E193" s="8"/>
      <c r="F193" s="8"/>
      <c r="G193" s="8"/>
      <c r="H193" s="8"/>
      <c r="I193" s="8"/>
      <c r="J193" s="8"/>
      <c r="K193" s="8"/>
      <c r="L193" s="8"/>
      <c r="M193" s="8"/>
    </row>
    <row r="194" spans="2:13">
      <c r="B194" s="8"/>
      <c r="C194" s="8"/>
      <c r="D194" s="8"/>
      <c r="E194" s="8"/>
      <c r="F194" s="8"/>
      <c r="G194" s="8"/>
      <c r="H194" s="8"/>
      <c r="I194" s="8"/>
      <c r="J194" s="8"/>
      <c r="K194" s="8"/>
      <c r="L194" s="8"/>
      <c r="M194" s="8"/>
    </row>
    <row r="195" spans="2:13">
      <c r="B195" s="8"/>
      <c r="C195" s="8"/>
      <c r="D195" s="8"/>
      <c r="E195" s="8"/>
      <c r="F195" s="8"/>
      <c r="G195" s="8"/>
      <c r="H195" s="8"/>
      <c r="I195" s="8"/>
      <c r="J195" s="8"/>
      <c r="K195" s="8"/>
      <c r="L195" s="8"/>
      <c r="M195" s="8"/>
    </row>
    <row r="196" spans="2:13">
      <c r="B196" s="8"/>
      <c r="C196" s="8"/>
      <c r="D196" s="8"/>
      <c r="E196" s="8"/>
      <c r="F196" s="8"/>
      <c r="G196" s="8"/>
      <c r="H196" s="8"/>
      <c r="I196" s="8"/>
      <c r="J196" s="8"/>
      <c r="K196" s="8"/>
      <c r="L196" s="8"/>
      <c r="M196" s="8"/>
    </row>
    <row r="197" spans="2:13">
      <c r="B197" s="8"/>
      <c r="C197" s="8"/>
      <c r="D197" s="8"/>
      <c r="E197" s="8"/>
      <c r="F197" s="8"/>
      <c r="G197" s="8"/>
      <c r="H197" s="8"/>
      <c r="I197" s="8"/>
      <c r="J197" s="8"/>
      <c r="K197" s="8"/>
      <c r="L197" s="8"/>
      <c r="M197" s="8"/>
    </row>
    <row r="198" spans="2:13">
      <c r="B198" s="8"/>
      <c r="C198" s="8"/>
      <c r="D198" s="8"/>
      <c r="E198" s="8"/>
      <c r="F198" s="8"/>
      <c r="G198" s="8"/>
      <c r="H198" s="8"/>
      <c r="I198" s="8"/>
      <c r="J198" s="8"/>
      <c r="K198" s="8"/>
      <c r="L198" s="8"/>
      <c r="M198" s="8"/>
    </row>
    <row r="199" spans="2:13">
      <c r="B199" s="8"/>
      <c r="C199" s="8"/>
      <c r="D199" s="8"/>
      <c r="E199" s="8"/>
      <c r="F199" s="8"/>
      <c r="G199" s="8"/>
      <c r="H199" s="8"/>
      <c r="I199" s="8"/>
      <c r="J199" s="8"/>
      <c r="K199" s="8"/>
      <c r="L199" s="8"/>
      <c r="M199" s="8"/>
    </row>
    <row r="200" spans="2:13">
      <c r="B200" s="8"/>
      <c r="C200" s="8"/>
      <c r="D200" s="8"/>
      <c r="E200" s="8"/>
      <c r="F200" s="8"/>
      <c r="G200" s="8"/>
      <c r="H200" s="8"/>
      <c r="I200" s="8"/>
      <c r="J200" s="8"/>
      <c r="K200" s="8"/>
      <c r="L200" s="8"/>
      <c r="M200" s="8"/>
    </row>
    <row r="201" spans="2:13">
      <c r="B201" s="8"/>
      <c r="C201" s="8"/>
      <c r="D201" s="8"/>
      <c r="E201" s="8"/>
      <c r="F201" s="8"/>
      <c r="G201" s="8"/>
      <c r="H201" s="8"/>
      <c r="I201" s="8"/>
      <c r="J201" s="8"/>
      <c r="K201" s="8"/>
      <c r="L201" s="8"/>
      <c r="M201" s="8"/>
    </row>
    <row r="202" spans="2:13">
      <c r="B202" s="8"/>
      <c r="C202" s="8"/>
      <c r="D202" s="8"/>
      <c r="E202" s="8"/>
      <c r="F202" s="8"/>
      <c r="G202" s="8"/>
      <c r="H202" s="8"/>
      <c r="I202" s="8"/>
      <c r="J202" s="8"/>
      <c r="K202" s="8"/>
      <c r="L202" s="8"/>
      <c r="M202" s="8"/>
    </row>
    <row r="203" spans="2:13">
      <c r="B203" s="8"/>
      <c r="C203" s="8"/>
      <c r="D203" s="8"/>
      <c r="E203" s="8"/>
      <c r="F203" s="8"/>
      <c r="G203" s="8"/>
      <c r="H203" s="8"/>
      <c r="I203" s="8"/>
      <c r="J203" s="8"/>
      <c r="K203" s="8"/>
      <c r="L203" s="8"/>
      <c r="M203" s="8"/>
    </row>
    <row r="204" spans="2:13">
      <c r="B204" s="8"/>
      <c r="C204" s="8"/>
      <c r="D204" s="8"/>
      <c r="E204" s="8"/>
      <c r="F204" s="8"/>
      <c r="G204" s="8"/>
      <c r="H204" s="8"/>
      <c r="I204" s="8"/>
      <c r="J204" s="8"/>
      <c r="K204" s="8"/>
      <c r="L204" s="8"/>
      <c r="M204" s="8"/>
    </row>
    <row r="205" spans="2:13">
      <c r="B205" s="8"/>
      <c r="C205" s="8"/>
      <c r="D205" s="8"/>
      <c r="E205" s="8"/>
      <c r="F205" s="8"/>
      <c r="G205" s="8"/>
      <c r="H205" s="8"/>
      <c r="I205" s="8"/>
      <c r="J205" s="8"/>
      <c r="K205" s="8"/>
      <c r="L205" s="8"/>
      <c r="M205" s="8"/>
    </row>
    <row r="206" spans="2:13">
      <c r="B206" s="8"/>
      <c r="C206" s="8"/>
      <c r="D206" s="8"/>
      <c r="E206" s="8"/>
      <c r="F206" s="8"/>
      <c r="G206" s="8"/>
      <c r="H206" s="8"/>
      <c r="I206" s="8"/>
      <c r="J206" s="8"/>
      <c r="K206" s="8"/>
      <c r="L206" s="8"/>
      <c r="M206" s="8"/>
    </row>
    <row r="207" spans="2:13">
      <c r="B207" s="8"/>
      <c r="C207" s="8"/>
      <c r="D207" s="8"/>
      <c r="E207" s="8"/>
      <c r="F207" s="8"/>
      <c r="G207" s="8"/>
      <c r="H207" s="8"/>
      <c r="I207" s="8"/>
      <c r="J207" s="8"/>
      <c r="K207" s="8"/>
      <c r="L207" s="8"/>
      <c r="M207" s="8"/>
    </row>
    <row r="208" spans="2:13">
      <c r="B208" s="8"/>
      <c r="C208" s="8"/>
      <c r="D208" s="8"/>
      <c r="E208" s="8"/>
      <c r="F208" s="8"/>
      <c r="G208" s="8"/>
      <c r="H208" s="8"/>
      <c r="I208" s="8"/>
      <c r="J208" s="8"/>
      <c r="K208" s="8"/>
      <c r="L208" s="8"/>
      <c r="M208" s="8"/>
    </row>
    <row r="209" spans="2:13">
      <c r="B209" s="8"/>
      <c r="C209" s="8"/>
      <c r="D209" s="8"/>
      <c r="E209" s="8"/>
      <c r="F209" s="8"/>
      <c r="G209" s="8"/>
      <c r="H209" s="8"/>
      <c r="I209" s="8"/>
      <c r="J209" s="8"/>
      <c r="K209" s="8"/>
      <c r="L209" s="8"/>
      <c r="M209" s="8"/>
    </row>
    <row r="210" spans="2:13">
      <c r="B210" s="8"/>
      <c r="C210" s="8"/>
      <c r="D210" s="8"/>
      <c r="E210" s="8"/>
      <c r="F210" s="8"/>
      <c r="G210" s="8"/>
      <c r="H210" s="8"/>
      <c r="I210" s="8"/>
      <c r="J210" s="8"/>
      <c r="K210" s="8"/>
      <c r="L210" s="8"/>
      <c r="M210" s="8"/>
    </row>
    <row r="211" spans="2:13">
      <c r="B211" s="8"/>
      <c r="C211" s="8"/>
      <c r="D211" s="8"/>
      <c r="E211" s="8"/>
      <c r="F211" s="8"/>
      <c r="G211" s="8"/>
      <c r="H211" s="8"/>
      <c r="I211" s="8"/>
      <c r="J211" s="8"/>
      <c r="K211" s="8"/>
      <c r="L211" s="8"/>
      <c r="M211" s="8"/>
    </row>
    <row r="212" spans="2:13">
      <c r="B212" s="8"/>
      <c r="C212" s="8"/>
      <c r="D212" s="8"/>
      <c r="E212" s="8"/>
      <c r="F212" s="8"/>
      <c r="G212" s="8"/>
      <c r="H212" s="8"/>
      <c r="I212" s="8"/>
      <c r="J212" s="8"/>
      <c r="K212" s="8"/>
      <c r="L212" s="8"/>
      <c r="M212" s="8"/>
    </row>
    <row r="213" spans="2:13">
      <c r="B213" s="8"/>
      <c r="C213" s="8"/>
      <c r="D213" s="8"/>
      <c r="E213" s="8"/>
      <c r="F213" s="8"/>
      <c r="G213" s="8"/>
      <c r="H213" s="8"/>
      <c r="I213" s="8"/>
      <c r="J213" s="8"/>
      <c r="K213" s="8"/>
      <c r="L213" s="8"/>
      <c r="M213" s="8"/>
    </row>
    <row r="214" spans="2:13">
      <c r="B214" s="8"/>
      <c r="C214" s="8"/>
      <c r="D214" s="8"/>
      <c r="E214" s="8"/>
      <c r="F214" s="8"/>
      <c r="G214" s="8"/>
      <c r="H214" s="8"/>
      <c r="I214" s="8"/>
      <c r="J214" s="8"/>
      <c r="K214" s="8"/>
      <c r="L214" s="8"/>
      <c r="M214" s="8"/>
    </row>
    <row r="215" spans="2:13">
      <c r="B215" s="8"/>
      <c r="C215" s="8"/>
      <c r="D215" s="8"/>
      <c r="E215" s="8"/>
      <c r="F215" s="8"/>
      <c r="G215" s="8"/>
      <c r="H215" s="8"/>
      <c r="I215" s="8"/>
      <c r="J215" s="8"/>
      <c r="K215" s="8"/>
      <c r="L215" s="8"/>
      <c r="M215" s="8"/>
    </row>
    <row r="216" spans="2:13">
      <c r="B216" s="8"/>
      <c r="C216" s="8"/>
      <c r="D216" s="8"/>
      <c r="E216" s="8"/>
      <c r="F216" s="8"/>
      <c r="G216" s="8"/>
      <c r="H216" s="8"/>
      <c r="I216" s="8"/>
      <c r="J216" s="8"/>
      <c r="K216" s="8"/>
      <c r="L216" s="8"/>
      <c r="M216" s="8"/>
    </row>
    <row r="217" spans="2:13">
      <c r="B217" s="8"/>
      <c r="C217" s="8"/>
      <c r="D217" s="8"/>
      <c r="E217" s="8"/>
      <c r="F217" s="8"/>
      <c r="G217" s="8"/>
      <c r="H217" s="8"/>
      <c r="I217" s="8"/>
      <c r="J217" s="8"/>
      <c r="K217" s="8"/>
      <c r="L217" s="8"/>
      <c r="M217" s="8"/>
    </row>
    <row r="218" spans="2:13">
      <c r="B218" s="8"/>
      <c r="C218" s="8"/>
      <c r="D218" s="8"/>
      <c r="E218" s="8"/>
      <c r="F218" s="8"/>
      <c r="G218" s="8"/>
      <c r="H218" s="8"/>
      <c r="I218" s="8"/>
      <c r="J218" s="8"/>
      <c r="K218" s="8"/>
      <c r="L218" s="8"/>
      <c r="M218" s="8"/>
    </row>
    <row r="219" spans="2:13">
      <c r="B219" s="8"/>
      <c r="C219" s="8"/>
      <c r="D219" s="8"/>
      <c r="E219" s="8"/>
      <c r="F219" s="8"/>
      <c r="G219" s="8"/>
      <c r="H219" s="8"/>
      <c r="I219" s="8"/>
      <c r="J219" s="8"/>
      <c r="K219" s="8"/>
      <c r="L219" s="8"/>
      <c r="M219" s="8"/>
    </row>
    <row r="220" spans="2:13">
      <c r="B220" s="8"/>
      <c r="C220" s="8"/>
      <c r="D220" s="8"/>
      <c r="E220" s="8"/>
      <c r="F220" s="8"/>
      <c r="G220" s="8"/>
      <c r="H220" s="8"/>
      <c r="I220" s="8"/>
      <c r="J220" s="8"/>
      <c r="K220" s="8"/>
      <c r="L220" s="8"/>
      <c r="M220" s="8"/>
    </row>
    <row r="221" spans="2:13">
      <c r="B221" s="8"/>
      <c r="C221" s="8"/>
      <c r="D221" s="8"/>
      <c r="E221" s="8"/>
      <c r="F221" s="8"/>
      <c r="G221" s="8"/>
      <c r="H221" s="8"/>
      <c r="I221" s="8"/>
      <c r="J221" s="8"/>
      <c r="K221" s="8"/>
      <c r="L221" s="8"/>
      <c r="M221" s="8"/>
    </row>
    <row r="222" spans="2:13">
      <c r="B222" s="8"/>
      <c r="C222" s="8"/>
      <c r="D222" s="8"/>
      <c r="E222" s="8"/>
      <c r="F222" s="8"/>
      <c r="G222" s="8"/>
      <c r="H222" s="8"/>
      <c r="I222" s="8"/>
      <c r="J222" s="8"/>
      <c r="K222" s="8"/>
      <c r="L222" s="8"/>
      <c r="M222" s="8"/>
    </row>
    <row r="223" spans="2:13">
      <c r="B223" s="8"/>
      <c r="C223" s="8"/>
      <c r="D223" s="8"/>
      <c r="E223" s="8"/>
      <c r="F223" s="8"/>
      <c r="G223" s="8"/>
      <c r="H223" s="8"/>
      <c r="I223" s="8"/>
      <c r="J223" s="8"/>
      <c r="K223" s="8"/>
      <c r="L223" s="8"/>
      <c r="M223" s="8"/>
    </row>
    <row r="224" spans="2:13">
      <c r="B224" s="8"/>
      <c r="C224" s="8"/>
      <c r="D224" s="8"/>
      <c r="E224" s="8"/>
      <c r="F224" s="8"/>
      <c r="G224" s="8"/>
      <c r="H224" s="8"/>
      <c r="I224" s="8"/>
      <c r="J224" s="8"/>
      <c r="K224" s="8"/>
      <c r="L224" s="8"/>
      <c r="M224" s="8"/>
    </row>
    <row r="225" spans="2:13">
      <c r="B225" s="8"/>
      <c r="C225" s="8"/>
      <c r="D225" s="8"/>
      <c r="E225" s="8"/>
      <c r="F225" s="8"/>
      <c r="G225" s="8"/>
      <c r="H225" s="8"/>
      <c r="I225" s="8"/>
      <c r="J225" s="8"/>
      <c r="K225" s="8"/>
      <c r="L225" s="8"/>
      <c r="M225" s="8"/>
    </row>
  </sheetData>
  <mergeCells count="5">
    <mergeCell ref="A3:N3"/>
    <mergeCell ref="A7:N7"/>
    <mergeCell ref="A6:N6"/>
    <mergeCell ref="A5:N5"/>
    <mergeCell ref="A4:N4"/>
  </mergeCells>
  <phoneticPr fontId="3"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B12" activePane="bottomRight" state="frozen"/>
      <selection pane="topRight" activeCell="B1" sqref="B1"/>
      <selection pane="bottomLeft" activeCell="A10" sqref="A10"/>
      <selection pane="bottomRight" activeCell="B11" sqref="B11"/>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'SFY1214'!A1</f>
        <v>VALIDATED TAX RECEIPTS DATA FOR:  JULY, 2013 thru June, 2014</v>
      </c>
      <c r="N1" t="s">
        <v>89</v>
      </c>
    </row>
    <row r="3" spans="1:14">
      <c r="A3" s="40" t="s">
        <v>69</v>
      </c>
      <c r="B3" s="40"/>
      <c r="C3" s="40"/>
      <c r="D3" s="40"/>
      <c r="E3" s="40"/>
      <c r="F3" s="40"/>
      <c r="G3" s="40"/>
      <c r="H3" s="40"/>
      <c r="I3" s="40"/>
      <c r="J3" s="40"/>
      <c r="K3" s="40"/>
      <c r="L3" s="40"/>
      <c r="M3" s="40"/>
      <c r="N3" s="40"/>
    </row>
    <row r="4" spans="1:14">
      <c r="A4" s="40" t="s">
        <v>131</v>
      </c>
      <c r="B4" s="40"/>
      <c r="C4" s="40"/>
      <c r="D4" s="40"/>
      <c r="E4" s="40"/>
      <c r="F4" s="40"/>
      <c r="G4" s="40"/>
      <c r="H4" s="40"/>
      <c r="I4" s="40"/>
      <c r="J4" s="40"/>
      <c r="K4" s="40"/>
      <c r="L4" s="40"/>
      <c r="M4" s="40"/>
      <c r="N4" s="40"/>
    </row>
    <row r="5" spans="1:14">
      <c r="A5" s="40" t="s">
        <v>70</v>
      </c>
      <c r="B5" s="40"/>
      <c r="C5" s="40"/>
      <c r="D5" s="40"/>
      <c r="E5" s="40"/>
      <c r="F5" s="40"/>
      <c r="G5" s="40"/>
      <c r="H5" s="40"/>
      <c r="I5" s="40"/>
      <c r="J5" s="40"/>
      <c r="K5" s="40"/>
      <c r="L5" s="40"/>
      <c r="M5" s="40"/>
      <c r="N5" s="40"/>
    </row>
    <row r="6" spans="1:14">
      <c r="A6" s="40" t="s">
        <v>135</v>
      </c>
      <c r="B6" s="40"/>
      <c r="C6" s="40"/>
      <c r="D6" s="40"/>
      <c r="E6" s="40"/>
      <c r="F6" s="40"/>
      <c r="G6" s="40"/>
      <c r="H6" s="40"/>
      <c r="I6" s="40"/>
      <c r="J6" s="40"/>
      <c r="K6" s="40"/>
      <c r="L6" s="40"/>
      <c r="M6" s="40"/>
      <c r="N6" s="40"/>
    </row>
    <row r="7" spans="1:14">
      <c r="A7" s="40" t="s">
        <v>134</v>
      </c>
      <c r="B7" s="40"/>
      <c r="C7" s="40"/>
      <c r="D7" s="40"/>
      <c r="E7" s="40"/>
      <c r="F7" s="40"/>
      <c r="G7" s="40"/>
      <c r="H7" s="40"/>
      <c r="I7" s="40"/>
      <c r="J7" s="40"/>
      <c r="K7" s="40"/>
      <c r="L7" s="40"/>
      <c r="M7" s="40"/>
      <c r="N7" s="40"/>
    </row>
    <row r="8" spans="1:14">
      <c r="A8" s="10"/>
      <c r="B8" s="10"/>
      <c r="C8" s="10"/>
      <c r="D8" s="10"/>
      <c r="E8" s="10"/>
      <c r="F8" s="10"/>
      <c r="G8" s="10"/>
      <c r="H8" s="10"/>
      <c r="I8" s="10"/>
      <c r="J8" s="10"/>
      <c r="K8" s="10"/>
      <c r="L8" s="10"/>
      <c r="M8" s="10"/>
      <c r="N8" s="10"/>
    </row>
    <row r="9" spans="1:14">
      <c r="B9" s="2">
        <f>'Local Option Sales Tax Coll'!B9</f>
        <v>41456</v>
      </c>
      <c r="C9" s="2">
        <f>'Local Option Sales Tax Coll'!C9</f>
        <v>41487</v>
      </c>
      <c r="D9" s="2">
        <f>'Local Option Sales Tax Coll'!D9</f>
        <v>41518</v>
      </c>
      <c r="E9" s="2">
        <f>'Local Option Sales Tax Coll'!E9</f>
        <v>41548</v>
      </c>
      <c r="F9" s="2">
        <f>'Local Option Sales Tax Coll'!F9</f>
        <v>41579</v>
      </c>
      <c r="G9" s="2">
        <f>'Local Option Sales Tax Coll'!G9</f>
        <v>41609</v>
      </c>
      <c r="H9" s="2">
        <f>'Local Option Sales Tax Coll'!H9</f>
        <v>41640</v>
      </c>
      <c r="I9" s="2">
        <f>'Local Option Sales Tax Coll'!I9</f>
        <v>41671</v>
      </c>
      <c r="J9" s="2">
        <f>'Local Option Sales Tax Coll'!J9</f>
        <v>41699</v>
      </c>
      <c r="K9" s="2">
        <f>'Local Option Sales Tax Coll'!K9</f>
        <v>41730</v>
      </c>
      <c r="L9" s="2">
        <f>'Local Option Sales Tax Coll'!L9</f>
        <v>41760</v>
      </c>
      <c r="M9" s="2">
        <f>'Local Option Sales Tax Coll'!M9</f>
        <v>41791</v>
      </c>
      <c r="N9" s="2" t="str">
        <f>'Local Option Sales Tax Coll'!N9</f>
        <v>SFY13-14</v>
      </c>
    </row>
    <row r="10" spans="1:14">
      <c r="A10" t="s">
        <v>0</v>
      </c>
      <c r="B10" s="3"/>
      <c r="C10" s="3"/>
      <c r="D10" s="3"/>
      <c r="E10" s="3"/>
      <c r="F10" s="3"/>
      <c r="G10" s="3"/>
      <c r="H10" s="3"/>
      <c r="I10" s="3"/>
      <c r="J10" s="3"/>
      <c r="K10" s="3"/>
      <c r="L10" s="3"/>
      <c r="M10" s="3"/>
      <c r="N10" s="6"/>
    </row>
    <row r="11" spans="1:14">
      <c r="A11" t="s">
        <v>1</v>
      </c>
    </row>
    <row r="12" spans="1:14">
      <c r="A12" t="s">
        <v>90</v>
      </c>
      <c r="B12" s="11">
        <v>581055.72000000009</v>
      </c>
      <c r="C12" s="16">
        <v>562173.75</v>
      </c>
      <c r="D12" s="16">
        <v>610646.85</v>
      </c>
      <c r="E12" s="16">
        <v>533628.55999999994</v>
      </c>
      <c r="F12" s="17">
        <v>593014.82000000007</v>
      </c>
      <c r="G12" s="11">
        <v>549097.05999999994</v>
      </c>
      <c r="H12" s="18">
        <v>691311.42999999993</v>
      </c>
      <c r="I12" s="21">
        <v>462164.44</v>
      </c>
      <c r="J12" s="16">
        <v>558751.49</v>
      </c>
      <c r="K12" s="21">
        <v>670840.51</v>
      </c>
      <c r="L12" s="5">
        <v>649012.06000000006</v>
      </c>
      <c r="M12" s="5">
        <v>635023.26</v>
      </c>
      <c r="N12" s="6">
        <f t="shared" ref="N12:N43" si="0">SUM(B12:M12)</f>
        <v>7096719.9500000011</v>
      </c>
    </row>
    <row r="13" spans="1:14">
      <c r="A13" t="s">
        <v>91</v>
      </c>
      <c r="B13" s="11">
        <v>95380.690000000017</v>
      </c>
      <c r="C13" s="16">
        <v>92730.52</v>
      </c>
      <c r="D13" s="16">
        <v>95563.38</v>
      </c>
      <c r="E13" s="16">
        <v>88679.53</v>
      </c>
      <c r="F13" s="17">
        <v>88490.94</v>
      </c>
      <c r="G13" s="11">
        <v>75314.77</v>
      </c>
      <c r="H13" s="18">
        <v>141849.51</v>
      </c>
      <c r="I13" s="21">
        <v>42506.94</v>
      </c>
      <c r="J13" s="16">
        <v>78867.62</v>
      </c>
      <c r="K13" s="21">
        <v>66943.23</v>
      </c>
      <c r="L13" s="5">
        <v>86859.76</v>
      </c>
      <c r="M13" s="5">
        <v>127675.2</v>
      </c>
      <c r="N13" s="6">
        <f t="shared" si="0"/>
        <v>1080862.0900000001</v>
      </c>
    </row>
    <row r="14" spans="1:14">
      <c r="A14" s="32" t="s">
        <v>92</v>
      </c>
      <c r="B14" s="11">
        <v>557704.66</v>
      </c>
      <c r="C14" s="16">
        <v>532590.91</v>
      </c>
      <c r="D14" s="16">
        <v>575806.67000000004</v>
      </c>
      <c r="E14" s="16">
        <v>476080.81999999995</v>
      </c>
      <c r="F14" s="17">
        <v>500307.77</v>
      </c>
      <c r="G14" s="11">
        <v>421814.23</v>
      </c>
      <c r="H14" s="18">
        <v>431665.78</v>
      </c>
      <c r="I14" s="21">
        <v>451009.79</v>
      </c>
      <c r="J14" s="16">
        <v>473208.37</v>
      </c>
      <c r="K14" s="21">
        <v>556801.68999999994</v>
      </c>
      <c r="L14" s="5">
        <v>531125.47</v>
      </c>
      <c r="M14" s="5">
        <v>591232.67000000004</v>
      </c>
      <c r="N14" s="6">
        <f t="shared" si="0"/>
        <v>6099348.8299999991</v>
      </c>
    </row>
    <row r="15" spans="1:14">
      <c r="A15" t="s">
        <v>5</v>
      </c>
      <c r="B15" s="11">
        <v>75058.37000000001</v>
      </c>
      <c r="C15" s="16">
        <v>78210.429999999993</v>
      </c>
      <c r="D15" s="16">
        <v>79308.950000000012</v>
      </c>
      <c r="E15" s="16">
        <v>76297.340000000011</v>
      </c>
      <c r="F15" s="17">
        <v>84325.11</v>
      </c>
      <c r="G15" s="11">
        <v>78614.36</v>
      </c>
      <c r="H15" s="18">
        <v>92452.05</v>
      </c>
      <c r="I15" s="21">
        <v>68881.16</v>
      </c>
      <c r="J15" s="16">
        <v>74137.55</v>
      </c>
      <c r="K15" s="21">
        <v>90559.69</v>
      </c>
      <c r="L15" s="5">
        <v>87500.26</v>
      </c>
      <c r="M15" s="5">
        <v>86501.51</v>
      </c>
      <c r="N15" s="6">
        <f t="shared" si="0"/>
        <v>971846.78</v>
      </c>
    </row>
    <row r="16" spans="1:14">
      <c r="A16" t="s">
        <v>93</v>
      </c>
      <c r="B16" s="11">
        <v>1282452.44</v>
      </c>
      <c r="C16" s="16">
        <v>1253921.4899999998</v>
      </c>
      <c r="D16" s="16">
        <v>1329718.4999999998</v>
      </c>
      <c r="E16" s="16">
        <v>1223691.08</v>
      </c>
      <c r="F16" s="17">
        <v>1442072.8299999998</v>
      </c>
      <c r="G16" s="11">
        <v>1213229.76</v>
      </c>
      <c r="H16" s="18">
        <v>1353835.04</v>
      </c>
      <c r="I16" s="21">
        <v>1769515.88</v>
      </c>
      <c r="J16" s="16">
        <v>1973786.38</v>
      </c>
      <c r="K16" s="21">
        <v>2629024.7999999998</v>
      </c>
      <c r="L16" s="5">
        <v>2515269.86</v>
      </c>
      <c r="M16" s="5">
        <v>2524697.5699999998</v>
      </c>
      <c r="N16" s="6">
        <f t="shared" si="0"/>
        <v>20511215.629999999</v>
      </c>
    </row>
    <row r="17" spans="1:14">
      <c r="A17" t="s">
        <v>94</v>
      </c>
      <c r="B17" s="11">
        <v>4051104.2899999996</v>
      </c>
      <c r="C17" s="16">
        <v>3967396.0999999996</v>
      </c>
      <c r="D17" s="16">
        <v>4627420.07</v>
      </c>
      <c r="E17" s="16">
        <v>3873136.2199999997</v>
      </c>
      <c r="F17" s="17">
        <v>4411250.7200000007</v>
      </c>
      <c r="G17" s="11">
        <v>4323680.5299999993</v>
      </c>
      <c r="H17" s="18">
        <v>4287366.66</v>
      </c>
      <c r="I17" s="21">
        <v>4054369.86</v>
      </c>
      <c r="J17" s="16">
        <v>4056954.76</v>
      </c>
      <c r="K17" s="21">
        <v>4529149.66</v>
      </c>
      <c r="L17" s="5">
        <v>4364821.8899999997</v>
      </c>
      <c r="M17" s="5">
        <v>4443160.8499999996</v>
      </c>
      <c r="N17" s="6">
        <f t="shared" si="0"/>
        <v>50989811.610000007</v>
      </c>
    </row>
    <row r="18" spans="1:14">
      <c r="A18" t="s">
        <v>8</v>
      </c>
      <c r="B18" s="11">
        <v>31806.969999999998</v>
      </c>
      <c r="C18" s="16">
        <v>31200.440000000002</v>
      </c>
      <c r="D18" s="16">
        <v>32224.09</v>
      </c>
      <c r="E18" s="16">
        <v>29797.489999999998</v>
      </c>
      <c r="F18" s="17">
        <v>31459</v>
      </c>
      <c r="G18" s="11">
        <v>33155.060000000005</v>
      </c>
      <c r="H18" s="18">
        <v>30449.3</v>
      </c>
      <c r="I18" s="21">
        <v>21697.74</v>
      </c>
      <c r="J18" s="16">
        <v>24495.77</v>
      </c>
      <c r="K18" s="21">
        <v>26912.2</v>
      </c>
      <c r="L18" s="5">
        <v>26118.29</v>
      </c>
      <c r="M18" s="5">
        <v>28801.95</v>
      </c>
      <c r="N18" s="6">
        <f t="shared" si="0"/>
        <v>348118.3</v>
      </c>
    </row>
    <row r="19" spans="1:14">
      <c r="A19" t="s">
        <v>95</v>
      </c>
      <c r="B19" s="11">
        <v>430377.03</v>
      </c>
      <c r="C19" s="16">
        <v>416391.01</v>
      </c>
      <c r="D19" s="16">
        <v>442991.27999999997</v>
      </c>
      <c r="E19" s="16">
        <v>415873.89</v>
      </c>
      <c r="F19" s="17">
        <v>482341.58</v>
      </c>
      <c r="G19" s="11">
        <v>454437.49000000005</v>
      </c>
      <c r="H19" s="18">
        <v>496636.78</v>
      </c>
      <c r="I19" s="21">
        <v>533649.81999999995</v>
      </c>
      <c r="J19" s="16">
        <v>495808.67</v>
      </c>
      <c r="K19" s="21">
        <v>562061.23</v>
      </c>
      <c r="L19" s="5">
        <v>513234.25</v>
      </c>
      <c r="M19" s="5">
        <v>476200.82</v>
      </c>
      <c r="N19" s="6">
        <f t="shared" si="0"/>
        <v>5720003.8500000006</v>
      </c>
    </row>
    <row r="20" spans="1:14">
      <c r="A20" t="s">
        <v>96</v>
      </c>
      <c r="B20" s="11">
        <v>257561.15</v>
      </c>
      <c r="C20" s="16">
        <v>265489.84999999998</v>
      </c>
      <c r="D20" s="16">
        <v>277098.15000000002</v>
      </c>
      <c r="E20" s="16">
        <v>248031.45</v>
      </c>
      <c r="F20" s="17">
        <v>270879.17000000004</v>
      </c>
      <c r="G20" s="11">
        <v>248098.47</v>
      </c>
      <c r="H20" s="18">
        <v>271566.28999999998</v>
      </c>
      <c r="I20" s="21">
        <v>280679.67</v>
      </c>
      <c r="J20" s="16">
        <v>264290.13</v>
      </c>
      <c r="K20" s="21">
        <v>316251.86</v>
      </c>
      <c r="L20" s="5">
        <v>309945.17</v>
      </c>
      <c r="M20" s="5">
        <v>308638.18</v>
      </c>
      <c r="N20" s="6">
        <f t="shared" si="0"/>
        <v>3318529.54</v>
      </c>
    </row>
    <row r="21" spans="1:14">
      <c r="A21" t="s">
        <v>97</v>
      </c>
      <c r="B21" s="11">
        <v>415829.19</v>
      </c>
      <c r="C21" s="16">
        <v>382068.58</v>
      </c>
      <c r="D21" s="16">
        <v>434566.05</v>
      </c>
      <c r="E21" s="16">
        <v>396570.87999999995</v>
      </c>
      <c r="F21" s="17">
        <v>421468.19999999995</v>
      </c>
      <c r="G21" s="11">
        <v>368438.09</v>
      </c>
      <c r="H21" s="18">
        <v>428350.69999999995</v>
      </c>
      <c r="I21" s="21">
        <v>397874.4</v>
      </c>
      <c r="J21" s="16">
        <v>387672.24</v>
      </c>
      <c r="K21" s="21">
        <v>441509.49</v>
      </c>
      <c r="L21" s="5">
        <v>442751.45</v>
      </c>
      <c r="M21" s="5">
        <v>464794.02</v>
      </c>
      <c r="N21" s="6">
        <f t="shared" si="0"/>
        <v>4981893.2899999991</v>
      </c>
    </row>
    <row r="22" spans="1:14">
      <c r="A22" t="s">
        <v>98</v>
      </c>
      <c r="B22" s="11">
        <v>588767.77</v>
      </c>
      <c r="C22" s="16">
        <v>561944.41999999993</v>
      </c>
      <c r="D22" s="16">
        <v>676459.25</v>
      </c>
      <c r="E22" s="16">
        <v>554653.13000000012</v>
      </c>
      <c r="F22" s="17">
        <v>669791.38</v>
      </c>
      <c r="G22" s="11">
        <v>638421.37</v>
      </c>
      <c r="H22" s="18">
        <v>717752.05</v>
      </c>
      <c r="I22" s="21">
        <v>781585.9</v>
      </c>
      <c r="J22" s="16">
        <v>742474.15</v>
      </c>
      <c r="K22" s="21">
        <v>853095.44</v>
      </c>
      <c r="L22" s="5">
        <v>766227.78</v>
      </c>
      <c r="M22" s="5">
        <v>707181.39</v>
      </c>
      <c r="N22" s="6">
        <f t="shared" si="0"/>
        <v>8258354.0300000012</v>
      </c>
    </row>
    <row r="23" spans="1:14">
      <c r="A23" t="s">
        <v>12</v>
      </c>
      <c r="B23" s="11">
        <v>308611.28999999998</v>
      </c>
      <c r="C23" s="16">
        <v>302929.03000000003</v>
      </c>
      <c r="D23" s="16">
        <v>299885.44</v>
      </c>
      <c r="E23" s="16">
        <v>272132.50999999995</v>
      </c>
      <c r="F23" s="17">
        <v>311378.58999999997</v>
      </c>
      <c r="G23" s="11">
        <v>270760.58</v>
      </c>
      <c r="H23" s="18">
        <v>330702.49</v>
      </c>
      <c r="I23" s="21">
        <v>256216.82</v>
      </c>
      <c r="J23" s="16">
        <v>246347.5</v>
      </c>
      <c r="K23" s="21">
        <v>280977.95</v>
      </c>
      <c r="L23" s="5">
        <v>267192.77</v>
      </c>
      <c r="M23" s="5">
        <v>238033.86</v>
      </c>
      <c r="N23" s="6">
        <f t="shared" si="0"/>
        <v>3385168.83</v>
      </c>
    </row>
    <row r="24" spans="1:14">
      <c r="A24" t="s">
        <v>129</v>
      </c>
      <c r="B24" s="11">
        <v>5381520.54</v>
      </c>
      <c r="C24" s="16">
        <v>5199052.63</v>
      </c>
      <c r="D24" s="16">
        <v>5789569.5799999991</v>
      </c>
      <c r="E24" s="16">
        <v>5242772.08</v>
      </c>
      <c r="F24" s="17">
        <v>5814077.8099999996</v>
      </c>
      <c r="G24" s="11">
        <v>6294006.8399999989</v>
      </c>
      <c r="H24" s="18">
        <v>5457379.46</v>
      </c>
      <c r="I24" s="21">
        <v>4333977.5999999996</v>
      </c>
      <c r="J24" s="16">
        <v>5244441.67</v>
      </c>
      <c r="K24" s="21">
        <v>5936783.1799999997</v>
      </c>
      <c r="L24" s="5">
        <v>5675255.6900000004</v>
      </c>
      <c r="M24" s="5">
        <v>5827912.9400000004</v>
      </c>
      <c r="N24" s="6">
        <f t="shared" si="0"/>
        <v>66196750.019999996</v>
      </c>
    </row>
    <row r="25" spans="1:14">
      <c r="A25" t="s">
        <v>13</v>
      </c>
      <c r="B25" s="11">
        <v>70469.48</v>
      </c>
      <c r="C25" s="16">
        <v>60473.25</v>
      </c>
      <c r="D25" s="16">
        <v>70791.520000000004</v>
      </c>
      <c r="E25" s="16">
        <v>57267.560000000005</v>
      </c>
      <c r="F25" s="17">
        <v>67890.73000000001</v>
      </c>
      <c r="G25" s="11">
        <v>68978.41</v>
      </c>
      <c r="H25" s="18">
        <v>70845.820000000007</v>
      </c>
      <c r="I25" s="21">
        <v>68470.92</v>
      </c>
      <c r="J25" s="16">
        <v>68494.350000000006</v>
      </c>
      <c r="K25" s="21">
        <v>83202.48</v>
      </c>
      <c r="L25" s="5">
        <v>78175.31</v>
      </c>
      <c r="M25" s="5">
        <v>76156.539999999994</v>
      </c>
      <c r="N25" s="6">
        <f t="shared" si="0"/>
        <v>841216.37000000011</v>
      </c>
    </row>
    <row r="26" spans="1:14">
      <c r="A26" t="s">
        <v>14</v>
      </c>
      <c r="B26" s="11">
        <v>35923.660000000003</v>
      </c>
      <c r="C26" s="16">
        <v>34866.529999999992</v>
      </c>
      <c r="D26" s="16">
        <v>35728.769999999997</v>
      </c>
      <c r="E26" s="16">
        <v>32291.269999999997</v>
      </c>
      <c r="F26" s="17">
        <v>36246.980000000003</v>
      </c>
      <c r="G26" s="11">
        <v>35714.82</v>
      </c>
      <c r="H26" s="18">
        <v>34571.94</v>
      </c>
      <c r="I26" s="21">
        <v>36457.339999999997</v>
      </c>
      <c r="J26" s="16">
        <v>40788.1</v>
      </c>
      <c r="K26" s="21">
        <v>53650.5</v>
      </c>
      <c r="L26" s="5">
        <v>51862.26</v>
      </c>
      <c r="M26" s="5">
        <v>54637.18</v>
      </c>
      <c r="N26" s="6">
        <f t="shared" si="0"/>
        <v>482739.35</v>
      </c>
    </row>
    <row r="27" spans="1:14">
      <c r="A27" t="s">
        <v>99</v>
      </c>
      <c r="B27" s="11">
        <v>2653211.6300000004</v>
      </c>
      <c r="C27" s="16">
        <v>2520344.34</v>
      </c>
      <c r="D27" s="16">
        <v>2711406.87</v>
      </c>
      <c r="E27" s="16">
        <v>2515049.69</v>
      </c>
      <c r="F27" s="17">
        <v>2751088.89</v>
      </c>
      <c r="G27" s="11">
        <v>2502209.06</v>
      </c>
      <c r="H27" s="18">
        <v>2759602.57</v>
      </c>
      <c r="I27" s="21">
        <v>2341701.88</v>
      </c>
      <c r="J27" s="16">
        <v>2418322.09</v>
      </c>
      <c r="K27" s="21">
        <v>2673470.2799999998</v>
      </c>
      <c r="L27" s="5">
        <v>2685656.26</v>
      </c>
      <c r="M27" s="5">
        <v>2782697.84</v>
      </c>
      <c r="N27" s="6">
        <f t="shared" si="0"/>
        <v>31314761.400000002</v>
      </c>
    </row>
    <row r="28" spans="1:14">
      <c r="A28" t="s">
        <v>100</v>
      </c>
      <c r="B28" s="11">
        <v>795812.64</v>
      </c>
      <c r="C28" s="16">
        <v>772118.39000000013</v>
      </c>
      <c r="D28" s="16">
        <v>818540.92999999993</v>
      </c>
      <c r="E28" s="16">
        <v>739363.93</v>
      </c>
      <c r="F28" s="17">
        <v>788173.9</v>
      </c>
      <c r="G28" s="11">
        <v>697322.85</v>
      </c>
      <c r="H28" s="18">
        <v>738835.58999999985</v>
      </c>
      <c r="I28" s="21">
        <v>673491.74</v>
      </c>
      <c r="J28" s="16">
        <v>683807</v>
      </c>
      <c r="K28" s="21">
        <v>763487.6</v>
      </c>
      <c r="L28" s="5">
        <v>744557.61</v>
      </c>
      <c r="M28" s="5">
        <v>819398.09</v>
      </c>
      <c r="N28" s="6">
        <f t="shared" si="0"/>
        <v>9034910.2699999996</v>
      </c>
    </row>
    <row r="29" spans="1:14">
      <c r="A29" t="s">
        <v>17</v>
      </c>
      <c r="B29" s="11">
        <v>203087.9</v>
      </c>
      <c r="C29" s="16">
        <v>197861.03999999998</v>
      </c>
      <c r="D29" s="16">
        <v>209396.83000000002</v>
      </c>
      <c r="E29" s="16">
        <v>176299.19999999998</v>
      </c>
      <c r="F29" s="17">
        <v>201552.62999999998</v>
      </c>
      <c r="G29" s="11">
        <v>176181.72</v>
      </c>
      <c r="H29" s="18">
        <v>218287.8</v>
      </c>
      <c r="I29" s="21">
        <v>181275.01</v>
      </c>
      <c r="J29" s="16">
        <v>186390.74</v>
      </c>
      <c r="K29" s="21">
        <v>227392.09</v>
      </c>
      <c r="L29" s="5">
        <v>218158.16</v>
      </c>
      <c r="M29" s="5">
        <v>224097.65</v>
      </c>
      <c r="N29" s="6">
        <f t="shared" si="0"/>
        <v>2419980.77</v>
      </c>
    </row>
    <row r="30" spans="1:14">
      <c r="A30" t="s">
        <v>18</v>
      </c>
      <c r="B30" s="11">
        <v>34658.630000000005</v>
      </c>
      <c r="C30" s="16">
        <v>31835.52</v>
      </c>
      <c r="D30" s="16">
        <v>29779.460000000003</v>
      </c>
      <c r="E30" s="16">
        <v>26534.68</v>
      </c>
      <c r="F30" s="17">
        <v>29573.72</v>
      </c>
      <c r="G30" s="11">
        <v>21924.239999999998</v>
      </c>
      <c r="H30" s="18">
        <v>24121.91</v>
      </c>
      <c r="I30" s="21">
        <v>24247.97</v>
      </c>
      <c r="J30" s="16">
        <v>23386.080000000002</v>
      </c>
      <c r="K30" s="21">
        <v>28328.51</v>
      </c>
      <c r="L30" s="5">
        <v>29433.02</v>
      </c>
      <c r="M30" s="5">
        <v>36459.72</v>
      </c>
      <c r="N30" s="6">
        <f t="shared" si="0"/>
        <v>340283.46000000008</v>
      </c>
    </row>
    <row r="31" spans="1:14">
      <c r="A31" t="s">
        <v>19</v>
      </c>
      <c r="B31" s="11">
        <v>143690.35999999999</v>
      </c>
      <c r="C31" s="16">
        <v>145102.92000000001</v>
      </c>
      <c r="D31" s="16">
        <v>148229.81</v>
      </c>
      <c r="E31" s="16">
        <v>127083.06</v>
      </c>
      <c r="F31" s="17">
        <v>143869.53999999998</v>
      </c>
      <c r="G31" s="11">
        <v>131244.62</v>
      </c>
      <c r="H31" s="18">
        <v>150386.20000000001</v>
      </c>
      <c r="I31" s="21">
        <v>1076641.1000000001</v>
      </c>
      <c r="J31" s="16">
        <v>130650.98</v>
      </c>
      <c r="K31" s="21">
        <v>162677.84</v>
      </c>
      <c r="L31" s="5">
        <v>145752.17000000001</v>
      </c>
      <c r="M31" s="5">
        <v>155873.34</v>
      </c>
      <c r="N31" s="6">
        <f t="shared" si="0"/>
        <v>2661201.94</v>
      </c>
    </row>
    <row r="32" spans="1:14">
      <c r="A32" t="s">
        <v>20</v>
      </c>
      <c r="B32" s="11">
        <v>34325.97</v>
      </c>
      <c r="C32" s="16">
        <v>32467.25</v>
      </c>
      <c r="D32" s="16">
        <v>34619.270000000004</v>
      </c>
      <c r="E32" s="16">
        <v>34594.370000000003</v>
      </c>
      <c r="F32" s="17">
        <v>37199.4</v>
      </c>
      <c r="G32" s="11">
        <v>31491.920000000002</v>
      </c>
      <c r="H32" s="18">
        <v>34434.859999999993</v>
      </c>
      <c r="I32" s="21">
        <v>32212.02</v>
      </c>
      <c r="J32" s="16">
        <v>32956.92</v>
      </c>
      <c r="K32" s="21">
        <v>37463.449999999997</v>
      </c>
      <c r="L32" s="5">
        <v>34988.550000000003</v>
      </c>
      <c r="M32" s="5">
        <v>37343.449999999997</v>
      </c>
      <c r="N32" s="6">
        <f t="shared" si="0"/>
        <v>414097.43</v>
      </c>
    </row>
    <row r="33" spans="1:14">
      <c r="A33" t="s">
        <v>21</v>
      </c>
      <c r="B33" s="11">
        <v>18564.41</v>
      </c>
      <c r="C33" s="16">
        <v>20399.219999999998</v>
      </c>
      <c r="D33" s="16">
        <v>18906.260000000002</v>
      </c>
      <c r="E33" s="16">
        <v>16939.219999999998</v>
      </c>
      <c r="F33" s="17">
        <v>18797.710000000003</v>
      </c>
      <c r="G33" s="11">
        <v>18217.719999999998</v>
      </c>
      <c r="H33" s="18">
        <v>19686.969999999998</v>
      </c>
      <c r="I33" s="21">
        <v>23779.98</v>
      </c>
      <c r="J33" s="16">
        <v>23955.03</v>
      </c>
      <c r="K33" s="21">
        <v>29107.87</v>
      </c>
      <c r="L33" s="5">
        <v>26158.37</v>
      </c>
      <c r="M33" s="5">
        <v>24843.06</v>
      </c>
      <c r="N33" s="6">
        <f t="shared" si="0"/>
        <v>259355.82</v>
      </c>
    </row>
    <row r="34" spans="1:14">
      <c r="A34" t="s">
        <v>101</v>
      </c>
      <c r="B34" s="11">
        <v>27431.35</v>
      </c>
      <c r="C34" s="16">
        <v>29362.55</v>
      </c>
      <c r="D34" s="16">
        <v>30531.359999999997</v>
      </c>
      <c r="E34" s="16">
        <v>28025.159999999996</v>
      </c>
      <c r="F34" s="17">
        <v>26811.89</v>
      </c>
      <c r="G34" s="11">
        <v>22854.230000000003</v>
      </c>
      <c r="H34" s="18">
        <v>23931.07</v>
      </c>
      <c r="I34" s="21">
        <v>30213.14</v>
      </c>
      <c r="J34" s="16">
        <v>29868.09</v>
      </c>
      <c r="K34" s="21">
        <v>39302.49</v>
      </c>
      <c r="L34" s="5">
        <v>39332.379999999997</v>
      </c>
      <c r="M34" s="5">
        <v>43722.5</v>
      </c>
      <c r="N34" s="6">
        <f t="shared" si="0"/>
        <v>371386.21</v>
      </c>
    </row>
    <row r="35" spans="1:14">
      <c r="A35" t="s">
        <v>23</v>
      </c>
      <c r="B35" s="11">
        <v>100236.92</v>
      </c>
      <c r="C35" s="16">
        <v>96255.17</v>
      </c>
      <c r="D35" s="16">
        <v>86786.54</v>
      </c>
      <c r="E35" s="16">
        <v>81544.34</v>
      </c>
      <c r="F35" s="17">
        <v>92756.23000000001</v>
      </c>
      <c r="G35" s="11">
        <v>83430.259999999995</v>
      </c>
      <c r="H35" s="18">
        <v>98680.09</v>
      </c>
      <c r="I35" s="21">
        <v>1416912.6</v>
      </c>
      <c r="J35" s="16">
        <v>62140.36</v>
      </c>
      <c r="K35" s="21">
        <v>86826.31</v>
      </c>
      <c r="L35" s="5">
        <v>72794.22</v>
      </c>
      <c r="M35" s="5">
        <v>60184</v>
      </c>
      <c r="N35" s="6">
        <f t="shared" si="0"/>
        <v>2338547.04</v>
      </c>
    </row>
    <row r="36" spans="1:14">
      <c r="A36" t="s">
        <v>24</v>
      </c>
      <c r="B36" s="11">
        <v>71096.649999999994</v>
      </c>
      <c r="C36" s="16">
        <v>67856.62000000001</v>
      </c>
      <c r="D36" s="16">
        <v>66462.87</v>
      </c>
      <c r="E36" s="16">
        <v>66361.59</v>
      </c>
      <c r="F36" s="17">
        <v>72131.37000000001</v>
      </c>
      <c r="G36" s="11">
        <v>69538.58</v>
      </c>
      <c r="H36" s="18">
        <v>74656.820000000007</v>
      </c>
      <c r="I36" s="21">
        <v>75480.97</v>
      </c>
      <c r="J36" s="16">
        <v>70649.22</v>
      </c>
      <c r="K36" s="21">
        <v>85197.119999999995</v>
      </c>
      <c r="L36" s="5">
        <v>78689.899999999994</v>
      </c>
      <c r="M36" s="5">
        <v>78098.86</v>
      </c>
      <c r="N36" s="6">
        <f t="shared" si="0"/>
        <v>876220.57</v>
      </c>
    </row>
    <row r="37" spans="1:14">
      <c r="A37" t="s">
        <v>25</v>
      </c>
      <c r="B37" s="11">
        <v>115192.76000000001</v>
      </c>
      <c r="C37" s="16">
        <v>110653.16</v>
      </c>
      <c r="D37" s="16">
        <v>120039.48</v>
      </c>
      <c r="E37" s="16">
        <v>108730.97</v>
      </c>
      <c r="F37" s="17">
        <v>118737.78</v>
      </c>
      <c r="G37" s="11">
        <v>110541.02</v>
      </c>
      <c r="H37" s="18">
        <v>120752.05</v>
      </c>
      <c r="I37" s="21">
        <v>117465.71</v>
      </c>
      <c r="J37" s="16">
        <v>114988.27</v>
      </c>
      <c r="K37" s="21">
        <v>127492.47</v>
      </c>
      <c r="L37" s="5">
        <v>126177.94</v>
      </c>
      <c r="M37" s="5">
        <v>125556.56</v>
      </c>
      <c r="N37" s="6">
        <f t="shared" si="0"/>
        <v>1416328.1700000002</v>
      </c>
    </row>
    <row r="38" spans="1:14">
      <c r="A38" t="s">
        <v>102</v>
      </c>
      <c r="B38" s="11">
        <v>376763.61</v>
      </c>
      <c r="C38" s="16">
        <v>355848.54</v>
      </c>
      <c r="D38" s="16">
        <v>397919.69</v>
      </c>
      <c r="E38" s="16">
        <v>365908.62</v>
      </c>
      <c r="F38" s="17">
        <v>399981.31</v>
      </c>
      <c r="G38" s="11">
        <v>362260.00999999995</v>
      </c>
      <c r="H38" s="18">
        <v>383652.06</v>
      </c>
      <c r="I38" s="21">
        <v>393711.73</v>
      </c>
      <c r="J38" s="16">
        <v>367311.17</v>
      </c>
      <c r="K38" s="21">
        <v>434225.51</v>
      </c>
      <c r="L38" s="5">
        <v>427015.83</v>
      </c>
      <c r="M38" s="5">
        <v>416097.79</v>
      </c>
      <c r="N38" s="6">
        <f t="shared" si="0"/>
        <v>4680695.87</v>
      </c>
    </row>
    <row r="39" spans="1:14">
      <c r="A39" t="s">
        <v>27</v>
      </c>
      <c r="B39" s="11">
        <v>238689.91999999998</v>
      </c>
      <c r="C39" s="16">
        <v>234639.69999999998</v>
      </c>
      <c r="D39" s="16">
        <v>253847.65000000002</v>
      </c>
      <c r="E39" s="16">
        <v>237755.78</v>
      </c>
      <c r="F39" s="17">
        <v>265350.87</v>
      </c>
      <c r="G39" s="11">
        <v>255564.05000000002</v>
      </c>
      <c r="H39" s="18">
        <v>289456.08000000007</v>
      </c>
      <c r="I39" s="21">
        <v>260635.98</v>
      </c>
      <c r="J39" s="16">
        <v>252196.76</v>
      </c>
      <c r="K39" s="21">
        <v>280212.03000000003</v>
      </c>
      <c r="L39" s="5">
        <v>252886.34</v>
      </c>
      <c r="M39" s="5">
        <v>253768.25</v>
      </c>
      <c r="N39" s="6">
        <f t="shared" si="0"/>
        <v>3075003.41</v>
      </c>
    </row>
    <row r="40" spans="1:14">
      <c r="A40" s="27" t="s">
        <v>103</v>
      </c>
      <c r="B40" s="11">
        <v>3201999.9899999998</v>
      </c>
      <c r="C40" s="16">
        <v>3325684.77</v>
      </c>
      <c r="D40" s="16">
        <v>3490288.72</v>
      </c>
      <c r="E40" s="16">
        <v>3323156.8200000003</v>
      </c>
      <c r="F40" s="17">
        <v>3433853.89</v>
      </c>
      <c r="G40" s="11">
        <v>3066904.16</v>
      </c>
      <c r="H40" s="18">
        <v>3248903.24</v>
      </c>
      <c r="I40" s="21">
        <v>3211159.46</v>
      </c>
      <c r="J40" s="16">
        <v>3007751.6</v>
      </c>
      <c r="K40" s="21">
        <v>3375343.39</v>
      </c>
      <c r="L40" s="5">
        <v>3264717.38</v>
      </c>
      <c r="M40" s="5">
        <v>3324006.68</v>
      </c>
      <c r="N40" s="6">
        <f t="shared" si="0"/>
        <v>39273770.100000009</v>
      </c>
    </row>
    <row r="41" spans="1:14">
      <c r="A41" t="s">
        <v>29</v>
      </c>
      <c r="B41" s="11">
        <v>65280.30999999999</v>
      </c>
      <c r="C41" s="16">
        <v>64552.81</v>
      </c>
      <c r="D41" s="16">
        <v>61766.13</v>
      </c>
      <c r="E41" s="16">
        <v>54219.44000000001</v>
      </c>
      <c r="F41" s="17">
        <v>59597.039999999994</v>
      </c>
      <c r="G41" s="11">
        <v>54117.33</v>
      </c>
      <c r="H41" s="18">
        <v>59495.65</v>
      </c>
      <c r="I41" s="21">
        <v>48645.78</v>
      </c>
      <c r="J41" s="16">
        <v>45037.24</v>
      </c>
      <c r="K41" s="21">
        <v>55405.440000000002</v>
      </c>
      <c r="L41" s="5">
        <v>52085.11</v>
      </c>
      <c r="M41" s="5">
        <v>56926.62</v>
      </c>
      <c r="N41" s="6">
        <f t="shared" si="0"/>
        <v>677128.89999999991</v>
      </c>
    </row>
    <row r="42" spans="1:14">
      <c r="A42" t="s">
        <v>104</v>
      </c>
      <c r="B42" s="11">
        <v>397404.49</v>
      </c>
      <c r="C42" s="16">
        <v>382717.89</v>
      </c>
      <c r="D42" s="16">
        <v>402006.43</v>
      </c>
      <c r="E42" s="16">
        <v>373132.54000000004</v>
      </c>
      <c r="F42" s="17">
        <v>421671</v>
      </c>
      <c r="G42" s="11">
        <v>386988.88999999996</v>
      </c>
      <c r="H42" s="18">
        <v>419946.00000000006</v>
      </c>
      <c r="I42" s="21">
        <v>396757.88</v>
      </c>
      <c r="J42" s="16">
        <v>361416.46</v>
      </c>
      <c r="K42" s="21">
        <v>413286.75</v>
      </c>
      <c r="L42" s="5">
        <v>381947.57</v>
      </c>
      <c r="M42" s="5">
        <v>361450.68</v>
      </c>
      <c r="N42" s="6">
        <f t="shared" si="0"/>
        <v>4698726.58</v>
      </c>
    </row>
    <row r="43" spans="1:14">
      <c r="A43" t="s">
        <v>31</v>
      </c>
      <c r="B43" s="11">
        <v>290536.99000000005</v>
      </c>
      <c r="C43" s="16">
        <v>290217.25</v>
      </c>
      <c r="D43" s="16">
        <v>294510.52</v>
      </c>
      <c r="E43" s="16">
        <v>264641.28000000003</v>
      </c>
      <c r="F43" s="17">
        <v>290456.21999999997</v>
      </c>
      <c r="G43" s="11">
        <v>271937.63</v>
      </c>
      <c r="H43" s="18">
        <v>285200.24</v>
      </c>
      <c r="I43" s="21">
        <v>192732.32</v>
      </c>
      <c r="J43" s="16">
        <v>192930.24</v>
      </c>
      <c r="K43" s="21">
        <v>215473.36</v>
      </c>
      <c r="L43" s="5">
        <v>191325.02</v>
      </c>
      <c r="M43" s="5">
        <v>207295.34</v>
      </c>
      <c r="N43" s="6">
        <f t="shared" si="0"/>
        <v>2987256.41</v>
      </c>
    </row>
    <row r="44" spans="1:14">
      <c r="A44" t="s">
        <v>32</v>
      </c>
      <c r="B44" s="11">
        <v>58132.939999999995</v>
      </c>
      <c r="C44" s="16">
        <v>67153.100000000006</v>
      </c>
      <c r="D44" s="16">
        <v>65978.069999999992</v>
      </c>
      <c r="E44" s="16">
        <v>58318.960000000006</v>
      </c>
      <c r="F44" s="17">
        <v>64433.07</v>
      </c>
      <c r="G44" s="11">
        <v>68199.320000000007</v>
      </c>
      <c r="H44" s="18">
        <v>78532.45</v>
      </c>
      <c r="I44" s="21">
        <v>50954.58</v>
      </c>
      <c r="J44" s="16">
        <v>44921.81</v>
      </c>
      <c r="K44" s="21">
        <v>53572.7</v>
      </c>
      <c r="L44" s="5">
        <v>50928.86</v>
      </c>
      <c r="M44" s="5">
        <v>43916.25</v>
      </c>
      <c r="N44" s="6">
        <f t="shared" ref="N44:N75" si="1">SUM(B44:M44)</f>
        <v>705042.11</v>
      </c>
    </row>
    <row r="45" spans="1:14">
      <c r="A45" t="s">
        <v>33</v>
      </c>
      <c r="B45" s="11">
        <v>13407.51</v>
      </c>
      <c r="C45" s="16">
        <v>13246.04</v>
      </c>
      <c r="D45" s="16">
        <v>13504.29</v>
      </c>
      <c r="E45" s="16">
        <v>11711.699999999997</v>
      </c>
      <c r="F45" s="17">
        <v>14327.15</v>
      </c>
      <c r="G45" s="11">
        <v>12914.29</v>
      </c>
      <c r="H45" s="18">
        <v>13564.14</v>
      </c>
      <c r="I45" s="21">
        <v>16389.62</v>
      </c>
      <c r="J45" s="16">
        <v>18240.849999999999</v>
      </c>
      <c r="K45" s="21">
        <v>25268.07</v>
      </c>
      <c r="L45" s="5">
        <v>24441.72</v>
      </c>
      <c r="M45" s="5">
        <v>19697.93</v>
      </c>
      <c r="N45" s="6">
        <f t="shared" si="1"/>
        <v>196713.31</v>
      </c>
    </row>
    <row r="46" spans="1:14">
      <c r="A46" t="s">
        <v>105</v>
      </c>
      <c r="B46" s="11">
        <v>651865.67000000004</v>
      </c>
      <c r="C46" s="16">
        <v>663504.91</v>
      </c>
      <c r="D46" s="16">
        <v>739551.99</v>
      </c>
      <c r="E46" s="16">
        <v>658275.59</v>
      </c>
      <c r="F46" s="17">
        <v>744615.32</v>
      </c>
      <c r="G46" s="11">
        <v>666838.24</v>
      </c>
      <c r="H46" s="18">
        <v>747269.89</v>
      </c>
      <c r="I46" s="21">
        <v>755949.32</v>
      </c>
      <c r="J46" s="16">
        <v>690937.36</v>
      </c>
      <c r="K46" s="21">
        <v>811154.99</v>
      </c>
      <c r="L46" s="5">
        <v>788185.89</v>
      </c>
      <c r="M46" s="5">
        <v>782075.45</v>
      </c>
      <c r="N46" s="6">
        <f t="shared" si="1"/>
        <v>8700224.6199999992</v>
      </c>
    </row>
    <row r="47" spans="1:14">
      <c r="A47" t="s">
        <v>106</v>
      </c>
      <c r="B47" s="11">
        <v>1382320.04</v>
      </c>
      <c r="C47" s="16">
        <v>1320874.8799999999</v>
      </c>
      <c r="D47" s="16">
        <v>1523814.78</v>
      </c>
      <c r="E47" s="16">
        <v>1307394.8600000001</v>
      </c>
      <c r="F47" s="17">
        <v>1572120.0200000003</v>
      </c>
      <c r="G47" s="11">
        <v>1471376.84</v>
      </c>
      <c r="H47" s="18">
        <v>1570886.73</v>
      </c>
      <c r="I47" s="21">
        <v>1755830.77</v>
      </c>
      <c r="J47" s="16">
        <v>1659829.78</v>
      </c>
      <c r="K47" s="21">
        <v>1896932.81</v>
      </c>
      <c r="L47" s="5">
        <v>1742702.79</v>
      </c>
      <c r="M47" s="5">
        <v>1662247.67</v>
      </c>
      <c r="N47" s="6">
        <f t="shared" si="1"/>
        <v>18866331.969999999</v>
      </c>
    </row>
    <row r="48" spans="1:14">
      <c r="A48" t="s">
        <v>107</v>
      </c>
      <c r="B48" s="11">
        <v>655291.10000000009</v>
      </c>
      <c r="C48" s="16">
        <v>644268.73</v>
      </c>
      <c r="D48" s="16">
        <v>727607.82000000007</v>
      </c>
      <c r="E48" s="16">
        <v>664997.57999999996</v>
      </c>
      <c r="F48" s="17">
        <v>744294.85000000009</v>
      </c>
      <c r="G48" s="11">
        <v>637286.77000000014</v>
      </c>
      <c r="H48" s="18">
        <v>690643.99</v>
      </c>
      <c r="I48" s="21">
        <v>687548.66</v>
      </c>
      <c r="J48" s="16">
        <v>635287.93999999994</v>
      </c>
      <c r="K48" s="21">
        <v>723440.48</v>
      </c>
      <c r="L48" s="5">
        <v>709437.37</v>
      </c>
      <c r="M48" s="5">
        <v>713268.04</v>
      </c>
      <c r="N48" s="6">
        <f t="shared" si="1"/>
        <v>8233373.3300000001</v>
      </c>
    </row>
    <row r="49" spans="1:14">
      <c r="A49" t="s">
        <v>37</v>
      </c>
      <c r="B49" s="11">
        <v>112548.01</v>
      </c>
      <c r="C49" s="16">
        <v>112863.97</v>
      </c>
      <c r="D49" s="16">
        <v>112901.12999999999</v>
      </c>
      <c r="E49" s="16">
        <v>109198.01000000001</v>
      </c>
      <c r="F49" s="17">
        <v>120499.51</v>
      </c>
      <c r="G49" s="11">
        <v>109202.76000000001</v>
      </c>
      <c r="H49" s="18">
        <v>123521.39</v>
      </c>
      <c r="I49" s="21">
        <v>110371.68</v>
      </c>
      <c r="J49" s="16">
        <v>106825.7</v>
      </c>
      <c r="K49" s="21">
        <v>124907.85</v>
      </c>
      <c r="L49" s="5">
        <v>118850.5</v>
      </c>
      <c r="M49" s="5">
        <v>121230.37</v>
      </c>
      <c r="N49" s="6">
        <f t="shared" si="1"/>
        <v>1382920.88</v>
      </c>
    </row>
    <row r="50" spans="1:14">
      <c r="A50" t="s">
        <v>38</v>
      </c>
      <c r="B50" s="11">
        <v>25020.68</v>
      </c>
      <c r="C50" s="16">
        <v>24694.15</v>
      </c>
      <c r="D50" s="16">
        <v>24590.57</v>
      </c>
      <c r="E50" s="16">
        <v>23384.89</v>
      </c>
      <c r="F50" s="17">
        <v>24849.1</v>
      </c>
      <c r="G50" s="11">
        <v>22820.37</v>
      </c>
      <c r="H50" s="18">
        <v>25048.97</v>
      </c>
      <c r="I50" s="21">
        <v>21665.23</v>
      </c>
      <c r="J50" s="16">
        <v>19426.310000000001</v>
      </c>
      <c r="K50" s="21">
        <v>23335.79</v>
      </c>
      <c r="L50" s="5">
        <v>22109.78</v>
      </c>
      <c r="M50" s="5">
        <v>25213.33</v>
      </c>
      <c r="N50" s="6">
        <f t="shared" si="1"/>
        <v>282159.17</v>
      </c>
    </row>
    <row r="51" spans="1:14">
      <c r="A51" t="s">
        <v>39</v>
      </c>
      <c r="B51" s="11">
        <v>187154.16999999998</v>
      </c>
      <c r="C51" s="16">
        <v>185453.87</v>
      </c>
      <c r="D51" s="16">
        <v>185341.81</v>
      </c>
      <c r="E51" s="16">
        <v>173742.30999999997</v>
      </c>
      <c r="F51" s="17">
        <v>189483.53</v>
      </c>
      <c r="G51" s="11">
        <v>177925.41999999998</v>
      </c>
      <c r="H51" s="18">
        <v>189094.16</v>
      </c>
      <c r="I51" s="21">
        <v>101885.78</v>
      </c>
      <c r="J51" s="16">
        <v>97388.97</v>
      </c>
      <c r="K51" s="21">
        <v>101672.57</v>
      </c>
      <c r="L51" s="5">
        <v>84794.94</v>
      </c>
      <c r="M51" s="5">
        <v>77845.66</v>
      </c>
      <c r="N51" s="6">
        <f t="shared" si="1"/>
        <v>1751783.1899999997</v>
      </c>
    </row>
    <row r="52" spans="1:14">
      <c r="A52" t="s">
        <v>108</v>
      </c>
      <c r="B52" s="11">
        <v>750865.2</v>
      </c>
      <c r="C52" s="16">
        <v>724904.15</v>
      </c>
      <c r="D52" s="16">
        <v>789124.64</v>
      </c>
      <c r="E52" s="16">
        <v>727447.27999999991</v>
      </c>
      <c r="F52" s="17">
        <v>815322.49000000011</v>
      </c>
      <c r="G52" s="11">
        <v>739692.86</v>
      </c>
      <c r="H52" s="18">
        <v>785630.35000000009</v>
      </c>
      <c r="I52" s="21">
        <v>844886.43</v>
      </c>
      <c r="J52" s="16">
        <v>780711.29</v>
      </c>
      <c r="K52" s="21">
        <v>902841.37</v>
      </c>
      <c r="L52" s="5">
        <v>826423.6</v>
      </c>
      <c r="M52" s="5">
        <v>851159.69</v>
      </c>
      <c r="N52" s="6">
        <f t="shared" si="1"/>
        <v>9539009.3499999996</v>
      </c>
    </row>
    <row r="53" spans="1:14">
      <c r="A53" t="s">
        <v>41</v>
      </c>
      <c r="B53" s="11">
        <v>1006112.8100000002</v>
      </c>
      <c r="C53" s="16">
        <v>986985.47000000009</v>
      </c>
      <c r="D53" s="16">
        <v>1055339.58</v>
      </c>
      <c r="E53" s="16">
        <v>959266.73</v>
      </c>
      <c r="F53" s="17">
        <v>1049603.92</v>
      </c>
      <c r="G53" s="11">
        <v>978278.18</v>
      </c>
      <c r="H53" s="18">
        <v>1107221.6800000002</v>
      </c>
      <c r="I53" s="21">
        <v>830394.54</v>
      </c>
      <c r="J53" s="16">
        <v>866589.86</v>
      </c>
      <c r="K53" s="21">
        <v>1005941.6</v>
      </c>
      <c r="L53" s="5">
        <v>934458.31</v>
      </c>
      <c r="M53" s="5">
        <v>943020.41</v>
      </c>
      <c r="N53" s="6">
        <f t="shared" si="1"/>
        <v>11723213.09</v>
      </c>
    </row>
    <row r="54" spans="1:14">
      <c r="A54" t="s">
        <v>42</v>
      </c>
      <c r="B54" s="11">
        <v>380134.94</v>
      </c>
      <c r="C54" s="16">
        <v>363115.62</v>
      </c>
      <c r="D54" s="16">
        <v>427569.9</v>
      </c>
      <c r="E54" s="16">
        <v>341534.37</v>
      </c>
      <c r="F54" s="17">
        <v>402919.01999999996</v>
      </c>
      <c r="G54" s="11">
        <v>365663.75000000006</v>
      </c>
      <c r="H54" s="18">
        <v>393482.04</v>
      </c>
      <c r="I54" s="21">
        <v>428289.48</v>
      </c>
      <c r="J54" s="16">
        <v>404576.83</v>
      </c>
      <c r="K54" s="21">
        <v>444369.88</v>
      </c>
      <c r="L54" s="5">
        <v>426802.1</v>
      </c>
      <c r="M54" s="5">
        <v>420631.81</v>
      </c>
      <c r="N54" s="6">
        <f t="shared" si="1"/>
        <v>4799089.7399999993</v>
      </c>
    </row>
    <row r="55" spans="1:14">
      <c r="A55" t="s">
        <v>109</v>
      </c>
      <c r="B55" s="11">
        <v>252723.28999999998</v>
      </c>
      <c r="C55" s="16">
        <v>282742.18</v>
      </c>
      <c r="D55" s="16">
        <v>279556.21999999997</v>
      </c>
      <c r="E55" s="16">
        <v>202613.60000000003</v>
      </c>
      <c r="F55" s="17">
        <v>227225.91</v>
      </c>
      <c r="G55" s="11">
        <v>213473.24</v>
      </c>
      <c r="H55" s="18">
        <v>236400.99</v>
      </c>
      <c r="I55" s="21">
        <v>256728.56</v>
      </c>
      <c r="J55" s="16">
        <v>266479.18</v>
      </c>
      <c r="K55" s="21">
        <v>308892.56</v>
      </c>
      <c r="L55" s="5">
        <v>285410.34999999998</v>
      </c>
      <c r="M55" s="5">
        <v>284186.03000000003</v>
      </c>
      <c r="N55" s="6">
        <f t="shared" si="1"/>
        <v>3096432.1100000003</v>
      </c>
    </row>
    <row r="56" spans="1:14">
      <c r="A56" t="s">
        <v>110</v>
      </c>
      <c r="B56" s="11">
        <v>221849.05</v>
      </c>
      <c r="C56" s="16">
        <v>224152.68</v>
      </c>
      <c r="D56" s="16">
        <v>233757.49</v>
      </c>
      <c r="E56" s="16">
        <v>200474.62000000002</v>
      </c>
      <c r="F56" s="17">
        <v>215382.53</v>
      </c>
      <c r="G56" s="11">
        <v>202558.25</v>
      </c>
      <c r="H56" s="18">
        <v>222626.64</v>
      </c>
      <c r="I56" s="21">
        <v>191533.32</v>
      </c>
      <c r="J56" s="16">
        <v>173727.48</v>
      </c>
      <c r="K56" s="21">
        <v>201885.65</v>
      </c>
      <c r="L56" s="5">
        <v>194215.1</v>
      </c>
      <c r="M56" s="5">
        <v>200638.02</v>
      </c>
      <c r="N56" s="6">
        <f t="shared" si="1"/>
        <v>2482800.8299999996</v>
      </c>
    </row>
    <row r="57" spans="1:14">
      <c r="A57" t="s">
        <v>111</v>
      </c>
      <c r="B57" s="11">
        <v>582223.50999999989</v>
      </c>
      <c r="C57" s="16">
        <v>590135.43999999994</v>
      </c>
      <c r="D57" s="16">
        <v>596474.01</v>
      </c>
      <c r="E57" s="16">
        <v>474460.75999999995</v>
      </c>
      <c r="F57" s="17">
        <v>519271.75999999995</v>
      </c>
      <c r="G57" s="11">
        <v>440064.99</v>
      </c>
      <c r="H57" s="18">
        <v>488803.03</v>
      </c>
      <c r="I57" s="21">
        <v>467292.67</v>
      </c>
      <c r="J57" s="16">
        <v>441895.5</v>
      </c>
      <c r="K57" s="21">
        <v>513104.92</v>
      </c>
      <c r="L57" s="5">
        <v>507112.54</v>
      </c>
      <c r="M57" s="5">
        <v>553876.68000000005</v>
      </c>
      <c r="N57" s="6">
        <f t="shared" si="1"/>
        <v>6174715.8099999996</v>
      </c>
    </row>
    <row r="58" spans="1:14">
      <c r="A58" t="s">
        <v>46</v>
      </c>
      <c r="B58" s="11">
        <v>147497.55000000002</v>
      </c>
      <c r="C58" s="16">
        <v>148402.71999999997</v>
      </c>
      <c r="D58" s="16">
        <v>158629.10999999999</v>
      </c>
      <c r="E58" s="16">
        <v>140169.12</v>
      </c>
      <c r="F58" s="17">
        <v>162078.18999999997</v>
      </c>
      <c r="G58" s="11">
        <v>148802.93000000002</v>
      </c>
      <c r="H58" s="18">
        <v>169136.16</v>
      </c>
      <c r="I58" s="21">
        <v>164662.1</v>
      </c>
      <c r="J58" s="16">
        <v>149409.26999999999</v>
      </c>
      <c r="K58" s="21">
        <v>173810.18</v>
      </c>
      <c r="L58" s="5">
        <v>162619.35</v>
      </c>
      <c r="M58" s="5">
        <v>160893.18</v>
      </c>
      <c r="N58" s="6">
        <f t="shared" si="1"/>
        <v>1886109.86</v>
      </c>
    </row>
    <row r="59" spans="1:14">
      <c r="A59" t="s">
        <v>112</v>
      </c>
      <c r="B59" s="11">
        <v>3470690.8699999996</v>
      </c>
      <c r="C59" s="16">
        <v>4369462.0000000009</v>
      </c>
      <c r="D59" s="16">
        <v>3983939.69</v>
      </c>
      <c r="E59" s="16">
        <v>3860985.19</v>
      </c>
      <c r="F59" s="17">
        <v>3554421.89</v>
      </c>
      <c r="G59" s="11">
        <v>3199021.24</v>
      </c>
      <c r="H59" s="18">
        <v>3427803.96</v>
      </c>
      <c r="I59" s="21">
        <v>3424913.64</v>
      </c>
      <c r="J59" s="16">
        <v>3127179.2</v>
      </c>
      <c r="K59" s="21">
        <v>3619548.47</v>
      </c>
      <c r="L59" s="5">
        <v>3546713.01</v>
      </c>
      <c r="M59" s="5">
        <v>3664029.96</v>
      </c>
      <c r="N59" s="6">
        <f t="shared" si="1"/>
        <v>43248709.120000005</v>
      </c>
    </row>
    <row r="60" spans="1:14">
      <c r="A60" t="s">
        <v>113</v>
      </c>
      <c r="B60" s="11">
        <v>941337.13</v>
      </c>
      <c r="C60" s="16">
        <v>1252109.26</v>
      </c>
      <c r="D60" s="16">
        <v>1089020.0900000001</v>
      </c>
      <c r="E60" s="16">
        <v>1067749.08</v>
      </c>
      <c r="F60" s="17">
        <v>922386.13</v>
      </c>
      <c r="G60" s="11">
        <v>786957.1100000001</v>
      </c>
      <c r="H60" s="18">
        <v>886206.60000000009</v>
      </c>
      <c r="I60" s="21">
        <v>919500.79</v>
      </c>
      <c r="J60" s="16">
        <v>820537.23</v>
      </c>
      <c r="K60" s="21">
        <v>987897.65</v>
      </c>
      <c r="L60" s="5">
        <v>928226.26</v>
      </c>
      <c r="M60" s="5">
        <v>951281.46</v>
      </c>
      <c r="N60" s="6">
        <f t="shared" si="1"/>
        <v>11553208.789999999</v>
      </c>
    </row>
    <row r="61" spans="1:14">
      <c r="A61" t="s">
        <v>114</v>
      </c>
      <c r="B61" s="11">
        <v>2752545.56</v>
      </c>
      <c r="C61" s="16">
        <v>2643164.48</v>
      </c>
      <c r="D61" s="16">
        <v>3091470.22</v>
      </c>
      <c r="E61" s="16">
        <v>2558039.59</v>
      </c>
      <c r="F61" s="17">
        <v>2944345.99</v>
      </c>
      <c r="G61" s="11">
        <v>2687360.73</v>
      </c>
      <c r="H61" s="18">
        <v>2931621.4800000004</v>
      </c>
      <c r="I61" s="21">
        <v>3112970.29</v>
      </c>
      <c r="J61" s="16">
        <v>2922062.9</v>
      </c>
      <c r="K61" s="21">
        <v>3295632.25</v>
      </c>
      <c r="L61" s="5">
        <v>3152390.29</v>
      </c>
      <c r="M61" s="5">
        <v>3141341.63</v>
      </c>
      <c r="N61" s="6">
        <f t="shared" si="1"/>
        <v>35232945.409999996</v>
      </c>
    </row>
    <row r="62" spans="1:14">
      <c r="A62" t="s">
        <v>50</v>
      </c>
      <c r="B62" s="11">
        <v>1075215.4299999997</v>
      </c>
      <c r="C62" s="16">
        <v>1305204.0499999998</v>
      </c>
      <c r="D62" s="16">
        <v>1214988.0999999999</v>
      </c>
      <c r="E62" s="16">
        <v>1225928.8</v>
      </c>
      <c r="F62" s="17">
        <v>1126540.6600000001</v>
      </c>
      <c r="G62" s="11">
        <v>994306.78</v>
      </c>
      <c r="H62" s="18">
        <v>1046004.09</v>
      </c>
      <c r="I62" s="21">
        <v>1099205.6499999999</v>
      </c>
      <c r="J62" s="16">
        <v>1004869.87</v>
      </c>
      <c r="K62" s="21">
        <v>1154770.6599999999</v>
      </c>
      <c r="L62" s="5">
        <v>1098222.52</v>
      </c>
      <c r="M62" s="5">
        <v>1100496.1000000001</v>
      </c>
      <c r="N62" s="6">
        <f t="shared" si="1"/>
        <v>13445752.709999997</v>
      </c>
    </row>
    <row r="63" spans="1:14">
      <c r="A63" t="s">
        <v>115</v>
      </c>
      <c r="B63" s="11">
        <v>1920413.74</v>
      </c>
      <c r="C63" s="16">
        <v>2028421.31</v>
      </c>
      <c r="D63" s="16">
        <v>2001999.08</v>
      </c>
      <c r="E63" s="16">
        <v>1936173.36</v>
      </c>
      <c r="F63" s="17">
        <v>1982584.85</v>
      </c>
      <c r="G63" s="11">
        <v>1741215.11</v>
      </c>
      <c r="H63" s="18">
        <v>1870324.76</v>
      </c>
      <c r="I63" s="21">
        <v>1987565.38</v>
      </c>
      <c r="J63" s="16">
        <v>1787772.79</v>
      </c>
      <c r="K63" s="21">
        <v>2105773.31</v>
      </c>
      <c r="L63" s="5">
        <v>2039653.64</v>
      </c>
      <c r="M63" s="5">
        <v>2045197.36</v>
      </c>
      <c r="N63" s="6">
        <f t="shared" si="1"/>
        <v>23447094.689999998</v>
      </c>
    </row>
    <row r="64" spans="1:14">
      <c r="A64" t="s">
        <v>116</v>
      </c>
      <c r="B64" s="11">
        <v>1443994.35</v>
      </c>
      <c r="C64" s="16">
        <v>1403495.61</v>
      </c>
      <c r="D64" s="16">
        <v>1554290.0399999998</v>
      </c>
      <c r="E64" s="16">
        <v>1441187.1100000003</v>
      </c>
      <c r="F64" s="17">
        <v>1563309.09</v>
      </c>
      <c r="G64" s="11">
        <v>1475643.23</v>
      </c>
      <c r="H64" s="18">
        <v>1510375.77</v>
      </c>
      <c r="I64" s="21">
        <v>1403866.33</v>
      </c>
      <c r="J64" s="16">
        <v>1401501.02</v>
      </c>
      <c r="K64" s="21">
        <v>1606114</v>
      </c>
      <c r="L64" s="5">
        <v>1530814.63</v>
      </c>
      <c r="M64" s="5">
        <v>1518147.26</v>
      </c>
      <c r="N64" s="6">
        <f t="shared" si="1"/>
        <v>17852738.440000001</v>
      </c>
    </row>
    <row r="65" spans="1:14">
      <c r="A65" t="s">
        <v>117</v>
      </c>
      <c r="B65" s="11">
        <v>163485.24999999997</v>
      </c>
      <c r="C65" s="16">
        <v>162415.19999999998</v>
      </c>
      <c r="D65" s="16">
        <v>174808.2</v>
      </c>
      <c r="E65" s="16">
        <v>160125.53</v>
      </c>
      <c r="F65" s="17">
        <v>178186.40999999997</v>
      </c>
      <c r="G65" s="11">
        <v>162927.40999999997</v>
      </c>
      <c r="H65" s="18">
        <v>216278.3</v>
      </c>
      <c r="I65" s="21">
        <v>132951.48000000001</v>
      </c>
      <c r="J65" s="16">
        <v>159197.87</v>
      </c>
      <c r="K65" s="21">
        <v>183601.83</v>
      </c>
      <c r="L65" s="5">
        <v>179004.18</v>
      </c>
      <c r="M65" s="5">
        <v>178395.09</v>
      </c>
      <c r="N65" s="6">
        <f t="shared" si="1"/>
        <v>2051376.75</v>
      </c>
    </row>
    <row r="66" spans="1:14">
      <c r="A66" t="s">
        <v>118</v>
      </c>
      <c r="B66" s="11">
        <v>648974.39999999991</v>
      </c>
      <c r="C66" s="16">
        <v>636519.74</v>
      </c>
      <c r="D66" s="16">
        <v>654847.63</v>
      </c>
      <c r="E66" s="16">
        <v>594244.92000000004</v>
      </c>
      <c r="F66" s="17">
        <v>651947.62</v>
      </c>
      <c r="G66" s="11">
        <v>571240.09</v>
      </c>
      <c r="H66" s="18">
        <v>694007.27</v>
      </c>
      <c r="I66" s="21">
        <v>543701.12</v>
      </c>
      <c r="J66" s="16">
        <v>529299.35</v>
      </c>
      <c r="K66" s="21">
        <v>615971.83999999997</v>
      </c>
      <c r="L66" s="5">
        <v>587670.72</v>
      </c>
      <c r="M66" s="5">
        <v>604544.80000000005</v>
      </c>
      <c r="N66" s="6">
        <f t="shared" si="1"/>
        <v>7332969.4999999991</v>
      </c>
    </row>
    <row r="67" spans="1:14">
      <c r="A67" t="s">
        <v>119</v>
      </c>
      <c r="B67" s="11">
        <v>647533.77000000014</v>
      </c>
      <c r="C67" s="16">
        <v>646220.66</v>
      </c>
      <c r="D67" s="16">
        <v>718377.63</v>
      </c>
      <c r="E67" s="16">
        <v>616121.60999999987</v>
      </c>
      <c r="F67" s="17">
        <v>705748.77999999991</v>
      </c>
      <c r="G67" s="11">
        <v>626450.79999999993</v>
      </c>
      <c r="H67" s="18">
        <v>680668.84000000008</v>
      </c>
      <c r="I67" s="21">
        <v>683800.51</v>
      </c>
      <c r="J67" s="16">
        <v>637899.55000000005</v>
      </c>
      <c r="K67" s="21">
        <v>742067.22</v>
      </c>
      <c r="L67" s="5">
        <v>703400.79</v>
      </c>
      <c r="M67" s="5">
        <v>707979.04</v>
      </c>
      <c r="N67" s="6">
        <f t="shared" si="1"/>
        <v>8116269.1999999993</v>
      </c>
    </row>
    <row r="68" spans="1:14">
      <c r="A68" t="s">
        <v>120</v>
      </c>
      <c r="B68" s="11">
        <v>389938.40000000008</v>
      </c>
      <c r="C68" s="16">
        <v>410742.41</v>
      </c>
      <c r="D68" s="16">
        <v>375814.53</v>
      </c>
      <c r="E68" s="16">
        <v>334262.84000000003</v>
      </c>
      <c r="F68" s="17">
        <v>366691.13999999996</v>
      </c>
      <c r="G68" s="11">
        <v>313638.66000000003</v>
      </c>
      <c r="H68" s="18">
        <v>330950.93999999994</v>
      </c>
      <c r="I68" s="21">
        <v>358140.38</v>
      </c>
      <c r="J68" s="16">
        <v>340963.31</v>
      </c>
      <c r="K68" s="21">
        <v>407948.72</v>
      </c>
      <c r="L68" s="5">
        <v>398143.02</v>
      </c>
      <c r="M68" s="5">
        <v>431990.05</v>
      </c>
      <c r="N68" s="6">
        <f t="shared" si="1"/>
        <v>4459224.4000000004</v>
      </c>
    </row>
    <row r="69" spans="1:14">
      <c r="A69" t="s">
        <v>121</v>
      </c>
      <c r="B69" s="11">
        <v>740432.82</v>
      </c>
      <c r="C69" s="16">
        <v>750140.55</v>
      </c>
      <c r="D69" s="16">
        <v>820113.4</v>
      </c>
      <c r="E69" s="16">
        <v>693473.5199999999</v>
      </c>
      <c r="F69" s="17">
        <v>813980.02999999991</v>
      </c>
      <c r="G69" s="11">
        <v>770521.86</v>
      </c>
      <c r="H69" s="18">
        <v>827780.54999999993</v>
      </c>
      <c r="I69" s="21">
        <v>853869.39</v>
      </c>
      <c r="J69" s="16">
        <v>808195.94</v>
      </c>
      <c r="K69" s="21">
        <v>926421.57</v>
      </c>
      <c r="L69" s="5">
        <v>852496.6</v>
      </c>
      <c r="M69" s="5">
        <v>801666.34</v>
      </c>
      <c r="N69" s="6">
        <f t="shared" si="1"/>
        <v>9659092.5699999984</v>
      </c>
    </row>
    <row r="70" spans="1:14">
      <c r="A70" t="s">
        <v>122</v>
      </c>
      <c r="B70" s="11">
        <v>978059.45000000007</v>
      </c>
      <c r="C70" s="16">
        <v>1160071.29</v>
      </c>
      <c r="D70" s="16">
        <v>1198133.1599999999</v>
      </c>
      <c r="E70" s="16">
        <v>1050486.3800000001</v>
      </c>
      <c r="F70" s="17">
        <v>1030338.4199999999</v>
      </c>
      <c r="G70" s="11">
        <v>910736.59000000008</v>
      </c>
      <c r="H70" s="18">
        <v>963014.34000000008</v>
      </c>
      <c r="I70" s="21">
        <v>993165.29</v>
      </c>
      <c r="J70" s="16">
        <v>939203.63</v>
      </c>
      <c r="K70" s="21">
        <v>1085041.8600000001</v>
      </c>
      <c r="L70" s="5">
        <v>1071570.93</v>
      </c>
      <c r="M70" s="5">
        <v>1115896.23</v>
      </c>
      <c r="N70" s="6">
        <f t="shared" si="1"/>
        <v>12495717.57</v>
      </c>
    </row>
    <row r="71" spans="1:14">
      <c r="A71" t="s">
        <v>59</v>
      </c>
      <c r="B71" s="11">
        <v>447964.98</v>
      </c>
      <c r="C71" s="16">
        <v>446909.79000000004</v>
      </c>
      <c r="D71" s="16">
        <v>449736.55000000005</v>
      </c>
      <c r="E71" s="16">
        <v>416159.31000000006</v>
      </c>
      <c r="F71" s="17">
        <v>465335.1</v>
      </c>
      <c r="G71" s="11">
        <v>445095.42000000004</v>
      </c>
      <c r="H71" s="18">
        <v>494385.86</v>
      </c>
      <c r="I71" s="21">
        <v>375686.13</v>
      </c>
      <c r="J71" s="16">
        <v>363939.78</v>
      </c>
      <c r="K71" s="21">
        <v>419809.71</v>
      </c>
      <c r="L71" s="5">
        <v>379728.13</v>
      </c>
      <c r="M71" s="5">
        <v>359041.9</v>
      </c>
      <c r="N71" s="6">
        <f t="shared" si="1"/>
        <v>5063792.66</v>
      </c>
    </row>
    <row r="72" spans="1:14">
      <c r="A72" t="s">
        <v>123</v>
      </c>
      <c r="B72" s="11">
        <v>145225.24999999997</v>
      </c>
      <c r="C72" s="16">
        <v>148045.09</v>
      </c>
      <c r="D72" s="16">
        <v>144976.66999999998</v>
      </c>
      <c r="E72" s="16">
        <v>131152.34</v>
      </c>
      <c r="F72" s="17">
        <v>147166.04999999999</v>
      </c>
      <c r="G72" s="11">
        <v>133850.95000000001</v>
      </c>
      <c r="H72" s="18">
        <v>145145.09</v>
      </c>
      <c r="I72" s="21">
        <v>121276.78</v>
      </c>
      <c r="J72" s="16">
        <v>113015.67</v>
      </c>
      <c r="K72" s="21">
        <v>135673.74</v>
      </c>
      <c r="L72" s="5">
        <v>127589.02</v>
      </c>
      <c r="M72" s="5">
        <v>117327.15</v>
      </c>
      <c r="N72" s="6">
        <f t="shared" si="1"/>
        <v>1610443.7999999996</v>
      </c>
    </row>
    <row r="73" spans="1:14">
      <c r="A73" t="s">
        <v>61</v>
      </c>
      <c r="B73" s="11">
        <v>87366.659999999989</v>
      </c>
      <c r="C73" s="16">
        <v>86052.34</v>
      </c>
      <c r="D73" s="16">
        <v>87564.51999999999</v>
      </c>
      <c r="E73" s="16">
        <v>81542.100000000006</v>
      </c>
      <c r="F73" s="17">
        <v>90687.4</v>
      </c>
      <c r="G73" s="11">
        <v>80416.58</v>
      </c>
      <c r="H73" s="18">
        <v>86863.41</v>
      </c>
      <c r="I73" s="21">
        <v>75908.639999999999</v>
      </c>
      <c r="J73" s="16">
        <v>76890.45</v>
      </c>
      <c r="K73" s="21">
        <v>86098.25</v>
      </c>
      <c r="L73" s="5">
        <v>85435.4</v>
      </c>
      <c r="M73" s="5">
        <v>77480.47</v>
      </c>
      <c r="N73" s="6">
        <f t="shared" si="1"/>
        <v>1002306.22</v>
      </c>
    </row>
    <row r="74" spans="1:14">
      <c r="A74" t="s">
        <v>62</v>
      </c>
      <c r="B74" s="11">
        <v>34433.820000000007</v>
      </c>
      <c r="C74" s="16">
        <v>34494.61</v>
      </c>
      <c r="D74" s="16">
        <v>35349</v>
      </c>
      <c r="E74" s="16">
        <v>33588.089999999997</v>
      </c>
      <c r="F74" s="17">
        <v>36175.990000000005</v>
      </c>
      <c r="G74" s="11">
        <v>31742.94</v>
      </c>
      <c r="H74" s="18">
        <v>35479.109999999993</v>
      </c>
      <c r="I74" s="21">
        <v>25628.42</v>
      </c>
      <c r="J74" s="16">
        <v>28039.22</v>
      </c>
      <c r="K74" s="21">
        <v>31563.51</v>
      </c>
      <c r="L74" s="5">
        <v>28082.85</v>
      </c>
      <c r="M74" s="5">
        <v>31048.27</v>
      </c>
      <c r="N74" s="6">
        <f t="shared" si="1"/>
        <v>385625.82999999996</v>
      </c>
    </row>
    <row r="75" spans="1:14">
      <c r="A75" t="s">
        <v>124</v>
      </c>
      <c r="B75" s="11">
        <v>1088150.6700000002</v>
      </c>
      <c r="C75" s="16">
        <v>1171733.98</v>
      </c>
      <c r="D75" s="16">
        <v>1145398.76</v>
      </c>
      <c r="E75" s="16">
        <v>1039833.1300000001</v>
      </c>
      <c r="F75" s="17">
        <v>1143752.99</v>
      </c>
      <c r="G75" s="11">
        <v>1013322.75</v>
      </c>
      <c r="H75" s="18">
        <v>1218241.2599999998</v>
      </c>
      <c r="I75" s="21">
        <v>1069158.2</v>
      </c>
      <c r="J75" s="16">
        <v>1077356.78</v>
      </c>
      <c r="K75" s="21">
        <v>1282572.67</v>
      </c>
      <c r="L75" s="5">
        <v>1206765.06</v>
      </c>
      <c r="M75" s="5">
        <v>1193190.24</v>
      </c>
      <c r="N75" s="6">
        <f t="shared" si="1"/>
        <v>13649476.49</v>
      </c>
    </row>
    <row r="76" spans="1:14">
      <c r="A76" t="s">
        <v>125</v>
      </c>
      <c r="B76" s="11">
        <v>61655.51</v>
      </c>
      <c r="C76" s="16">
        <v>55514.63</v>
      </c>
      <c r="D76" s="16">
        <v>57705.83</v>
      </c>
      <c r="E76" s="16">
        <v>54770.79</v>
      </c>
      <c r="F76" s="17">
        <v>57259.759999999995</v>
      </c>
      <c r="G76" s="11">
        <v>47874.99</v>
      </c>
      <c r="H76" s="18">
        <v>54336.32</v>
      </c>
      <c r="I76" s="21">
        <v>53048.86</v>
      </c>
      <c r="J76" s="16">
        <v>51873.94</v>
      </c>
      <c r="K76" s="21">
        <v>62932.68</v>
      </c>
      <c r="L76" s="5">
        <v>61865.54</v>
      </c>
      <c r="M76" s="5">
        <v>66291.98</v>
      </c>
      <c r="N76" s="6">
        <f>SUM(B76:M76)</f>
        <v>685130.83000000007</v>
      </c>
    </row>
    <row r="77" spans="1:14">
      <c r="A77" t="s">
        <v>126</v>
      </c>
      <c r="B77" s="11">
        <v>218373.83</v>
      </c>
      <c r="C77" s="16">
        <v>218704.63</v>
      </c>
      <c r="D77" s="16">
        <v>219826.31</v>
      </c>
      <c r="E77" s="16">
        <v>174137.87999999998</v>
      </c>
      <c r="F77" s="17">
        <v>194478.01</v>
      </c>
      <c r="G77" s="11">
        <v>156797.86000000002</v>
      </c>
      <c r="H77" s="18">
        <v>168121.58000000002</v>
      </c>
      <c r="I77" s="21">
        <v>174604.27</v>
      </c>
      <c r="J77" s="16">
        <v>163464.94</v>
      </c>
      <c r="K77" s="21">
        <v>224460.19</v>
      </c>
      <c r="L77" s="5">
        <v>216790.01</v>
      </c>
      <c r="M77" s="5">
        <v>246537.16</v>
      </c>
      <c r="N77" s="6">
        <f>SUM(B77:M77)</f>
        <v>2376296.67</v>
      </c>
    </row>
    <row r="78" spans="1:14">
      <c r="A78" t="s">
        <v>66</v>
      </c>
      <c r="B78" s="11">
        <v>61091.87</v>
      </c>
      <c r="C78" s="16">
        <v>60401.05</v>
      </c>
      <c r="D78" s="16">
        <v>61434.770000000004</v>
      </c>
      <c r="E78" s="16">
        <v>54090.35</v>
      </c>
      <c r="F78" s="17">
        <v>55065</v>
      </c>
      <c r="G78" s="11">
        <v>51366.36</v>
      </c>
      <c r="H78" s="18">
        <v>56652.840000000004</v>
      </c>
      <c r="I78" s="21">
        <v>58065.46</v>
      </c>
      <c r="J78" s="16">
        <v>54927.69</v>
      </c>
      <c r="K78" s="21">
        <v>67248.100000000006</v>
      </c>
      <c r="L78" s="5">
        <v>68188.75</v>
      </c>
      <c r="M78" s="5">
        <v>68492.25</v>
      </c>
      <c r="N78" s="6">
        <f>SUM(B78:M78)</f>
        <v>717024.49000000011</v>
      </c>
    </row>
    <row r="79" spans="1:14">
      <c r="A79" t="s">
        <v>1</v>
      </c>
      <c r="B79" s="3"/>
      <c r="C79" s="3"/>
      <c r="D79" s="3"/>
      <c r="E79" s="3"/>
      <c r="F79" s="3"/>
      <c r="G79" s="3"/>
      <c r="H79" s="3"/>
      <c r="I79" s="3"/>
      <c r="J79" s="3"/>
      <c r="K79" s="3"/>
      <c r="L79" s="3"/>
      <c r="M79" s="3"/>
    </row>
    <row r="80" spans="1:14">
      <c r="A80" t="s">
        <v>68</v>
      </c>
      <c r="B80" s="5">
        <f t="shared" ref="B80:M80" si="2">SUM(B12:B78)</f>
        <v>46675638.010000005</v>
      </c>
      <c r="C80" s="5">
        <f t="shared" si="2"/>
        <v>47761676.669999987</v>
      </c>
      <c r="D80" s="5">
        <f t="shared" si="2"/>
        <v>50566352.959999993</v>
      </c>
      <c r="E80" s="5">
        <f t="shared" si="2"/>
        <v>45637286.800000034</v>
      </c>
      <c r="F80" s="5">
        <f t="shared" si="2"/>
        <v>49273426.700000018</v>
      </c>
      <c r="G80" s="5">
        <f t="shared" si="2"/>
        <v>45792075.799999982</v>
      </c>
      <c r="H80" s="5">
        <f t="shared" si="2"/>
        <v>48272889.479999997</v>
      </c>
      <c r="I80" s="5">
        <f t="shared" si="2"/>
        <v>48207533.300000012</v>
      </c>
      <c r="J80" s="5">
        <f t="shared" si="2"/>
        <v>45498716.25999999</v>
      </c>
      <c r="K80" s="5">
        <f t="shared" si="2"/>
        <v>52484736.07</v>
      </c>
      <c r="L80" s="5">
        <f t="shared" si="2"/>
        <v>50278272.650000013</v>
      </c>
      <c r="M80" s="5">
        <f t="shared" si="2"/>
        <v>50878743.62999998</v>
      </c>
      <c r="N80" s="6">
        <f>SUM(B80:M80)</f>
        <v>581327348.33000004</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workbookViewId="0">
      <pane xSplit="1" ySplit="11" topLeftCell="B12" activePane="bottomRight" state="frozen"/>
      <selection pane="topRight" activeCell="B1" sqref="B1"/>
      <selection pane="bottomLeft" activeCell="A12" sqref="A12"/>
      <selection pane="bottomRight" activeCell="B11" sqref="B11"/>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6" bestFit="1" customWidth="1"/>
  </cols>
  <sheetData>
    <row r="1" spans="1:14">
      <c r="A1" t="str">
        <f>'SFY1214'!A1</f>
        <v>VALIDATED TAX RECEIPTS DATA FOR:  JULY, 2013 thru June, 2014</v>
      </c>
      <c r="N1" t="s">
        <v>89</v>
      </c>
    </row>
    <row r="2" spans="1:14">
      <c r="N2"/>
    </row>
    <row r="3" spans="1:14">
      <c r="A3" s="40" t="s">
        <v>69</v>
      </c>
      <c r="B3" s="40"/>
      <c r="C3" s="40"/>
      <c r="D3" s="40"/>
      <c r="E3" s="40"/>
      <c r="F3" s="40"/>
      <c r="G3" s="40"/>
      <c r="H3" s="40"/>
      <c r="I3" s="40"/>
      <c r="J3" s="40"/>
      <c r="K3" s="40"/>
      <c r="L3" s="40"/>
      <c r="M3" s="40"/>
      <c r="N3" s="40"/>
    </row>
    <row r="4" spans="1:14">
      <c r="A4" s="40" t="s">
        <v>131</v>
      </c>
      <c r="B4" s="40"/>
      <c r="C4" s="40"/>
      <c r="D4" s="40"/>
      <c r="E4" s="40"/>
      <c r="F4" s="40"/>
      <c r="G4" s="40"/>
      <c r="H4" s="40"/>
      <c r="I4" s="40"/>
      <c r="J4" s="40"/>
      <c r="K4" s="40"/>
      <c r="L4" s="40"/>
      <c r="M4" s="40"/>
      <c r="N4" s="40"/>
    </row>
    <row r="5" spans="1:14">
      <c r="A5" s="40" t="s">
        <v>70</v>
      </c>
      <c r="B5" s="40"/>
      <c r="C5" s="40"/>
      <c r="D5" s="40"/>
      <c r="E5" s="40"/>
      <c r="F5" s="40"/>
      <c r="G5" s="40"/>
      <c r="H5" s="40"/>
      <c r="I5" s="40"/>
      <c r="J5" s="40"/>
      <c r="K5" s="40"/>
      <c r="L5" s="40"/>
      <c r="M5" s="40"/>
      <c r="N5" s="40"/>
    </row>
    <row r="6" spans="1:14">
      <c r="A6" s="40" t="s">
        <v>135</v>
      </c>
      <c r="B6" s="40"/>
      <c r="C6" s="40"/>
      <c r="D6" s="40"/>
      <c r="E6" s="40"/>
      <c r="F6" s="40"/>
      <c r="G6" s="40"/>
      <c r="H6" s="40"/>
      <c r="I6" s="40"/>
      <c r="J6" s="40"/>
      <c r="K6" s="40"/>
      <c r="L6" s="40"/>
      <c r="M6" s="40"/>
      <c r="N6" s="40"/>
    </row>
    <row r="7" spans="1:14">
      <c r="A7" s="40" t="s">
        <v>134</v>
      </c>
      <c r="B7" s="40"/>
      <c r="C7" s="40"/>
      <c r="D7" s="40"/>
      <c r="E7" s="40"/>
      <c r="F7" s="40"/>
      <c r="G7" s="40"/>
      <c r="H7" s="40"/>
      <c r="I7" s="40"/>
      <c r="J7" s="40"/>
      <c r="K7" s="40"/>
      <c r="L7" s="40"/>
      <c r="M7" s="40"/>
      <c r="N7" s="40"/>
    </row>
    <row r="9" spans="1:14">
      <c r="B9" s="2">
        <f>'Local Option Sales Tax Coll'!B9</f>
        <v>41456</v>
      </c>
      <c r="C9" s="2">
        <f>'Local Option Sales Tax Coll'!C9</f>
        <v>41487</v>
      </c>
      <c r="D9" s="2">
        <f>'Local Option Sales Tax Coll'!D9</f>
        <v>41518</v>
      </c>
      <c r="E9" s="2">
        <f>'Local Option Sales Tax Coll'!E9</f>
        <v>41548</v>
      </c>
      <c r="F9" s="2">
        <f>'Local Option Sales Tax Coll'!F9</f>
        <v>41579</v>
      </c>
      <c r="G9" s="2">
        <f>'Local Option Sales Tax Coll'!G9</f>
        <v>41609</v>
      </c>
      <c r="H9" s="2">
        <f>'Local Option Sales Tax Coll'!H9</f>
        <v>41640</v>
      </c>
      <c r="I9" s="2">
        <f>'Local Option Sales Tax Coll'!I9</f>
        <v>41671</v>
      </c>
      <c r="J9" s="2">
        <f>'Local Option Sales Tax Coll'!J9</f>
        <v>41699</v>
      </c>
      <c r="K9" s="2">
        <f>'Local Option Sales Tax Coll'!K9</f>
        <v>41730</v>
      </c>
      <c r="L9" s="2">
        <f>'Local Option Sales Tax Coll'!L9</f>
        <v>41760</v>
      </c>
      <c r="M9" s="2">
        <f>'Local Option Sales Tax Coll'!M9</f>
        <v>41791</v>
      </c>
      <c r="N9" s="2" t="str">
        <f>'Local Option Sales Tax Coll'!N9</f>
        <v>SFY13-14</v>
      </c>
    </row>
    <row r="10" spans="1:14">
      <c r="A10" t="s">
        <v>0</v>
      </c>
      <c r="B10" s="3"/>
      <c r="C10" s="3"/>
      <c r="D10" s="3"/>
      <c r="E10" s="3"/>
      <c r="F10" s="3"/>
      <c r="G10" s="3"/>
      <c r="H10" s="3"/>
      <c r="I10" s="3"/>
      <c r="J10" s="3"/>
      <c r="K10" s="3"/>
      <c r="L10" s="3"/>
      <c r="M10" s="3"/>
    </row>
    <row r="11" spans="1:14">
      <c r="A11" t="s">
        <v>1</v>
      </c>
      <c r="B11" s="3"/>
      <c r="C11" s="3"/>
      <c r="D11" s="3"/>
      <c r="E11" s="3"/>
      <c r="F11" s="3"/>
      <c r="G11" s="3"/>
      <c r="H11" s="3"/>
      <c r="I11" s="3"/>
      <c r="J11" s="3"/>
      <c r="K11" s="3"/>
      <c r="L11" s="3"/>
      <c r="M11" s="3"/>
    </row>
    <row r="12" spans="1:14">
      <c r="A12" t="s">
        <v>90</v>
      </c>
      <c r="B12" s="12">
        <v>438611.19999999995</v>
      </c>
      <c r="C12" s="15">
        <v>440061.32</v>
      </c>
      <c r="D12" s="15">
        <v>540127.27</v>
      </c>
      <c r="E12" s="15">
        <v>419572.92</v>
      </c>
      <c r="F12" s="7">
        <v>441246.39999999997</v>
      </c>
      <c r="G12" s="15">
        <v>474206.8</v>
      </c>
      <c r="H12" s="19">
        <v>448943.72</v>
      </c>
      <c r="I12" s="15">
        <v>422655.71</v>
      </c>
      <c r="J12" s="23">
        <v>406413.09</v>
      </c>
      <c r="K12" s="12">
        <v>470893.83</v>
      </c>
      <c r="L12" s="5">
        <v>465555.21</v>
      </c>
      <c r="M12" s="5">
        <v>446200.3</v>
      </c>
      <c r="N12" s="6">
        <f>SUM(B12:M12)</f>
        <v>5414487.7699999996</v>
      </c>
    </row>
    <row r="13" spans="1:14">
      <c r="A13" t="s">
        <v>91</v>
      </c>
      <c r="B13" s="12">
        <v>0</v>
      </c>
      <c r="C13" s="15">
        <v>0</v>
      </c>
      <c r="D13" s="15">
        <v>0</v>
      </c>
      <c r="E13" s="15">
        <v>0</v>
      </c>
      <c r="F13" s="5">
        <v>0</v>
      </c>
      <c r="G13" s="15">
        <v>0</v>
      </c>
      <c r="H13" s="19">
        <v>0</v>
      </c>
      <c r="I13" s="15">
        <v>0</v>
      </c>
      <c r="J13" s="23">
        <v>0</v>
      </c>
      <c r="K13" s="12">
        <v>0</v>
      </c>
      <c r="L13" s="5">
        <v>0</v>
      </c>
      <c r="M13" s="5">
        <v>0</v>
      </c>
      <c r="N13" s="6">
        <f t="shared" ref="N13:N76" si="0">SUM(B13:M13)</f>
        <v>0</v>
      </c>
    </row>
    <row r="14" spans="1:14">
      <c r="A14" t="s">
        <v>92</v>
      </c>
      <c r="B14" s="12">
        <v>0</v>
      </c>
      <c r="C14" s="15">
        <v>0</v>
      </c>
      <c r="D14" s="15">
        <v>0</v>
      </c>
      <c r="E14" s="15">
        <v>0</v>
      </c>
      <c r="F14" s="5">
        <v>0</v>
      </c>
      <c r="G14" s="15">
        <v>0</v>
      </c>
      <c r="H14" s="19">
        <v>0</v>
      </c>
      <c r="I14" s="15">
        <v>0</v>
      </c>
      <c r="J14" s="23">
        <v>0</v>
      </c>
      <c r="K14" s="12">
        <v>0</v>
      </c>
      <c r="L14" s="5">
        <v>0</v>
      </c>
      <c r="M14" s="5">
        <v>0</v>
      </c>
      <c r="N14" s="6">
        <f t="shared" si="0"/>
        <v>0</v>
      </c>
    </row>
    <row r="15" spans="1:14">
      <c r="A15" t="s">
        <v>5</v>
      </c>
      <c r="B15" s="12">
        <v>0</v>
      </c>
      <c r="C15" s="15">
        <v>0</v>
      </c>
      <c r="D15" s="15">
        <v>0</v>
      </c>
      <c r="E15" s="15">
        <v>0</v>
      </c>
      <c r="F15" s="5">
        <v>0</v>
      </c>
      <c r="G15" s="15">
        <v>0</v>
      </c>
      <c r="H15" s="19">
        <v>0</v>
      </c>
      <c r="I15" s="15">
        <v>0</v>
      </c>
      <c r="J15" s="23">
        <v>0</v>
      </c>
      <c r="K15" s="12">
        <v>0</v>
      </c>
      <c r="L15" s="5">
        <v>0</v>
      </c>
      <c r="M15" s="5">
        <v>0</v>
      </c>
      <c r="N15" s="6">
        <f t="shared" si="0"/>
        <v>0</v>
      </c>
    </row>
    <row r="16" spans="1:14">
      <c r="A16" t="s">
        <v>93</v>
      </c>
      <c r="B16" s="12">
        <v>0</v>
      </c>
      <c r="C16" s="15">
        <v>0</v>
      </c>
      <c r="D16" s="15">
        <v>0</v>
      </c>
      <c r="E16" s="15">
        <v>0</v>
      </c>
      <c r="F16" s="5">
        <v>0</v>
      </c>
      <c r="G16" s="15">
        <v>0</v>
      </c>
      <c r="H16" s="19">
        <v>0</v>
      </c>
      <c r="I16" s="15">
        <v>0</v>
      </c>
      <c r="J16" s="23">
        <v>0</v>
      </c>
      <c r="K16" s="12">
        <v>0</v>
      </c>
      <c r="L16" s="5">
        <v>0</v>
      </c>
      <c r="M16" s="5">
        <v>0</v>
      </c>
      <c r="N16" s="6">
        <f t="shared" si="0"/>
        <v>0</v>
      </c>
    </row>
    <row r="17" spans="1:14">
      <c r="A17" t="s">
        <v>94</v>
      </c>
      <c r="B17" s="12">
        <v>3035998.08</v>
      </c>
      <c r="C17" s="15">
        <v>3083803.2399999998</v>
      </c>
      <c r="D17" s="15">
        <v>3988143.02</v>
      </c>
      <c r="E17" s="15">
        <v>3040622.62</v>
      </c>
      <c r="F17" s="5">
        <v>3278958.05</v>
      </c>
      <c r="G17" s="15">
        <v>3363686.48</v>
      </c>
      <c r="H17" s="19">
        <v>3342172.63</v>
      </c>
      <c r="I17" s="15">
        <v>3249641.76</v>
      </c>
      <c r="J17" s="23">
        <v>3101243.34</v>
      </c>
      <c r="K17" s="12">
        <v>3435301.55</v>
      </c>
      <c r="L17" s="5">
        <v>3353646</v>
      </c>
      <c r="M17" s="5">
        <v>3381955.34</v>
      </c>
      <c r="N17" s="6">
        <f t="shared" si="0"/>
        <v>39655172.109999999</v>
      </c>
    </row>
    <row r="18" spans="1:14">
      <c r="A18" t="s">
        <v>8</v>
      </c>
      <c r="B18" s="12">
        <v>0</v>
      </c>
      <c r="C18" s="15">
        <v>0</v>
      </c>
      <c r="D18" s="15">
        <v>0</v>
      </c>
      <c r="E18" s="15">
        <v>0</v>
      </c>
      <c r="F18" s="5">
        <v>0</v>
      </c>
      <c r="G18" s="15">
        <v>0</v>
      </c>
      <c r="H18" s="19">
        <v>0</v>
      </c>
      <c r="I18" s="15">
        <v>0</v>
      </c>
      <c r="J18" s="23">
        <v>0</v>
      </c>
      <c r="K18" s="12">
        <v>0</v>
      </c>
      <c r="L18" s="5">
        <v>0</v>
      </c>
      <c r="M18" s="5">
        <v>0</v>
      </c>
      <c r="N18" s="6">
        <f t="shared" si="0"/>
        <v>0</v>
      </c>
    </row>
    <row r="19" spans="1:14">
      <c r="A19" t="s">
        <v>95</v>
      </c>
      <c r="B19" s="12">
        <v>302884.82</v>
      </c>
      <c r="C19" s="15">
        <v>303415.28000000003</v>
      </c>
      <c r="D19" s="15">
        <v>346562.23</v>
      </c>
      <c r="E19" s="15">
        <v>303651.64999999997</v>
      </c>
      <c r="F19" s="5">
        <v>338095.46</v>
      </c>
      <c r="G19" s="15">
        <v>357308.48000000004</v>
      </c>
      <c r="H19" s="19">
        <v>367489.87</v>
      </c>
      <c r="I19" s="15">
        <v>380357.24</v>
      </c>
      <c r="J19" s="23">
        <v>369002.31</v>
      </c>
      <c r="K19" s="12">
        <v>411698.31</v>
      </c>
      <c r="L19" s="5">
        <v>378669.4</v>
      </c>
      <c r="M19" s="5">
        <v>343126.09</v>
      </c>
      <c r="N19" s="6">
        <f t="shared" si="0"/>
        <v>4202261.1400000006</v>
      </c>
    </row>
    <row r="20" spans="1:14">
      <c r="A20" t="s">
        <v>96</v>
      </c>
      <c r="B20" s="12">
        <v>197286.80000000002</v>
      </c>
      <c r="C20" s="15">
        <v>211762.64</v>
      </c>
      <c r="D20" s="15">
        <v>242548.62</v>
      </c>
      <c r="E20" s="15">
        <v>198941.06999999998</v>
      </c>
      <c r="F20" s="5">
        <v>204841.67</v>
      </c>
      <c r="G20" s="15">
        <v>211763.43000000002</v>
      </c>
      <c r="H20" s="19">
        <v>209580.28</v>
      </c>
      <c r="I20" s="15">
        <v>206452.37</v>
      </c>
      <c r="J20" s="23">
        <v>192848.67</v>
      </c>
      <c r="K20" s="12">
        <v>221764.61</v>
      </c>
      <c r="L20" s="5">
        <v>222264.55</v>
      </c>
      <c r="M20" s="5">
        <v>217842.25</v>
      </c>
      <c r="N20" s="6">
        <f t="shared" si="0"/>
        <v>2537896.9599999995</v>
      </c>
    </row>
    <row r="21" spans="1:14">
      <c r="A21" t="s">
        <v>97</v>
      </c>
      <c r="B21" s="12">
        <v>0</v>
      </c>
      <c r="C21" s="15">
        <v>0</v>
      </c>
      <c r="D21" s="15">
        <v>0</v>
      </c>
      <c r="E21" s="15">
        <v>0</v>
      </c>
      <c r="F21" s="5">
        <v>0</v>
      </c>
      <c r="G21" s="15">
        <v>0</v>
      </c>
      <c r="H21" s="19">
        <v>0</v>
      </c>
      <c r="I21" s="15">
        <v>0</v>
      </c>
      <c r="J21" s="23">
        <v>0</v>
      </c>
      <c r="K21" s="12">
        <v>0</v>
      </c>
      <c r="L21" s="5">
        <v>0</v>
      </c>
      <c r="M21" s="5">
        <v>0</v>
      </c>
      <c r="N21" s="6">
        <f t="shared" si="0"/>
        <v>0</v>
      </c>
    </row>
    <row r="22" spans="1:14">
      <c r="A22" t="s">
        <v>98</v>
      </c>
      <c r="B22" s="12">
        <v>444884.69</v>
      </c>
      <c r="C22" s="15">
        <v>439037.2</v>
      </c>
      <c r="D22" s="15">
        <v>568007.52999999991</v>
      </c>
      <c r="E22" s="15">
        <v>433852.61000000004</v>
      </c>
      <c r="F22" s="5">
        <v>503338.89</v>
      </c>
      <c r="G22" s="15">
        <v>535584.19000000006</v>
      </c>
      <c r="H22" s="19">
        <v>550878.35</v>
      </c>
      <c r="I22" s="15">
        <v>589190.31999999995</v>
      </c>
      <c r="J22" s="23">
        <v>576073.06999999995</v>
      </c>
      <c r="K22" s="12">
        <v>648037.54</v>
      </c>
      <c r="L22" s="5">
        <v>587379.93999999994</v>
      </c>
      <c r="M22" s="5">
        <v>529388.21</v>
      </c>
      <c r="N22" s="6">
        <f t="shared" si="0"/>
        <v>6405652.54</v>
      </c>
    </row>
    <row r="23" spans="1:14">
      <c r="A23" t="s">
        <v>12</v>
      </c>
      <c r="B23" s="12">
        <v>0</v>
      </c>
      <c r="C23" s="15">
        <v>0</v>
      </c>
      <c r="D23" s="15">
        <v>0</v>
      </c>
      <c r="E23" s="15">
        <v>0</v>
      </c>
      <c r="F23" s="5">
        <v>0</v>
      </c>
      <c r="G23" s="15">
        <v>0</v>
      </c>
      <c r="H23" s="19">
        <v>0</v>
      </c>
      <c r="I23" s="15">
        <v>0</v>
      </c>
      <c r="J23" s="23">
        <v>0</v>
      </c>
      <c r="K23" s="12">
        <v>0</v>
      </c>
      <c r="L23" s="5">
        <v>0</v>
      </c>
      <c r="M23" s="5">
        <v>0</v>
      </c>
      <c r="N23" s="6">
        <f t="shared" si="0"/>
        <v>0</v>
      </c>
    </row>
    <row r="24" spans="1:14">
      <c r="A24" t="s">
        <v>129</v>
      </c>
      <c r="B24" s="12">
        <v>2389379.54</v>
      </c>
      <c r="C24" s="15">
        <v>2388814.92</v>
      </c>
      <c r="D24" s="15">
        <v>2992798.5100000002</v>
      </c>
      <c r="E24" s="15">
        <v>2454594.3199999998</v>
      </c>
      <c r="F24" s="5">
        <v>2560615.0999999996</v>
      </c>
      <c r="G24" s="15">
        <v>2539603.36</v>
      </c>
      <c r="H24" s="19">
        <v>2516949.71</v>
      </c>
      <c r="I24" s="15">
        <v>2406174.84</v>
      </c>
      <c r="J24" s="23">
        <v>2340470.11</v>
      </c>
      <c r="K24" s="12">
        <v>2602403.7400000002</v>
      </c>
      <c r="L24" s="5">
        <v>2531629.33</v>
      </c>
      <c r="M24" s="5">
        <v>2566098.69</v>
      </c>
      <c r="N24" s="6">
        <f t="shared" si="0"/>
        <v>30289532.169999998</v>
      </c>
    </row>
    <row r="25" spans="1:14">
      <c r="A25" t="s">
        <v>13</v>
      </c>
      <c r="B25" s="12">
        <v>45259.090000000004</v>
      </c>
      <c r="C25" s="15">
        <v>38334.560000000005</v>
      </c>
      <c r="D25" s="15">
        <v>49317.11</v>
      </c>
      <c r="E25" s="15">
        <v>35107.31</v>
      </c>
      <c r="F25" s="5">
        <v>41584.770000000004</v>
      </c>
      <c r="G25" s="15">
        <v>45749.799999999996</v>
      </c>
      <c r="H25" s="19">
        <v>46276.17</v>
      </c>
      <c r="I25" s="15">
        <v>45422.76</v>
      </c>
      <c r="J25" s="23">
        <v>44999.7</v>
      </c>
      <c r="K25" s="12">
        <v>54097.18</v>
      </c>
      <c r="L25" s="5">
        <v>51201</v>
      </c>
      <c r="M25" s="5">
        <v>49051.5</v>
      </c>
      <c r="N25" s="6">
        <f t="shared" si="0"/>
        <v>546400.94999999995</v>
      </c>
    </row>
    <row r="26" spans="1:14">
      <c r="A26" t="s">
        <v>14</v>
      </c>
      <c r="B26" s="12">
        <v>0</v>
      </c>
      <c r="C26" s="15">
        <v>0</v>
      </c>
      <c r="D26" s="15">
        <v>0</v>
      </c>
      <c r="E26" s="15">
        <v>0</v>
      </c>
      <c r="F26" s="5">
        <v>0</v>
      </c>
      <c r="G26" s="15">
        <v>0</v>
      </c>
      <c r="H26" s="19">
        <v>0</v>
      </c>
      <c r="I26" s="15">
        <v>0</v>
      </c>
      <c r="J26" s="23">
        <v>0</v>
      </c>
      <c r="K26" s="12">
        <v>0</v>
      </c>
      <c r="L26" s="5">
        <v>0</v>
      </c>
      <c r="M26" s="5">
        <v>0</v>
      </c>
      <c r="N26" s="6">
        <f t="shared" si="0"/>
        <v>0</v>
      </c>
    </row>
    <row r="27" spans="1:14">
      <c r="A27" t="s">
        <v>99</v>
      </c>
      <c r="B27" s="12">
        <v>0</v>
      </c>
      <c r="C27" s="15">
        <v>0</v>
      </c>
      <c r="D27" s="15">
        <v>0</v>
      </c>
      <c r="E27" s="15">
        <v>0</v>
      </c>
      <c r="F27" s="5">
        <v>0</v>
      </c>
      <c r="G27" s="15">
        <v>0</v>
      </c>
      <c r="H27" s="19">
        <v>0</v>
      </c>
      <c r="I27" s="15">
        <v>0</v>
      </c>
      <c r="J27" s="23">
        <v>0</v>
      </c>
      <c r="K27" s="12">
        <v>0</v>
      </c>
      <c r="L27" s="5">
        <v>0</v>
      </c>
      <c r="M27" s="5">
        <v>0</v>
      </c>
      <c r="N27" s="6">
        <f t="shared" si="0"/>
        <v>0</v>
      </c>
    </row>
    <row r="28" spans="1:14">
      <c r="A28" t="s">
        <v>100</v>
      </c>
      <c r="B28" s="12">
        <v>0</v>
      </c>
      <c r="C28" s="15">
        <v>0</v>
      </c>
      <c r="D28" s="15">
        <v>0</v>
      </c>
      <c r="E28" s="15">
        <v>0</v>
      </c>
      <c r="F28" s="5">
        <v>0</v>
      </c>
      <c r="G28" s="15">
        <v>0</v>
      </c>
      <c r="H28" s="19">
        <v>0</v>
      </c>
      <c r="I28" s="15">
        <v>375653.58</v>
      </c>
      <c r="J28" s="23">
        <v>376417.08</v>
      </c>
      <c r="K28" s="12">
        <v>419471.17</v>
      </c>
      <c r="L28" s="5">
        <v>418065.21</v>
      </c>
      <c r="M28" s="5">
        <v>462192.97</v>
      </c>
      <c r="N28" s="6">
        <f t="shared" si="0"/>
        <v>2051800.01</v>
      </c>
    </row>
    <row r="29" spans="1:14">
      <c r="A29" t="s">
        <v>17</v>
      </c>
      <c r="B29" s="12">
        <v>0</v>
      </c>
      <c r="C29" s="15">
        <v>0</v>
      </c>
      <c r="D29" s="15">
        <v>0</v>
      </c>
      <c r="E29" s="15">
        <v>0</v>
      </c>
      <c r="F29" s="5">
        <v>0</v>
      </c>
      <c r="G29" s="15">
        <v>0</v>
      </c>
      <c r="H29" s="19">
        <v>0</v>
      </c>
      <c r="I29" s="15">
        <v>0</v>
      </c>
      <c r="J29" s="23">
        <v>0</v>
      </c>
      <c r="K29" s="12">
        <v>0</v>
      </c>
      <c r="L29" s="5">
        <v>0</v>
      </c>
      <c r="M29" s="5">
        <v>0</v>
      </c>
      <c r="N29" s="6">
        <f t="shared" si="0"/>
        <v>0</v>
      </c>
    </row>
    <row r="30" spans="1:14">
      <c r="A30" t="s">
        <v>18</v>
      </c>
      <c r="B30" s="12">
        <v>0</v>
      </c>
      <c r="C30" s="15">
        <v>0</v>
      </c>
      <c r="D30" s="15">
        <v>0</v>
      </c>
      <c r="E30" s="15">
        <v>0</v>
      </c>
      <c r="F30" s="5">
        <v>0</v>
      </c>
      <c r="G30" s="15">
        <v>0</v>
      </c>
      <c r="H30" s="19">
        <v>0</v>
      </c>
      <c r="I30" s="15">
        <v>0</v>
      </c>
      <c r="J30" s="23">
        <v>0</v>
      </c>
      <c r="K30" s="12">
        <v>0</v>
      </c>
      <c r="L30" s="5">
        <v>0</v>
      </c>
      <c r="M30" s="5">
        <v>0</v>
      </c>
      <c r="N30" s="6">
        <f t="shared" si="0"/>
        <v>0</v>
      </c>
    </row>
    <row r="31" spans="1:14">
      <c r="A31" t="s">
        <v>19</v>
      </c>
      <c r="B31" s="12">
        <v>0</v>
      </c>
      <c r="C31" s="15">
        <v>0</v>
      </c>
      <c r="D31" s="15">
        <v>0</v>
      </c>
      <c r="E31" s="15">
        <v>0</v>
      </c>
      <c r="F31" s="5">
        <v>0</v>
      </c>
      <c r="G31" s="15">
        <v>0</v>
      </c>
      <c r="H31" s="19">
        <v>0</v>
      </c>
      <c r="I31" s="15">
        <v>0</v>
      </c>
      <c r="J31" s="23">
        <v>0</v>
      </c>
      <c r="K31" s="12">
        <v>0</v>
      </c>
      <c r="L31" s="5">
        <v>0</v>
      </c>
      <c r="M31" s="5">
        <v>0</v>
      </c>
      <c r="N31" s="6">
        <f t="shared" si="0"/>
        <v>0</v>
      </c>
    </row>
    <row r="32" spans="1:14">
      <c r="A32" t="s">
        <v>20</v>
      </c>
      <c r="B32" s="12">
        <v>0</v>
      </c>
      <c r="C32" s="15">
        <v>0</v>
      </c>
      <c r="D32" s="15">
        <v>0</v>
      </c>
      <c r="E32" s="15">
        <v>0</v>
      </c>
      <c r="F32" s="5">
        <v>0</v>
      </c>
      <c r="G32" s="15">
        <v>0</v>
      </c>
      <c r="H32" s="19">
        <v>0</v>
      </c>
      <c r="I32" s="15">
        <v>0</v>
      </c>
      <c r="J32" s="23">
        <v>0</v>
      </c>
      <c r="K32" s="12">
        <v>0</v>
      </c>
      <c r="L32" s="5">
        <v>0</v>
      </c>
      <c r="M32" s="5">
        <v>0</v>
      </c>
      <c r="N32" s="6">
        <f t="shared" si="0"/>
        <v>0</v>
      </c>
    </row>
    <row r="33" spans="1:14">
      <c r="A33" t="s">
        <v>21</v>
      </c>
      <c r="B33" s="12">
        <v>0</v>
      </c>
      <c r="C33" s="15">
        <v>0</v>
      </c>
      <c r="D33" s="15">
        <v>0</v>
      </c>
      <c r="E33" s="15">
        <v>0</v>
      </c>
      <c r="F33" s="5">
        <v>0</v>
      </c>
      <c r="G33" s="15">
        <v>0</v>
      </c>
      <c r="H33" s="19">
        <v>0</v>
      </c>
      <c r="I33" s="15">
        <v>0</v>
      </c>
      <c r="J33" s="23">
        <v>0</v>
      </c>
      <c r="K33" s="12">
        <v>0</v>
      </c>
      <c r="L33" s="5">
        <v>0</v>
      </c>
      <c r="M33" s="5">
        <v>0</v>
      </c>
      <c r="N33" s="6">
        <f t="shared" si="0"/>
        <v>0</v>
      </c>
    </row>
    <row r="34" spans="1:14">
      <c r="A34" t="s">
        <v>101</v>
      </c>
      <c r="B34" s="12">
        <v>0</v>
      </c>
      <c r="C34" s="15">
        <v>0</v>
      </c>
      <c r="D34" s="15">
        <v>0</v>
      </c>
      <c r="E34" s="15">
        <v>0</v>
      </c>
      <c r="F34" s="5">
        <v>0</v>
      </c>
      <c r="G34" s="15">
        <v>0</v>
      </c>
      <c r="H34" s="19">
        <v>0</v>
      </c>
      <c r="I34" s="15">
        <v>0</v>
      </c>
      <c r="J34" s="23">
        <v>0</v>
      </c>
      <c r="K34" s="12">
        <v>0</v>
      </c>
      <c r="L34" s="5">
        <v>0</v>
      </c>
      <c r="M34" s="5">
        <v>0</v>
      </c>
      <c r="N34" s="6">
        <f t="shared" si="0"/>
        <v>0</v>
      </c>
    </row>
    <row r="35" spans="1:14">
      <c r="A35" t="s">
        <v>23</v>
      </c>
      <c r="B35" s="12">
        <v>0</v>
      </c>
      <c r="C35" s="15">
        <v>0</v>
      </c>
      <c r="D35" s="15">
        <v>0</v>
      </c>
      <c r="E35" s="15">
        <v>0</v>
      </c>
      <c r="F35" s="5">
        <v>0</v>
      </c>
      <c r="G35" s="15">
        <v>0</v>
      </c>
      <c r="H35" s="19">
        <v>0</v>
      </c>
      <c r="I35" s="15">
        <v>0</v>
      </c>
      <c r="J35" s="23">
        <v>0</v>
      </c>
      <c r="K35" s="12">
        <v>0</v>
      </c>
      <c r="L35" s="5">
        <v>0</v>
      </c>
      <c r="M35" s="5">
        <v>0</v>
      </c>
      <c r="N35" s="6">
        <f t="shared" si="0"/>
        <v>0</v>
      </c>
    </row>
    <row r="36" spans="1:14">
      <c r="A36" t="s">
        <v>24</v>
      </c>
      <c r="B36" s="12">
        <v>43265.77</v>
      </c>
      <c r="C36" s="15">
        <v>42224.88</v>
      </c>
      <c r="D36" s="15">
        <v>42893.41</v>
      </c>
      <c r="E36" s="15">
        <v>40952.020000000004</v>
      </c>
      <c r="F36" s="5">
        <v>42609.299999999996</v>
      </c>
      <c r="G36" s="15">
        <v>45360.299999999996</v>
      </c>
      <c r="H36" s="19">
        <v>47206.200000000004</v>
      </c>
      <c r="I36" s="15">
        <v>48454.57</v>
      </c>
      <c r="J36" s="23">
        <v>44872.54</v>
      </c>
      <c r="K36" s="12">
        <v>53443.54</v>
      </c>
      <c r="L36" s="5">
        <v>49534.21</v>
      </c>
      <c r="M36" s="5">
        <v>48604.79</v>
      </c>
      <c r="N36" s="6">
        <f t="shared" si="0"/>
        <v>549421.53</v>
      </c>
    </row>
    <row r="37" spans="1:14">
      <c r="A37" t="s">
        <v>25</v>
      </c>
      <c r="B37" s="12">
        <v>23470.16</v>
      </c>
      <c r="C37" s="15">
        <v>22888.38</v>
      </c>
      <c r="D37" s="15">
        <v>29253.79</v>
      </c>
      <c r="E37" s="15">
        <v>22419.96</v>
      </c>
      <c r="F37" s="5">
        <v>23316.66</v>
      </c>
      <c r="G37" s="15">
        <v>26223.83</v>
      </c>
      <c r="H37" s="19">
        <v>26182.199999999997</v>
      </c>
      <c r="I37" s="15">
        <v>27502.07</v>
      </c>
      <c r="J37" s="23">
        <v>26027.47</v>
      </c>
      <c r="K37" s="12">
        <v>27634.54</v>
      </c>
      <c r="L37" s="5">
        <v>28424.92</v>
      </c>
      <c r="M37" s="5">
        <v>27913.37</v>
      </c>
      <c r="N37" s="6">
        <f t="shared" si="0"/>
        <v>311257.35000000003</v>
      </c>
    </row>
    <row r="38" spans="1:14">
      <c r="A38" t="s">
        <v>102</v>
      </c>
      <c r="B38" s="12">
        <v>105787.91</v>
      </c>
      <c r="C38" s="15">
        <v>102720.81</v>
      </c>
      <c r="D38" s="15">
        <v>121968.69</v>
      </c>
      <c r="E38" s="15">
        <v>106199.86</v>
      </c>
      <c r="F38" s="5">
        <v>111067.12</v>
      </c>
      <c r="G38" s="15">
        <v>110224.39</v>
      </c>
      <c r="H38" s="19">
        <v>109884.76</v>
      </c>
      <c r="I38" s="15">
        <v>110378.67</v>
      </c>
      <c r="J38" s="23">
        <v>101439.29</v>
      </c>
      <c r="K38" s="12">
        <v>119215.61</v>
      </c>
      <c r="L38" s="5">
        <v>119565.47</v>
      </c>
      <c r="M38" s="5">
        <v>114618.8</v>
      </c>
      <c r="N38" s="6">
        <f t="shared" si="0"/>
        <v>1333071.3800000001</v>
      </c>
    </row>
    <row r="39" spans="1:14">
      <c r="A39" t="s">
        <v>27</v>
      </c>
      <c r="B39" s="12">
        <v>149304.10999999999</v>
      </c>
      <c r="C39" s="15">
        <v>151889.4</v>
      </c>
      <c r="D39" s="15">
        <v>182996.29</v>
      </c>
      <c r="E39" s="15">
        <v>155509.87000000002</v>
      </c>
      <c r="F39" s="5">
        <v>166561.68</v>
      </c>
      <c r="G39" s="15">
        <v>175219.56999999998</v>
      </c>
      <c r="H39" s="19">
        <v>197455.92</v>
      </c>
      <c r="I39" s="15">
        <v>182311.79</v>
      </c>
      <c r="J39" s="23">
        <v>173604.13</v>
      </c>
      <c r="K39" s="12">
        <v>190400.07</v>
      </c>
      <c r="L39" s="5">
        <v>172384.27</v>
      </c>
      <c r="M39" s="5">
        <v>170861.88</v>
      </c>
      <c r="N39" s="6">
        <f t="shared" si="0"/>
        <v>2068498.9800000004</v>
      </c>
    </row>
    <row r="40" spans="1:14">
      <c r="A40" t="s">
        <v>103</v>
      </c>
      <c r="B40" s="12">
        <v>0</v>
      </c>
      <c r="C40" s="15">
        <v>0</v>
      </c>
      <c r="D40" s="15">
        <v>0</v>
      </c>
      <c r="E40" s="15">
        <v>0</v>
      </c>
      <c r="F40" s="5">
        <v>0</v>
      </c>
      <c r="G40" s="15">
        <v>0</v>
      </c>
      <c r="H40" s="19">
        <v>0</v>
      </c>
      <c r="I40" s="15">
        <v>0</v>
      </c>
      <c r="J40" s="23">
        <v>0</v>
      </c>
      <c r="K40" s="12">
        <v>0</v>
      </c>
      <c r="L40" s="5">
        <v>0</v>
      </c>
      <c r="M40" s="5">
        <v>0</v>
      </c>
      <c r="N40" s="6">
        <f t="shared" si="0"/>
        <v>0</v>
      </c>
    </row>
    <row r="41" spans="1:14">
      <c r="A41" t="s">
        <v>29</v>
      </c>
      <c r="B41" s="12">
        <v>0</v>
      </c>
      <c r="C41" s="15">
        <v>0</v>
      </c>
      <c r="D41" s="15">
        <v>0</v>
      </c>
      <c r="E41" s="15">
        <v>0</v>
      </c>
      <c r="F41" s="5">
        <v>0</v>
      </c>
      <c r="G41" s="15">
        <v>0</v>
      </c>
      <c r="H41" s="19">
        <v>0</v>
      </c>
      <c r="I41" s="15">
        <v>0</v>
      </c>
      <c r="J41" s="23">
        <v>0</v>
      </c>
      <c r="K41" s="12">
        <v>0</v>
      </c>
      <c r="L41" s="5">
        <v>0</v>
      </c>
      <c r="M41" s="5">
        <v>0</v>
      </c>
      <c r="N41" s="6">
        <f t="shared" si="0"/>
        <v>0</v>
      </c>
    </row>
    <row r="42" spans="1:14">
      <c r="A42" t="s">
        <v>104</v>
      </c>
      <c r="B42" s="12">
        <v>0</v>
      </c>
      <c r="C42" s="15">
        <v>0</v>
      </c>
      <c r="D42" s="15">
        <v>0</v>
      </c>
      <c r="E42" s="15">
        <v>0</v>
      </c>
      <c r="F42" s="5">
        <v>0</v>
      </c>
      <c r="G42" s="15">
        <v>0</v>
      </c>
      <c r="H42" s="19">
        <v>0</v>
      </c>
      <c r="I42" s="15">
        <v>0</v>
      </c>
      <c r="J42" s="23">
        <v>0</v>
      </c>
      <c r="K42" s="12">
        <v>0</v>
      </c>
      <c r="L42" s="5">
        <v>0</v>
      </c>
      <c r="M42" s="5">
        <v>0</v>
      </c>
      <c r="N42" s="6">
        <f t="shared" si="0"/>
        <v>0</v>
      </c>
    </row>
    <row r="43" spans="1:14">
      <c r="A43" t="s">
        <v>31</v>
      </c>
      <c r="B43" s="12">
        <v>0</v>
      </c>
      <c r="C43" s="15">
        <v>0</v>
      </c>
      <c r="D43" s="15">
        <v>0</v>
      </c>
      <c r="E43" s="15">
        <v>0</v>
      </c>
      <c r="F43" s="5">
        <v>0</v>
      </c>
      <c r="G43" s="15">
        <v>0</v>
      </c>
      <c r="H43" s="19">
        <v>0</v>
      </c>
      <c r="I43" s="15">
        <v>0</v>
      </c>
      <c r="J43" s="23">
        <v>0</v>
      </c>
      <c r="K43" s="12">
        <v>0</v>
      </c>
      <c r="L43" s="5">
        <v>0</v>
      </c>
      <c r="M43" s="5">
        <v>0</v>
      </c>
      <c r="N43" s="6">
        <f t="shared" si="0"/>
        <v>0</v>
      </c>
    </row>
    <row r="44" spans="1:14">
      <c r="A44" t="s">
        <v>32</v>
      </c>
      <c r="B44" s="12">
        <v>0</v>
      </c>
      <c r="C44" s="15">
        <v>0</v>
      </c>
      <c r="D44" s="15">
        <v>0</v>
      </c>
      <c r="E44" s="15">
        <v>0</v>
      </c>
      <c r="F44" s="5">
        <v>0</v>
      </c>
      <c r="G44" s="15">
        <v>0</v>
      </c>
      <c r="H44" s="19">
        <v>0</v>
      </c>
      <c r="I44" s="15">
        <v>0</v>
      </c>
      <c r="J44" s="23">
        <v>0</v>
      </c>
      <c r="K44" s="12">
        <v>0</v>
      </c>
      <c r="L44" s="5">
        <v>0</v>
      </c>
      <c r="M44" s="5">
        <v>0</v>
      </c>
      <c r="N44" s="6">
        <f t="shared" si="0"/>
        <v>0</v>
      </c>
    </row>
    <row r="45" spans="1:14">
      <c r="A45" t="s">
        <v>33</v>
      </c>
      <c r="B45" s="12">
        <v>0</v>
      </c>
      <c r="C45" s="15">
        <v>0</v>
      </c>
      <c r="D45" s="15">
        <v>0</v>
      </c>
      <c r="E45" s="15">
        <v>0</v>
      </c>
      <c r="F45" s="5">
        <v>0</v>
      </c>
      <c r="G45" s="15">
        <v>0</v>
      </c>
      <c r="H45" s="19">
        <v>0</v>
      </c>
      <c r="I45" s="15">
        <v>0</v>
      </c>
      <c r="J45" s="23">
        <v>0</v>
      </c>
      <c r="K45" s="12">
        <v>0</v>
      </c>
      <c r="L45" s="5">
        <v>0</v>
      </c>
      <c r="M45" s="5">
        <v>0</v>
      </c>
      <c r="N45" s="6">
        <f t="shared" si="0"/>
        <v>0</v>
      </c>
    </row>
    <row r="46" spans="1:14">
      <c r="A46" t="s">
        <v>105</v>
      </c>
      <c r="B46" s="12">
        <v>0</v>
      </c>
      <c r="C46" s="15">
        <v>0</v>
      </c>
      <c r="D46" s="15">
        <v>0</v>
      </c>
      <c r="E46" s="15">
        <v>0</v>
      </c>
      <c r="F46" s="5">
        <v>0</v>
      </c>
      <c r="G46" s="15">
        <v>0</v>
      </c>
      <c r="H46" s="19">
        <v>0</v>
      </c>
      <c r="I46" s="15">
        <v>0</v>
      </c>
      <c r="J46" s="23">
        <v>0</v>
      </c>
      <c r="K46" s="12">
        <v>0</v>
      </c>
      <c r="L46" s="5">
        <v>0</v>
      </c>
      <c r="M46" s="5">
        <v>0</v>
      </c>
      <c r="N46" s="6">
        <f t="shared" si="0"/>
        <v>0</v>
      </c>
    </row>
    <row r="47" spans="1:14">
      <c r="A47" t="s">
        <v>106</v>
      </c>
      <c r="B47" s="12">
        <v>1023919.43</v>
      </c>
      <c r="C47" s="15">
        <v>1010482</v>
      </c>
      <c r="D47" s="15">
        <v>1239803.5999999999</v>
      </c>
      <c r="E47" s="15">
        <v>999363.55</v>
      </c>
      <c r="F47" s="5">
        <v>1158738.1700000002</v>
      </c>
      <c r="G47" s="15">
        <v>1200014.01</v>
      </c>
      <c r="H47" s="19">
        <v>1202651.68</v>
      </c>
      <c r="I47" s="15">
        <v>1286345.8500000001</v>
      </c>
      <c r="J47" s="23">
        <v>1236787.1299999999</v>
      </c>
      <c r="K47" s="12">
        <v>1404654.61</v>
      </c>
      <c r="L47" s="5">
        <v>1300091.52</v>
      </c>
      <c r="M47" s="5">
        <v>1218095.45</v>
      </c>
      <c r="N47" s="6">
        <f t="shared" si="0"/>
        <v>14280946.999999996</v>
      </c>
    </row>
    <row r="48" spans="1:14">
      <c r="A48" t="s">
        <v>107</v>
      </c>
      <c r="B48" s="12">
        <v>0</v>
      </c>
      <c r="C48" s="15">
        <v>0</v>
      </c>
      <c r="D48" s="15">
        <v>0</v>
      </c>
      <c r="E48" s="15">
        <v>0</v>
      </c>
      <c r="F48" s="5">
        <v>0</v>
      </c>
      <c r="G48" s="15">
        <v>0</v>
      </c>
      <c r="H48" s="19">
        <v>0</v>
      </c>
      <c r="I48" s="15">
        <v>498457.08</v>
      </c>
      <c r="J48" s="23">
        <v>485072.56</v>
      </c>
      <c r="K48" s="12">
        <v>541483.46</v>
      </c>
      <c r="L48" s="5">
        <v>538250.69999999995</v>
      </c>
      <c r="M48" s="5">
        <v>536286.29</v>
      </c>
      <c r="N48" s="6">
        <f t="shared" si="0"/>
        <v>2599550.09</v>
      </c>
    </row>
    <row r="49" spans="1:14">
      <c r="A49" t="s">
        <v>37</v>
      </c>
      <c r="B49" s="12">
        <v>0</v>
      </c>
      <c r="C49" s="15">
        <v>0</v>
      </c>
      <c r="D49" s="15">
        <v>0</v>
      </c>
      <c r="E49" s="15">
        <v>0</v>
      </c>
      <c r="F49" s="5">
        <v>0</v>
      </c>
      <c r="G49" s="15">
        <v>0</v>
      </c>
      <c r="H49" s="19">
        <v>0</v>
      </c>
      <c r="I49" s="15">
        <v>0</v>
      </c>
      <c r="J49" s="23">
        <v>0</v>
      </c>
      <c r="K49" s="12">
        <v>0</v>
      </c>
      <c r="L49" s="5">
        <v>0</v>
      </c>
      <c r="M49" s="5">
        <v>0</v>
      </c>
      <c r="N49" s="6">
        <f t="shared" si="0"/>
        <v>0</v>
      </c>
    </row>
    <row r="50" spans="1:14">
      <c r="A50" t="s">
        <v>38</v>
      </c>
      <c r="B50" s="12">
        <v>0</v>
      </c>
      <c r="C50" s="15">
        <v>0</v>
      </c>
      <c r="D50" s="15">
        <v>0</v>
      </c>
      <c r="E50" s="15">
        <v>0</v>
      </c>
      <c r="F50" s="5">
        <v>0</v>
      </c>
      <c r="G50" s="15">
        <v>0</v>
      </c>
      <c r="H50" s="19">
        <v>0</v>
      </c>
      <c r="I50" s="15">
        <v>0</v>
      </c>
      <c r="J50" s="23">
        <v>0</v>
      </c>
      <c r="K50" s="12">
        <v>0</v>
      </c>
      <c r="L50" s="5">
        <v>0</v>
      </c>
      <c r="M50" s="5">
        <v>0</v>
      </c>
      <c r="N50" s="6">
        <f t="shared" si="0"/>
        <v>0</v>
      </c>
    </row>
    <row r="51" spans="1:14">
      <c r="A51" t="s">
        <v>39</v>
      </c>
      <c r="B51" s="12">
        <v>0</v>
      </c>
      <c r="C51" s="15">
        <v>0</v>
      </c>
      <c r="D51" s="15">
        <v>0</v>
      </c>
      <c r="E51" s="15">
        <v>0</v>
      </c>
      <c r="F51" s="5">
        <v>0</v>
      </c>
      <c r="G51" s="15">
        <v>0</v>
      </c>
      <c r="H51" s="19">
        <v>0</v>
      </c>
      <c r="I51" s="15">
        <v>46122.78</v>
      </c>
      <c r="J51" s="23">
        <v>41879.31</v>
      </c>
      <c r="K51" s="12">
        <v>58160.61</v>
      </c>
      <c r="L51" s="5">
        <v>51343.17</v>
      </c>
      <c r="M51" s="5">
        <v>44878.9</v>
      </c>
      <c r="N51" s="6">
        <f t="shared" si="0"/>
        <v>242384.77</v>
      </c>
    </row>
    <row r="52" spans="1:14">
      <c r="A52" t="s">
        <v>108</v>
      </c>
      <c r="B52" s="12">
        <v>548668.47</v>
      </c>
      <c r="C52" s="15">
        <v>548006.86</v>
      </c>
      <c r="D52" s="15">
        <v>641601.79</v>
      </c>
      <c r="E52" s="15">
        <v>553632.30000000005</v>
      </c>
      <c r="F52" s="5">
        <v>591425.85</v>
      </c>
      <c r="G52" s="15">
        <v>603411.23</v>
      </c>
      <c r="H52" s="19">
        <v>592893.03</v>
      </c>
      <c r="I52" s="15">
        <v>604065.13</v>
      </c>
      <c r="J52" s="23">
        <v>587407.1</v>
      </c>
      <c r="K52" s="12">
        <v>670516.39</v>
      </c>
      <c r="L52" s="5">
        <v>620038.30000000005</v>
      </c>
      <c r="M52" s="5">
        <v>631367.48</v>
      </c>
      <c r="N52" s="6">
        <f t="shared" si="0"/>
        <v>7193033.9299999997</v>
      </c>
    </row>
    <row r="53" spans="1:14">
      <c r="A53" t="s">
        <v>41</v>
      </c>
      <c r="B53" s="12">
        <v>633514.73</v>
      </c>
      <c r="C53" s="15">
        <v>642015.3899999999</v>
      </c>
      <c r="D53" s="15">
        <v>775974.5</v>
      </c>
      <c r="E53" s="15">
        <v>622020.52</v>
      </c>
      <c r="F53" s="5">
        <v>649113</v>
      </c>
      <c r="G53" s="15">
        <v>682499.90999999992</v>
      </c>
      <c r="H53" s="19">
        <v>668127.46</v>
      </c>
      <c r="I53" s="15">
        <v>639706.96</v>
      </c>
      <c r="J53" s="23">
        <v>600566.21</v>
      </c>
      <c r="K53" s="12">
        <v>712873.04</v>
      </c>
      <c r="L53" s="5">
        <v>671216.65</v>
      </c>
      <c r="M53" s="5">
        <v>667104.84</v>
      </c>
      <c r="N53" s="6">
        <f t="shared" si="0"/>
        <v>7964733.21</v>
      </c>
    </row>
    <row r="54" spans="1:14">
      <c r="A54" t="s">
        <v>42</v>
      </c>
      <c r="B54" s="12">
        <v>288197.74</v>
      </c>
      <c r="C54" s="15">
        <v>284719.5</v>
      </c>
      <c r="D54" s="15">
        <v>362240.61</v>
      </c>
      <c r="E54" s="15">
        <v>267630.27999999997</v>
      </c>
      <c r="F54" s="5">
        <v>302086.25</v>
      </c>
      <c r="G54" s="15">
        <v>308859.63</v>
      </c>
      <c r="H54" s="19">
        <v>307048.03000000003</v>
      </c>
      <c r="I54" s="15">
        <v>312931.58</v>
      </c>
      <c r="J54" s="23">
        <v>303143.59999999998</v>
      </c>
      <c r="K54" s="12">
        <v>327536.56</v>
      </c>
      <c r="L54" s="5">
        <v>315344.98</v>
      </c>
      <c r="M54" s="5">
        <v>310081.01</v>
      </c>
      <c r="N54" s="6">
        <f t="shared" si="0"/>
        <v>3689819.7700000005</v>
      </c>
    </row>
    <row r="55" spans="1:14">
      <c r="A55" t="s">
        <v>109</v>
      </c>
      <c r="B55" s="12">
        <v>118418.32</v>
      </c>
      <c r="C55" s="15">
        <v>138825.44</v>
      </c>
      <c r="D55" s="15">
        <v>148297.68</v>
      </c>
      <c r="E55" s="15">
        <v>97723.73</v>
      </c>
      <c r="F55" s="5">
        <v>103848.84</v>
      </c>
      <c r="G55" s="15">
        <v>101186</v>
      </c>
      <c r="H55" s="19">
        <v>114280.61</v>
      </c>
      <c r="I55" s="15">
        <v>121003.88</v>
      </c>
      <c r="J55" s="23">
        <v>122303.78</v>
      </c>
      <c r="K55" s="12">
        <v>140593.07</v>
      </c>
      <c r="L55" s="5">
        <v>131635.25</v>
      </c>
      <c r="M55" s="5">
        <v>129090.94</v>
      </c>
      <c r="N55" s="6">
        <f t="shared" si="0"/>
        <v>1467207.54</v>
      </c>
    </row>
    <row r="56" spans="1:14">
      <c r="A56" t="s">
        <v>110</v>
      </c>
      <c r="B56" s="12">
        <v>0</v>
      </c>
      <c r="C56" s="15">
        <v>0</v>
      </c>
      <c r="D56" s="15">
        <v>0</v>
      </c>
      <c r="E56" s="15">
        <v>0</v>
      </c>
      <c r="F56" s="5">
        <v>0</v>
      </c>
      <c r="G56" s="15">
        <v>0</v>
      </c>
      <c r="H56" s="19">
        <v>0</v>
      </c>
      <c r="I56" s="15">
        <v>0</v>
      </c>
      <c r="J56" s="23">
        <v>0</v>
      </c>
      <c r="K56" s="12">
        <v>0</v>
      </c>
      <c r="L56" s="5">
        <v>0</v>
      </c>
      <c r="M56" s="5">
        <v>0</v>
      </c>
      <c r="N56" s="6">
        <f t="shared" si="0"/>
        <v>0</v>
      </c>
    </row>
    <row r="57" spans="1:14">
      <c r="A57" t="s">
        <v>111</v>
      </c>
      <c r="B57" s="12">
        <v>0</v>
      </c>
      <c r="C57" s="15">
        <v>0</v>
      </c>
      <c r="D57" s="15">
        <v>0</v>
      </c>
      <c r="E57" s="15">
        <v>0</v>
      </c>
      <c r="F57" s="5">
        <v>0</v>
      </c>
      <c r="G57" s="15">
        <v>0</v>
      </c>
      <c r="H57" s="19">
        <v>0</v>
      </c>
      <c r="I57" s="15">
        <v>207924.48000000001</v>
      </c>
      <c r="J57" s="23">
        <v>205539.55</v>
      </c>
      <c r="K57" s="12">
        <v>235764.05</v>
      </c>
      <c r="L57" s="5">
        <v>235933.44</v>
      </c>
      <c r="M57" s="5">
        <v>257429.86</v>
      </c>
      <c r="N57" s="6">
        <f t="shared" si="0"/>
        <v>1142591.3799999999</v>
      </c>
    </row>
    <row r="58" spans="1:14">
      <c r="A58" t="s">
        <v>46</v>
      </c>
      <c r="B58" s="12">
        <v>91964.89</v>
      </c>
      <c r="C58" s="15">
        <v>96381.24</v>
      </c>
      <c r="D58" s="15">
        <v>115524</v>
      </c>
      <c r="E58" s="15">
        <v>90138.939999999988</v>
      </c>
      <c r="F58" s="5">
        <v>100887.1</v>
      </c>
      <c r="G58" s="15">
        <v>106992.92</v>
      </c>
      <c r="H58" s="19">
        <v>113576.38</v>
      </c>
      <c r="I58" s="15">
        <v>110529.53</v>
      </c>
      <c r="J58" s="23">
        <v>98475.199999999997</v>
      </c>
      <c r="K58" s="12">
        <v>112617.84</v>
      </c>
      <c r="L58" s="5">
        <v>106514.28</v>
      </c>
      <c r="M58" s="5">
        <v>103788.53</v>
      </c>
      <c r="N58" s="6">
        <f t="shared" si="0"/>
        <v>1247390.8500000001</v>
      </c>
    </row>
    <row r="59" spans="1:14">
      <c r="A59" t="s">
        <v>112</v>
      </c>
      <c r="B59" s="12">
        <v>0</v>
      </c>
      <c r="C59" s="15">
        <v>0</v>
      </c>
      <c r="D59" s="15">
        <v>0</v>
      </c>
      <c r="E59" s="15">
        <v>0</v>
      </c>
      <c r="F59" s="5">
        <v>0</v>
      </c>
      <c r="G59" s="15">
        <v>0</v>
      </c>
      <c r="H59" s="19">
        <v>0</v>
      </c>
      <c r="I59" s="15">
        <v>0</v>
      </c>
      <c r="J59" s="23">
        <v>0</v>
      </c>
      <c r="K59" s="12">
        <v>0</v>
      </c>
      <c r="L59" s="5">
        <v>0</v>
      </c>
      <c r="M59" s="5">
        <v>0</v>
      </c>
      <c r="N59" s="6">
        <f t="shared" si="0"/>
        <v>0</v>
      </c>
    </row>
    <row r="60" spans="1:14">
      <c r="A60" t="s">
        <v>113</v>
      </c>
      <c r="B60" s="12">
        <v>0</v>
      </c>
      <c r="C60" s="15">
        <v>0</v>
      </c>
      <c r="D60" s="15">
        <v>0</v>
      </c>
      <c r="E60" s="15">
        <v>0</v>
      </c>
      <c r="F60" s="5">
        <v>0</v>
      </c>
      <c r="G60" s="15">
        <v>0</v>
      </c>
      <c r="H60" s="19">
        <v>0</v>
      </c>
      <c r="I60" s="15">
        <v>0</v>
      </c>
      <c r="J60" s="23">
        <v>0</v>
      </c>
      <c r="K60" s="12">
        <v>0</v>
      </c>
      <c r="L60" s="5">
        <v>0</v>
      </c>
      <c r="M60" s="5">
        <v>0</v>
      </c>
      <c r="N60" s="6">
        <f t="shared" si="0"/>
        <v>0</v>
      </c>
    </row>
    <row r="61" spans="1:14">
      <c r="A61" t="s">
        <v>114</v>
      </c>
      <c r="B61" s="12">
        <v>2067570.62</v>
      </c>
      <c r="C61" s="15">
        <v>2054538.1300000001</v>
      </c>
      <c r="D61" s="15">
        <v>2646850.88</v>
      </c>
      <c r="E61" s="15">
        <v>2006182.69</v>
      </c>
      <c r="F61" s="5">
        <v>2190362.02</v>
      </c>
      <c r="G61" s="15">
        <v>2239665.77</v>
      </c>
      <c r="H61" s="19">
        <v>2290175.63</v>
      </c>
      <c r="I61" s="15">
        <v>2286725.88</v>
      </c>
      <c r="J61" s="23">
        <v>2196864.5099999998</v>
      </c>
      <c r="K61" s="12">
        <v>2413293.62</v>
      </c>
      <c r="L61" s="5">
        <v>2327560.44</v>
      </c>
      <c r="M61" s="5">
        <v>2304244.15</v>
      </c>
      <c r="N61" s="6">
        <f t="shared" si="0"/>
        <v>27024034.339999996</v>
      </c>
    </row>
    <row r="62" spans="1:14">
      <c r="A62" t="s">
        <v>50</v>
      </c>
      <c r="B62" s="12">
        <v>0</v>
      </c>
      <c r="C62" s="15">
        <v>0</v>
      </c>
      <c r="D62" s="15">
        <v>0</v>
      </c>
      <c r="E62" s="15">
        <v>0</v>
      </c>
      <c r="F62" s="5">
        <v>0</v>
      </c>
      <c r="G62" s="15">
        <v>0</v>
      </c>
      <c r="H62" s="19">
        <v>0</v>
      </c>
      <c r="I62" s="15">
        <v>0</v>
      </c>
      <c r="J62" s="23">
        <v>0</v>
      </c>
      <c r="K62" s="12">
        <v>0</v>
      </c>
      <c r="L62" s="5">
        <v>0</v>
      </c>
      <c r="M62" s="5">
        <v>0</v>
      </c>
      <c r="N62" s="6">
        <f t="shared" si="0"/>
        <v>0</v>
      </c>
    </row>
    <row r="63" spans="1:14">
      <c r="A63" t="s">
        <v>115</v>
      </c>
      <c r="B63" s="12">
        <v>0</v>
      </c>
      <c r="C63" s="15">
        <v>0</v>
      </c>
      <c r="D63" s="15">
        <v>0</v>
      </c>
      <c r="E63" s="15">
        <v>0</v>
      </c>
      <c r="F63" s="5">
        <v>0</v>
      </c>
      <c r="G63" s="15">
        <v>0</v>
      </c>
      <c r="H63" s="19">
        <v>0</v>
      </c>
      <c r="I63" s="15">
        <v>0</v>
      </c>
      <c r="J63" s="23">
        <v>0</v>
      </c>
      <c r="K63" s="12">
        <v>0</v>
      </c>
      <c r="L63" s="5">
        <v>0</v>
      </c>
      <c r="M63" s="5">
        <v>0</v>
      </c>
      <c r="N63" s="6">
        <f t="shared" si="0"/>
        <v>0</v>
      </c>
    </row>
    <row r="64" spans="1:14">
      <c r="A64" t="s">
        <v>116</v>
      </c>
      <c r="B64" s="12">
        <v>873813.1</v>
      </c>
      <c r="C64" s="15">
        <v>871834.94</v>
      </c>
      <c r="D64" s="15">
        <v>1076678.4099999999</v>
      </c>
      <c r="E64" s="15">
        <v>906604.39999999991</v>
      </c>
      <c r="F64" s="5">
        <v>939054.50999999989</v>
      </c>
      <c r="G64" s="15">
        <v>965886.86</v>
      </c>
      <c r="H64" s="19">
        <v>935982.61</v>
      </c>
      <c r="I64" s="15">
        <v>957069.5</v>
      </c>
      <c r="J64" s="23">
        <v>919986.47</v>
      </c>
      <c r="K64" s="12">
        <v>1055175.6299999999</v>
      </c>
      <c r="L64" s="5">
        <v>1020655.49</v>
      </c>
      <c r="M64" s="5">
        <v>998032.06</v>
      </c>
      <c r="N64" s="6">
        <f t="shared" si="0"/>
        <v>11520773.98</v>
      </c>
    </row>
    <row r="65" spans="1:14">
      <c r="A65" t="s">
        <v>117</v>
      </c>
      <c r="B65" s="12">
        <v>108017.58</v>
      </c>
      <c r="C65" s="15">
        <v>111444.43</v>
      </c>
      <c r="D65" s="15">
        <v>135274.94999999998</v>
      </c>
      <c r="E65" s="15">
        <v>109390.40000000001</v>
      </c>
      <c r="F65" s="5">
        <v>117071.4</v>
      </c>
      <c r="G65" s="15">
        <v>124835.76</v>
      </c>
      <c r="H65" s="19">
        <v>120966.89</v>
      </c>
      <c r="I65" s="15">
        <v>122974.5</v>
      </c>
      <c r="J65" s="23">
        <v>111172.57</v>
      </c>
      <c r="K65" s="12">
        <v>127316.58</v>
      </c>
      <c r="L65" s="5">
        <v>126738.44</v>
      </c>
      <c r="M65" s="5">
        <v>124533.1</v>
      </c>
      <c r="N65" s="6">
        <f t="shared" si="0"/>
        <v>1439736.6</v>
      </c>
    </row>
    <row r="66" spans="1:14">
      <c r="A66" t="s">
        <v>118</v>
      </c>
      <c r="B66" s="12">
        <v>0</v>
      </c>
      <c r="C66" s="15">
        <v>0</v>
      </c>
      <c r="D66" s="15">
        <v>0</v>
      </c>
      <c r="E66" s="15">
        <v>0</v>
      </c>
      <c r="F66" s="5">
        <v>0</v>
      </c>
      <c r="G66" s="15">
        <v>0</v>
      </c>
      <c r="H66" s="19">
        <v>0</v>
      </c>
      <c r="I66" s="15">
        <v>0</v>
      </c>
      <c r="J66" s="23">
        <v>0</v>
      </c>
      <c r="K66" s="12">
        <v>0</v>
      </c>
      <c r="L66" s="5">
        <v>0</v>
      </c>
      <c r="M66" s="5">
        <v>0</v>
      </c>
      <c r="N66" s="6">
        <f t="shared" si="0"/>
        <v>0</v>
      </c>
    </row>
    <row r="67" spans="1:14">
      <c r="A67" t="s">
        <v>119</v>
      </c>
      <c r="B67" s="12">
        <v>454177.49000000005</v>
      </c>
      <c r="C67" s="15">
        <v>471585.96</v>
      </c>
      <c r="D67" s="15">
        <v>576192.69000000006</v>
      </c>
      <c r="E67" s="15">
        <v>449285.79000000004</v>
      </c>
      <c r="F67" s="5">
        <v>492287.77</v>
      </c>
      <c r="G67" s="15">
        <v>490944.41</v>
      </c>
      <c r="H67" s="19">
        <v>497356.05</v>
      </c>
      <c r="I67" s="15">
        <v>484863.8</v>
      </c>
      <c r="J67" s="23">
        <v>467329.63</v>
      </c>
      <c r="K67" s="12">
        <v>539028.35</v>
      </c>
      <c r="L67" s="5">
        <v>519051.5</v>
      </c>
      <c r="M67" s="5">
        <v>515044.62</v>
      </c>
      <c r="N67" s="6">
        <f t="shared" si="0"/>
        <v>5957148.0599999996</v>
      </c>
    </row>
    <row r="68" spans="1:14">
      <c r="A68" t="s">
        <v>120</v>
      </c>
      <c r="B68" s="12">
        <v>0</v>
      </c>
      <c r="C68" s="15">
        <v>0</v>
      </c>
      <c r="D68" s="15">
        <v>0</v>
      </c>
      <c r="E68" s="15">
        <v>0</v>
      </c>
      <c r="F68" s="5">
        <v>0</v>
      </c>
      <c r="G68" s="15">
        <v>0</v>
      </c>
      <c r="H68" s="19">
        <v>0</v>
      </c>
      <c r="I68" s="15">
        <v>0</v>
      </c>
      <c r="J68" s="23">
        <v>0</v>
      </c>
      <c r="K68" s="12">
        <v>0</v>
      </c>
      <c r="L68" s="5">
        <v>0</v>
      </c>
      <c r="M68" s="5">
        <v>0</v>
      </c>
      <c r="N68" s="6">
        <f t="shared" si="0"/>
        <v>0</v>
      </c>
    </row>
    <row r="69" spans="1:14">
      <c r="A69" t="s">
        <v>121</v>
      </c>
      <c r="B69" s="12">
        <v>550731.71000000008</v>
      </c>
      <c r="C69" s="15">
        <v>581426.49</v>
      </c>
      <c r="D69" s="15">
        <v>683849.59</v>
      </c>
      <c r="E69" s="15">
        <v>535014.70000000007</v>
      </c>
      <c r="F69" s="5">
        <v>601584.4</v>
      </c>
      <c r="G69" s="15">
        <v>647635.87</v>
      </c>
      <c r="H69" s="19">
        <v>640608.08000000007</v>
      </c>
      <c r="I69" s="15">
        <v>638899.01</v>
      </c>
      <c r="J69" s="23">
        <v>622594.19999999995</v>
      </c>
      <c r="K69" s="12">
        <v>710435.66</v>
      </c>
      <c r="L69" s="5">
        <v>660711.69999999995</v>
      </c>
      <c r="M69" s="5">
        <v>609117.12</v>
      </c>
      <c r="N69" s="6">
        <f t="shared" si="0"/>
        <v>7482608.5300000003</v>
      </c>
    </row>
    <row r="70" spans="1:14">
      <c r="A70" t="s">
        <v>122</v>
      </c>
      <c r="B70" s="12">
        <v>0</v>
      </c>
      <c r="C70" s="15">
        <v>0</v>
      </c>
      <c r="D70" s="15">
        <v>0</v>
      </c>
      <c r="E70" s="15">
        <v>0</v>
      </c>
      <c r="F70" s="5">
        <v>0</v>
      </c>
      <c r="G70" s="15">
        <v>0</v>
      </c>
      <c r="H70" s="19">
        <v>0</v>
      </c>
      <c r="I70" s="15">
        <v>0</v>
      </c>
      <c r="J70" s="23">
        <v>0</v>
      </c>
      <c r="K70" s="12">
        <v>0</v>
      </c>
      <c r="L70" s="5">
        <v>0</v>
      </c>
      <c r="M70" s="5">
        <v>0</v>
      </c>
      <c r="N70" s="6">
        <f t="shared" si="0"/>
        <v>0</v>
      </c>
    </row>
    <row r="71" spans="1:14">
      <c r="A71" t="s">
        <v>59</v>
      </c>
      <c r="B71" s="12">
        <v>0</v>
      </c>
      <c r="C71" s="15">
        <v>0</v>
      </c>
      <c r="D71" s="15">
        <v>0</v>
      </c>
      <c r="E71" s="15">
        <v>0</v>
      </c>
      <c r="F71" s="5">
        <v>0</v>
      </c>
      <c r="G71" s="15">
        <v>0</v>
      </c>
      <c r="H71" s="19">
        <v>0</v>
      </c>
      <c r="I71" s="15">
        <v>0</v>
      </c>
      <c r="J71" s="23">
        <v>0</v>
      </c>
      <c r="K71" s="12">
        <v>0</v>
      </c>
      <c r="L71" s="5">
        <v>0</v>
      </c>
      <c r="M71" s="5">
        <v>0</v>
      </c>
      <c r="N71" s="6">
        <f t="shared" si="0"/>
        <v>0</v>
      </c>
    </row>
    <row r="72" spans="1:14">
      <c r="A72" t="s">
        <v>123</v>
      </c>
      <c r="B72" s="12">
        <v>85661.76999999999</v>
      </c>
      <c r="C72" s="15">
        <v>91665.3</v>
      </c>
      <c r="D72" s="15">
        <v>98341.59</v>
      </c>
      <c r="E72" s="15">
        <v>77580.58</v>
      </c>
      <c r="F72" s="5">
        <v>83952.07</v>
      </c>
      <c r="G72" s="15">
        <v>86324</v>
      </c>
      <c r="H72" s="19">
        <v>88386.26</v>
      </c>
      <c r="I72" s="15">
        <v>79431.460000000006</v>
      </c>
      <c r="J72" s="23">
        <v>73240.62</v>
      </c>
      <c r="K72" s="12">
        <v>91992.62</v>
      </c>
      <c r="L72" s="5">
        <v>87846.23</v>
      </c>
      <c r="M72" s="5">
        <v>77961.240000000005</v>
      </c>
      <c r="N72" s="6">
        <f t="shared" si="0"/>
        <v>1022383.74</v>
      </c>
    </row>
    <row r="73" spans="1:14">
      <c r="A73" t="s">
        <v>61</v>
      </c>
      <c r="B73" s="12">
        <v>0</v>
      </c>
      <c r="C73" s="15">
        <v>0</v>
      </c>
      <c r="D73" s="15">
        <v>0</v>
      </c>
      <c r="E73" s="15">
        <v>0</v>
      </c>
      <c r="F73" s="5">
        <v>0</v>
      </c>
      <c r="G73" s="15">
        <v>0</v>
      </c>
      <c r="H73" s="19">
        <v>0</v>
      </c>
      <c r="I73" s="15">
        <v>0</v>
      </c>
      <c r="J73" s="23">
        <v>0</v>
      </c>
      <c r="K73" s="12">
        <v>0</v>
      </c>
      <c r="L73" s="5">
        <v>0</v>
      </c>
      <c r="M73" s="5">
        <v>0</v>
      </c>
      <c r="N73" s="6">
        <f t="shared" si="0"/>
        <v>0</v>
      </c>
    </row>
    <row r="74" spans="1:14">
      <c r="A74" t="s">
        <v>62</v>
      </c>
      <c r="B74" s="12">
        <v>0</v>
      </c>
      <c r="C74" s="15">
        <v>0</v>
      </c>
      <c r="D74" s="15">
        <v>0</v>
      </c>
      <c r="E74" s="15">
        <v>0</v>
      </c>
      <c r="F74" s="5">
        <v>0</v>
      </c>
      <c r="G74" s="15">
        <v>0</v>
      </c>
      <c r="H74" s="19">
        <v>0</v>
      </c>
      <c r="I74" s="15">
        <v>0</v>
      </c>
      <c r="J74" s="23">
        <v>0</v>
      </c>
      <c r="K74" s="12">
        <v>0</v>
      </c>
      <c r="L74" s="5">
        <v>0</v>
      </c>
      <c r="M74" s="5">
        <v>0</v>
      </c>
      <c r="N74" s="6">
        <f t="shared" si="0"/>
        <v>0</v>
      </c>
    </row>
    <row r="75" spans="1:14">
      <c r="A75" t="s">
        <v>124</v>
      </c>
      <c r="B75" s="12">
        <v>816102.85000000009</v>
      </c>
      <c r="C75" s="15">
        <v>921386.32000000007</v>
      </c>
      <c r="D75" s="15">
        <v>963365.6</v>
      </c>
      <c r="E75" s="15">
        <v>809854.09</v>
      </c>
      <c r="F75" s="5">
        <v>847555.14</v>
      </c>
      <c r="G75" s="15">
        <v>826979.09</v>
      </c>
      <c r="H75" s="19">
        <v>885229.35</v>
      </c>
      <c r="I75" s="15">
        <v>842707.33</v>
      </c>
      <c r="J75" s="23">
        <v>804777.55</v>
      </c>
      <c r="K75" s="12">
        <v>945474.84</v>
      </c>
      <c r="L75" s="5">
        <v>899570.8</v>
      </c>
      <c r="M75" s="5">
        <v>877553.51</v>
      </c>
      <c r="N75" s="6">
        <f t="shared" si="0"/>
        <v>10440556.470000001</v>
      </c>
    </row>
    <row r="76" spans="1:14">
      <c r="A76" t="s">
        <v>125</v>
      </c>
      <c r="B76" s="12">
        <v>0</v>
      </c>
      <c r="C76" s="15">
        <v>0</v>
      </c>
      <c r="D76" s="15">
        <v>0</v>
      </c>
      <c r="E76" s="15">
        <v>0</v>
      </c>
      <c r="F76" s="5">
        <v>0</v>
      </c>
      <c r="G76" s="15">
        <v>0</v>
      </c>
      <c r="H76" s="19">
        <v>0</v>
      </c>
      <c r="I76" s="15">
        <v>0</v>
      </c>
      <c r="J76" s="23">
        <v>0</v>
      </c>
      <c r="K76" s="12">
        <v>0</v>
      </c>
      <c r="L76" s="5">
        <v>0</v>
      </c>
      <c r="M76" s="5">
        <v>0</v>
      </c>
      <c r="N76" s="6">
        <f t="shared" si="0"/>
        <v>0</v>
      </c>
    </row>
    <row r="77" spans="1:14">
      <c r="A77" t="s">
        <v>126</v>
      </c>
      <c r="B77" s="12">
        <v>0</v>
      </c>
      <c r="C77" s="15">
        <v>0</v>
      </c>
      <c r="D77" s="15">
        <v>0</v>
      </c>
      <c r="E77" s="15">
        <v>0</v>
      </c>
      <c r="F77" s="5">
        <v>0</v>
      </c>
      <c r="G77" s="15">
        <v>0</v>
      </c>
      <c r="H77" s="19">
        <v>0</v>
      </c>
      <c r="I77" s="15">
        <v>0</v>
      </c>
      <c r="J77" s="23">
        <v>0</v>
      </c>
      <c r="K77" s="12">
        <v>0</v>
      </c>
      <c r="L77" s="5">
        <v>0</v>
      </c>
      <c r="M77" s="5">
        <v>0</v>
      </c>
      <c r="N77" s="6">
        <f>SUM(B77:M77)</f>
        <v>0</v>
      </c>
    </row>
    <row r="78" spans="1:14">
      <c r="A78" t="s">
        <v>66</v>
      </c>
      <c r="B78" s="12">
        <v>0</v>
      </c>
      <c r="C78" s="15">
        <v>0</v>
      </c>
      <c r="D78" s="15">
        <v>0</v>
      </c>
      <c r="E78" s="15">
        <v>0</v>
      </c>
      <c r="F78" s="5">
        <v>0</v>
      </c>
      <c r="G78" s="15">
        <v>0</v>
      </c>
      <c r="H78" s="19">
        <v>0</v>
      </c>
      <c r="I78" s="15">
        <v>0</v>
      </c>
      <c r="J78" s="23">
        <v>0</v>
      </c>
      <c r="K78" s="12">
        <v>0</v>
      </c>
      <c r="L78" s="5">
        <v>0</v>
      </c>
      <c r="M78" s="5">
        <v>0</v>
      </c>
      <c r="N78" s="6">
        <f>SUM(B78:M78)</f>
        <v>0</v>
      </c>
    </row>
    <row r="79" spans="1:14">
      <c r="A79" t="s">
        <v>1</v>
      </c>
    </row>
    <row r="80" spans="1:14" s="6" customFormat="1">
      <c r="A80" s="6" t="s">
        <v>68</v>
      </c>
      <c r="B80" s="6">
        <f t="shared" ref="B80:M80" si="1">SUM(B12:B78)</f>
        <v>14836890.870000001</v>
      </c>
      <c r="C80" s="6">
        <f t="shared" si="1"/>
        <v>15049264.630000001</v>
      </c>
      <c r="D80" s="6">
        <f t="shared" si="1"/>
        <v>18568612.359999996</v>
      </c>
      <c r="E80" s="6">
        <f t="shared" si="1"/>
        <v>14735846.179999998</v>
      </c>
      <c r="F80" s="6">
        <f t="shared" si="1"/>
        <v>15890201.619999999</v>
      </c>
      <c r="G80" s="6">
        <f t="shared" si="1"/>
        <v>16270166.09</v>
      </c>
      <c r="H80" s="6">
        <f t="shared" si="1"/>
        <v>16320301.869999999</v>
      </c>
      <c r="I80" s="6">
        <f t="shared" si="1"/>
        <v>17283954.430000003</v>
      </c>
      <c r="J80" s="6">
        <f t="shared" si="1"/>
        <v>16630550.789999999</v>
      </c>
      <c r="K80" s="6">
        <f t="shared" si="1"/>
        <v>18741278.619999997</v>
      </c>
      <c r="L80" s="6">
        <f t="shared" si="1"/>
        <v>17990822.399999999</v>
      </c>
      <c r="M80" s="6">
        <f t="shared" si="1"/>
        <v>17762463.289999999</v>
      </c>
      <c r="N80" s="6">
        <f>SUM(B80:M80)</f>
        <v>200080353.15000001</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048349-654E-4822-9CD2-74C3D7705151}"/>
</file>

<file path=customXml/itemProps2.xml><?xml version="1.0" encoding="utf-8"?>
<ds:datastoreItem xmlns:ds="http://schemas.openxmlformats.org/officeDocument/2006/customXml" ds:itemID="{20D71570-3086-438B-9752-729CE90DA5B8}"/>
</file>

<file path=customXml/itemProps3.xml><?xml version="1.0" encoding="utf-8"?>
<ds:datastoreItem xmlns:ds="http://schemas.openxmlformats.org/officeDocument/2006/customXml" ds:itemID="{45512262-6246-43BC-B1BE-3B6C95611D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SFY1214</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2013-05-30T12:40:46Z</cp:lastPrinted>
  <dcterms:created xsi:type="dcterms:W3CDTF">2005-12-06T18:39:52Z</dcterms:created>
  <dcterms:modified xsi:type="dcterms:W3CDTF">2022-03-16T17:24:54Z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