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82222354-0D95-4C05-8B6F-E6D65B72D6D3}"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1415"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8" i="4" l="1"/>
  <c r="C77" i="4"/>
  <c r="C76" i="4"/>
  <c r="C75" i="4"/>
  <c r="C74" i="4"/>
  <c r="C73" i="4"/>
  <c r="C72" i="4"/>
  <c r="C71" i="4"/>
  <c r="C70" i="4"/>
  <c r="C69" i="4"/>
  <c r="C68" i="4"/>
  <c r="C67" i="4"/>
  <c r="C66" i="4"/>
  <c r="C65" i="4"/>
  <c r="C64" i="4"/>
  <c r="C63" i="4"/>
  <c r="C62" i="4"/>
  <c r="C61" i="4"/>
  <c r="C60" i="4"/>
  <c r="C59" i="4"/>
  <c r="C58" i="4"/>
  <c r="C57" i="4"/>
  <c r="C56" i="4"/>
  <c r="C55" i="4"/>
  <c r="C53" i="4"/>
  <c r="C52" i="4"/>
  <c r="C51" i="4"/>
  <c r="C50" i="4"/>
  <c r="C49" i="4"/>
  <c r="C48" i="4"/>
  <c r="C47" i="4"/>
  <c r="C46" i="4"/>
  <c r="C45"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M55" i="2"/>
  <c r="L55" i="2"/>
  <c r="I55" i="2"/>
  <c r="I55" i="3" s="1"/>
  <c r="I80" i="3" s="1"/>
  <c r="D55" i="2"/>
  <c r="M27" i="2"/>
  <c r="M27" i="3" s="1"/>
  <c r="M80" i="3" s="1"/>
  <c r="M80" i="2"/>
  <c r="K55" i="2"/>
  <c r="K55" i="3"/>
  <c r="J55" i="2"/>
  <c r="J55" i="3" s="1"/>
  <c r="H55" i="2"/>
  <c r="H55" i="3"/>
  <c r="G55" i="2"/>
  <c r="G55" i="3" s="1"/>
  <c r="F55" i="2"/>
  <c r="F55" i="3"/>
  <c r="E55" i="2"/>
  <c r="E55" i="3"/>
  <c r="C55" i="2"/>
  <c r="C55" i="3"/>
  <c r="B55" i="2"/>
  <c r="C54" i="4" s="1"/>
  <c r="L55" i="3"/>
  <c r="M55" i="3"/>
  <c r="L27" i="2"/>
  <c r="L27" i="3" s="1"/>
  <c r="L80" i="3" s="1"/>
  <c r="K27" i="2"/>
  <c r="K27" i="3" s="1"/>
  <c r="K80" i="3" s="1"/>
  <c r="J27" i="2"/>
  <c r="J27" i="3" s="1"/>
  <c r="J80" i="3" s="1"/>
  <c r="I27" i="2"/>
  <c r="I27" i="3"/>
  <c r="N76" i="2"/>
  <c r="N68" i="2"/>
  <c r="H27" i="2"/>
  <c r="H27" i="3"/>
  <c r="H80" i="3" s="1"/>
  <c r="G27" i="2"/>
  <c r="G80" i="2"/>
  <c r="F27" i="2"/>
  <c r="F80" i="2" s="1"/>
  <c r="E27" i="2"/>
  <c r="E27" i="3" s="1"/>
  <c r="E80" i="3" s="1"/>
  <c r="B27" i="2"/>
  <c r="N27" i="2" s="1"/>
  <c r="D27" i="2"/>
  <c r="C27" i="2"/>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15" i="2"/>
  <c r="N20" i="2"/>
  <c r="N56" i="2"/>
  <c r="N69" i="2"/>
  <c r="E80" i="6"/>
  <c r="N9" i="2"/>
  <c r="M9" i="2"/>
  <c r="L9" i="2"/>
  <c r="K9" i="2"/>
  <c r="J9" i="2"/>
  <c r="I9" i="2"/>
  <c r="H9" i="2"/>
  <c r="G9" i="2"/>
  <c r="F9" i="2"/>
  <c r="E9" i="2"/>
  <c r="D9" i="2"/>
  <c r="C9" i="2"/>
  <c r="B9" i="2"/>
  <c r="N22" i="2"/>
  <c r="N9" i="3"/>
  <c r="M9" i="3"/>
  <c r="L9" i="3"/>
  <c r="K9" i="3"/>
  <c r="J9" i="3"/>
  <c r="I9" i="3"/>
  <c r="H9" i="3"/>
  <c r="G9" i="3"/>
  <c r="F9" i="3"/>
  <c r="E9" i="3"/>
  <c r="D9" i="3"/>
  <c r="C9" i="3"/>
  <c r="B9" i="3"/>
  <c r="N9" i="5"/>
  <c r="M9" i="5"/>
  <c r="L9" i="5"/>
  <c r="K9" i="5"/>
  <c r="J9" i="5"/>
  <c r="I9" i="5"/>
  <c r="H9" i="5"/>
  <c r="G9" i="5"/>
  <c r="F9" i="5"/>
  <c r="E9" i="5"/>
  <c r="D9" i="5"/>
  <c r="C9" i="5"/>
  <c r="B9" i="5"/>
  <c r="N9" i="6"/>
  <c r="M9" i="6"/>
  <c r="L9" i="6"/>
  <c r="K9" i="6"/>
  <c r="J9" i="6"/>
  <c r="I9" i="6"/>
  <c r="H9" i="6"/>
  <c r="G9" i="6"/>
  <c r="F9" i="6"/>
  <c r="E9" i="6"/>
  <c r="D9" i="6"/>
  <c r="C9" i="6"/>
  <c r="B9" i="6"/>
  <c r="N9" i="7"/>
  <c r="M9" i="7"/>
  <c r="L9" i="7"/>
  <c r="K9" i="7"/>
  <c r="J9" i="7"/>
  <c r="I9" i="7"/>
  <c r="H9" i="7"/>
  <c r="G9" i="7"/>
  <c r="F9" i="7"/>
  <c r="E9" i="7"/>
  <c r="D9" i="7"/>
  <c r="C9" i="7"/>
  <c r="B9" i="7"/>
  <c r="N70" i="2"/>
  <c r="D74" i="4"/>
  <c r="C11" i="4"/>
  <c r="N78" i="2"/>
  <c r="N77" i="2"/>
  <c r="N75" i="2"/>
  <c r="N74" i="2"/>
  <c r="N73" i="2"/>
  <c r="N72" i="2"/>
  <c r="N71" i="2"/>
  <c r="N67" i="2"/>
  <c r="N66" i="2"/>
  <c r="N65" i="2"/>
  <c r="N64" i="2"/>
  <c r="N63" i="2"/>
  <c r="N62" i="2"/>
  <c r="N61" i="2"/>
  <c r="N60" i="2"/>
  <c r="N59" i="2"/>
  <c r="N58" i="2"/>
  <c r="N57" i="2"/>
  <c r="N54" i="2"/>
  <c r="N53" i="2"/>
  <c r="N52" i="2"/>
  <c r="N51" i="2"/>
  <c r="N50" i="2"/>
  <c r="N49" i="2"/>
  <c r="N48" i="2"/>
  <c r="N47" i="2"/>
  <c r="N46" i="2"/>
  <c r="N45" i="2"/>
  <c r="N44" i="2"/>
  <c r="N43" i="2"/>
  <c r="N42" i="2"/>
  <c r="N41" i="2"/>
  <c r="N40" i="2"/>
  <c r="N39" i="2"/>
  <c r="N38" i="2"/>
  <c r="N37" i="2"/>
  <c r="N36" i="2"/>
  <c r="N35" i="2"/>
  <c r="N34" i="2"/>
  <c r="N33" i="2"/>
  <c r="N32" i="2"/>
  <c r="N31" i="2"/>
  <c r="N30" i="2"/>
  <c r="N29" i="2"/>
  <c r="N28" i="2"/>
  <c r="N26" i="2"/>
  <c r="N25" i="2"/>
  <c r="N24" i="2"/>
  <c r="N23" i="2"/>
  <c r="N21" i="2"/>
  <c r="N19" i="2"/>
  <c r="N18" i="2"/>
  <c r="N17" i="2"/>
  <c r="N16" i="2"/>
  <c r="N14" i="2"/>
  <c r="N13" i="2"/>
  <c r="N12" i="2"/>
  <c r="G78" i="4"/>
  <c r="F78" i="4"/>
  <c r="E78" i="4"/>
  <c r="D78" i="4"/>
  <c r="B78" i="4"/>
  <c r="G77" i="4"/>
  <c r="F77" i="4"/>
  <c r="E77" i="4"/>
  <c r="D77" i="4"/>
  <c r="B77" i="4"/>
  <c r="G76" i="4"/>
  <c r="F76" i="4"/>
  <c r="E76" i="4"/>
  <c r="D76" i="4"/>
  <c r="B76" i="4"/>
  <c r="G75" i="4"/>
  <c r="F75" i="4"/>
  <c r="E75" i="4"/>
  <c r="D75" i="4"/>
  <c r="B75" i="4"/>
  <c r="G74" i="4"/>
  <c r="F74" i="4"/>
  <c r="E74" i="4"/>
  <c r="B74" i="4"/>
  <c r="G73" i="4"/>
  <c r="F73" i="4"/>
  <c r="E73" i="4"/>
  <c r="D73" i="4"/>
  <c r="B73" i="4"/>
  <c r="G72" i="4"/>
  <c r="F72" i="4"/>
  <c r="E72" i="4"/>
  <c r="D72" i="4"/>
  <c r="B72" i="4"/>
  <c r="G71" i="4"/>
  <c r="F71" i="4"/>
  <c r="E71" i="4"/>
  <c r="D71" i="4"/>
  <c r="B71" i="4"/>
  <c r="G70" i="4"/>
  <c r="F70" i="4"/>
  <c r="E70" i="4"/>
  <c r="D70" i="4"/>
  <c r="B70" i="4"/>
  <c r="G69" i="4"/>
  <c r="F69" i="4"/>
  <c r="E69" i="4"/>
  <c r="D69" i="4"/>
  <c r="B69" i="4"/>
  <c r="G68" i="4"/>
  <c r="F68" i="4"/>
  <c r="E68" i="4"/>
  <c r="D68" i="4"/>
  <c r="B68" i="4"/>
  <c r="G67" i="4"/>
  <c r="F67" i="4"/>
  <c r="E67" i="4"/>
  <c r="D67" i="4"/>
  <c r="B67" i="4"/>
  <c r="G66" i="4"/>
  <c r="F66" i="4"/>
  <c r="E66" i="4"/>
  <c r="D66" i="4"/>
  <c r="B66" i="4"/>
  <c r="G65" i="4"/>
  <c r="F65" i="4"/>
  <c r="E65" i="4"/>
  <c r="D65" i="4"/>
  <c r="B65" i="4"/>
  <c r="G64" i="4"/>
  <c r="F64" i="4"/>
  <c r="E64" i="4"/>
  <c r="D64" i="4"/>
  <c r="B64" i="4"/>
  <c r="G63" i="4"/>
  <c r="F63" i="4"/>
  <c r="E63" i="4"/>
  <c r="D63" i="4"/>
  <c r="B63" i="4"/>
  <c r="G62" i="4"/>
  <c r="F62" i="4"/>
  <c r="E62" i="4"/>
  <c r="D62" i="4"/>
  <c r="B62" i="4"/>
  <c r="G61" i="4"/>
  <c r="F61" i="4"/>
  <c r="E61" i="4"/>
  <c r="D61" i="4"/>
  <c r="B61" i="4"/>
  <c r="G60" i="4"/>
  <c r="F60" i="4"/>
  <c r="E60" i="4"/>
  <c r="D60" i="4"/>
  <c r="B60" i="4"/>
  <c r="G59" i="4"/>
  <c r="F59" i="4"/>
  <c r="E59" i="4"/>
  <c r="D59" i="4"/>
  <c r="B59" i="4"/>
  <c r="G58" i="4"/>
  <c r="F58" i="4"/>
  <c r="E58" i="4"/>
  <c r="D58" i="4"/>
  <c r="B58" i="4"/>
  <c r="G57" i="4"/>
  <c r="F57" i="4"/>
  <c r="E57" i="4"/>
  <c r="D57" i="4"/>
  <c r="B57" i="4"/>
  <c r="G56" i="4"/>
  <c r="F56" i="4"/>
  <c r="E56" i="4"/>
  <c r="D56" i="4"/>
  <c r="B56" i="4"/>
  <c r="G55" i="4"/>
  <c r="F55" i="4"/>
  <c r="E55" i="4"/>
  <c r="D55" i="4"/>
  <c r="B55" i="4"/>
  <c r="G54" i="4"/>
  <c r="F54" i="4"/>
  <c r="E54" i="4"/>
  <c r="B54" i="4"/>
  <c r="G53" i="4"/>
  <c r="F53" i="4"/>
  <c r="E53" i="4"/>
  <c r="D53" i="4"/>
  <c r="B53" i="4"/>
  <c r="G52" i="4"/>
  <c r="F52" i="4"/>
  <c r="E52" i="4"/>
  <c r="D52" i="4"/>
  <c r="B52" i="4"/>
  <c r="G51" i="4"/>
  <c r="F51" i="4"/>
  <c r="E51" i="4"/>
  <c r="D51" i="4"/>
  <c r="B51" i="4"/>
  <c r="G50" i="4"/>
  <c r="F50" i="4"/>
  <c r="E50" i="4"/>
  <c r="D50" i="4"/>
  <c r="B50" i="4"/>
  <c r="G49" i="4"/>
  <c r="F49" i="4"/>
  <c r="E49" i="4"/>
  <c r="D49" i="4"/>
  <c r="B49" i="4"/>
  <c r="G48" i="4"/>
  <c r="F48" i="4"/>
  <c r="E48" i="4"/>
  <c r="D48" i="4"/>
  <c r="B48" i="4"/>
  <c r="G47" i="4"/>
  <c r="F47" i="4"/>
  <c r="E47" i="4"/>
  <c r="D47" i="4"/>
  <c r="B47" i="4"/>
  <c r="G46" i="4"/>
  <c r="F46" i="4"/>
  <c r="E46" i="4"/>
  <c r="D46" i="4"/>
  <c r="B46" i="4"/>
  <c r="G45" i="4"/>
  <c r="F45" i="4"/>
  <c r="E45" i="4"/>
  <c r="D45" i="4"/>
  <c r="B45" i="4"/>
  <c r="G44" i="4"/>
  <c r="F44" i="4"/>
  <c r="E44" i="4"/>
  <c r="D44" i="4"/>
  <c r="B44" i="4"/>
  <c r="G43" i="4"/>
  <c r="F43" i="4"/>
  <c r="E43" i="4"/>
  <c r="D43" i="4"/>
  <c r="B43" i="4"/>
  <c r="G42" i="4"/>
  <c r="F42" i="4"/>
  <c r="E42" i="4"/>
  <c r="D42" i="4"/>
  <c r="B42" i="4"/>
  <c r="G41" i="4"/>
  <c r="F41" i="4"/>
  <c r="E41" i="4"/>
  <c r="D41" i="4"/>
  <c r="B41" i="4"/>
  <c r="G40" i="4"/>
  <c r="F40" i="4"/>
  <c r="E40" i="4"/>
  <c r="D40" i="4"/>
  <c r="B40" i="4"/>
  <c r="G39" i="4"/>
  <c r="F39" i="4"/>
  <c r="E39" i="4"/>
  <c r="D39" i="4"/>
  <c r="B39" i="4"/>
  <c r="G38" i="4"/>
  <c r="F38" i="4"/>
  <c r="E38" i="4"/>
  <c r="D38" i="4"/>
  <c r="B38" i="4"/>
  <c r="G37" i="4"/>
  <c r="F37" i="4"/>
  <c r="E37" i="4"/>
  <c r="D37" i="4"/>
  <c r="B37" i="4"/>
  <c r="G36" i="4"/>
  <c r="F36" i="4"/>
  <c r="E36" i="4"/>
  <c r="D36" i="4"/>
  <c r="B36" i="4"/>
  <c r="G35" i="4"/>
  <c r="F35" i="4"/>
  <c r="E35" i="4"/>
  <c r="D35" i="4"/>
  <c r="B35" i="4"/>
  <c r="G34" i="4"/>
  <c r="F34" i="4"/>
  <c r="E34" i="4"/>
  <c r="D34" i="4"/>
  <c r="B34" i="4"/>
  <c r="G33" i="4"/>
  <c r="F33" i="4"/>
  <c r="E33" i="4"/>
  <c r="D33" i="4"/>
  <c r="B33" i="4"/>
  <c r="G32" i="4"/>
  <c r="F32" i="4"/>
  <c r="E32" i="4"/>
  <c r="D32" i="4"/>
  <c r="B32" i="4"/>
  <c r="G31" i="4"/>
  <c r="F31" i="4"/>
  <c r="E31" i="4"/>
  <c r="D31" i="4"/>
  <c r="B31" i="4"/>
  <c r="G30" i="4"/>
  <c r="F30" i="4"/>
  <c r="E30" i="4"/>
  <c r="D30" i="4"/>
  <c r="B30" i="4"/>
  <c r="G29" i="4"/>
  <c r="F29" i="4"/>
  <c r="E29" i="4"/>
  <c r="D29" i="4"/>
  <c r="B29" i="4"/>
  <c r="G28" i="4"/>
  <c r="F28" i="4"/>
  <c r="E28" i="4"/>
  <c r="D28" i="4"/>
  <c r="B28" i="4"/>
  <c r="G27" i="4"/>
  <c r="F27" i="4"/>
  <c r="E27" i="4"/>
  <c r="D27" i="4"/>
  <c r="B27" i="4"/>
  <c r="G26" i="4"/>
  <c r="F26" i="4"/>
  <c r="E26" i="4"/>
  <c r="B26" i="4"/>
  <c r="G25" i="4"/>
  <c r="F25" i="4"/>
  <c r="E25" i="4"/>
  <c r="D25" i="4"/>
  <c r="B25" i="4"/>
  <c r="G24" i="4"/>
  <c r="F24" i="4"/>
  <c r="E24" i="4"/>
  <c r="D24" i="4"/>
  <c r="B24" i="4"/>
  <c r="G23" i="4"/>
  <c r="F23" i="4"/>
  <c r="E23" i="4"/>
  <c r="D23" i="4"/>
  <c r="B23" i="4"/>
  <c r="G22" i="4"/>
  <c r="F22" i="4"/>
  <c r="E22" i="4"/>
  <c r="D22" i="4"/>
  <c r="B22" i="4"/>
  <c r="G21" i="4"/>
  <c r="F21" i="4"/>
  <c r="E21" i="4"/>
  <c r="D21" i="4"/>
  <c r="B21" i="4"/>
  <c r="G20" i="4"/>
  <c r="F20" i="4"/>
  <c r="E20" i="4"/>
  <c r="D20" i="4"/>
  <c r="B20" i="4"/>
  <c r="G19" i="4"/>
  <c r="F19" i="4"/>
  <c r="E19" i="4"/>
  <c r="D19" i="4"/>
  <c r="B19" i="4"/>
  <c r="G18" i="4"/>
  <c r="F18" i="4"/>
  <c r="E18" i="4"/>
  <c r="D18" i="4"/>
  <c r="B18" i="4"/>
  <c r="G17" i="4"/>
  <c r="F17" i="4"/>
  <c r="E17" i="4"/>
  <c r="D17" i="4"/>
  <c r="B17" i="4"/>
  <c r="G16" i="4"/>
  <c r="F16" i="4"/>
  <c r="E16" i="4"/>
  <c r="D16" i="4"/>
  <c r="B16" i="4"/>
  <c r="G15" i="4"/>
  <c r="F15" i="4"/>
  <c r="E15" i="4"/>
  <c r="D15" i="4"/>
  <c r="B15" i="4"/>
  <c r="G14" i="4"/>
  <c r="F14" i="4"/>
  <c r="E14" i="4"/>
  <c r="D14" i="4"/>
  <c r="B14" i="4"/>
  <c r="G13" i="4"/>
  <c r="F13" i="4"/>
  <c r="F80" i="4" s="1"/>
  <c r="E13" i="4"/>
  <c r="D13" i="4"/>
  <c r="B13" i="4"/>
  <c r="G12" i="4"/>
  <c r="G80" i="4" s="1"/>
  <c r="F12" i="4"/>
  <c r="E12" i="4"/>
  <c r="D12" i="4"/>
  <c r="B12" i="4"/>
  <c r="B80" i="4" s="1"/>
  <c r="G11" i="4"/>
  <c r="F11" i="4"/>
  <c r="E11" i="4"/>
  <c r="E80" i="4" s="1"/>
  <c r="D11" i="4"/>
  <c r="B11" i="4"/>
  <c r="A1" i="7"/>
  <c r="A1" i="6"/>
  <c r="A1" i="5"/>
  <c r="A1" i="3"/>
  <c r="A1" i="2"/>
  <c r="A1" i="1"/>
  <c r="M81" i="1"/>
  <c r="N78" i="3"/>
  <c r="N77" i="3"/>
  <c r="N76" i="3"/>
  <c r="N75" i="3"/>
  <c r="N74" i="3"/>
  <c r="N73" i="3"/>
  <c r="N72" i="3"/>
  <c r="N71" i="3"/>
  <c r="N70" i="3"/>
  <c r="N69" i="3"/>
  <c r="N68" i="3"/>
  <c r="N67" i="3"/>
  <c r="N66" i="3"/>
  <c r="N65" i="3"/>
  <c r="N64" i="3"/>
  <c r="N63" i="3"/>
  <c r="N62" i="3"/>
  <c r="N61" i="3"/>
  <c r="N60" i="3"/>
  <c r="N59" i="3"/>
  <c r="N58" i="3"/>
  <c r="N57" i="3"/>
  <c r="N56" i="3"/>
  <c r="N54" i="3"/>
  <c r="N53" i="3"/>
  <c r="N52" i="3"/>
  <c r="N51" i="3"/>
  <c r="N50" i="3"/>
  <c r="N49" i="3"/>
  <c r="N48" i="3"/>
  <c r="N47" i="3"/>
  <c r="N46" i="3"/>
  <c r="N45" i="3"/>
  <c r="N44" i="3"/>
  <c r="N43" i="3"/>
  <c r="N42" i="3"/>
  <c r="N41" i="3"/>
  <c r="N40" i="3"/>
  <c r="N39" i="3"/>
  <c r="N38" i="3"/>
  <c r="N37" i="3"/>
  <c r="N36" i="3"/>
  <c r="N35" i="3"/>
  <c r="N34" i="3"/>
  <c r="N33" i="3"/>
  <c r="N32" i="3"/>
  <c r="N31" i="3"/>
  <c r="N30" i="3"/>
  <c r="N29" i="3"/>
  <c r="N28" i="3"/>
  <c r="N26" i="3"/>
  <c r="N25" i="3"/>
  <c r="N24" i="3"/>
  <c r="N23" i="3"/>
  <c r="N22" i="3"/>
  <c r="N21" i="3"/>
  <c r="N20" i="3"/>
  <c r="N19" i="3"/>
  <c r="N18" i="3"/>
  <c r="N17" i="3"/>
  <c r="N16" i="3"/>
  <c r="N15" i="3"/>
  <c r="N14" i="3"/>
  <c r="N13" i="3"/>
  <c r="N12" i="3"/>
  <c r="M80" i="7"/>
  <c r="L80" i="7"/>
  <c r="K80" i="7"/>
  <c r="J80" i="7"/>
  <c r="I80" i="7"/>
  <c r="H80" i="7"/>
  <c r="G80" i="7"/>
  <c r="F80" i="7"/>
  <c r="E80" i="7"/>
  <c r="D80" i="7"/>
  <c r="C80" i="7"/>
  <c r="B80" i="7"/>
  <c r="N80" i="7" s="1"/>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H80" i="6"/>
  <c r="G80" i="6"/>
  <c r="F80" i="6"/>
  <c r="D80" i="6"/>
  <c r="N80" i="6" s="1"/>
  <c r="C80" i="6"/>
  <c r="B80"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M80" i="5"/>
  <c r="L80" i="5"/>
  <c r="K80" i="5"/>
  <c r="J80" i="5"/>
  <c r="I80" i="5"/>
  <c r="H80" i="5"/>
  <c r="G80" i="5"/>
  <c r="F80" i="5"/>
  <c r="E80" i="5"/>
  <c r="D80" i="5"/>
  <c r="C80" i="5"/>
  <c r="B80" i="5"/>
  <c r="N80" i="5" s="1"/>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J80" i="2"/>
  <c r="B81" i="1"/>
  <c r="C81" i="1"/>
  <c r="N81" i="1" s="1"/>
  <c r="D81" i="1"/>
  <c r="E81" i="1"/>
  <c r="F81" i="1"/>
  <c r="G81" i="1"/>
  <c r="H81" i="1"/>
  <c r="I81" i="1"/>
  <c r="J81" i="1"/>
  <c r="K81" i="1"/>
  <c r="L81" i="1"/>
  <c r="N79" i="1"/>
  <c r="E80" i="2"/>
  <c r="N55" i="2"/>
  <c r="C27" i="3"/>
  <c r="C80" i="3" s="1"/>
  <c r="G27" i="3"/>
  <c r="B80" i="2"/>
  <c r="D55" i="3"/>
  <c r="D80" i="3" s="1"/>
  <c r="H80" i="2"/>
  <c r="D27" i="3"/>
  <c r="D80" i="2"/>
  <c r="C80" i="2"/>
  <c r="I80" i="2"/>
  <c r="D54" i="4" l="1"/>
  <c r="G80" i="3"/>
  <c r="L80" i="2"/>
  <c r="B55" i="3"/>
  <c r="N55" i="3" s="1"/>
  <c r="F27" i="3"/>
  <c r="F80" i="3" s="1"/>
  <c r="K80" i="2"/>
  <c r="N80" i="2" s="1"/>
  <c r="B27" i="3"/>
  <c r="C26" i="4"/>
  <c r="C80" i="4" s="1"/>
  <c r="N27" i="3" l="1"/>
  <c r="B80" i="3"/>
  <c r="N80" i="3" s="1"/>
  <c r="D26" i="4"/>
  <c r="D80" i="4" s="1"/>
</calcChain>
</file>

<file path=xl/sharedStrings.xml><?xml version="1.0" encoding="utf-8"?>
<sst xmlns="http://schemas.openxmlformats.org/spreadsheetml/2006/main" count="668" uniqueCount="234">
  <si>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</si>
  <si>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</si>
  <si>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</si>
  <si>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</si>
  <si>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</si>
  <si>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</si>
  <si>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</si>
  <si>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</si>
  <si>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</si>
  <si>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</si>
  <si>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</si>
  <si>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</si>
  <si>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</si>
  <si>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</si>
  <si>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</si>
  <si>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</si>
  <si>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</si>
  <si>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</si>
  <si>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</si>
  <si>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</si>
  <si>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</si>
  <si>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</si>
  <si>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</si>
  <si>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</si>
  <si>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</si>
  <si>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</si>
  <si>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</si>
  <si>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</si>
  <si>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</si>
  <si>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</si>
  <si>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</si>
  <si>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</si>
  <si>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</si>
  <si>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</si>
  <si>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</si>
  <si>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</si>
  <si>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</si>
  <si>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</si>
  <si>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</si>
  <si>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</si>
  <si>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</si>
  <si>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</si>
  <si>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</si>
  <si>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</si>
  <si>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</si>
  <si>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</si>
  <si>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</si>
  <si>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</si>
  <si>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</si>
  <si>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</si>
  <si>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</si>
  <si>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</si>
  <si>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</si>
  <si>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</si>
  <si>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</si>
  <si>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</si>
  <si>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</si>
  <si>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</si>
  <si>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</si>
  <si>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</si>
  <si>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</si>
  <si>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</si>
  <si>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</si>
  <si>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</si>
  <si>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</si>
  <si>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</si>
  <si>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</si>
  <si>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</si>
  <si>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</si>
  <si>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</si>
  <si>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</si>
  <si>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</si>
  <si>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</si>
  <si>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</si>
  <si>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</si>
  <si>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</si>
  <si>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</si>
  <si>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</si>
  <si>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</si>
  <si>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</si>
  <si>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</si>
  <si>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</si>
  <si>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</si>
  <si>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</si>
  <si>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</si>
  <si>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</si>
  <si>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</si>
  <si>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</si>
  <si>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</si>
  <si>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</si>
  <si>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</si>
  <si>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</si>
  <si>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</si>
  <si>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</si>
  <si>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</si>
  <si>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</si>
  <si>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</si>
  <si>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</si>
  <si>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</si>
  <si>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</si>
  <si>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</si>
  <si>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</si>
  <si>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</si>
  <si>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</si>
  <si>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</si>
  <si>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</si>
  <si>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</si>
  <si>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</si>
  <si>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</si>
  <si>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</si>
  <si>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</si>
  <si>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</si>
  <si>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</si>
  <si>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</si>
  <si>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</si>
  <si>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</si>
  <si>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</si>
  <si>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</si>
  <si>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</si>
  <si>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</si>
  <si>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</si>
  <si>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</si>
  <si>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</si>
  <si>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</si>
  <si>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</si>
  <si>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</si>
  <si>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</si>
  <si>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</si>
  <si>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</si>
  <si>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</si>
  <si>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</si>
  <si>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DOR ADMINISTERED TAXES/DOR ACCOUNTS</t>
  </si>
  <si>
    <t>TOURIST DEVELOPMENT TAX RECEIPTS DATA</t>
  </si>
  <si>
    <t>LOCAL SALES TAX RECEIPTS DATA</t>
  </si>
  <si>
    <t>LOCAL FUEL TAX RECEIPTS DATA</t>
  </si>
  <si>
    <t>(YTD RECEIPTS FOR MONTH INDICATED)</t>
  </si>
  <si>
    <t>Note: check individual tabs for monthlies</t>
  </si>
  <si>
    <t>53*Martin</t>
  </si>
  <si>
    <t>38*Highlands</t>
  </si>
  <si>
    <t>SFY14-15</t>
  </si>
  <si>
    <t>VALIDATED TAX RECEIPTS DATA FOR:  JULY, 2014 thru June, 2015</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</si>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</sst>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quot;$&quot;#,##0"/>
  </numFmts>
  <fonts count="57">
    <font>
      <sz val="10"/>
      <name val="Times New Roman"/>
    </font>
    <font>
      <sz val="11"/>
      <color theme="1"/>
      <name val="Calibri"/>
      <family val="2"/>
      <scheme val="minor"/>
    </font>
    <font>
      <sz val="11"/>
      <color indexed="8"/>
      <name val="Calibri"/>
      <family val="2"/>
    </font>
    <font>
      <sz val="10"/>
      <name val="Times New Roman"/>
      <family val="1"/>
    </font>
    <font>
      <sz val="8"/>
      <name val="Times New Roman"/>
      <family val="1"/>
    </font>
    <font>
      <sz val="10"/>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8"/>
      <name val="Arial"/>
      <family val="2"/>
    </font>
    <font>
      <b/>
      <sz val="8"/>
      <name val="Arial"/>
      <family val="2"/>
    </font>
    <font>
      <u/>
      <sz val="10"/>
      <color indexed="12"/>
      <name val="Arial"/>
      <family val="2"/>
    </font>
    <font>
      <u/>
      <sz val="10"/>
      <color indexed="20"/>
      <name val="Arial"/>
      <family val="2"/>
    </font>
    <font>
      <sz val="11"/>
      <color indexed="9"/>
      <name val="Arial"/>
      <family val="2"/>
    </font>
    <font>
      <sz val="19"/>
      <color indexed="48"/>
      <name val="Arial"/>
      <family val="2"/>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62">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4"/>
      </patternFill>
    </fill>
    <fill>
      <patternFill patternType="solid">
        <fgColor indexed="23"/>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5"/>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20"/>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indexed="57"/>
        <bgColor indexed="64"/>
      </patternFill>
    </fill>
    <fill>
      <patternFill patternType="solid">
        <fgColor indexed="50"/>
        <bgColor indexed="64"/>
      </patternFill>
    </fill>
    <fill>
      <patternFill patternType="solid">
        <fgColor theme="9" tint="0.79998168889431442"/>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265">
    <xf numFmtId="0" fontId="0" fillId="0" borderId="0"/>
    <xf numFmtId="0" fontId="28"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8"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8"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8"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8"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8"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8"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8"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8"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8"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8"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8"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8"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9" fillId="23"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8"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8"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28"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8"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9" fillId="30"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8"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9" fillId="30"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28"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9" fillId="22"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8"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8"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1" fillId="13" borderId="1" applyNumberFormat="0" applyAlignment="0" applyProtection="0"/>
    <xf numFmtId="0" fontId="31" fillId="13" borderId="1" applyNumberFormat="0" applyAlignment="0" applyProtection="0"/>
    <xf numFmtId="0" fontId="32" fillId="36" borderId="2" applyNumberFormat="0" applyAlignment="0" applyProtection="0"/>
    <xf numFmtId="0" fontId="32" fillId="36" borderId="2" applyNumberFormat="0" applyAlignment="0" applyProtection="0"/>
    <xf numFmtId="43" fontId="24"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4" fontId="3"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24"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Protection="0"/>
    <xf numFmtId="44" fontId="12" fillId="0" borderId="0" applyFont="0" applyFill="0" applyBorder="0" applyAlignment="0" applyProtection="0"/>
    <xf numFmtId="44" fontId="1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43" fillId="37" borderId="0" applyNumberFormat="0" applyBorder="0" applyAlignment="0" applyProtection="0"/>
    <xf numFmtId="0" fontId="43" fillId="38" borderId="0" applyNumberFormat="0" applyBorder="0" applyAlignment="0" applyProtection="0"/>
    <xf numFmtId="0" fontId="43" fillId="39"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0" borderId="3" applyNumberFormat="0" applyFill="0" applyAlignment="0" applyProtection="0"/>
    <xf numFmtId="0" fontId="35" fillId="0" borderId="3"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8" fillId="8" borderId="1" applyNumberFormat="0" applyAlignment="0" applyProtection="0"/>
    <xf numFmtId="0" fontId="38" fillId="8" borderId="1" applyNumberFormat="0" applyAlignment="0" applyProtection="0"/>
    <xf numFmtId="0" fontId="39" fillId="0" borderId="6" applyNumberFormat="0" applyFill="0" applyAlignment="0" applyProtection="0"/>
    <xf numFmtId="0" fontId="39" fillId="0" borderId="6" applyNumberFormat="0" applyFill="0" applyAlignment="0" applyProtection="0"/>
    <xf numFmtId="0" fontId="40" fillId="11" borderId="0" applyNumberFormat="0" applyBorder="0" applyAlignment="0" applyProtection="0"/>
    <xf numFmtId="0" fontId="40" fillId="1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7" fillId="0" borderId="0"/>
    <xf numFmtId="0" fontId="7" fillId="0" borderId="0"/>
    <xf numFmtId="0" fontId="7" fillId="0" borderId="0"/>
    <xf numFmtId="0" fontId="12" fillId="41" borderId="7" applyNumberFormat="0" applyFont="0" applyAlignment="0" applyProtection="0"/>
    <xf numFmtId="0" fontId="12" fillId="41" borderId="7" applyNumberFormat="0" applyFont="0" applyAlignment="0" applyProtection="0"/>
    <xf numFmtId="0" fontId="12" fillId="41" borderId="7" applyNumberFormat="0" applyFont="0" applyAlignment="0" applyProtection="0"/>
    <xf numFmtId="0" fontId="3" fillId="41" borderId="7" applyNumberFormat="0" applyFont="0" applyAlignment="0" applyProtection="0"/>
    <xf numFmtId="0" fontId="3" fillId="41" borderId="7" applyNumberFormat="0" applyFont="0" applyAlignment="0" applyProtection="0"/>
    <xf numFmtId="0" fontId="23"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3" fillId="41" borderId="7" applyNumberFormat="0" applyFont="0" applyAlignment="0" applyProtection="0"/>
    <xf numFmtId="0" fontId="41" fillId="13" borderId="8" applyNumberFormat="0" applyAlignment="0" applyProtection="0"/>
    <xf numFmtId="0" fontId="41" fillId="13" borderId="8" applyNumberFormat="0" applyAlignment="0" applyProtection="0"/>
    <xf numFmtId="9" fontId="2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 fontId="13" fillId="11" borderId="9" applyNumberFormat="0" applyProtection="0">
      <alignment vertical="center"/>
    </xf>
    <xf numFmtId="4" fontId="14" fillId="42" borderId="9" applyNumberFormat="0" applyProtection="0">
      <alignment vertical="center"/>
    </xf>
    <xf numFmtId="4" fontId="15" fillId="42" borderId="9" applyNumberFormat="0" applyProtection="0">
      <alignment horizontal="left" vertical="center" indent="1"/>
    </xf>
    <xf numFmtId="4" fontId="15" fillId="42" borderId="9" applyNumberFormat="0" applyProtection="0">
      <alignment horizontal="left" vertical="center" indent="1"/>
    </xf>
    <xf numFmtId="4" fontId="15" fillId="42" borderId="9" applyNumberFormat="0" applyProtection="0">
      <alignment horizontal="left" vertical="center" indent="1"/>
    </xf>
    <xf numFmtId="0" fontId="13" fillId="42" borderId="9" applyNumberFormat="0" applyProtection="0">
      <alignment horizontal="left" vertical="top"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3" fillId="43" borderId="0" applyNumberFormat="0" applyProtection="0">
      <alignment horizontal="left" vertical="center" indent="1"/>
    </xf>
    <xf numFmtId="4" fontId="16" fillId="4" borderId="9" applyNumberFormat="0" applyProtection="0">
      <alignment horizontal="right" vertical="center"/>
    </xf>
    <xf numFmtId="4" fontId="16" fillId="12" borderId="9" applyNumberFormat="0" applyProtection="0">
      <alignment horizontal="right" vertical="center"/>
    </xf>
    <xf numFmtId="4" fontId="16" fillId="27" borderId="9" applyNumberFormat="0" applyProtection="0">
      <alignment horizontal="right" vertical="center"/>
    </xf>
    <xf numFmtId="4" fontId="16" fillId="15" borderId="9" applyNumberFormat="0" applyProtection="0">
      <alignment horizontal="right" vertical="center"/>
    </xf>
    <xf numFmtId="4" fontId="16" fillId="19" borderId="9" applyNumberFormat="0" applyProtection="0">
      <alignment horizontal="right" vertical="center"/>
    </xf>
    <xf numFmtId="4" fontId="16" fillId="35" borderId="9" applyNumberFormat="0" applyProtection="0">
      <alignment horizontal="right" vertical="center"/>
    </xf>
    <xf numFmtId="4" fontId="16" fillId="7" borderId="9" applyNumberFormat="0" applyProtection="0">
      <alignment horizontal="right" vertical="center"/>
    </xf>
    <xf numFmtId="4" fontId="16" fillId="14" borderId="9" applyNumberFormat="0" applyProtection="0">
      <alignment horizontal="right" vertical="center"/>
    </xf>
    <xf numFmtId="4" fontId="16" fillId="9" borderId="9" applyNumberFormat="0" applyProtection="0">
      <alignment horizontal="right" vertical="center"/>
    </xf>
    <xf numFmtId="4" fontId="13" fillId="44" borderId="10" applyNumberFormat="0" applyProtection="0">
      <alignment horizontal="left" vertical="center" indent="1"/>
    </xf>
    <xf numFmtId="4" fontId="16" fillId="45" borderId="0" applyNumberFormat="0" applyProtection="0">
      <alignment horizontal="left" vertical="center" indent="1"/>
    </xf>
    <xf numFmtId="4" fontId="17" fillId="46" borderId="0" applyNumberFormat="0" applyProtection="0">
      <alignment horizontal="left" vertical="center" indent="1"/>
    </xf>
    <xf numFmtId="4" fontId="25" fillId="46" borderId="0" applyNumberFormat="0" applyProtection="0">
      <alignment horizontal="left" vertical="center" indent="1"/>
    </xf>
    <xf numFmtId="4" fontId="17" fillId="46" borderId="0" applyNumberFormat="0" applyProtection="0">
      <alignment horizontal="left" vertical="center" indent="1"/>
    </xf>
    <xf numFmtId="4" fontId="17" fillId="46" borderId="0" applyNumberFormat="0" applyProtection="0">
      <alignment horizontal="left" vertical="center" indent="1"/>
    </xf>
    <xf numFmtId="4" fontId="17" fillId="46" borderId="0" applyNumberFormat="0" applyProtection="0">
      <alignment horizontal="left" vertical="center" indent="1"/>
    </xf>
    <xf numFmtId="4" fontId="16" fillId="47" borderId="9" applyNumberFormat="0" applyProtection="0">
      <alignment horizontal="right" vertical="center"/>
    </xf>
    <xf numFmtId="4" fontId="18" fillId="45" borderId="0" applyNumberFormat="0" applyProtection="0">
      <alignment horizontal="left" vertical="center" indent="1"/>
    </xf>
    <xf numFmtId="4" fontId="2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8" fillId="43" borderId="0" applyNumberFormat="0" applyProtection="0">
      <alignment horizontal="left" vertical="center" indent="1"/>
    </xf>
    <xf numFmtId="4" fontId="2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0" fontId="12" fillId="46" borderId="9" applyNumberFormat="0" applyProtection="0">
      <alignment horizontal="left" vertical="center" indent="1"/>
    </xf>
    <xf numFmtId="0" fontId="24"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top" indent="1"/>
    </xf>
    <xf numFmtId="0" fontId="24" fillId="46" borderId="9" applyNumberFormat="0" applyProtection="0">
      <alignment horizontal="left" vertical="top" indent="1"/>
    </xf>
    <xf numFmtId="0" fontId="12" fillId="46" borderId="9" applyNumberFormat="0" applyProtection="0">
      <alignment horizontal="left" vertical="top" indent="1"/>
    </xf>
    <xf numFmtId="0" fontId="12" fillId="46" borderId="9" applyNumberFormat="0" applyProtection="0">
      <alignment horizontal="left" vertical="top" indent="1"/>
    </xf>
    <xf numFmtId="0" fontId="12" fillId="46" borderId="9" applyNumberFormat="0" applyProtection="0">
      <alignment horizontal="left" vertical="top" indent="1"/>
    </xf>
    <xf numFmtId="0" fontId="12" fillId="43" borderId="9" applyNumberFormat="0" applyProtection="0">
      <alignment horizontal="left" vertical="center" indent="1"/>
    </xf>
    <xf numFmtId="0" fontId="24"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top" indent="1"/>
    </xf>
    <xf numFmtId="0" fontId="24" fillId="43" borderId="9" applyNumberFormat="0" applyProtection="0">
      <alignment horizontal="left" vertical="top" indent="1"/>
    </xf>
    <xf numFmtId="0" fontId="12" fillId="43" borderId="9" applyNumberFormat="0" applyProtection="0">
      <alignment horizontal="left" vertical="top" indent="1"/>
    </xf>
    <xf numFmtId="0" fontId="12" fillId="43" borderId="9" applyNumberFormat="0" applyProtection="0">
      <alignment horizontal="left" vertical="top" indent="1"/>
    </xf>
    <xf numFmtId="0" fontId="12" fillId="43" borderId="9" applyNumberFormat="0" applyProtection="0">
      <alignment horizontal="left" vertical="top" indent="1"/>
    </xf>
    <xf numFmtId="0" fontId="12" fillId="48" borderId="9" applyNumberFormat="0" applyProtection="0">
      <alignment horizontal="left" vertical="center" indent="1"/>
    </xf>
    <xf numFmtId="0" fontId="24"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top" indent="1"/>
    </xf>
    <xf numFmtId="0" fontId="24" fillId="48" borderId="9" applyNumberFormat="0" applyProtection="0">
      <alignment horizontal="left" vertical="top" indent="1"/>
    </xf>
    <xf numFmtId="0" fontId="12" fillId="48" borderId="9" applyNumberFormat="0" applyProtection="0">
      <alignment horizontal="left" vertical="top" indent="1"/>
    </xf>
    <xf numFmtId="0" fontId="12" fillId="48" borderId="9" applyNumberFormat="0" applyProtection="0">
      <alignment horizontal="left" vertical="top" indent="1"/>
    </xf>
    <xf numFmtId="0" fontId="12" fillId="48" borderId="9" applyNumberFormat="0" applyProtection="0">
      <alignment horizontal="left" vertical="top" indent="1"/>
    </xf>
    <xf numFmtId="0" fontId="12" fillId="49" borderId="9" applyNumberFormat="0" applyProtection="0">
      <alignment horizontal="left" vertical="center" indent="1"/>
    </xf>
    <xf numFmtId="0" fontId="24"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top" indent="1"/>
    </xf>
    <xf numFmtId="0" fontId="24" fillId="49" borderId="9" applyNumberFormat="0" applyProtection="0">
      <alignment horizontal="left" vertical="top" indent="1"/>
    </xf>
    <xf numFmtId="0" fontId="12" fillId="49" borderId="9" applyNumberFormat="0" applyProtection="0">
      <alignment horizontal="left" vertical="top" indent="1"/>
    </xf>
    <xf numFmtId="0" fontId="12" fillId="49" borderId="9" applyNumberFormat="0" applyProtection="0">
      <alignment horizontal="left" vertical="top" indent="1"/>
    </xf>
    <xf numFmtId="0" fontId="12" fillId="49" borderId="9" applyNumberFormat="0" applyProtection="0">
      <alignment horizontal="left" vertical="top" indent="1"/>
    </xf>
    <xf numFmtId="0" fontId="23" fillId="0" borderId="0"/>
    <xf numFmtId="0" fontId="3" fillId="0" borderId="0"/>
    <xf numFmtId="0" fontId="3" fillId="0" borderId="0"/>
    <xf numFmtId="0" fontId="3" fillId="0" borderId="0"/>
    <xf numFmtId="0" fontId="47" fillId="31" borderId="11" applyBorder="0"/>
    <xf numFmtId="4" fontId="16" fillId="50" borderId="9" applyNumberFormat="0" applyProtection="0">
      <alignment vertical="center"/>
    </xf>
    <xf numFmtId="4" fontId="19" fillId="50" borderId="9" applyNumberFormat="0" applyProtection="0">
      <alignment vertical="center"/>
    </xf>
    <xf numFmtId="4" fontId="16" fillId="50" borderId="9" applyNumberFormat="0" applyProtection="0">
      <alignment horizontal="left" vertical="center" indent="1"/>
    </xf>
    <xf numFmtId="0" fontId="16" fillId="50" borderId="9" applyNumberFormat="0" applyProtection="0">
      <alignment horizontal="left" vertical="top" indent="1"/>
    </xf>
    <xf numFmtId="4" fontId="16" fillId="45" borderId="9" applyNumberFormat="0" applyProtection="0">
      <alignment horizontal="right" vertical="center"/>
    </xf>
    <xf numFmtId="4" fontId="16" fillId="45" borderId="9" applyNumberFormat="0" applyProtection="0">
      <alignment horizontal="right" vertical="center"/>
    </xf>
    <xf numFmtId="4" fontId="16" fillId="45" borderId="9" applyNumberFormat="0" applyProtection="0">
      <alignment horizontal="right" vertical="center"/>
    </xf>
    <xf numFmtId="4" fontId="19" fillId="45" borderId="9" applyNumberFormat="0" applyProtection="0">
      <alignment horizontal="right" vertical="center"/>
    </xf>
    <xf numFmtId="4" fontId="20" fillId="47" borderId="9" applyNumberFormat="0" applyProtection="0">
      <alignment horizontal="left" vertical="center" indent="1"/>
    </xf>
    <xf numFmtId="4" fontId="20" fillId="47" borderId="9" applyNumberFormat="0" applyProtection="0">
      <alignment horizontal="left" vertical="center" indent="1"/>
    </xf>
    <xf numFmtId="4" fontId="16" fillId="47" borderId="9" applyNumberFormat="0" applyProtection="0">
      <alignment horizontal="left" vertical="center" indent="1"/>
    </xf>
    <xf numFmtId="0" fontId="20" fillId="43" borderId="9" applyNumberFormat="0" applyProtection="0">
      <alignment horizontal="left" vertical="top" indent="1"/>
    </xf>
    <xf numFmtId="0" fontId="20" fillId="43" borderId="9" applyNumberFormat="0" applyProtection="0">
      <alignment horizontal="left" vertical="top" indent="1"/>
    </xf>
    <xf numFmtId="0" fontId="20" fillId="43" borderId="9" applyNumberFormat="0" applyProtection="0">
      <alignment horizontal="left" vertical="top" indent="1"/>
    </xf>
    <xf numFmtId="4" fontId="21" fillId="0" borderId="0" applyNumberFormat="0" applyProtection="0">
      <alignment horizontal="left" vertical="center" indent="1"/>
    </xf>
    <xf numFmtId="4" fontId="27" fillId="0" borderId="0" applyNumberFormat="0" applyProtection="0">
      <alignment horizontal="left" vertical="center" indent="1"/>
    </xf>
    <xf numFmtId="4" fontId="21" fillId="0" borderId="0" applyNumberFormat="0" applyProtection="0">
      <alignment horizontal="left" vertical="center" indent="1"/>
    </xf>
    <xf numFmtId="4" fontId="21" fillId="0" borderId="0" applyNumberFormat="0" applyProtection="0">
      <alignment horizontal="left" vertical="center" indent="1"/>
    </xf>
    <xf numFmtId="4" fontId="21" fillId="0" borderId="0" applyNumberFormat="0" applyProtection="0">
      <alignment horizontal="left" vertical="center" indent="1"/>
    </xf>
    <xf numFmtId="4" fontId="51" fillId="40" borderId="0" applyNumberFormat="0" applyProtection="0">
      <alignment horizontal="left" vertical="center" indent="1"/>
    </xf>
    <xf numFmtId="4" fontId="21" fillId="0" borderId="0" applyNumberFormat="0" applyProtection="0">
      <alignment horizontal="left" vertical="center" indent="1"/>
    </xf>
    <xf numFmtId="0" fontId="46" fillId="51" borderId="12"/>
    <xf numFmtId="4" fontId="22" fillId="45" borderId="9" applyNumberFormat="0" applyProtection="0">
      <alignment horizontal="right" vertical="center"/>
    </xf>
    <xf numFmtId="0" fontId="8" fillId="52" borderId="0"/>
    <xf numFmtId="49" fontId="9" fillId="52" borderId="0"/>
    <xf numFmtId="49" fontId="10" fillId="52" borderId="13">
      <alignment wrapText="1"/>
    </xf>
    <xf numFmtId="49" fontId="10" fillId="52" borderId="0">
      <alignment wrapText="1"/>
    </xf>
    <xf numFmtId="0" fontId="8" fillId="53" borderId="13">
      <protection locked="0"/>
    </xf>
    <xf numFmtId="0" fontId="8" fillId="52" borderId="0"/>
    <xf numFmtId="0" fontId="11" fillId="54" borderId="0"/>
    <xf numFmtId="0" fontId="11" fillId="55" borderId="0"/>
    <xf numFmtId="0" fontId="11" fillId="56" borderId="0"/>
    <xf numFmtId="0" fontId="45" fillId="0" borderId="0" applyNumberFormat="0" applyFill="0" applyBorder="0" applyAlignment="0" applyProtection="0"/>
    <xf numFmtId="39" fontId="3" fillId="0" borderId="0"/>
    <xf numFmtId="0" fontId="11" fillId="57" borderId="0"/>
    <xf numFmtId="0" fontId="42" fillId="0" borderId="0" applyNumberFormat="0" applyFill="0" applyBorder="0" applyAlignment="0" applyProtection="0"/>
    <xf numFmtId="0" fontId="42" fillId="0" borderId="0" applyNumberFormat="0" applyFill="0" applyBorder="0" applyAlignment="0" applyProtection="0"/>
    <xf numFmtId="0" fontId="43" fillId="0" borderId="14" applyNumberFormat="0" applyFill="0" applyAlignment="0" applyProtection="0"/>
    <xf numFmtId="0" fontId="43" fillId="0" borderId="14"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xf numFmtId="0" fontId="53" fillId="0" borderId="0" applyNumberFormat="0" applyFill="0" applyBorder="0" applyAlignment="0" applyProtection="0"/>
  </cellStyleXfs>
  <cellXfs count="89">
    <xf numFmtId="0" fontId="0" fillId="0" borderId="0" xfId="0"/>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6" fillId="0" borderId="0" xfId="0" applyFont="1"/>
    <xf numFmtId="0" fontId="0" fillId="0" borderId="0" xfId="0" applyAlignment="1">
      <alignment horizontal="center"/>
    </xf>
    <xf numFmtId="37" fontId="5" fillId="0" borderId="0" xfId="499" applyNumberFormat="1" applyFont="1" applyFill="1" applyProtection="1"/>
    <xf numFmtId="37" fontId="5" fillId="0" borderId="0" xfId="498" applyNumberFormat="1" applyFont="1" applyFill="1" applyProtection="1"/>
    <xf numFmtId="37" fontId="5" fillId="0" borderId="0" xfId="500" applyNumberFormat="1" applyFont="1" applyFill="1" applyProtection="1"/>
    <xf numFmtId="3" fontId="5" fillId="0" borderId="0" xfId="500" applyNumberFormat="1" applyFont="1" applyFill="1" applyProtection="1"/>
    <xf numFmtId="3" fontId="5" fillId="0" borderId="0" xfId="498" applyNumberFormat="1" applyFont="1" applyFill="1" applyProtection="1"/>
    <xf numFmtId="3" fontId="5" fillId="0" borderId="0" xfId="499" applyNumberFormat="1" applyFont="1" applyFill="1" applyProtection="1"/>
    <xf numFmtId="3" fontId="5" fillId="0" borderId="0" xfId="0" applyNumberFormat="1" applyFont="1" applyFill="1" applyProtection="1"/>
    <xf numFmtId="3" fontId="5" fillId="0" borderId="0" xfId="499" applyNumberFormat="1" applyFont="1" applyFill="1" applyBorder="1" applyProtection="1"/>
    <xf numFmtId="3" fontId="5" fillId="0" borderId="0" xfId="498" applyNumberFormat="1" applyFont="1" applyFill="1" applyBorder="1" applyProtection="1"/>
    <xf numFmtId="3" fontId="5" fillId="0" borderId="0" xfId="500" applyNumberFormat="1" applyFont="1" applyFill="1" applyBorder="1" applyProtection="1"/>
    <xf numFmtId="41" fontId="5" fillId="0" borderId="0" xfId="499" applyNumberFormat="1" applyFont="1" applyFill="1" applyProtection="1"/>
    <xf numFmtId="41" fontId="5" fillId="0" borderId="0" xfId="500" applyNumberFormat="1" applyFont="1" applyFill="1" applyProtection="1"/>
    <xf numFmtId="37" fontId="5" fillId="0" borderId="0" xfId="498" applyNumberFormat="1" applyFont="1" applyFill="1" applyBorder="1" applyProtection="1"/>
    <xf numFmtId="3" fontId="5" fillId="0" borderId="0" xfId="0" applyNumberFormat="1" applyFont="1" applyFill="1" applyBorder="1" applyProtection="1"/>
    <xf numFmtId="0" fontId="0" fillId="58" borderId="0" xfId="0" applyFill="1" applyAlignment="1"/>
    <xf numFmtId="0" fontId="0" fillId="58" borderId="0" xfId="0" applyFill="1"/>
    <xf numFmtId="0" fontId="0" fillId="59" borderId="0" xfId="0" applyFill="1"/>
    <xf numFmtId="3" fontId="3" fillId="0" borderId="0" xfId="0" applyNumberFormat="1" applyFont="1" applyFill="1" applyAlignment="1">
      <alignment horizontal="right"/>
    </xf>
    <xf numFmtId="3" fontId="0" fillId="0" borderId="0" xfId="0" applyNumberFormat="1" applyFill="1"/>
    <xf numFmtId="0" fontId="3" fillId="0" borderId="0" xfId="0" applyFont="1"/>
    <xf numFmtId="0" fontId="3" fillId="0" borderId="0" xfId="0" applyFont="1" applyAlignment="1">
      <alignment horizontal="right"/>
    </xf>
    <xf numFmtId="0" fontId="0" fillId="0" borderId="0" xfId="0" applyFill="1"/>
    <xf numFmtId="0" fontId="0" fillId="0" borderId="0" xfId="0" applyFill="1" applyAlignment="1">
      <alignment horizontal="right"/>
    </xf>
    <xf numFmtId="17" fontId="0" fillId="0" borderId="0" xfId="0" applyNumberFormat="1" applyAlignment="1">
      <alignment horizontal="center"/>
    </xf>
    <xf numFmtId="3" fontId="0" fillId="58" borderId="0" xfId="0" applyNumberFormat="1" applyFill="1"/>
    <xf numFmtId="8" fontId="0" fillId="0" borderId="0" xfId="0" applyNumberFormat="1"/>
    <xf numFmtId="3" fontId="0" fillId="60" borderId="0" xfId="0" applyNumberFormat="1" applyFill="1" applyAlignment="1">
      <alignment horizontal="right"/>
    </xf>
    <xf numFmtId="165" fontId="3" fillId="0" borderId="0" xfId="352" applyNumberFormat="1" applyBorder="1"/>
    <xf numFmtId="4" fontId="3" fillId="0" borderId="0" xfId="352" applyNumberFormat="1" applyBorder="1"/>
    <xf numFmtId="3" fontId="3" fillId="0" borderId="0" xfId="352" applyNumberFormat="1" applyBorder="1"/>
    <xf numFmtId="4" fontId="0" fillId="0" borderId="0" xfId="0" applyNumberFormat="1" applyFill="1" applyAlignment="1">
      <alignment horizontal="right"/>
    </xf>
    <xf numFmtId="0" fontId="0" fillId="0" borderId="0" xfId="0" applyAlignment="1">
      <alignment horizontal="center"/>
    </xf>
    <xf numFmtId="0" fontId="52" fillId="61" borderId="0" xfId="2263" applyFont="1" applyFill="1" applyAlignment="1">
      <alignment horizontal="right" vertical="top"/>
    </xf>
    <xf numFmtId="0" fontId="54" fillId="61" borderId="15" xfId="2264" applyFont="1" applyFill="1" applyBorder="1" applyAlignment="1">
      <alignment horizontal="left" vertical="top" wrapText="1"/>
    </xf>
    <xf numFmtId="0" fontId="52" fillId="61" borderId="15" xfId="2263" applyFont="1" applyFill="1" applyBorder="1" applyAlignment="1">
      <alignment horizontal="right" vertical="top"/>
    </xf>
    <xf numFmtId="0" fontId="54" fillId="61" borderId="15" xfId="2264" applyFont="1" applyFill="1" applyBorder="1" applyAlignment="1">
      <alignment horizontal="left" vertical="top"/>
    </xf>
    <xf numFmtId="0" fontId="54" fillId="61" borderId="16" xfId="2264" applyFont="1" applyFill="1" applyBorder="1" applyAlignment="1">
      <alignment horizontal="left" vertical="top"/>
    </xf>
    <xf numFmtId="0" fontId="1" fillId="0" borderId="0" xfId="2263"/>
    <xf numFmtId="0" fontId="55" fillId="0" borderId="17" xfId="2263" applyFont="1" applyBorder="1" applyAlignment="1">
      <alignment horizontal="center" vertical="center"/>
    </xf>
    <xf numFmtId="0" fontId="55" fillId="0" borderId="15" xfId="2263" applyFont="1" applyBorder="1" applyAlignment="1">
      <alignment horizontal="center" vertical="center"/>
    </xf>
    <xf numFmtId="0" fontId="55" fillId="0" borderId="18" xfId="2263" applyFont="1" applyBorder="1" applyAlignment="1">
      <alignment horizontal="center" vertical="center"/>
    </xf>
    <xf numFmtId="0" fontId="55" fillId="61" borderId="15" xfId="2263" applyFont="1" applyFill="1" applyBorder="1" applyAlignment="1">
      <alignment horizontal="center" vertical="center" wrapText="1"/>
    </xf>
    <xf numFmtId="0" fontId="55" fillId="61" borderId="19" xfId="2263" applyFont="1" applyFill="1" applyBorder="1" applyAlignment="1">
      <alignment horizontal="center" vertical="center" wrapText="1"/>
    </xf>
    <xf numFmtId="0" fontId="55" fillId="61" borderId="20" xfId="2263" applyFont="1" applyFill="1" applyBorder="1" applyAlignment="1">
      <alignment horizontal="center" vertical="center" wrapText="1"/>
    </xf>
    <xf numFmtId="0" fontId="55" fillId="61" borderId="21" xfId="2263" applyFont="1" applyFill="1" applyBorder="1" applyAlignment="1">
      <alignment horizontal="center" vertical="center"/>
    </xf>
    <xf numFmtId="0" fontId="52" fillId="0" borderId="22" xfId="2263" applyFont="1" applyBorder="1" applyAlignment="1">
      <alignment horizontal="left" vertical="top"/>
    </xf>
    <xf numFmtId="0" fontId="52" fillId="0" borderId="22" xfId="2263" applyFont="1" applyBorder="1" applyAlignment="1">
      <alignment vertical="top" wrapText="1"/>
    </xf>
    <xf numFmtId="0" fontId="52" fillId="0" borderId="22" xfId="2263" applyFont="1" applyBorder="1" applyAlignment="1">
      <alignment horizontal="center" vertical="top" wrapText="1"/>
    </xf>
    <xf numFmtId="0" fontId="54" fillId="0" borderId="22" xfId="2264" applyFont="1" applyFill="1" applyBorder="1" applyAlignment="1">
      <alignment horizontal="center" vertical="center"/>
    </xf>
    <xf numFmtId="0" fontId="52" fillId="0" borderId="0" xfId="2263" applyFont="1"/>
    <xf numFmtId="0" fontId="52" fillId="0" borderId="0" xfId="2263" applyFont="1" applyAlignment="1">
      <alignment horizontal="left" vertical="top"/>
    </xf>
    <xf numFmtId="0" fontId="52" fillId="0" borderId="0" xfId="2263" applyFont="1" applyAlignment="1">
      <alignment horizontal="left" vertical="top" wrapText="1"/>
    </xf>
    <xf numFmtId="0" fontId="52" fillId="0" borderId="0" xfId="2263" applyFont="1" applyAlignment="1">
      <alignment horizontal="center" vertical="center" wrapText="1"/>
    </xf>
    <xf numFmtId="0" fontId="52" fillId="0" borderId="0" xfId="2263" applyFont="1" applyAlignment="1">
      <alignment horizontal="center" vertical="center"/>
    </xf>
    <xf numFmtId="0" fontId="56" fillId="0" borderId="0" xfId="2263" applyFont="1" applyAlignment="1">
      <alignment horizontal="center" vertical="center"/>
    </xf>
    <xf numFmtId="0" fontId="54" fillId="0" borderId="0" xfId="2264" applyFont="1" applyFill="1" applyBorder="1" applyAlignment="1">
      <alignment horizontal="center" vertical="center"/>
    </xf>
    <xf numFmtId="0" fontId="52" fillId="0" borderId="23" xfId="2263" applyFont="1" applyBorder="1"/>
    <xf numFmtId="0" fontId="52" fillId="0" borderId="23" xfId="2263" applyFont="1" applyBorder="1" applyAlignment="1">
      <alignment horizontal="left" vertical="top"/>
    </xf>
    <xf numFmtId="0" fontId="52" fillId="0" borderId="23" xfId="2263" applyFont="1" applyBorder="1" applyAlignment="1">
      <alignment horizontal="left" vertical="top" wrapText="1"/>
    </xf>
    <xf numFmtId="0" fontId="52" fillId="0" borderId="23" xfId="2263" applyFont="1" applyBorder="1" applyAlignment="1">
      <alignment horizontal="center" vertical="center"/>
    </xf>
    <xf numFmtId="0" fontId="52" fillId="0" borderId="23" xfId="2263" applyFont="1" applyBorder="1" applyAlignment="1">
      <alignment horizontal="center" vertical="center" wrapText="1"/>
    </xf>
    <xf numFmtId="0" fontId="54" fillId="0" borderId="23" xfId="2264" applyFont="1" applyFill="1" applyBorder="1" applyAlignment="1">
      <alignment horizontal="center" vertical="center"/>
    </xf>
    <xf numFmtId="0" fontId="52" fillId="0" borderId="22" xfId="2263" applyFont="1" applyBorder="1" applyAlignment="1">
      <alignment horizontal="left" vertical="top" wrapText="1"/>
    </xf>
    <xf numFmtId="0" fontId="52" fillId="0" borderId="22" xfId="2263" applyFont="1" applyBorder="1" applyAlignment="1">
      <alignment horizontal="center" vertical="center"/>
    </xf>
    <xf numFmtId="0" fontId="52" fillId="0" borderId="22" xfId="2263" applyFont="1" applyBorder="1" applyAlignment="1">
      <alignment horizontal="center" vertical="center" wrapText="1"/>
    </xf>
    <xf numFmtId="0" fontId="52" fillId="0" borderId="0" xfId="2263" quotePrefix="1" applyFont="1" applyAlignment="1">
      <alignment horizontal="center" vertical="center" wrapText="1"/>
    </xf>
    <xf numFmtId="0" fontId="52" fillId="0" borderId="0" xfId="2263" applyFont="1" applyAlignment="1">
      <alignment horizontal="left" vertical="top" wrapText="1"/>
    </xf>
    <xf numFmtId="0" fontId="52" fillId="0" borderId="0" xfId="2263" quotePrefix="1" applyFont="1" applyAlignment="1">
      <alignment horizontal="center" vertical="center"/>
    </xf>
    <xf numFmtId="0" fontId="52" fillId="0" borderId="23" xfId="2263" applyFont="1" applyBorder="1" applyAlignment="1">
      <alignment horizontal="left" vertical="top" wrapText="1"/>
    </xf>
    <xf numFmtId="0" fontId="52" fillId="0" borderId="23" xfId="2263" quotePrefix="1" applyFont="1" applyBorder="1" applyAlignment="1">
      <alignment horizontal="center" vertical="center"/>
    </xf>
    <xf numFmtId="0" fontId="52" fillId="0" borderId="15" xfId="2263" applyFont="1" applyBorder="1" applyAlignment="1">
      <alignment horizontal="left" vertical="top"/>
    </xf>
    <xf numFmtId="0" fontId="52" fillId="0" borderId="15" xfId="2263" applyFont="1" applyBorder="1" applyAlignment="1">
      <alignment horizontal="left" vertical="top" wrapText="1"/>
    </xf>
    <xf numFmtId="0" fontId="52" fillId="0" borderId="15" xfId="2263" applyFont="1" applyBorder="1" applyAlignment="1">
      <alignment horizontal="center" vertical="center"/>
    </xf>
    <xf numFmtId="0" fontId="52" fillId="0" borderId="15" xfId="2263" applyFont="1" applyBorder="1" applyAlignment="1">
      <alignment horizontal="center" vertical="center" wrapText="1"/>
    </xf>
    <xf numFmtId="0" fontId="54" fillId="0" borderId="15" xfId="2264" applyFont="1" applyFill="1" applyBorder="1" applyAlignment="1">
      <alignment horizontal="center" vertical="center"/>
    </xf>
    <xf numFmtId="0" fontId="1" fillId="0" borderId="0" xfId="2263" applyAlignment="1">
      <alignment vertical="top"/>
    </xf>
    <xf numFmtId="0" fontId="1" fillId="0" borderId="0" xfId="2263" applyAlignment="1">
      <alignment horizontal="left" vertical="top" wrapText="1"/>
    </xf>
    <xf numFmtId="0" fontId="1" fillId="0" borderId="0" xfId="2263" applyAlignment="1">
      <alignment horizontal="center" vertical="center"/>
    </xf>
    <xf numFmtId="0" fontId="53" fillId="0" borderId="0" xfId="2264" quotePrefix="1" applyBorder="1" applyAlignment="1">
      <alignment horizontal="left" vertical="top" wrapText="1"/>
    </xf>
  </cellXfs>
  <cellStyles count="2265">
    <cellStyle name="20% - Accent1 2" xfId="1" xr:uid="{00000000-0005-0000-0000-000000000000}"/>
    <cellStyle name="20% - Accent1 2 2" xfId="2" xr:uid="{00000000-0005-0000-0000-000001000000}"/>
    <cellStyle name="20% - Accent1 2 3" xfId="3" xr:uid="{00000000-0005-0000-0000-000002000000}"/>
    <cellStyle name="20% - Accent1 2_autopost vouchers" xfId="4" xr:uid="{00000000-0005-0000-0000-000003000000}"/>
    <cellStyle name="20% - Accent1 3" xfId="5" xr:uid="{00000000-0005-0000-0000-000004000000}"/>
    <cellStyle name="20% - Accent1 4" xfId="6" xr:uid="{00000000-0005-0000-0000-000005000000}"/>
    <cellStyle name="20% - Accent1 5" xfId="7" xr:uid="{00000000-0005-0000-0000-000006000000}"/>
    <cellStyle name="20% - Accent1 6" xfId="8" xr:uid="{00000000-0005-0000-0000-000007000000}"/>
    <cellStyle name="20% - Accent1 7" xfId="9" xr:uid="{00000000-0005-0000-0000-000008000000}"/>
    <cellStyle name="20% - Accent2 2" xfId="10" xr:uid="{00000000-0005-0000-0000-000009000000}"/>
    <cellStyle name="20% - Accent2 2 2" xfId="11" xr:uid="{00000000-0005-0000-0000-00000A000000}"/>
    <cellStyle name="20% - Accent2 2 3" xfId="12" xr:uid="{00000000-0005-0000-0000-00000B000000}"/>
    <cellStyle name="20% - Accent2 2_autopost vouchers" xfId="13" xr:uid="{00000000-0005-0000-0000-00000C000000}"/>
    <cellStyle name="20% - Accent2 3" xfId="14" xr:uid="{00000000-0005-0000-0000-00000D000000}"/>
    <cellStyle name="20% - Accent2 4" xfId="15" xr:uid="{00000000-0005-0000-0000-00000E000000}"/>
    <cellStyle name="20% - Accent2 5" xfId="16" xr:uid="{00000000-0005-0000-0000-00000F000000}"/>
    <cellStyle name="20% - Accent2 6" xfId="17" xr:uid="{00000000-0005-0000-0000-000010000000}"/>
    <cellStyle name="20% - Accent2 7" xfId="18" xr:uid="{00000000-0005-0000-0000-000011000000}"/>
    <cellStyle name="20% - Accent3 2" xfId="19" xr:uid="{00000000-0005-0000-0000-000012000000}"/>
    <cellStyle name="20% - Accent3 2 2" xfId="20" xr:uid="{00000000-0005-0000-0000-000013000000}"/>
    <cellStyle name="20% - Accent3 2 3" xfId="21" xr:uid="{00000000-0005-0000-0000-000014000000}"/>
    <cellStyle name="20% - Accent3 2_autopost vouchers" xfId="22" xr:uid="{00000000-0005-0000-0000-000015000000}"/>
    <cellStyle name="20% - Accent3 3" xfId="23" xr:uid="{00000000-0005-0000-0000-000016000000}"/>
    <cellStyle name="20% - Accent3 4" xfId="24" xr:uid="{00000000-0005-0000-0000-000017000000}"/>
    <cellStyle name="20% - Accent3 5" xfId="25" xr:uid="{00000000-0005-0000-0000-000018000000}"/>
    <cellStyle name="20% - Accent3 6" xfId="26" xr:uid="{00000000-0005-0000-0000-000019000000}"/>
    <cellStyle name="20% - Accent3 7" xfId="27" xr:uid="{00000000-0005-0000-0000-00001A000000}"/>
    <cellStyle name="20% - Accent4 2" xfId="28" xr:uid="{00000000-0005-0000-0000-00001B000000}"/>
    <cellStyle name="20% - Accent4 2 2" xfId="29" xr:uid="{00000000-0005-0000-0000-00001C000000}"/>
    <cellStyle name="20% - Accent4 2 3" xfId="30" xr:uid="{00000000-0005-0000-0000-00001D000000}"/>
    <cellStyle name="20% - Accent4 2_autopost vouchers" xfId="31" xr:uid="{00000000-0005-0000-0000-00001E000000}"/>
    <cellStyle name="20% - Accent4 3" xfId="32" xr:uid="{00000000-0005-0000-0000-00001F000000}"/>
    <cellStyle name="20% - Accent4 4" xfId="33" xr:uid="{00000000-0005-0000-0000-000020000000}"/>
    <cellStyle name="20% - Accent4 5" xfId="34" xr:uid="{00000000-0005-0000-0000-000021000000}"/>
    <cellStyle name="20% - Accent4 6" xfId="35" xr:uid="{00000000-0005-0000-0000-000022000000}"/>
    <cellStyle name="20% - Accent4 7" xfId="36" xr:uid="{00000000-0005-0000-0000-000023000000}"/>
    <cellStyle name="20% - Accent5 2" xfId="37" xr:uid="{00000000-0005-0000-0000-000024000000}"/>
    <cellStyle name="20% - Accent5 2 2" xfId="38" xr:uid="{00000000-0005-0000-0000-000025000000}"/>
    <cellStyle name="20% - Accent5 2 3" xfId="39" xr:uid="{00000000-0005-0000-0000-000026000000}"/>
    <cellStyle name="20% - Accent5 2_autopost vouchers" xfId="40" xr:uid="{00000000-0005-0000-0000-000027000000}"/>
    <cellStyle name="20% - Accent5 3" xfId="41" xr:uid="{00000000-0005-0000-0000-000028000000}"/>
    <cellStyle name="20% - Accent5 4" xfId="42" xr:uid="{00000000-0005-0000-0000-000029000000}"/>
    <cellStyle name="20% - Accent5 5" xfId="43" xr:uid="{00000000-0005-0000-0000-00002A000000}"/>
    <cellStyle name="20% - Accent5 6" xfId="44" xr:uid="{00000000-0005-0000-0000-00002B000000}"/>
    <cellStyle name="20% - Accent5 7" xfId="45" xr:uid="{00000000-0005-0000-0000-00002C000000}"/>
    <cellStyle name="20% - Accent6 2" xfId="46" xr:uid="{00000000-0005-0000-0000-00002D000000}"/>
    <cellStyle name="20% - Accent6 2 2" xfId="47" xr:uid="{00000000-0005-0000-0000-00002E000000}"/>
    <cellStyle name="20% - Accent6 2 3" xfId="48" xr:uid="{00000000-0005-0000-0000-00002F000000}"/>
    <cellStyle name="20% - Accent6 2_autopost vouchers" xfId="49" xr:uid="{00000000-0005-0000-0000-000030000000}"/>
    <cellStyle name="20% - Accent6 3" xfId="50" xr:uid="{00000000-0005-0000-0000-000031000000}"/>
    <cellStyle name="20% - Accent6 4" xfId="51" xr:uid="{00000000-0005-0000-0000-000032000000}"/>
    <cellStyle name="20% - Accent6 5" xfId="52" xr:uid="{00000000-0005-0000-0000-000033000000}"/>
    <cellStyle name="20% - Accent6 6" xfId="53" xr:uid="{00000000-0005-0000-0000-000034000000}"/>
    <cellStyle name="20% - Accent6 7" xfId="54" xr:uid="{00000000-0005-0000-0000-000035000000}"/>
    <cellStyle name="40% - Accent1 2" xfId="55" xr:uid="{00000000-0005-0000-0000-000036000000}"/>
    <cellStyle name="40% - Accent1 2 2" xfId="56" xr:uid="{00000000-0005-0000-0000-000037000000}"/>
    <cellStyle name="40% - Accent1 2 3" xfId="57" xr:uid="{00000000-0005-0000-0000-000038000000}"/>
    <cellStyle name="40% - Accent1 2_autopost vouchers" xfId="58" xr:uid="{00000000-0005-0000-0000-000039000000}"/>
    <cellStyle name="40% - Accent1 3" xfId="59" xr:uid="{00000000-0005-0000-0000-00003A000000}"/>
    <cellStyle name="40% - Accent1 4" xfId="60" xr:uid="{00000000-0005-0000-0000-00003B000000}"/>
    <cellStyle name="40% - Accent1 5" xfId="61" xr:uid="{00000000-0005-0000-0000-00003C000000}"/>
    <cellStyle name="40% - Accent1 6" xfId="62" xr:uid="{00000000-0005-0000-0000-00003D000000}"/>
    <cellStyle name="40% - Accent1 7" xfId="63" xr:uid="{00000000-0005-0000-0000-00003E000000}"/>
    <cellStyle name="40% - Accent2 2" xfId="64" xr:uid="{00000000-0005-0000-0000-00003F000000}"/>
    <cellStyle name="40% - Accent2 2 2" xfId="65" xr:uid="{00000000-0005-0000-0000-000040000000}"/>
    <cellStyle name="40% - Accent2 2 3" xfId="66" xr:uid="{00000000-0005-0000-0000-000041000000}"/>
    <cellStyle name="40% - Accent2 2_autopost vouchers" xfId="67" xr:uid="{00000000-0005-0000-0000-000042000000}"/>
    <cellStyle name="40% - Accent2 3" xfId="68" xr:uid="{00000000-0005-0000-0000-000043000000}"/>
    <cellStyle name="40% - Accent2 4" xfId="69" xr:uid="{00000000-0005-0000-0000-000044000000}"/>
    <cellStyle name="40% - Accent2 5" xfId="70" xr:uid="{00000000-0005-0000-0000-000045000000}"/>
    <cellStyle name="40% - Accent2 6" xfId="71" xr:uid="{00000000-0005-0000-0000-000046000000}"/>
    <cellStyle name="40% - Accent2 7" xfId="72" xr:uid="{00000000-0005-0000-0000-000047000000}"/>
    <cellStyle name="40% - Accent3 2" xfId="73" xr:uid="{00000000-0005-0000-0000-000048000000}"/>
    <cellStyle name="40% - Accent3 2 2" xfId="74" xr:uid="{00000000-0005-0000-0000-000049000000}"/>
    <cellStyle name="40% - Accent3 2 3" xfId="75" xr:uid="{00000000-0005-0000-0000-00004A000000}"/>
    <cellStyle name="40% - Accent3 2_autopost vouchers" xfId="76" xr:uid="{00000000-0005-0000-0000-00004B000000}"/>
    <cellStyle name="40% - Accent3 3" xfId="77" xr:uid="{00000000-0005-0000-0000-00004C000000}"/>
    <cellStyle name="40% - Accent3 4" xfId="78" xr:uid="{00000000-0005-0000-0000-00004D000000}"/>
    <cellStyle name="40% - Accent3 5" xfId="79" xr:uid="{00000000-0005-0000-0000-00004E000000}"/>
    <cellStyle name="40% - Accent3 6" xfId="80" xr:uid="{00000000-0005-0000-0000-00004F000000}"/>
    <cellStyle name="40% - Accent3 7" xfId="81" xr:uid="{00000000-0005-0000-0000-000050000000}"/>
    <cellStyle name="40% - Accent4 2" xfId="82" xr:uid="{00000000-0005-0000-0000-000051000000}"/>
    <cellStyle name="40% - Accent4 2 2" xfId="83" xr:uid="{00000000-0005-0000-0000-000052000000}"/>
    <cellStyle name="40% - Accent4 2 3" xfId="84" xr:uid="{00000000-0005-0000-0000-000053000000}"/>
    <cellStyle name="40% - Accent4 2_autopost vouchers" xfId="85" xr:uid="{00000000-0005-0000-0000-000054000000}"/>
    <cellStyle name="40% - Accent4 3" xfId="86" xr:uid="{00000000-0005-0000-0000-000055000000}"/>
    <cellStyle name="40% - Accent4 4" xfId="87" xr:uid="{00000000-0005-0000-0000-000056000000}"/>
    <cellStyle name="40% - Accent4 5" xfId="88" xr:uid="{00000000-0005-0000-0000-000057000000}"/>
    <cellStyle name="40% - Accent4 6" xfId="89" xr:uid="{00000000-0005-0000-0000-000058000000}"/>
    <cellStyle name="40% - Accent4 7" xfId="90" xr:uid="{00000000-0005-0000-0000-000059000000}"/>
    <cellStyle name="40% - Accent5 2" xfId="91" xr:uid="{00000000-0005-0000-0000-00005A000000}"/>
    <cellStyle name="40% - Accent5 2 2" xfId="92" xr:uid="{00000000-0005-0000-0000-00005B000000}"/>
    <cellStyle name="40% - Accent5 2 3" xfId="93" xr:uid="{00000000-0005-0000-0000-00005C000000}"/>
    <cellStyle name="40% - Accent5 2_autopost vouchers" xfId="94" xr:uid="{00000000-0005-0000-0000-00005D000000}"/>
    <cellStyle name="40% - Accent5 3" xfId="95" xr:uid="{00000000-0005-0000-0000-00005E000000}"/>
    <cellStyle name="40% - Accent5 4" xfId="96" xr:uid="{00000000-0005-0000-0000-00005F000000}"/>
    <cellStyle name="40% - Accent5 5" xfId="97" xr:uid="{00000000-0005-0000-0000-000060000000}"/>
    <cellStyle name="40% - Accent5 6" xfId="98" xr:uid="{00000000-0005-0000-0000-000061000000}"/>
    <cellStyle name="40% - Accent5 7" xfId="99" xr:uid="{00000000-0005-0000-0000-000062000000}"/>
    <cellStyle name="40% - Accent6 2" xfId="100" xr:uid="{00000000-0005-0000-0000-000063000000}"/>
    <cellStyle name="40% - Accent6 2 2" xfId="101" xr:uid="{00000000-0005-0000-0000-000064000000}"/>
    <cellStyle name="40% - Accent6 2 3" xfId="102" xr:uid="{00000000-0005-0000-0000-000065000000}"/>
    <cellStyle name="40% - Accent6 2_autopost vouchers" xfId="103" xr:uid="{00000000-0005-0000-0000-000066000000}"/>
    <cellStyle name="40% - Accent6 3" xfId="104" xr:uid="{00000000-0005-0000-0000-000067000000}"/>
    <cellStyle name="40% - Accent6 4" xfId="105" xr:uid="{00000000-0005-0000-0000-000068000000}"/>
    <cellStyle name="40% - Accent6 5" xfId="106" xr:uid="{00000000-0005-0000-0000-000069000000}"/>
    <cellStyle name="40% - Accent6 6" xfId="107" xr:uid="{00000000-0005-0000-0000-00006A000000}"/>
    <cellStyle name="40% - Accent6 7" xfId="108" xr:uid="{00000000-0005-0000-0000-00006B000000}"/>
    <cellStyle name="60% - Accent1 2" xfId="109" xr:uid="{00000000-0005-0000-0000-00006C000000}"/>
    <cellStyle name="60% - Accent1 3" xfId="110" xr:uid="{00000000-0005-0000-0000-00006D000000}"/>
    <cellStyle name="60% - Accent2 2" xfId="111" xr:uid="{00000000-0005-0000-0000-00006E000000}"/>
    <cellStyle name="60% - Accent2 3" xfId="112" xr:uid="{00000000-0005-0000-0000-00006F000000}"/>
    <cellStyle name="60% - Accent3 2" xfId="113" xr:uid="{00000000-0005-0000-0000-000070000000}"/>
    <cellStyle name="60% - Accent3 3" xfId="114" xr:uid="{00000000-0005-0000-0000-000071000000}"/>
    <cellStyle name="60% - Accent4 2" xfId="115" xr:uid="{00000000-0005-0000-0000-000072000000}"/>
    <cellStyle name="60% - Accent4 3" xfId="116" xr:uid="{00000000-0005-0000-0000-000073000000}"/>
    <cellStyle name="60% - Accent5 2" xfId="117" xr:uid="{00000000-0005-0000-0000-000074000000}"/>
    <cellStyle name="60% - Accent5 3" xfId="118" xr:uid="{00000000-0005-0000-0000-000075000000}"/>
    <cellStyle name="60% - Accent6 2" xfId="119" xr:uid="{00000000-0005-0000-0000-000076000000}"/>
    <cellStyle name="60% - Accent6 3" xfId="120" xr:uid="{00000000-0005-0000-0000-000077000000}"/>
    <cellStyle name="Accent1 - 20%" xfId="121" xr:uid="{00000000-0005-0000-0000-000078000000}"/>
    <cellStyle name="Accent1 - 20% 2" xfId="122" xr:uid="{00000000-0005-0000-0000-000079000000}"/>
    <cellStyle name="Accent1 - 20% 2 2" xfId="123" xr:uid="{00000000-0005-0000-0000-00007A000000}"/>
    <cellStyle name="Accent1 - 20% 2_autopost vouchers" xfId="124" xr:uid="{00000000-0005-0000-0000-00007B000000}"/>
    <cellStyle name="Accent1 - 20% 3" xfId="125" xr:uid="{00000000-0005-0000-0000-00007C000000}"/>
    <cellStyle name="Accent1 - 20% 4" xfId="126" xr:uid="{00000000-0005-0000-0000-00007D000000}"/>
    <cellStyle name="Accent1 - 20%_ Refunds" xfId="127" xr:uid="{00000000-0005-0000-0000-00007E000000}"/>
    <cellStyle name="Accent1 - 40%" xfId="128" xr:uid="{00000000-0005-0000-0000-00007F000000}"/>
    <cellStyle name="Accent1 - 40% 2" xfId="129" xr:uid="{00000000-0005-0000-0000-000080000000}"/>
    <cellStyle name="Accent1 - 40% 2 2" xfId="130" xr:uid="{00000000-0005-0000-0000-000081000000}"/>
    <cellStyle name="Accent1 - 40% 2_autopost vouchers" xfId="131" xr:uid="{00000000-0005-0000-0000-000082000000}"/>
    <cellStyle name="Accent1 - 40% 3" xfId="132" xr:uid="{00000000-0005-0000-0000-000083000000}"/>
    <cellStyle name="Accent1 - 40% 4" xfId="133" xr:uid="{00000000-0005-0000-0000-000084000000}"/>
    <cellStyle name="Accent1 - 40%_ Refunds" xfId="134" xr:uid="{00000000-0005-0000-0000-000085000000}"/>
    <cellStyle name="Accent1 - 60%" xfId="135" xr:uid="{00000000-0005-0000-0000-000086000000}"/>
    <cellStyle name="Accent1 10" xfId="136" xr:uid="{00000000-0005-0000-0000-000087000000}"/>
    <cellStyle name="Accent1 11" xfId="137" xr:uid="{00000000-0005-0000-0000-000088000000}"/>
    <cellStyle name="Accent1 12" xfId="138" xr:uid="{00000000-0005-0000-0000-000089000000}"/>
    <cellStyle name="Accent1 13" xfId="139" xr:uid="{00000000-0005-0000-0000-00008A000000}"/>
    <cellStyle name="Accent1 14" xfId="140" xr:uid="{00000000-0005-0000-0000-00008B000000}"/>
    <cellStyle name="Accent1 2" xfId="141" xr:uid="{00000000-0005-0000-0000-00008C000000}"/>
    <cellStyle name="Accent1 3" xfId="142" xr:uid="{00000000-0005-0000-0000-00008D000000}"/>
    <cellStyle name="Accent1 3 2" xfId="143" xr:uid="{00000000-0005-0000-0000-00008E000000}"/>
    <cellStyle name="Accent1 4" xfId="144" xr:uid="{00000000-0005-0000-0000-00008F000000}"/>
    <cellStyle name="Accent1 5" xfId="145" xr:uid="{00000000-0005-0000-0000-000090000000}"/>
    <cellStyle name="Accent1 6" xfId="146" xr:uid="{00000000-0005-0000-0000-000091000000}"/>
    <cellStyle name="Accent1 7" xfId="147" xr:uid="{00000000-0005-0000-0000-000092000000}"/>
    <cellStyle name="Accent1 8" xfId="148" xr:uid="{00000000-0005-0000-0000-000093000000}"/>
    <cellStyle name="Accent1 9" xfId="149" xr:uid="{00000000-0005-0000-0000-000094000000}"/>
    <cellStyle name="Accent2 - 20%" xfId="150" xr:uid="{00000000-0005-0000-0000-000095000000}"/>
    <cellStyle name="Accent2 - 20% 2" xfId="151" xr:uid="{00000000-0005-0000-0000-000096000000}"/>
    <cellStyle name="Accent2 - 20% 2 2" xfId="152" xr:uid="{00000000-0005-0000-0000-000097000000}"/>
    <cellStyle name="Accent2 - 20% 2_autopost vouchers" xfId="153" xr:uid="{00000000-0005-0000-0000-000098000000}"/>
    <cellStyle name="Accent2 - 20% 3" xfId="154" xr:uid="{00000000-0005-0000-0000-000099000000}"/>
    <cellStyle name="Accent2 - 20% 4" xfId="155" xr:uid="{00000000-0005-0000-0000-00009A000000}"/>
    <cellStyle name="Accent2 - 20%_ Refunds" xfId="156" xr:uid="{00000000-0005-0000-0000-00009B000000}"/>
    <cellStyle name="Accent2 - 40%" xfId="157" xr:uid="{00000000-0005-0000-0000-00009C000000}"/>
    <cellStyle name="Accent2 - 40% 2" xfId="158" xr:uid="{00000000-0005-0000-0000-00009D000000}"/>
    <cellStyle name="Accent2 - 40% 2 2" xfId="159" xr:uid="{00000000-0005-0000-0000-00009E000000}"/>
    <cellStyle name="Accent2 - 40% 2_autopost vouchers" xfId="160" xr:uid="{00000000-0005-0000-0000-00009F000000}"/>
    <cellStyle name="Accent2 - 40% 3" xfId="161" xr:uid="{00000000-0005-0000-0000-0000A0000000}"/>
    <cellStyle name="Accent2 - 40% 4" xfId="162" xr:uid="{00000000-0005-0000-0000-0000A1000000}"/>
    <cellStyle name="Accent2 - 40%_ Refunds" xfId="163" xr:uid="{00000000-0005-0000-0000-0000A2000000}"/>
    <cellStyle name="Accent2 - 60%" xfId="164" xr:uid="{00000000-0005-0000-0000-0000A3000000}"/>
    <cellStyle name="Accent2 10" xfId="165" xr:uid="{00000000-0005-0000-0000-0000A4000000}"/>
    <cellStyle name="Accent2 11" xfId="166" xr:uid="{00000000-0005-0000-0000-0000A5000000}"/>
    <cellStyle name="Accent2 12" xfId="167" xr:uid="{00000000-0005-0000-0000-0000A6000000}"/>
    <cellStyle name="Accent2 13" xfId="168" xr:uid="{00000000-0005-0000-0000-0000A7000000}"/>
    <cellStyle name="Accent2 14" xfId="169" xr:uid="{00000000-0005-0000-0000-0000A8000000}"/>
    <cellStyle name="Accent2 2" xfId="170" xr:uid="{00000000-0005-0000-0000-0000A9000000}"/>
    <cellStyle name="Accent2 3" xfId="171" xr:uid="{00000000-0005-0000-0000-0000AA000000}"/>
    <cellStyle name="Accent2 3 2" xfId="172" xr:uid="{00000000-0005-0000-0000-0000AB000000}"/>
    <cellStyle name="Accent2 4" xfId="173" xr:uid="{00000000-0005-0000-0000-0000AC000000}"/>
    <cellStyle name="Accent2 5" xfId="174" xr:uid="{00000000-0005-0000-0000-0000AD000000}"/>
    <cellStyle name="Accent2 6" xfId="175" xr:uid="{00000000-0005-0000-0000-0000AE000000}"/>
    <cellStyle name="Accent2 7" xfId="176" xr:uid="{00000000-0005-0000-0000-0000AF000000}"/>
    <cellStyle name="Accent2 8" xfId="177" xr:uid="{00000000-0005-0000-0000-0000B0000000}"/>
    <cellStyle name="Accent2 9" xfId="178" xr:uid="{00000000-0005-0000-0000-0000B1000000}"/>
    <cellStyle name="Accent3 - 20%" xfId="179" xr:uid="{00000000-0005-0000-0000-0000B2000000}"/>
    <cellStyle name="Accent3 - 20% 2" xfId="180" xr:uid="{00000000-0005-0000-0000-0000B3000000}"/>
    <cellStyle name="Accent3 - 20% 2 2" xfId="181" xr:uid="{00000000-0005-0000-0000-0000B4000000}"/>
    <cellStyle name="Accent3 - 20% 2_autopost vouchers" xfId="182" xr:uid="{00000000-0005-0000-0000-0000B5000000}"/>
    <cellStyle name="Accent3 - 20% 3" xfId="183" xr:uid="{00000000-0005-0000-0000-0000B6000000}"/>
    <cellStyle name="Accent3 - 20% 4" xfId="184" xr:uid="{00000000-0005-0000-0000-0000B7000000}"/>
    <cellStyle name="Accent3 - 20%_ Refunds" xfId="185" xr:uid="{00000000-0005-0000-0000-0000B8000000}"/>
    <cellStyle name="Accent3 - 40%" xfId="186" xr:uid="{00000000-0005-0000-0000-0000B9000000}"/>
    <cellStyle name="Accent3 - 40% 2" xfId="187" xr:uid="{00000000-0005-0000-0000-0000BA000000}"/>
    <cellStyle name="Accent3 - 40% 2 2" xfId="188" xr:uid="{00000000-0005-0000-0000-0000BB000000}"/>
    <cellStyle name="Accent3 - 40% 2_autopost vouchers" xfId="189" xr:uid="{00000000-0005-0000-0000-0000BC000000}"/>
    <cellStyle name="Accent3 - 40% 3" xfId="190" xr:uid="{00000000-0005-0000-0000-0000BD000000}"/>
    <cellStyle name="Accent3 - 40% 4" xfId="191" xr:uid="{00000000-0005-0000-0000-0000BE000000}"/>
    <cellStyle name="Accent3 - 40%_ Refunds" xfId="192" xr:uid="{00000000-0005-0000-0000-0000BF000000}"/>
    <cellStyle name="Accent3 - 60%" xfId="193" xr:uid="{00000000-0005-0000-0000-0000C0000000}"/>
    <cellStyle name="Accent3 10" xfId="194" xr:uid="{00000000-0005-0000-0000-0000C1000000}"/>
    <cellStyle name="Accent3 11" xfId="195" xr:uid="{00000000-0005-0000-0000-0000C2000000}"/>
    <cellStyle name="Accent3 12" xfId="196" xr:uid="{00000000-0005-0000-0000-0000C3000000}"/>
    <cellStyle name="Accent3 13" xfId="197" xr:uid="{00000000-0005-0000-0000-0000C4000000}"/>
    <cellStyle name="Accent3 14" xfId="198" xr:uid="{00000000-0005-0000-0000-0000C5000000}"/>
    <cellStyle name="Accent3 2" xfId="199" xr:uid="{00000000-0005-0000-0000-0000C6000000}"/>
    <cellStyle name="Accent3 3" xfId="200" xr:uid="{00000000-0005-0000-0000-0000C7000000}"/>
    <cellStyle name="Accent3 3 2" xfId="201" xr:uid="{00000000-0005-0000-0000-0000C8000000}"/>
    <cellStyle name="Accent3 4" xfId="202" xr:uid="{00000000-0005-0000-0000-0000C9000000}"/>
    <cellStyle name="Accent3 5" xfId="203" xr:uid="{00000000-0005-0000-0000-0000CA000000}"/>
    <cellStyle name="Accent3 6" xfId="204" xr:uid="{00000000-0005-0000-0000-0000CB000000}"/>
    <cellStyle name="Accent3 7" xfId="205" xr:uid="{00000000-0005-0000-0000-0000CC000000}"/>
    <cellStyle name="Accent3 8" xfId="206" xr:uid="{00000000-0005-0000-0000-0000CD000000}"/>
    <cellStyle name="Accent3 9" xfId="207" xr:uid="{00000000-0005-0000-0000-0000CE000000}"/>
    <cellStyle name="Accent4 - 20%" xfId="208" xr:uid="{00000000-0005-0000-0000-0000CF000000}"/>
    <cellStyle name="Accent4 - 20% 2" xfId="209" xr:uid="{00000000-0005-0000-0000-0000D0000000}"/>
    <cellStyle name="Accent4 - 20% 2 2" xfId="210" xr:uid="{00000000-0005-0000-0000-0000D1000000}"/>
    <cellStyle name="Accent4 - 20% 2_autopost vouchers" xfId="211" xr:uid="{00000000-0005-0000-0000-0000D2000000}"/>
    <cellStyle name="Accent4 - 20% 3" xfId="212" xr:uid="{00000000-0005-0000-0000-0000D3000000}"/>
    <cellStyle name="Accent4 - 20% 4" xfId="213" xr:uid="{00000000-0005-0000-0000-0000D4000000}"/>
    <cellStyle name="Accent4 - 20%_ Refunds" xfId="214" xr:uid="{00000000-0005-0000-0000-0000D5000000}"/>
    <cellStyle name="Accent4 - 40%" xfId="215" xr:uid="{00000000-0005-0000-0000-0000D6000000}"/>
    <cellStyle name="Accent4 - 40% 2" xfId="216" xr:uid="{00000000-0005-0000-0000-0000D7000000}"/>
    <cellStyle name="Accent4 - 40% 2 2" xfId="217" xr:uid="{00000000-0005-0000-0000-0000D8000000}"/>
    <cellStyle name="Accent4 - 40% 2_autopost vouchers" xfId="218" xr:uid="{00000000-0005-0000-0000-0000D9000000}"/>
    <cellStyle name="Accent4 - 40% 3" xfId="219" xr:uid="{00000000-0005-0000-0000-0000DA000000}"/>
    <cellStyle name="Accent4 - 40% 4" xfId="220" xr:uid="{00000000-0005-0000-0000-0000DB000000}"/>
    <cellStyle name="Accent4 - 40%_ Refunds" xfId="221" xr:uid="{00000000-0005-0000-0000-0000DC000000}"/>
    <cellStyle name="Accent4 - 60%" xfId="222" xr:uid="{00000000-0005-0000-0000-0000DD000000}"/>
    <cellStyle name="Accent4 10" xfId="223" xr:uid="{00000000-0005-0000-0000-0000DE000000}"/>
    <cellStyle name="Accent4 11" xfId="224" xr:uid="{00000000-0005-0000-0000-0000DF000000}"/>
    <cellStyle name="Accent4 12" xfId="225" xr:uid="{00000000-0005-0000-0000-0000E0000000}"/>
    <cellStyle name="Accent4 13" xfId="226" xr:uid="{00000000-0005-0000-0000-0000E1000000}"/>
    <cellStyle name="Accent4 14" xfId="227" xr:uid="{00000000-0005-0000-0000-0000E2000000}"/>
    <cellStyle name="Accent4 2" xfId="228" xr:uid="{00000000-0005-0000-0000-0000E3000000}"/>
    <cellStyle name="Accent4 3" xfId="229" xr:uid="{00000000-0005-0000-0000-0000E4000000}"/>
    <cellStyle name="Accent4 3 2" xfId="230" xr:uid="{00000000-0005-0000-0000-0000E5000000}"/>
    <cellStyle name="Accent4 4" xfId="231" xr:uid="{00000000-0005-0000-0000-0000E6000000}"/>
    <cellStyle name="Accent4 5" xfId="232" xr:uid="{00000000-0005-0000-0000-0000E7000000}"/>
    <cellStyle name="Accent4 6" xfId="233" xr:uid="{00000000-0005-0000-0000-0000E8000000}"/>
    <cellStyle name="Accent4 7" xfId="234" xr:uid="{00000000-0005-0000-0000-0000E9000000}"/>
    <cellStyle name="Accent4 8" xfId="235" xr:uid="{00000000-0005-0000-0000-0000EA000000}"/>
    <cellStyle name="Accent4 9" xfId="236" xr:uid="{00000000-0005-0000-0000-0000EB000000}"/>
    <cellStyle name="Accent5 - 20%" xfId="237" xr:uid="{00000000-0005-0000-0000-0000EC000000}"/>
    <cellStyle name="Accent5 - 20% 2" xfId="238" xr:uid="{00000000-0005-0000-0000-0000ED000000}"/>
    <cellStyle name="Accent5 - 20% 2 2" xfId="239" xr:uid="{00000000-0005-0000-0000-0000EE000000}"/>
    <cellStyle name="Accent5 - 20% 2_autopost vouchers" xfId="240" xr:uid="{00000000-0005-0000-0000-0000EF000000}"/>
    <cellStyle name="Accent5 - 20% 3" xfId="241" xr:uid="{00000000-0005-0000-0000-0000F0000000}"/>
    <cellStyle name="Accent5 - 20% 4" xfId="242" xr:uid="{00000000-0005-0000-0000-0000F1000000}"/>
    <cellStyle name="Accent5 - 20%_ Refunds" xfId="243" xr:uid="{00000000-0005-0000-0000-0000F2000000}"/>
    <cellStyle name="Accent5 - 40%" xfId="244" xr:uid="{00000000-0005-0000-0000-0000F3000000}"/>
    <cellStyle name="Accent5 - 40% 2" xfId="245" xr:uid="{00000000-0005-0000-0000-0000F4000000}"/>
    <cellStyle name="Accent5 - 40% 2 2" xfId="246" xr:uid="{00000000-0005-0000-0000-0000F5000000}"/>
    <cellStyle name="Accent5 - 40% 2_autopost vouchers" xfId="247" xr:uid="{00000000-0005-0000-0000-0000F6000000}"/>
    <cellStyle name="Accent5 - 40% 3" xfId="248" xr:uid="{00000000-0005-0000-0000-0000F7000000}"/>
    <cellStyle name="Accent5 - 40% 4" xfId="249" xr:uid="{00000000-0005-0000-0000-0000F8000000}"/>
    <cellStyle name="Accent5 - 40%_ Refunds" xfId="250" xr:uid="{00000000-0005-0000-0000-0000F9000000}"/>
    <cellStyle name="Accent5 - 60%" xfId="251" xr:uid="{00000000-0005-0000-0000-0000FA000000}"/>
    <cellStyle name="Accent5 10" xfId="252" xr:uid="{00000000-0005-0000-0000-0000FB000000}"/>
    <cellStyle name="Accent5 11" xfId="253" xr:uid="{00000000-0005-0000-0000-0000FC000000}"/>
    <cellStyle name="Accent5 12" xfId="254" xr:uid="{00000000-0005-0000-0000-0000FD000000}"/>
    <cellStyle name="Accent5 13" xfId="255" xr:uid="{00000000-0005-0000-0000-0000FE000000}"/>
    <cellStyle name="Accent5 14" xfId="256" xr:uid="{00000000-0005-0000-0000-0000FF000000}"/>
    <cellStyle name="Accent5 2" xfId="257" xr:uid="{00000000-0005-0000-0000-000000010000}"/>
    <cellStyle name="Accent5 3" xfId="258" xr:uid="{00000000-0005-0000-0000-000001010000}"/>
    <cellStyle name="Accent5 3 2" xfId="259" xr:uid="{00000000-0005-0000-0000-000002010000}"/>
    <cellStyle name="Accent5 4" xfId="260" xr:uid="{00000000-0005-0000-0000-000003010000}"/>
    <cellStyle name="Accent5 5" xfId="261" xr:uid="{00000000-0005-0000-0000-000004010000}"/>
    <cellStyle name="Accent5 6" xfId="262" xr:uid="{00000000-0005-0000-0000-000005010000}"/>
    <cellStyle name="Accent5 7" xfId="263" xr:uid="{00000000-0005-0000-0000-000006010000}"/>
    <cellStyle name="Accent5 8" xfId="264" xr:uid="{00000000-0005-0000-0000-000007010000}"/>
    <cellStyle name="Accent5 9" xfId="265" xr:uid="{00000000-0005-0000-0000-000008010000}"/>
    <cellStyle name="Accent6 - 20%" xfId="266" xr:uid="{00000000-0005-0000-0000-000009010000}"/>
    <cellStyle name="Accent6 - 20% 2" xfId="267" xr:uid="{00000000-0005-0000-0000-00000A010000}"/>
    <cellStyle name="Accent6 - 20% 2 2" xfId="268" xr:uid="{00000000-0005-0000-0000-00000B010000}"/>
    <cellStyle name="Accent6 - 20% 2_autopost vouchers" xfId="269" xr:uid="{00000000-0005-0000-0000-00000C010000}"/>
    <cellStyle name="Accent6 - 20% 3" xfId="270" xr:uid="{00000000-0005-0000-0000-00000D010000}"/>
    <cellStyle name="Accent6 - 20% 4" xfId="271" xr:uid="{00000000-0005-0000-0000-00000E010000}"/>
    <cellStyle name="Accent6 - 20%_ Refunds" xfId="272" xr:uid="{00000000-0005-0000-0000-00000F010000}"/>
    <cellStyle name="Accent6 - 40%" xfId="273" xr:uid="{00000000-0005-0000-0000-000010010000}"/>
    <cellStyle name="Accent6 - 40% 2" xfId="274" xr:uid="{00000000-0005-0000-0000-000011010000}"/>
    <cellStyle name="Accent6 - 40% 2 2" xfId="275" xr:uid="{00000000-0005-0000-0000-000012010000}"/>
    <cellStyle name="Accent6 - 40% 2_autopost vouchers" xfId="276" xr:uid="{00000000-0005-0000-0000-000013010000}"/>
    <cellStyle name="Accent6 - 40% 3" xfId="277" xr:uid="{00000000-0005-0000-0000-000014010000}"/>
    <cellStyle name="Accent6 - 40% 4" xfId="278" xr:uid="{00000000-0005-0000-0000-000015010000}"/>
    <cellStyle name="Accent6 - 40%_ Refunds" xfId="279" xr:uid="{00000000-0005-0000-0000-000016010000}"/>
    <cellStyle name="Accent6 - 60%" xfId="280" xr:uid="{00000000-0005-0000-0000-000017010000}"/>
    <cellStyle name="Accent6 10" xfId="281" xr:uid="{00000000-0005-0000-0000-000018010000}"/>
    <cellStyle name="Accent6 11" xfId="282" xr:uid="{00000000-0005-0000-0000-000019010000}"/>
    <cellStyle name="Accent6 12" xfId="283" xr:uid="{00000000-0005-0000-0000-00001A010000}"/>
    <cellStyle name="Accent6 13" xfId="284" xr:uid="{00000000-0005-0000-0000-00001B010000}"/>
    <cellStyle name="Accent6 14" xfId="285" xr:uid="{00000000-0005-0000-0000-00001C010000}"/>
    <cellStyle name="Accent6 2" xfId="286" xr:uid="{00000000-0005-0000-0000-00001D010000}"/>
    <cellStyle name="Accent6 3" xfId="287" xr:uid="{00000000-0005-0000-0000-00001E010000}"/>
    <cellStyle name="Accent6 3 2" xfId="288" xr:uid="{00000000-0005-0000-0000-00001F010000}"/>
    <cellStyle name="Accent6 4" xfId="289" xr:uid="{00000000-0005-0000-0000-000020010000}"/>
    <cellStyle name="Accent6 5" xfId="290" xr:uid="{00000000-0005-0000-0000-000021010000}"/>
    <cellStyle name="Accent6 6" xfId="291" xr:uid="{00000000-0005-0000-0000-000022010000}"/>
    <cellStyle name="Accent6 7" xfId="292" xr:uid="{00000000-0005-0000-0000-000023010000}"/>
    <cellStyle name="Accent6 8" xfId="293" xr:uid="{00000000-0005-0000-0000-000024010000}"/>
    <cellStyle name="Accent6 9" xfId="294" xr:uid="{00000000-0005-0000-0000-000025010000}"/>
    <cellStyle name="Bad 2" xfId="295" xr:uid="{00000000-0005-0000-0000-000026010000}"/>
    <cellStyle name="Bad 3" xfId="296" xr:uid="{00000000-0005-0000-0000-000027010000}"/>
    <cellStyle name="Calculation 2" xfId="297" xr:uid="{00000000-0005-0000-0000-000028010000}"/>
    <cellStyle name="Calculation 3" xfId="298" xr:uid="{00000000-0005-0000-0000-000029010000}"/>
    <cellStyle name="Check Cell 2" xfId="299" xr:uid="{00000000-0005-0000-0000-00002A010000}"/>
    <cellStyle name="Check Cell 3" xfId="300" xr:uid="{00000000-0005-0000-0000-00002B010000}"/>
    <cellStyle name="Comma 2" xfId="301" xr:uid="{00000000-0005-0000-0000-00002C010000}"/>
    <cellStyle name="Comma 2 2" xfId="302" xr:uid="{00000000-0005-0000-0000-00002D010000}"/>
    <cellStyle name="Comma 2 3" xfId="303" xr:uid="{00000000-0005-0000-0000-00002E010000}"/>
    <cellStyle name="Comma 2 4" xfId="304" xr:uid="{00000000-0005-0000-0000-00002F010000}"/>
    <cellStyle name="Comma 3" xfId="305" xr:uid="{00000000-0005-0000-0000-000030010000}"/>
    <cellStyle name="Comma 3 2" xfId="306" xr:uid="{00000000-0005-0000-0000-000031010000}"/>
    <cellStyle name="Comma 4" xfId="307" xr:uid="{00000000-0005-0000-0000-000032010000}"/>
    <cellStyle name="Comma 5" xfId="308" xr:uid="{00000000-0005-0000-0000-000033010000}"/>
    <cellStyle name="Comma 6" xfId="309" xr:uid="{00000000-0005-0000-0000-000034010000}"/>
    <cellStyle name="Currency 10" xfId="310" xr:uid="{00000000-0005-0000-0000-000035010000}"/>
    <cellStyle name="Currency 11" xfId="311" xr:uid="{00000000-0005-0000-0000-000036010000}"/>
    <cellStyle name="Currency 11 2" xfId="312" xr:uid="{00000000-0005-0000-0000-000037010000}"/>
    <cellStyle name="Currency 12" xfId="313" xr:uid="{00000000-0005-0000-0000-000038010000}"/>
    <cellStyle name="Currency 2" xfId="314" xr:uid="{00000000-0005-0000-0000-000039010000}"/>
    <cellStyle name="Currency 2 2" xfId="315" xr:uid="{00000000-0005-0000-0000-00003A010000}"/>
    <cellStyle name="Currency 2 3" xfId="316" xr:uid="{00000000-0005-0000-0000-00003B010000}"/>
    <cellStyle name="Currency 2 4" xfId="317" xr:uid="{00000000-0005-0000-0000-00003C010000}"/>
    <cellStyle name="Currency 2_1st MFT Prelim" xfId="318" xr:uid="{00000000-0005-0000-0000-00003D010000}"/>
    <cellStyle name="Currency 3" xfId="319" xr:uid="{00000000-0005-0000-0000-00003E010000}"/>
    <cellStyle name="Currency 3 2" xfId="320" xr:uid="{00000000-0005-0000-0000-00003F010000}"/>
    <cellStyle name="Currency 4" xfId="321" xr:uid="{00000000-0005-0000-0000-000040010000}"/>
    <cellStyle name="Currency 5" xfId="322" xr:uid="{00000000-0005-0000-0000-000041010000}"/>
    <cellStyle name="Currency 6" xfId="323" xr:uid="{00000000-0005-0000-0000-000042010000}"/>
    <cellStyle name="Currency 7" xfId="324" xr:uid="{00000000-0005-0000-0000-000043010000}"/>
    <cellStyle name="Currency 8" xfId="325" xr:uid="{00000000-0005-0000-0000-000044010000}"/>
    <cellStyle name="Currency 9" xfId="326" xr:uid="{00000000-0005-0000-0000-000045010000}"/>
    <cellStyle name="Emphasis 1" xfId="327" xr:uid="{00000000-0005-0000-0000-000046010000}"/>
    <cellStyle name="Emphasis 2" xfId="328" xr:uid="{00000000-0005-0000-0000-000047010000}"/>
    <cellStyle name="Emphasis 3" xfId="329" xr:uid="{00000000-0005-0000-0000-000048010000}"/>
    <cellStyle name="Explanatory Text 2" xfId="330" xr:uid="{00000000-0005-0000-0000-000049010000}"/>
    <cellStyle name="Explanatory Text 3" xfId="331" xr:uid="{00000000-0005-0000-0000-00004A010000}"/>
    <cellStyle name="Followed Hyperlink 2" xfId="332" xr:uid="{00000000-0005-0000-0000-00004B010000}"/>
    <cellStyle name="Followed Hyperlink 3" xfId="333" xr:uid="{00000000-0005-0000-0000-00004C010000}"/>
    <cellStyle name="Good 2" xfId="334" xr:uid="{00000000-0005-0000-0000-00004D010000}"/>
    <cellStyle name="Good 3" xfId="335" xr:uid="{00000000-0005-0000-0000-00004E010000}"/>
    <cellStyle name="Heading 1 2" xfId="336" xr:uid="{00000000-0005-0000-0000-00004F010000}"/>
    <cellStyle name="Heading 1 3" xfId="337" xr:uid="{00000000-0005-0000-0000-000050010000}"/>
    <cellStyle name="Heading 2 2" xfId="338" xr:uid="{00000000-0005-0000-0000-000051010000}"/>
    <cellStyle name="Heading 2 3" xfId="339" xr:uid="{00000000-0005-0000-0000-000052010000}"/>
    <cellStyle name="Heading 3 2" xfId="340" xr:uid="{00000000-0005-0000-0000-000053010000}"/>
    <cellStyle name="Heading 3 3" xfId="341" xr:uid="{00000000-0005-0000-0000-000054010000}"/>
    <cellStyle name="Heading 4 2" xfId="342" xr:uid="{00000000-0005-0000-0000-000055010000}"/>
    <cellStyle name="Heading 4 3" xfId="343" xr:uid="{00000000-0005-0000-0000-000056010000}"/>
    <cellStyle name="Hyperlink 2" xfId="344" xr:uid="{00000000-0005-0000-0000-000057010000}"/>
    <cellStyle name="Hyperlink 3" xfId="345" xr:uid="{00000000-0005-0000-0000-000058010000}"/>
    <cellStyle name="Hyperlink 4" xfId="2264" xr:uid="{CED10B61-6EED-4B9A-86F3-18378D9C9B70}"/>
    <cellStyle name="Input 2" xfId="346" xr:uid="{00000000-0005-0000-0000-000059010000}"/>
    <cellStyle name="Input 3" xfId="347" xr:uid="{00000000-0005-0000-0000-00005A010000}"/>
    <cellStyle name="Linked Cell 2" xfId="348" xr:uid="{00000000-0005-0000-0000-00005B010000}"/>
    <cellStyle name="Linked Cell 3" xfId="349" xr:uid="{00000000-0005-0000-0000-00005C010000}"/>
    <cellStyle name="Neutral 2" xfId="350" xr:uid="{00000000-0005-0000-0000-00005D010000}"/>
    <cellStyle name="Neutral 3" xfId="351" xr:uid="{00000000-0005-0000-0000-00005E010000}"/>
    <cellStyle name="Normal" xfId="0" builtinId="0"/>
    <cellStyle name="Normal 10" xfId="352" xr:uid="{00000000-0005-0000-0000-000060010000}"/>
    <cellStyle name="Normal 11" xfId="353" xr:uid="{00000000-0005-0000-0000-000061010000}"/>
    <cellStyle name="Normal 12" xfId="354" xr:uid="{00000000-0005-0000-0000-000062010000}"/>
    <cellStyle name="Normal 13" xfId="355" xr:uid="{00000000-0005-0000-0000-000063010000}"/>
    <cellStyle name="Normal 14" xfId="356" xr:uid="{00000000-0005-0000-0000-000064010000}"/>
    <cellStyle name="Normal 15" xfId="357" xr:uid="{00000000-0005-0000-0000-000065010000}"/>
    <cellStyle name="Normal 16" xfId="358" xr:uid="{00000000-0005-0000-0000-000066010000}"/>
    <cellStyle name="Normal 17" xfId="359" xr:uid="{00000000-0005-0000-0000-000067010000}"/>
    <cellStyle name="Normal 18" xfId="360" xr:uid="{00000000-0005-0000-0000-000068010000}"/>
    <cellStyle name="Normal 19" xfId="361" xr:uid="{00000000-0005-0000-0000-000069010000}"/>
    <cellStyle name="Normal 2" xfId="362" xr:uid="{00000000-0005-0000-0000-00006A010000}"/>
    <cellStyle name="Normal 2 2" xfId="363" xr:uid="{00000000-0005-0000-0000-00006B010000}"/>
    <cellStyle name="Normal 2 2 2" xfId="364" xr:uid="{00000000-0005-0000-0000-00006C010000}"/>
    <cellStyle name="Normal 2 2_ Refunds" xfId="365" xr:uid="{00000000-0005-0000-0000-00006D010000}"/>
    <cellStyle name="Normal 2 3" xfId="366" xr:uid="{00000000-0005-0000-0000-00006E010000}"/>
    <cellStyle name="Normal 2 3 2" xfId="367" xr:uid="{00000000-0005-0000-0000-00006F010000}"/>
    <cellStyle name="Normal 2 3_autopost vouchers" xfId="368" xr:uid="{00000000-0005-0000-0000-000070010000}"/>
    <cellStyle name="Normal 2 4" xfId="369" xr:uid="{00000000-0005-0000-0000-000071010000}"/>
    <cellStyle name="Normal 2 5" xfId="370" xr:uid="{00000000-0005-0000-0000-000072010000}"/>
    <cellStyle name="Normal 2 6" xfId="371" xr:uid="{00000000-0005-0000-0000-000073010000}"/>
    <cellStyle name="Normal 2 7" xfId="372" xr:uid="{00000000-0005-0000-0000-000074010000}"/>
    <cellStyle name="Normal 2_ Refunds" xfId="373" xr:uid="{00000000-0005-0000-0000-000075010000}"/>
    <cellStyle name="Normal 20" xfId="374" xr:uid="{00000000-0005-0000-0000-000076010000}"/>
    <cellStyle name="Normal 20 2" xfId="375" xr:uid="{00000000-0005-0000-0000-000077010000}"/>
    <cellStyle name="Normal 20_autopost vouchers" xfId="376" xr:uid="{00000000-0005-0000-0000-000078010000}"/>
    <cellStyle name="Normal 21" xfId="377" xr:uid="{00000000-0005-0000-0000-000079010000}"/>
    <cellStyle name="Normal 21 2" xfId="378" xr:uid="{00000000-0005-0000-0000-00007A010000}"/>
    <cellStyle name="Normal 21_autopost vouchers" xfId="379" xr:uid="{00000000-0005-0000-0000-00007B010000}"/>
    <cellStyle name="Normal 22" xfId="380" xr:uid="{00000000-0005-0000-0000-00007C010000}"/>
    <cellStyle name="Normal 3" xfId="381" xr:uid="{00000000-0005-0000-0000-00007D010000}"/>
    <cellStyle name="Normal 3 10" xfId="382" xr:uid="{00000000-0005-0000-0000-00007E010000}"/>
    <cellStyle name="Normal 3 11" xfId="383" xr:uid="{00000000-0005-0000-0000-00007F010000}"/>
    <cellStyle name="Normal 3 12" xfId="384" xr:uid="{00000000-0005-0000-0000-000080010000}"/>
    <cellStyle name="Normal 3 13" xfId="385" xr:uid="{00000000-0005-0000-0000-000081010000}"/>
    <cellStyle name="Normal 3 14" xfId="386" xr:uid="{00000000-0005-0000-0000-000082010000}"/>
    <cellStyle name="Normal 3 15" xfId="387" xr:uid="{00000000-0005-0000-0000-000083010000}"/>
    <cellStyle name="Normal 3 16" xfId="388" xr:uid="{00000000-0005-0000-0000-000084010000}"/>
    <cellStyle name="Normal 3 2" xfId="389" xr:uid="{00000000-0005-0000-0000-000085010000}"/>
    <cellStyle name="Normal 3 3" xfId="390" xr:uid="{00000000-0005-0000-0000-000086010000}"/>
    <cellStyle name="Normal 3 4" xfId="391" xr:uid="{00000000-0005-0000-0000-000087010000}"/>
    <cellStyle name="Normal 3 5" xfId="392" xr:uid="{00000000-0005-0000-0000-000088010000}"/>
    <cellStyle name="Normal 3 6" xfId="393" xr:uid="{00000000-0005-0000-0000-000089010000}"/>
    <cellStyle name="Normal 3 7" xfId="394" xr:uid="{00000000-0005-0000-0000-00008A010000}"/>
    <cellStyle name="Normal 3 8" xfId="395" xr:uid="{00000000-0005-0000-0000-00008B010000}"/>
    <cellStyle name="Normal 3 9" xfId="396" xr:uid="{00000000-0005-0000-0000-00008C010000}"/>
    <cellStyle name="Normal 3_ Refunds" xfId="397" xr:uid="{00000000-0005-0000-0000-00008D010000}"/>
    <cellStyle name="Normal 31" xfId="2263" xr:uid="{20D11545-4ACE-4322-8EE8-1C7250CC2E2D}"/>
    <cellStyle name="Normal 4" xfId="398" xr:uid="{00000000-0005-0000-0000-00008E010000}"/>
    <cellStyle name="Normal 4 10" xfId="399" xr:uid="{00000000-0005-0000-0000-00008F010000}"/>
    <cellStyle name="Normal 4 11" xfId="400" xr:uid="{00000000-0005-0000-0000-000090010000}"/>
    <cellStyle name="Normal 4 12" xfId="401" xr:uid="{00000000-0005-0000-0000-000091010000}"/>
    <cellStyle name="Normal 4 13" xfId="402" xr:uid="{00000000-0005-0000-0000-000092010000}"/>
    <cellStyle name="Normal 4 14" xfId="403" xr:uid="{00000000-0005-0000-0000-000093010000}"/>
    <cellStyle name="Normal 4 15" xfId="404" xr:uid="{00000000-0005-0000-0000-000094010000}"/>
    <cellStyle name="Normal 4 16" xfId="405" xr:uid="{00000000-0005-0000-0000-000095010000}"/>
    <cellStyle name="Normal 4 17" xfId="406" xr:uid="{00000000-0005-0000-0000-000096010000}"/>
    <cellStyle name="Normal 4 18" xfId="407" xr:uid="{00000000-0005-0000-0000-000097010000}"/>
    <cellStyle name="Normal 4 19" xfId="408" xr:uid="{00000000-0005-0000-0000-000098010000}"/>
    <cellStyle name="Normal 4 2" xfId="409" xr:uid="{00000000-0005-0000-0000-000099010000}"/>
    <cellStyle name="Normal 4 20" xfId="410" xr:uid="{00000000-0005-0000-0000-00009A010000}"/>
    <cellStyle name="Normal 4 21" xfId="411" xr:uid="{00000000-0005-0000-0000-00009B010000}"/>
    <cellStyle name="Normal 4 22" xfId="412" xr:uid="{00000000-0005-0000-0000-00009C010000}"/>
    <cellStyle name="Normal 4 23" xfId="413" xr:uid="{00000000-0005-0000-0000-00009D010000}"/>
    <cellStyle name="Normal 4 24" xfId="414" xr:uid="{00000000-0005-0000-0000-00009E010000}"/>
    <cellStyle name="Normal 4 25" xfId="415" xr:uid="{00000000-0005-0000-0000-00009F010000}"/>
    <cellStyle name="Normal 4 26" xfId="416" xr:uid="{00000000-0005-0000-0000-0000A0010000}"/>
    <cellStyle name="Normal 4 26 2" xfId="417" xr:uid="{00000000-0005-0000-0000-0000A1010000}"/>
    <cellStyle name="Normal 4 26_autopost vouchers" xfId="418" xr:uid="{00000000-0005-0000-0000-0000A2010000}"/>
    <cellStyle name="Normal 4 27" xfId="419" xr:uid="{00000000-0005-0000-0000-0000A3010000}"/>
    <cellStyle name="Normal 4 3" xfId="420" xr:uid="{00000000-0005-0000-0000-0000A4010000}"/>
    <cellStyle name="Normal 4 4" xfId="421" xr:uid="{00000000-0005-0000-0000-0000A5010000}"/>
    <cellStyle name="Normal 4 5" xfId="422" xr:uid="{00000000-0005-0000-0000-0000A6010000}"/>
    <cellStyle name="Normal 4 6" xfId="423" xr:uid="{00000000-0005-0000-0000-0000A7010000}"/>
    <cellStyle name="Normal 4 7" xfId="424" xr:uid="{00000000-0005-0000-0000-0000A8010000}"/>
    <cellStyle name="Normal 4 8" xfId="425" xr:uid="{00000000-0005-0000-0000-0000A9010000}"/>
    <cellStyle name="Normal 4 9" xfId="426" xr:uid="{00000000-0005-0000-0000-0000AA010000}"/>
    <cellStyle name="Normal 4_ Refunds" xfId="427" xr:uid="{00000000-0005-0000-0000-0000AB010000}"/>
    <cellStyle name="Normal 5" xfId="428" xr:uid="{00000000-0005-0000-0000-0000AC010000}"/>
    <cellStyle name="Normal 5 10" xfId="429" xr:uid="{00000000-0005-0000-0000-0000AD010000}"/>
    <cellStyle name="Normal 5 11" xfId="430" xr:uid="{00000000-0005-0000-0000-0000AE010000}"/>
    <cellStyle name="Normal 5 12" xfId="431" xr:uid="{00000000-0005-0000-0000-0000AF010000}"/>
    <cellStyle name="Normal 5 13" xfId="432" xr:uid="{00000000-0005-0000-0000-0000B0010000}"/>
    <cellStyle name="Normal 5 13 2" xfId="433" xr:uid="{00000000-0005-0000-0000-0000B1010000}"/>
    <cellStyle name="Normal 5 13_autopost vouchers" xfId="434" xr:uid="{00000000-0005-0000-0000-0000B2010000}"/>
    <cellStyle name="Normal 5 14" xfId="435" xr:uid="{00000000-0005-0000-0000-0000B3010000}"/>
    <cellStyle name="Normal 5 2" xfId="436" xr:uid="{00000000-0005-0000-0000-0000B4010000}"/>
    <cellStyle name="Normal 5 3" xfId="437" xr:uid="{00000000-0005-0000-0000-0000B5010000}"/>
    <cellStyle name="Normal 5 4" xfId="438" xr:uid="{00000000-0005-0000-0000-0000B6010000}"/>
    <cellStyle name="Normal 5 5" xfId="439" xr:uid="{00000000-0005-0000-0000-0000B7010000}"/>
    <cellStyle name="Normal 5 6" xfId="440" xr:uid="{00000000-0005-0000-0000-0000B8010000}"/>
    <cellStyle name="Normal 5 7" xfId="441" xr:uid="{00000000-0005-0000-0000-0000B9010000}"/>
    <cellStyle name="Normal 5 8" xfId="442" xr:uid="{00000000-0005-0000-0000-0000BA010000}"/>
    <cellStyle name="Normal 5 9" xfId="443" xr:uid="{00000000-0005-0000-0000-0000BB010000}"/>
    <cellStyle name="Normal 5_ Refunds" xfId="444" xr:uid="{00000000-0005-0000-0000-0000BC010000}"/>
    <cellStyle name="Normal 6" xfId="445" xr:uid="{00000000-0005-0000-0000-0000BD010000}"/>
    <cellStyle name="Normal 6 10" xfId="446" xr:uid="{00000000-0005-0000-0000-0000BE010000}"/>
    <cellStyle name="Normal 6 11" xfId="447" xr:uid="{00000000-0005-0000-0000-0000BF010000}"/>
    <cellStyle name="Normal 6 12" xfId="448" xr:uid="{00000000-0005-0000-0000-0000C0010000}"/>
    <cellStyle name="Normal 6 13" xfId="449" xr:uid="{00000000-0005-0000-0000-0000C1010000}"/>
    <cellStyle name="Normal 6 14" xfId="450" xr:uid="{00000000-0005-0000-0000-0000C2010000}"/>
    <cellStyle name="Normal 6 15" xfId="451" xr:uid="{00000000-0005-0000-0000-0000C3010000}"/>
    <cellStyle name="Normal 6 16" xfId="452" xr:uid="{00000000-0005-0000-0000-0000C4010000}"/>
    <cellStyle name="Normal 6 17" xfId="453" xr:uid="{00000000-0005-0000-0000-0000C5010000}"/>
    <cellStyle name="Normal 6 18" xfId="454" xr:uid="{00000000-0005-0000-0000-0000C6010000}"/>
    <cellStyle name="Normal 6 19" xfId="455" xr:uid="{00000000-0005-0000-0000-0000C7010000}"/>
    <cellStyle name="Normal 6 2" xfId="456" xr:uid="{00000000-0005-0000-0000-0000C8010000}"/>
    <cellStyle name="Normal 6 2 2" xfId="457" xr:uid="{00000000-0005-0000-0000-0000C9010000}"/>
    <cellStyle name="Normal 6 2_ Refunds" xfId="458" xr:uid="{00000000-0005-0000-0000-0000CA010000}"/>
    <cellStyle name="Normal 6 20" xfId="459" xr:uid="{00000000-0005-0000-0000-0000CB010000}"/>
    <cellStyle name="Normal 6 21" xfId="460" xr:uid="{00000000-0005-0000-0000-0000CC010000}"/>
    <cellStyle name="Normal 6 22" xfId="461" xr:uid="{00000000-0005-0000-0000-0000CD010000}"/>
    <cellStyle name="Normal 6 23" xfId="462" xr:uid="{00000000-0005-0000-0000-0000CE010000}"/>
    <cellStyle name="Normal 6 23 2" xfId="463" xr:uid="{00000000-0005-0000-0000-0000CF010000}"/>
    <cellStyle name="Normal 6 23_autopost vouchers" xfId="464" xr:uid="{00000000-0005-0000-0000-0000D0010000}"/>
    <cellStyle name="Normal 6 24" xfId="465" xr:uid="{00000000-0005-0000-0000-0000D1010000}"/>
    <cellStyle name="Normal 6 24 2" xfId="466" xr:uid="{00000000-0005-0000-0000-0000D2010000}"/>
    <cellStyle name="Normal 6 24_autopost vouchers" xfId="467" xr:uid="{00000000-0005-0000-0000-0000D3010000}"/>
    <cellStyle name="Normal 6 25" xfId="468" xr:uid="{00000000-0005-0000-0000-0000D4010000}"/>
    <cellStyle name="Normal 6 25 2" xfId="469" xr:uid="{00000000-0005-0000-0000-0000D5010000}"/>
    <cellStyle name="Normal 6 25_autopost vouchers" xfId="470" xr:uid="{00000000-0005-0000-0000-0000D6010000}"/>
    <cellStyle name="Normal 6 26" xfId="471" xr:uid="{00000000-0005-0000-0000-0000D7010000}"/>
    <cellStyle name="Normal 6 3" xfId="472" xr:uid="{00000000-0005-0000-0000-0000D8010000}"/>
    <cellStyle name="Normal 6 4" xfId="473" xr:uid="{00000000-0005-0000-0000-0000D9010000}"/>
    <cellStyle name="Normal 6 5" xfId="474" xr:uid="{00000000-0005-0000-0000-0000DA010000}"/>
    <cellStyle name="Normal 6 6" xfId="475" xr:uid="{00000000-0005-0000-0000-0000DB010000}"/>
    <cellStyle name="Normal 6 7" xfId="476" xr:uid="{00000000-0005-0000-0000-0000DC010000}"/>
    <cellStyle name="Normal 6 8" xfId="477" xr:uid="{00000000-0005-0000-0000-0000DD010000}"/>
    <cellStyle name="Normal 6 9" xfId="478" xr:uid="{00000000-0005-0000-0000-0000DE010000}"/>
    <cellStyle name="Normal 6_ Refunds" xfId="479" xr:uid="{00000000-0005-0000-0000-0000DF010000}"/>
    <cellStyle name="Normal 7" xfId="480" xr:uid="{00000000-0005-0000-0000-0000E0010000}"/>
    <cellStyle name="Normal 7 10" xfId="481" xr:uid="{00000000-0005-0000-0000-0000E1010000}"/>
    <cellStyle name="Normal 7 10 2" xfId="482" xr:uid="{00000000-0005-0000-0000-0000E2010000}"/>
    <cellStyle name="Normal 7 10_autopost vouchers" xfId="483" xr:uid="{00000000-0005-0000-0000-0000E3010000}"/>
    <cellStyle name="Normal 7 11" xfId="484" xr:uid="{00000000-0005-0000-0000-0000E4010000}"/>
    <cellStyle name="Normal 7 2" xfId="485" xr:uid="{00000000-0005-0000-0000-0000E5010000}"/>
    <cellStyle name="Normal 7 2 2" xfId="486" xr:uid="{00000000-0005-0000-0000-0000E6010000}"/>
    <cellStyle name="Normal 7 2_ Refunds" xfId="487" xr:uid="{00000000-0005-0000-0000-0000E7010000}"/>
    <cellStyle name="Normal 7 3" xfId="488" xr:uid="{00000000-0005-0000-0000-0000E8010000}"/>
    <cellStyle name="Normal 7 4" xfId="489" xr:uid="{00000000-0005-0000-0000-0000E9010000}"/>
    <cellStyle name="Normal 7 5" xfId="490" xr:uid="{00000000-0005-0000-0000-0000EA010000}"/>
    <cellStyle name="Normal 7 6" xfId="491" xr:uid="{00000000-0005-0000-0000-0000EB010000}"/>
    <cellStyle name="Normal 7 7" xfId="492" xr:uid="{00000000-0005-0000-0000-0000EC010000}"/>
    <cellStyle name="Normal 7 8" xfId="493" xr:uid="{00000000-0005-0000-0000-0000ED010000}"/>
    <cellStyle name="Normal 7 9" xfId="494" xr:uid="{00000000-0005-0000-0000-0000EE010000}"/>
    <cellStyle name="Normal 7_ Refunds" xfId="495" xr:uid="{00000000-0005-0000-0000-0000EF010000}"/>
    <cellStyle name="Normal 8" xfId="496" xr:uid="{00000000-0005-0000-0000-0000F0010000}"/>
    <cellStyle name="Normal 9" xfId="497" xr:uid="{00000000-0005-0000-0000-0000F1010000}"/>
    <cellStyle name="Normal_Addtional Local Option Fuel" xfId="498" xr:uid="{00000000-0005-0000-0000-0000F2010000}"/>
    <cellStyle name="Normal_Non-Voted Local Option Fuel " xfId="499" xr:uid="{00000000-0005-0000-0000-0000F3010000}"/>
    <cellStyle name="Normal_Voted 1-Cent Local Option Fuel" xfId="500" xr:uid="{00000000-0005-0000-0000-0000F4010000}"/>
    <cellStyle name="Note 10" xfId="501" xr:uid="{00000000-0005-0000-0000-0000F5010000}"/>
    <cellStyle name="Note 10 2" xfId="502" xr:uid="{00000000-0005-0000-0000-0000F6010000}"/>
    <cellStyle name="Note 10_autopost vouchers" xfId="503" xr:uid="{00000000-0005-0000-0000-0000F7010000}"/>
    <cellStyle name="Note 11" xfId="504" xr:uid="{00000000-0005-0000-0000-0000F8010000}"/>
    <cellStyle name="Note 12" xfId="505" xr:uid="{00000000-0005-0000-0000-0000F9010000}"/>
    <cellStyle name="Note 2" xfId="506" xr:uid="{00000000-0005-0000-0000-0000FA010000}"/>
    <cellStyle name="Note 2 10" xfId="507" xr:uid="{00000000-0005-0000-0000-0000FB010000}"/>
    <cellStyle name="Note 2 10 2" xfId="508" xr:uid="{00000000-0005-0000-0000-0000FC010000}"/>
    <cellStyle name="Note 2 10 2 2" xfId="509" xr:uid="{00000000-0005-0000-0000-0000FD010000}"/>
    <cellStyle name="Note 2 10 2_autopost vouchers" xfId="510" xr:uid="{00000000-0005-0000-0000-0000FE010000}"/>
    <cellStyle name="Note 2 10 3" xfId="511" xr:uid="{00000000-0005-0000-0000-0000FF010000}"/>
    <cellStyle name="Note 2 10_ Refunds" xfId="512" xr:uid="{00000000-0005-0000-0000-000000020000}"/>
    <cellStyle name="Note 2 11" xfId="513" xr:uid="{00000000-0005-0000-0000-000001020000}"/>
    <cellStyle name="Note 2 11 2" xfId="514" xr:uid="{00000000-0005-0000-0000-000002020000}"/>
    <cellStyle name="Note 2 11 2 2" xfId="515" xr:uid="{00000000-0005-0000-0000-000003020000}"/>
    <cellStyle name="Note 2 11 2_autopost vouchers" xfId="516" xr:uid="{00000000-0005-0000-0000-000004020000}"/>
    <cellStyle name="Note 2 11 3" xfId="517" xr:uid="{00000000-0005-0000-0000-000005020000}"/>
    <cellStyle name="Note 2 11_ Refunds" xfId="518" xr:uid="{00000000-0005-0000-0000-000006020000}"/>
    <cellStyle name="Note 2 12" xfId="519" xr:uid="{00000000-0005-0000-0000-000007020000}"/>
    <cellStyle name="Note 2 12 2" xfId="520" xr:uid="{00000000-0005-0000-0000-000008020000}"/>
    <cellStyle name="Note 2 12 2 2" xfId="521" xr:uid="{00000000-0005-0000-0000-000009020000}"/>
    <cellStyle name="Note 2 12 2_autopost vouchers" xfId="522" xr:uid="{00000000-0005-0000-0000-00000A020000}"/>
    <cellStyle name="Note 2 12 3" xfId="523" xr:uid="{00000000-0005-0000-0000-00000B020000}"/>
    <cellStyle name="Note 2 12_ Refunds" xfId="524" xr:uid="{00000000-0005-0000-0000-00000C020000}"/>
    <cellStyle name="Note 2 13" xfId="525" xr:uid="{00000000-0005-0000-0000-00000D020000}"/>
    <cellStyle name="Note 2 13 2" xfId="526" xr:uid="{00000000-0005-0000-0000-00000E020000}"/>
    <cellStyle name="Note 2 13 2 2" xfId="527" xr:uid="{00000000-0005-0000-0000-00000F020000}"/>
    <cellStyle name="Note 2 13 2_autopost vouchers" xfId="528" xr:uid="{00000000-0005-0000-0000-000010020000}"/>
    <cellStyle name="Note 2 13 3" xfId="529" xr:uid="{00000000-0005-0000-0000-000011020000}"/>
    <cellStyle name="Note 2 13_ Refunds" xfId="530" xr:uid="{00000000-0005-0000-0000-000012020000}"/>
    <cellStyle name="Note 2 14" xfId="531" xr:uid="{00000000-0005-0000-0000-000013020000}"/>
    <cellStyle name="Note 2 14 2" xfId="532" xr:uid="{00000000-0005-0000-0000-000014020000}"/>
    <cellStyle name="Note 2 14 2 2" xfId="533" xr:uid="{00000000-0005-0000-0000-000015020000}"/>
    <cellStyle name="Note 2 14 2_autopost vouchers" xfId="534" xr:uid="{00000000-0005-0000-0000-000016020000}"/>
    <cellStyle name="Note 2 14 3" xfId="535" xr:uid="{00000000-0005-0000-0000-000017020000}"/>
    <cellStyle name="Note 2 14_ Refunds" xfId="536" xr:uid="{00000000-0005-0000-0000-000018020000}"/>
    <cellStyle name="Note 2 15" xfId="537" xr:uid="{00000000-0005-0000-0000-000019020000}"/>
    <cellStyle name="Note 2 15 2" xfId="538" xr:uid="{00000000-0005-0000-0000-00001A020000}"/>
    <cellStyle name="Note 2 15 2 2" xfId="539" xr:uid="{00000000-0005-0000-0000-00001B020000}"/>
    <cellStyle name="Note 2 15 2_autopost vouchers" xfId="540" xr:uid="{00000000-0005-0000-0000-00001C020000}"/>
    <cellStyle name="Note 2 15 3" xfId="541" xr:uid="{00000000-0005-0000-0000-00001D020000}"/>
    <cellStyle name="Note 2 15_ Refunds" xfId="542" xr:uid="{00000000-0005-0000-0000-00001E020000}"/>
    <cellStyle name="Note 2 16" xfId="543" xr:uid="{00000000-0005-0000-0000-00001F020000}"/>
    <cellStyle name="Note 2 16 2" xfId="544" xr:uid="{00000000-0005-0000-0000-000020020000}"/>
    <cellStyle name="Note 2 16 2 2" xfId="545" xr:uid="{00000000-0005-0000-0000-000021020000}"/>
    <cellStyle name="Note 2 16 2_autopost vouchers" xfId="546" xr:uid="{00000000-0005-0000-0000-000022020000}"/>
    <cellStyle name="Note 2 16 3" xfId="547" xr:uid="{00000000-0005-0000-0000-000023020000}"/>
    <cellStyle name="Note 2 16_ Refunds" xfId="548" xr:uid="{00000000-0005-0000-0000-000024020000}"/>
    <cellStyle name="Note 2 17" xfId="549" xr:uid="{00000000-0005-0000-0000-000025020000}"/>
    <cellStyle name="Note 2 17 2" xfId="550" xr:uid="{00000000-0005-0000-0000-000026020000}"/>
    <cellStyle name="Note 2 17 2 2" xfId="551" xr:uid="{00000000-0005-0000-0000-000027020000}"/>
    <cellStyle name="Note 2 17 2_autopost vouchers" xfId="552" xr:uid="{00000000-0005-0000-0000-000028020000}"/>
    <cellStyle name="Note 2 17 3" xfId="553" xr:uid="{00000000-0005-0000-0000-000029020000}"/>
    <cellStyle name="Note 2 17_ Refunds" xfId="554" xr:uid="{00000000-0005-0000-0000-00002A020000}"/>
    <cellStyle name="Note 2 18" xfId="555" xr:uid="{00000000-0005-0000-0000-00002B020000}"/>
    <cellStyle name="Note 2 18 2" xfId="556" xr:uid="{00000000-0005-0000-0000-00002C020000}"/>
    <cellStyle name="Note 2 18 2 2" xfId="557" xr:uid="{00000000-0005-0000-0000-00002D020000}"/>
    <cellStyle name="Note 2 18 2_autopost vouchers" xfId="558" xr:uid="{00000000-0005-0000-0000-00002E020000}"/>
    <cellStyle name="Note 2 18 3" xfId="559" xr:uid="{00000000-0005-0000-0000-00002F020000}"/>
    <cellStyle name="Note 2 18_ Refunds" xfId="560" xr:uid="{00000000-0005-0000-0000-000030020000}"/>
    <cellStyle name="Note 2 19" xfId="561" xr:uid="{00000000-0005-0000-0000-000031020000}"/>
    <cellStyle name="Note 2 19 2" xfId="562" xr:uid="{00000000-0005-0000-0000-000032020000}"/>
    <cellStyle name="Note 2 19 2 2" xfId="563" xr:uid="{00000000-0005-0000-0000-000033020000}"/>
    <cellStyle name="Note 2 19 2_autopost vouchers" xfId="564" xr:uid="{00000000-0005-0000-0000-000034020000}"/>
    <cellStyle name="Note 2 19 3" xfId="565" xr:uid="{00000000-0005-0000-0000-000035020000}"/>
    <cellStyle name="Note 2 19_ Refunds" xfId="566" xr:uid="{00000000-0005-0000-0000-000036020000}"/>
    <cellStyle name="Note 2 2" xfId="567" xr:uid="{00000000-0005-0000-0000-000037020000}"/>
    <cellStyle name="Note 2 2 10" xfId="568" xr:uid="{00000000-0005-0000-0000-000038020000}"/>
    <cellStyle name="Note 2 2 2" xfId="569" xr:uid="{00000000-0005-0000-0000-000039020000}"/>
    <cellStyle name="Note 2 2 2 2" xfId="570" xr:uid="{00000000-0005-0000-0000-00003A020000}"/>
    <cellStyle name="Note 2 2 2 2 2" xfId="571" xr:uid="{00000000-0005-0000-0000-00003B020000}"/>
    <cellStyle name="Note 2 2 2 2_autopost vouchers" xfId="572" xr:uid="{00000000-0005-0000-0000-00003C020000}"/>
    <cellStyle name="Note 2 2 2 3" xfId="573" xr:uid="{00000000-0005-0000-0000-00003D020000}"/>
    <cellStyle name="Note 2 2 2_ Refunds" xfId="574" xr:uid="{00000000-0005-0000-0000-00003E020000}"/>
    <cellStyle name="Note 2 2 3" xfId="575" xr:uid="{00000000-0005-0000-0000-00003F020000}"/>
    <cellStyle name="Note 2 2 3 2" xfId="576" xr:uid="{00000000-0005-0000-0000-000040020000}"/>
    <cellStyle name="Note 2 2 3 2 2" xfId="577" xr:uid="{00000000-0005-0000-0000-000041020000}"/>
    <cellStyle name="Note 2 2 3 2_autopost vouchers" xfId="578" xr:uid="{00000000-0005-0000-0000-000042020000}"/>
    <cellStyle name="Note 2 2 3 3" xfId="579" xr:uid="{00000000-0005-0000-0000-000043020000}"/>
    <cellStyle name="Note 2 2 3_ Refunds" xfId="580" xr:uid="{00000000-0005-0000-0000-000044020000}"/>
    <cellStyle name="Note 2 2 4" xfId="581" xr:uid="{00000000-0005-0000-0000-000045020000}"/>
    <cellStyle name="Note 2 2 4 2" xfId="582" xr:uid="{00000000-0005-0000-0000-000046020000}"/>
    <cellStyle name="Note 2 2 4 2 2" xfId="583" xr:uid="{00000000-0005-0000-0000-000047020000}"/>
    <cellStyle name="Note 2 2 4 2_autopost vouchers" xfId="584" xr:uid="{00000000-0005-0000-0000-000048020000}"/>
    <cellStyle name="Note 2 2 4 3" xfId="585" xr:uid="{00000000-0005-0000-0000-000049020000}"/>
    <cellStyle name="Note 2 2 4_ Refunds" xfId="586" xr:uid="{00000000-0005-0000-0000-00004A020000}"/>
    <cellStyle name="Note 2 2 5" xfId="587" xr:uid="{00000000-0005-0000-0000-00004B020000}"/>
    <cellStyle name="Note 2 2 5 2" xfId="588" xr:uid="{00000000-0005-0000-0000-00004C020000}"/>
    <cellStyle name="Note 2 2 5 2 2" xfId="589" xr:uid="{00000000-0005-0000-0000-00004D020000}"/>
    <cellStyle name="Note 2 2 5 2_autopost vouchers" xfId="590" xr:uid="{00000000-0005-0000-0000-00004E020000}"/>
    <cellStyle name="Note 2 2 5 3" xfId="591" xr:uid="{00000000-0005-0000-0000-00004F020000}"/>
    <cellStyle name="Note 2 2 5_ Refunds" xfId="592" xr:uid="{00000000-0005-0000-0000-000050020000}"/>
    <cellStyle name="Note 2 2 6" xfId="593" xr:uid="{00000000-0005-0000-0000-000051020000}"/>
    <cellStyle name="Note 2 2 6 2" xfId="594" xr:uid="{00000000-0005-0000-0000-000052020000}"/>
    <cellStyle name="Note 2 2 6 2 2" xfId="595" xr:uid="{00000000-0005-0000-0000-000053020000}"/>
    <cellStyle name="Note 2 2 6 2_autopost vouchers" xfId="596" xr:uid="{00000000-0005-0000-0000-000054020000}"/>
    <cellStyle name="Note 2 2 6 3" xfId="597" xr:uid="{00000000-0005-0000-0000-000055020000}"/>
    <cellStyle name="Note 2 2 6_ Refunds" xfId="598" xr:uid="{00000000-0005-0000-0000-000056020000}"/>
    <cellStyle name="Note 2 2 7" xfId="599" xr:uid="{00000000-0005-0000-0000-000057020000}"/>
    <cellStyle name="Note 2 2 7 2" xfId="600" xr:uid="{00000000-0005-0000-0000-000058020000}"/>
    <cellStyle name="Note 2 2 7 2 2" xfId="601" xr:uid="{00000000-0005-0000-0000-000059020000}"/>
    <cellStyle name="Note 2 2 7 2_autopost vouchers" xfId="602" xr:uid="{00000000-0005-0000-0000-00005A020000}"/>
    <cellStyle name="Note 2 2 7 3" xfId="603" xr:uid="{00000000-0005-0000-0000-00005B020000}"/>
    <cellStyle name="Note 2 2 7_ Refunds" xfId="604" xr:uid="{00000000-0005-0000-0000-00005C020000}"/>
    <cellStyle name="Note 2 2 8" xfId="605" xr:uid="{00000000-0005-0000-0000-00005D020000}"/>
    <cellStyle name="Note 2 2 8 2" xfId="606" xr:uid="{00000000-0005-0000-0000-00005E020000}"/>
    <cellStyle name="Note 2 2 8 2 2" xfId="607" xr:uid="{00000000-0005-0000-0000-00005F020000}"/>
    <cellStyle name="Note 2 2 8 2_autopost vouchers" xfId="608" xr:uid="{00000000-0005-0000-0000-000060020000}"/>
    <cellStyle name="Note 2 2 8 3" xfId="609" xr:uid="{00000000-0005-0000-0000-000061020000}"/>
    <cellStyle name="Note 2 2 8_ Refunds" xfId="610" xr:uid="{00000000-0005-0000-0000-000062020000}"/>
    <cellStyle name="Note 2 2 9" xfId="611" xr:uid="{00000000-0005-0000-0000-000063020000}"/>
    <cellStyle name="Note 2 2 9 2" xfId="612" xr:uid="{00000000-0005-0000-0000-000064020000}"/>
    <cellStyle name="Note 2 2 9_autopost vouchers" xfId="613" xr:uid="{00000000-0005-0000-0000-000065020000}"/>
    <cellStyle name="Note 2 2_ Refunds" xfId="614" xr:uid="{00000000-0005-0000-0000-000066020000}"/>
    <cellStyle name="Note 2 20" xfId="615" xr:uid="{00000000-0005-0000-0000-000067020000}"/>
    <cellStyle name="Note 2 20 2" xfId="616" xr:uid="{00000000-0005-0000-0000-000068020000}"/>
    <cellStyle name="Note 2 20 2 2" xfId="617" xr:uid="{00000000-0005-0000-0000-000069020000}"/>
    <cellStyle name="Note 2 20 2_autopost vouchers" xfId="618" xr:uid="{00000000-0005-0000-0000-00006A020000}"/>
    <cellStyle name="Note 2 20 3" xfId="619" xr:uid="{00000000-0005-0000-0000-00006B020000}"/>
    <cellStyle name="Note 2 20_ Refunds" xfId="620" xr:uid="{00000000-0005-0000-0000-00006C020000}"/>
    <cellStyle name="Note 2 21" xfId="621" xr:uid="{00000000-0005-0000-0000-00006D020000}"/>
    <cellStyle name="Note 2 21 2" xfId="622" xr:uid="{00000000-0005-0000-0000-00006E020000}"/>
    <cellStyle name="Note 2 21 2 2" xfId="623" xr:uid="{00000000-0005-0000-0000-00006F020000}"/>
    <cellStyle name="Note 2 21 2_autopost vouchers" xfId="624" xr:uid="{00000000-0005-0000-0000-000070020000}"/>
    <cellStyle name="Note 2 21 3" xfId="625" xr:uid="{00000000-0005-0000-0000-000071020000}"/>
    <cellStyle name="Note 2 21_ Refunds" xfId="626" xr:uid="{00000000-0005-0000-0000-000072020000}"/>
    <cellStyle name="Note 2 22" xfId="627" xr:uid="{00000000-0005-0000-0000-000073020000}"/>
    <cellStyle name="Note 2 22 2" xfId="628" xr:uid="{00000000-0005-0000-0000-000074020000}"/>
    <cellStyle name="Note 2 22 2 2" xfId="629" xr:uid="{00000000-0005-0000-0000-000075020000}"/>
    <cellStyle name="Note 2 22 2_autopost vouchers" xfId="630" xr:uid="{00000000-0005-0000-0000-000076020000}"/>
    <cellStyle name="Note 2 22 3" xfId="631" xr:uid="{00000000-0005-0000-0000-000077020000}"/>
    <cellStyle name="Note 2 22_ Refunds" xfId="632" xr:uid="{00000000-0005-0000-0000-000078020000}"/>
    <cellStyle name="Note 2 23" xfId="633" xr:uid="{00000000-0005-0000-0000-000079020000}"/>
    <cellStyle name="Note 2 23 2" xfId="634" xr:uid="{00000000-0005-0000-0000-00007A020000}"/>
    <cellStyle name="Note 2 23 2 2" xfId="635" xr:uid="{00000000-0005-0000-0000-00007B020000}"/>
    <cellStyle name="Note 2 23 2_autopost vouchers" xfId="636" xr:uid="{00000000-0005-0000-0000-00007C020000}"/>
    <cellStyle name="Note 2 23 3" xfId="637" xr:uid="{00000000-0005-0000-0000-00007D020000}"/>
    <cellStyle name="Note 2 23_ Refunds" xfId="638" xr:uid="{00000000-0005-0000-0000-00007E020000}"/>
    <cellStyle name="Note 2 24" xfId="639" xr:uid="{00000000-0005-0000-0000-00007F020000}"/>
    <cellStyle name="Note 2 24 2" xfId="640" xr:uid="{00000000-0005-0000-0000-000080020000}"/>
    <cellStyle name="Note 2 24 2 2" xfId="641" xr:uid="{00000000-0005-0000-0000-000081020000}"/>
    <cellStyle name="Note 2 24 2_autopost vouchers" xfId="642" xr:uid="{00000000-0005-0000-0000-000082020000}"/>
    <cellStyle name="Note 2 24 3" xfId="643" xr:uid="{00000000-0005-0000-0000-000083020000}"/>
    <cellStyle name="Note 2 24_ Refunds" xfId="644" xr:uid="{00000000-0005-0000-0000-000084020000}"/>
    <cellStyle name="Note 2 25" xfId="645" xr:uid="{00000000-0005-0000-0000-000085020000}"/>
    <cellStyle name="Note 2 25 2" xfId="646" xr:uid="{00000000-0005-0000-0000-000086020000}"/>
    <cellStyle name="Note 2 25 2 2" xfId="647" xr:uid="{00000000-0005-0000-0000-000087020000}"/>
    <cellStyle name="Note 2 25 2_autopost vouchers" xfId="648" xr:uid="{00000000-0005-0000-0000-000088020000}"/>
    <cellStyle name="Note 2 25 3" xfId="649" xr:uid="{00000000-0005-0000-0000-000089020000}"/>
    <cellStyle name="Note 2 25_ Refunds" xfId="650" xr:uid="{00000000-0005-0000-0000-00008A020000}"/>
    <cellStyle name="Note 2 26" xfId="651" xr:uid="{00000000-0005-0000-0000-00008B020000}"/>
    <cellStyle name="Note 2 26 2" xfId="652" xr:uid="{00000000-0005-0000-0000-00008C020000}"/>
    <cellStyle name="Note 2 26 2 2" xfId="653" xr:uid="{00000000-0005-0000-0000-00008D020000}"/>
    <cellStyle name="Note 2 26 2_autopost vouchers" xfId="654" xr:uid="{00000000-0005-0000-0000-00008E020000}"/>
    <cellStyle name="Note 2 26 3" xfId="655" xr:uid="{00000000-0005-0000-0000-00008F020000}"/>
    <cellStyle name="Note 2 26_ Refunds" xfId="656" xr:uid="{00000000-0005-0000-0000-000090020000}"/>
    <cellStyle name="Note 2 27" xfId="657" xr:uid="{00000000-0005-0000-0000-000091020000}"/>
    <cellStyle name="Note 2 27 2" xfId="658" xr:uid="{00000000-0005-0000-0000-000092020000}"/>
    <cellStyle name="Note 2 27 2 2" xfId="659" xr:uid="{00000000-0005-0000-0000-000093020000}"/>
    <cellStyle name="Note 2 27 2_autopost vouchers" xfId="660" xr:uid="{00000000-0005-0000-0000-000094020000}"/>
    <cellStyle name="Note 2 27 3" xfId="661" xr:uid="{00000000-0005-0000-0000-000095020000}"/>
    <cellStyle name="Note 2 27_ Refunds" xfId="662" xr:uid="{00000000-0005-0000-0000-000096020000}"/>
    <cellStyle name="Note 2 28" xfId="663" xr:uid="{00000000-0005-0000-0000-000097020000}"/>
    <cellStyle name="Note 2 28 2" xfId="664" xr:uid="{00000000-0005-0000-0000-000098020000}"/>
    <cellStyle name="Note 2 28 2 2" xfId="665" xr:uid="{00000000-0005-0000-0000-000099020000}"/>
    <cellStyle name="Note 2 28 2_autopost vouchers" xfId="666" xr:uid="{00000000-0005-0000-0000-00009A020000}"/>
    <cellStyle name="Note 2 28 3" xfId="667" xr:uid="{00000000-0005-0000-0000-00009B020000}"/>
    <cellStyle name="Note 2 28_ Refunds" xfId="668" xr:uid="{00000000-0005-0000-0000-00009C020000}"/>
    <cellStyle name="Note 2 29" xfId="669" xr:uid="{00000000-0005-0000-0000-00009D020000}"/>
    <cellStyle name="Note 2 29 2" xfId="670" xr:uid="{00000000-0005-0000-0000-00009E020000}"/>
    <cellStyle name="Note 2 29 2 2" xfId="671" xr:uid="{00000000-0005-0000-0000-00009F020000}"/>
    <cellStyle name="Note 2 29 2_autopost vouchers" xfId="672" xr:uid="{00000000-0005-0000-0000-0000A0020000}"/>
    <cellStyle name="Note 2 29 3" xfId="673" xr:uid="{00000000-0005-0000-0000-0000A1020000}"/>
    <cellStyle name="Note 2 29_ Refunds" xfId="674" xr:uid="{00000000-0005-0000-0000-0000A2020000}"/>
    <cellStyle name="Note 2 3" xfId="675" xr:uid="{00000000-0005-0000-0000-0000A3020000}"/>
    <cellStyle name="Note 2 3 10" xfId="676" xr:uid="{00000000-0005-0000-0000-0000A4020000}"/>
    <cellStyle name="Note 2 3 2" xfId="677" xr:uid="{00000000-0005-0000-0000-0000A5020000}"/>
    <cellStyle name="Note 2 3 2 2" xfId="678" xr:uid="{00000000-0005-0000-0000-0000A6020000}"/>
    <cellStyle name="Note 2 3 2 2 2" xfId="679" xr:uid="{00000000-0005-0000-0000-0000A7020000}"/>
    <cellStyle name="Note 2 3 2 2_autopost vouchers" xfId="680" xr:uid="{00000000-0005-0000-0000-0000A8020000}"/>
    <cellStyle name="Note 2 3 2 3" xfId="681" xr:uid="{00000000-0005-0000-0000-0000A9020000}"/>
    <cellStyle name="Note 2 3 2_ Refunds" xfId="682" xr:uid="{00000000-0005-0000-0000-0000AA020000}"/>
    <cellStyle name="Note 2 3 3" xfId="683" xr:uid="{00000000-0005-0000-0000-0000AB020000}"/>
    <cellStyle name="Note 2 3 3 2" xfId="684" xr:uid="{00000000-0005-0000-0000-0000AC020000}"/>
    <cellStyle name="Note 2 3 3 2 2" xfId="685" xr:uid="{00000000-0005-0000-0000-0000AD020000}"/>
    <cellStyle name="Note 2 3 3 2_autopost vouchers" xfId="686" xr:uid="{00000000-0005-0000-0000-0000AE020000}"/>
    <cellStyle name="Note 2 3 3 3" xfId="687" xr:uid="{00000000-0005-0000-0000-0000AF020000}"/>
    <cellStyle name="Note 2 3 3_ Refunds" xfId="688" xr:uid="{00000000-0005-0000-0000-0000B0020000}"/>
    <cellStyle name="Note 2 3 4" xfId="689" xr:uid="{00000000-0005-0000-0000-0000B1020000}"/>
    <cellStyle name="Note 2 3 4 2" xfId="690" xr:uid="{00000000-0005-0000-0000-0000B2020000}"/>
    <cellStyle name="Note 2 3 4 2 2" xfId="691" xr:uid="{00000000-0005-0000-0000-0000B3020000}"/>
    <cellStyle name="Note 2 3 4 2_autopost vouchers" xfId="692" xr:uid="{00000000-0005-0000-0000-0000B4020000}"/>
    <cellStyle name="Note 2 3 4 3" xfId="693" xr:uid="{00000000-0005-0000-0000-0000B5020000}"/>
    <cellStyle name="Note 2 3 4_ Refunds" xfId="694" xr:uid="{00000000-0005-0000-0000-0000B6020000}"/>
    <cellStyle name="Note 2 3 5" xfId="695" xr:uid="{00000000-0005-0000-0000-0000B7020000}"/>
    <cellStyle name="Note 2 3 5 2" xfId="696" xr:uid="{00000000-0005-0000-0000-0000B8020000}"/>
    <cellStyle name="Note 2 3 5 2 2" xfId="697" xr:uid="{00000000-0005-0000-0000-0000B9020000}"/>
    <cellStyle name="Note 2 3 5 2_autopost vouchers" xfId="698" xr:uid="{00000000-0005-0000-0000-0000BA020000}"/>
    <cellStyle name="Note 2 3 5 3" xfId="699" xr:uid="{00000000-0005-0000-0000-0000BB020000}"/>
    <cellStyle name="Note 2 3 5_ Refunds" xfId="700" xr:uid="{00000000-0005-0000-0000-0000BC020000}"/>
    <cellStyle name="Note 2 3 6" xfId="701" xr:uid="{00000000-0005-0000-0000-0000BD020000}"/>
    <cellStyle name="Note 2 3 6 2" xfId="702" xr:uid="{00000000-0005-0000-0000-0000BE020000}"/>
    <cellStyle name="Note 2 3 6 2 2" xfId="703" xr:uid="{00000000-0005-0000-0000-0000BF020000}"/>
    <cellStyle name="Note 2 3 6 2_autopost vouchers" xfId="704" xr:uid="{00000000-0005-0000-0000-0000C0020000}"/>
    <cellStyle name="Note 2 3 6 3" xfId="705" xr:uid="{00000000-0005-0000-0000-0000C1020000}"/>
    <cellStyle name="Note 2 3 6_ Refunds" xfId="706" xr:uid="{00000000-0005-0000-0000-0000C2020000}"/>
    <cellStyle name="Note 2 3 7" xfId="707" xr:uid="{00000000-0005-0000-0000-0000C3020000}"/>
    <cellStyle name="Note 2 3 7 2" xfId="708" xr:uid="{00000000-0005-0000-0000-0000C4020000}"/>
    <cellStyle name="Note 2 3 7 2 2" xfId="709" xr:uid="{00000000-0005-0000-0000-0000C5020000}"/>
    <cellStyle name="Note 2 3 7 2_autopost vouchers" xfId="710" xr:uid="{00000000-0005-0000-0000-0000C6020000}"/>
    <cellStyle name="Note 2 3 7 3" xfId="711" xr:uid="{00000000-0005-0000-0000-0000C7020000}"/>
    <cellStyle name="Note 2 3 7_ Refunds" xfId="712" xr:uid="{00000000-0005-0000-0000-0000C8020000}"/>
    <cellStyle name="Note 2 3 8" xfId="713" xr:uid="{00000000-0005-0000-0000-0000C9020000}"/>
    <cellStyle name="Note 2 3 8 2" xfId="714" xr:uid="{00000000-0005-0000-0000-0000CA020000}"/>
    <cellStyle name="Note 2 3 8 2 2" xfId="715" xr:uid="{00000000-0005-0000-0000-0000CB020000}"/>
    <cellStyle name="Note 2 3 8 2_autopost vouchers" xfId="716" xr:uid="{00000000-0005-0000-0000-0000CC020000}"/>
    <cellStyle name="Note 2 3 8 3" xfId="717" xr:uid="{00000000-0005-0000-0000-0000CD020000}"/>
    <cellStyle name="Note 2 3 8_ Refunds" xfId="718" xr:uid="{00000000-0005-0000-0000-0000CE020000}"/>
    <cellStyle name="Note 2 3 9" xfId="719" xr:uid="{00000000-0005-0000-0000-0000CF020000}"/>
    <cellStyle name="Note 2 3 9 2" xfId="720" xr:uid="{00000000-0005-0000-0000-0000D0020000}"/>
    <cellStyle name="Note 2 3 9_autopost vouchers" xfId="721" xr:uid="{00000000-0005-0000-0000-0000D1020000}"/>
    <cellStyle name="Note 2 3_ Refunds" xfId="722" xr:uid="{00000000-0005-0000-0000-0000D2020000}"/>
    <cellStyle name="Note 2 30" xfId="723" xr:uid="{00000000-0005-0000-0000-0000D3020000}"/>
    <cellStyle name="Note 2 30 2" xfId="724" xr:uid="{00000000-0005-0000-0000-0000D4020000}"/>
    <cellStyle name="Note 2 30 2 2" xfId="725" xr:uid="{00000000-0005-0000-0000-0000D5020000}"/>
    <cellStyle name="Note 2 30 2_autopost vouchers" xfId="726" xr:uid="{00000000-0005-0000-0000-0000D6020000}"/>
    <cellStyle name="Note 2 30 3" xfId="727" xr:uid="{00000000-0005-0000-0000-0000D7020000}"/>
    <cellStyle name="Note 2 30_ Refunds" xfId="728" xr:uid="{00000000-0005-0000-0000-0000D8020000}"/>
    <cellStyle name="Note 2 31" xfId="729" xr:uid="{00000000-0005-0000-0000-0000D9020000}"/>
    <cellStyle name="Note 2 31 2" xfId="730" xr:uid="{00000000-0005-0000-0000-0000DA020000}"/>
    <cellStyle name="Note 2 31 2 2" xfId="731" xr:uid="{00000000-0005-0000-0000-0000DB020000}"/>
    <cellStyle name="Note 2 31 2_autopost vouchers" xfId="732" xr:uid="{00000000-0005-0000-0000-0000DC020000}"/>
    <cellStyle name="Note 2 31 3" xfId="733" xr:uid="{00000000-0005-0000-0000-0000DD020000}"/>
    <cellStyle name="Note 2 31_ Refunds" xfId="734" xr:uid="{00000000-0005-0000-0000-0000DE020000}"/>
    <cellStyle name="Note 2 32" xfId="735" xr:uid="{00000000-0005-0000-0000-0000DF020000}"/>
    <cellStyle name="Note 2 32 2" xfId="736" xr:uid="{00000000-0005-0000-0000-0000E0020000}"/>
    <cellStyle name="Note 2 32 2 2" xfId="737" xr:uid="{00000000-0005-0000-0000-0000E1020000}"/>
    <cellStyle name="Note 2 32 2_autopost vouchers" xfId="738" xr:uid="{00000000-0005-0000-0000-0000E2020000}"/>
    <cellStyle name="Note 2 32 3" xfId="739" xr:uid="{00000000-0005-0000-0000-0000E3020000}"/>
    <cellStyle name="Note 2 32_ Refunds" xfId="740" xr:uid="{00000000-0005-0000-0000-0000E4020000}"/>
    <cellStyle name="Note 2 33" xfId="741" xr:uid="{00000000-0005-0000-0000-0000E5020000}"/>
    <cellStyle name="Note 2 4" xfId="742" xr:uid="{00000000-0005-0000-0000-0000E6020000}"/>
    <cellStyle name="Note 2 4 10" xfId="743" xr:uid="{00000000-0005-0000-0000-0000E7020000}"/>
    <cellStyle name="Note 2 4 2" xfId="744" xr:uid="{00000000-0005-0000-0000-0000E8020000}"/>
    <cellStyle name="Note 2 4 2 2" xfId="745" xr:uid="{00000000-0005-0000-0000-0000E9020000}"/>
    <cellStyle name="Note 2 4 2 2 2" xfId="746" xr:uid="{00000000-0005-0000-0000-0000EA020000}"/>
    <cellStyle name="Note 2 4 2 2_autopost vouchers" xfId="747" xr:uid="{00000000-0005-0000-0000-0000EB020000}"/>
    <cellStyle name="Note 2 4 2 3" xfId="748" xr:uid="{00000000-0005-0000-0000-0000EC020000}"/>
    <cellStyle name="Note 2 4 2_ Refunds" xfId="749" xr:uid="{00000000-0005-0000-0000-0000ED020000}"/>
    <cellStyle name="Note 2 4 3" xfId="750" xr:uid="{00000000-0005-0000-0000-0000EE020000}"/>
    <cellStyle name="Note 2 4 3 2" xfId="751" xr:uid="{00000000-0005-0000-0000-0000EF020000}"/>
    <cellStyle name="Note 2 4 3 2 2" xfId="752" xr:uid="{00000000-0005-0000-0000-0000F0020000}"/>
    <cellStyle name="Note 2 4 3 2_autopost vouchers" xfId="753" xr:uid="{00000000-0005-0000-0000-0000F1020000}"/>
    <cellStyle name="Note 2 4 3 3" xfId="754" xr:uid="{00000000-0005-0000-0000-0000F2020000}"/>
    <cellStyle name="Note 2 4 3_ Refunds" xfId="755" xr:uid="{00000000-0005-0000-0000-0000F3020000}"/>
    <cellStyle name="Note 2 4 4" xfId="756" xr:uid="{00000000-0005-0000-0000-0000F4020000}"/>
    <cellStyle name="Note 2 4 4 2" xfId="757" xr:uid="{00000000-0005-0000-0000-0000F5020000}"/>
    <cellStyle name="Note 2 4 4 2 2" xfId="758" xr:uid="{00000000-0005-0000-0000-0000F6020000}"/>
    <cellStyle name="Note 2 4 4 2_autopost vouchers" xfId="759" xr:uid="{00000000-0005-0000-0000-0000F7020000}"/>
    <cellStyle name="Note 2 4 4 3" xfId="760" xr:uid="{00000000-0005-0000-0000-0000F8020000}"/>
    <cellStyle name="Note 2 4 4_ Refunds" xfId="761" xr:uid="{00000000-0005-0000-0000-0000F9020000}"/>
    <cellStyle name="Note 2 4 5" xfId="762" xr:uid="{00000000-0005-0000-0000-0000FA020000}"/>
    <cellStyle name="Note 2 4 5 2" xfId="763" xr:uid="{00000000-0005-0000-0000-0000FB020000}"/>
    <cellStyle name="Note 2 4 5 2 2" xfId="764" xr:uid="{00000000-0005-0000-0000-0000FC020000}"/>
    <cellStyle name="Note 2 4 5 2_autopost vouchers" xfId="765" xr:uid="{00000000-0005-0000-0000-0000FD020000}"/>
    <cellStyle name="Note 2 4 5 3" xfId="766" xr:uid="{00000000-0005-0000-0000-0000FE020000}"/>
    <cellStyle name="Note 2 4 5_ Refunds" xfId="767" xr:uid="{00000000-0005-0000-0000-0000FF020000}"/>
    <cellStyle name="Note 2 4 6" xfId="768" xr:uid="{00000000-0005-0000-0000-000000030000}"/>
    <cellStyle name="Note 2 4 6 2" xfId="769" xr:uid="{00000000-0005-0000-0000-000001030000}"/>
    <cellStyle name="Note 2 4 6 2 2" xfId="770" xr:uid="{00000000-0005-0000-0000-000002030000}"/>
    <cellStyle name="Note 2 4 6 2_autopost vouchers" xfId="771" xr:uid="{00000000-0005-0000-0000-000003030000}"/>
    <cellStyle name="Note 2 4 6 3" xfId="772" xr:uid="{00000000-0005-0000-0000-000004030000}"/>
    <cellStyle name="Note 2 4 6_ Refunds" xfId="773" xr:uid="{00000000-0005-0000-0000-000005030000}"/>
    <cellStyle name="Note 2 4 7" xfId="774" xr:uid="{00000000-0005-0000-0000-000006030000}"/>
    <cellStyle name="Note 2 4 7 2" xfId="775" xr:uid="{00000000-0005-0000-0000-000007030000}"/>
    <cellStyle name="Note 2 4 7 2 2" xfId="776" xr:uid="{00000000-0005-0000-0000-000008030000}"/>
    <cellStyle name="Note 2 4 7 2_autopost vouchers" xfId="777" xr:uid="{00000000-0005-0000-0000-000009030000}"/>
    <cellStyle name="Note 2 4 7 3" xfId="778" xr:uid="{00000000-0005-0000-0000-00000A030000}"/>
    <cellStyle name="Note 2 4 7_ Refunds" xfId="779" xr:uid="{00000000-0005-0000-0000-00000B030000}"/>
    <cellStyle name="Note 2 4 8" xfId="780" xr:uid="{00000000-0005-0000-0000-00000C030000}"/>
    <cellStyle name="Note 2 4 8 2" xfId="781" xr:uid="{00000000-0005-0000-0000-00000D030000}"/>
    <cellStyle name="Note 2 4 8 2 2" xfId="782" xr:uid="{00000000-0005-0000-0000-00000E030000}"/>
    <cellStyle name="Note 2 4 8 2_autopost vouchers" xfId="783" xr:uid="{00000000-0005-0000-0000-00000F030000}"/>
    <cellStyle name="Note 2 4 8 3" xfId="784" xr:uid="{00000000-0005-0000-0000-000010030000}"/>
    <cellStyle name="Note 2 4 8_ Refunds" xfId="785" xr:uid="{00000000-0005-0000-0000-000011030000}"/>
    <cellStyle name="Note 2 4 9" xfId="786" xr:uid="{00000000-0005-0000-0000-000012030000}"/>
    <cellStyle name="Note 2 4 9 2" xfId="787" xr:uid="{00000000-0005-0000-0000-000013030000}"/>
    <cellStyle name="Note 2 4 9_autopost vouchers" xfId="788" xr:uid="{00000000-0005-0000-0000-000014030000}"/>
    <cellStyle name="Note 2 4_ Refunds" xfId="789" xr:uid="{00000000-0005-0000-0000-000015030000}"/>
    <cellStyle name="Note 2 5" xfId="790" xr:uid="{00000000-0005-0000-0000-000016030000}"/>
    <cellStyle name="Note 2 5 2" xfId="791" xr:uid="{00000000-0005-0000-0000-000017030000}"/>
    <cellStyle name="Note 2 5 2 2" xfId="792" xr:uid="{00000000-0005-0000-0000-000018030000}"/>
    <cellStyle name="Note 2 5 2_autopost vouchers" xfId="793" xr:uid="{00000000-0005-0000-0000-000019030000}"/>
    <cellStyle name="Note 2 5 3" xfId="794" xr:uid="{00000000-0005-0000-0000-00001A030000}"/>
    <cellStyle name="Note 2 5_ Refunds" xfId="795" xr:uid="{00000000-0005-0000-0000-00001B030000}"/>
    <cellStyle name="Note 2 6" xfId="796" xr:uid="{00000000-0005-0000-0000-00001C030000}"/>
    <cellStyle name="Note 2 6 2" xfId="797" xr:uid="{00000000-0005-0000-0000-00001D030000}"/>
    <cellStyle name="Note 2 6 2 2" xfId="798" xr:uid="{00000000-0005-0000-0000-00001E030000}"/>
    <cellStyle name="Note 2 6 2_autopost vouchers" xfId="799" xr:uid="{00000000-0005-0000-0000-00001F030000}"/>
    <cellStyle name="Note 2 6 3" xfId="800" xr:uid="{00000000-0005-0000-0000-000020030000}"/>
    <cellStyle name="Note 2 6_ Refunds" xfId="801" xr:uid="{00000000-0005-0000-0000-000021030000}"/>
    <cellStyle name="Note 2 7" xfId="802" xr:uid="{00000000-0005-0000-0000-000022030000}"/>
    <cellStyle name="Note 2 7 2" xfId="803" xr:uid="{00000000-0005-0000-0000-000023030000}"/>
    <cellStyle name="Note 2 7 2 2" xfId="804" xr:uid="{00000000-0005-0000-0000-000024030000}"/>
    <cellStyle name="Note 2 7 2_autopost vouchers" xfId="805" xr:uid="{00000000-0005-0000-0000-000025030000}"/>
    <cellStyle name="Note 2 7 3" xfId="806" xr:uid="{00000000-0005-0000-0000-000026030000}"/>
    <cellStyle name="Note 2 7_ Refunds" xfId="807" xr:uid="{00000000-0005-0000-0000-000027030000}"/>
    <cellStyle name="Note 2 8" xfId="808" xr:uid="{00000000-0005-0000-0000-000028030000}"/>
    <cellStyle name="Note 2 8 2" xfId="809" xr:uid="{00000000-0005-0000-0000-000029030000}"/>
    <cellStyle name="Note 2 8 2 2" xfId="810" xr:uid="{00000000-0005-0000-0000-00002A030000}"/>
    <cellStyle name="Note 2 8 2_autopost vouchers" xfId="811" xr:uid="{00000000-0005-0000-0000-00002B030000}"/>
    <cellStyle name="Note 2 8 3" xfId="812" xr:uid="{00000000-0005-0000-0000-00002C030000}"/>
    <cellStyle name="Note 2 8_ Refunds" xfId="813" xr:uid="{00000000-0005-0000-0000-00002D030000}"/>
    <cellStyle name="Note 2 9" xfId="814" xr:uid="{00000000-0005-0000-0000-00002E030000}"/>
    <cellStyle name="Note 2 9 2" xfId="815" xr:uid="{00000000-0005-0000-0000-00002F030000}"/>
    <cellStyle name="Note 2 9 2 2" xfId="816" xr:uid="{00000000-0005-0000-0000-000030030000}"/>
    <cellStyle name="Note 2 9 2_autopost vouchers" xfId="817" xr:uid="{00000000-0005-0000-0000-000031030000}"/>
    <cellStyle name="Note 2 9 3" xfId="818" xr:uid="{00000000-0005-0000-0000-000032030000}"/>
    <cellStyle name="Note 2 9_ Refunds" xfId="819" xr:uid="{00000000-0005-0000-0000-000033030000}"/>
    <cellStyle name="Note 2_ Refunds" xfId="820" xr:uid="{00000000-0005-0000-0000-000034030000}"/>
    <cellStyle name="Note 3" xfId="821" xr:uid="{00000000-0005-0000-0000-000035030000}"/>
    <cellStyle name="Note 3 10" xfId="822" xr:uid="{00000000-0005-0000-0000-000036030000}"/>
    <cellStyle name="Note 3 10 2" xfId="823" xr:uid="{00000000-0005-0000-0000-000037030000}"/>
    <cellStyle name="Note 3 10 2 2" xfId="824" xr:uid="{00000000-0005-0000-0000-000038030000}"/>
    <cellStyle name="Note 3 10 2_autopost vouchers" xfId="825" xr:uid="{00000000-0005-0000-0000-000039030000}"/>
    <cellStyle name="Note 3 10 3" xfId="826" xr:uid="{00000000-0005-0000-0000-00003A030000}"/>
    <cellStyle name="Note 3 10_ Refunds" xfId="827" xr:uid="{00000000-0005-0000-0000-00003B030000}"/>
    <cellStyle name="Note 3 11" xfId="828" xr:uid="{00000000-0005-0000-0000-00003C030000}"/>
    <cellStyle name="Note 3 11 2" xfId="829" xr:uid="{00000000-0005-0000-0000-00003D030000}"/>
    <cellStyle name="Note 3 11 2 2" xfId="830" xr:uid="{00000000-0005-0000-0000-00003E030000}"/>
    <cellStyle name="Note 3 11 2_autopost vouchers" xfId="831" xr:uid="{00000000-0005-0000-0000-00003F030000}"/>
    <cellStyle name="Note 3 11 3" xfId="832" xr:uid="{00000000-0005-0000-0000-000040030000}"/>
    <cellStyle name="Note 3 11_ Refunds" xfId="833" xr:uid="{00000000-0005-0000-0000-000041030000}"/>
    <cellStyle name="Note 3 12" xfId="834" xr:uid="{00000000-0005-0000-0000-000042030000}"/>
    <cellStyle name="Note 3 12 2" xfId="835" xr:uid="{00000000-0005-0000-0000-000043030000}"/>
    <cellStyle name="Note 3 12 2 2" xfId="836" xr:uid="{00000000-0005-0000-0000-000044030000}"/>
    <cellStyle name="Note 3 12 2_autopost vouchers" xfId="837" xr:uid="{00000000-0005-0000-0000-000045030000}"/>
    <cellStyle name="Note 3 12 3" xfId="838" xr:uid="{00000000-0005-0000-0000-000046030000}"/>
    <cellStyle name="Note 3 12_ Refunds" xfId="839" xr:uid="{00000000-0005-0000-0000-000047030000}"/>
    <cellStyle name="Note 3 13" xfId="840" xr:uid="{00000000-0005-0000-0000-000048030000}"/>
    <cellStyle name="Note 3 13 2" xfId="841" xr:uid="{00000000-0005-0000-0000-000049030000}"/>
    <cellStyle name="Note 3 13 2 2" xfId="842" xr:uid="{00000000-0005-0000-0000-00004A030000}"/>
    <cellStyle name="Note 3 13 2_autopost vouchers" xfId="843" xr:uid="{00000000-0005-0000-0000-00004B030000}"/>
    <cellStyle name="Note 3 13 3" xfId="844" xr:uid="{00000000-0005-0000-0000-00004C030000}"/>
    <cellStyle name="Note 3 13_ Refunds" xfId="845" xr:uid="{00000000-0005-0000-0000-00004D030000}"/>
    <cellStyle name="Note 3 14" xfId="846" xr:uid="{00000000-0005-0000-0000-00004E030000}"/>
    <cellStyle name="Note 3 14 2" xfId="847" xr:uid="{00000000-0005-0000-0000-00004F030000}"/>
    <cellStyle name="Note 3 14 2 2" xfId="848" xr:uid="{00000000-0005-0000-0000-000050030000}"/>
    <cellStyle name="Note 3 14 2_autopost vouchers" xfId="849" xr:uid="{00000000-0005-0000-0000-000051030000}"/>
    <cellStyle name="Note 3 14 3" xfId="850" xr:uid="{00000000-0005-0000-0000-000052030000}"/>
    <cellStyle name="Note 3 14_ Refunds" xfId="851" xr:uid="{00000000-0005-0000-0000-000053030000}"/>
    <cellStyle name="Note 3 15" xfId="852" xr:uid="{00000000-0005-0000-0000-000054030000}"/>
    <cellStyle name="Note 3 15 2" xfId="853" xr:uid="{00000000-0005-0000-0000-000055030000}"/>
    <cellStyle name="Note 3 15 2 2" xfId="854" xr:uid="{00000000-0005-0000-0000-000056030000}"/>
    <cellStyle name="Note 3 15 2_autopost vouchers" xfId="855" xr:uid="{00000000-0005-0000-0000-000057030000}"/>
    <cellStyle name="Note 3 15 3" xfId="856" xr:uid="{00000000-0005-0000-0000-000058030000}"/>
    <cellStyle name="Note 3 15_ Refunds" xfId="857" xr:uid="{00000000-0005-0000-0000-000059030000}"/>
    <cellStyle name="Note 3 16" xfId="858" xr:uid="{00000000-0005-0000-0000-00005A030000}"/>
    <cellStyle name="Note 3 16 2" xfId="859" xr:uid="{00000000-0005-0000-0000-00005B030000}"/>
    <cellStyle name="Note 3 16 2 2" xfId="860" xr:uid="{00000000-0005-0000-0000-00005C030000}"/>
    <cellStyle name="Note 3 16 2_autopost vouchers" xfId="861" xr:uid="{00000000-0005-0000-0000-00005D030000}"/>
    <cellStyle name="Note 3 16 3" xfId="862" xr:uid="{00000000-0005-0000-0000-00005E030000}"/>
    <cellStyle name="Note 3 16_ Refunds" xfId="863" xr:uid="{00000000-0005-0000-0000-00005F030000}"/>
    <cellStyle name="Note 3 17" xfId="864" xr:uid="{00000000-0005-0000-0000-000060030000}"/>
    <cellStyle name="Note 3 17 2" xfId="865" xr:uid="{00000000-0005-0000-0000-000061030000}"/>
    <cellStyle name="Note 3 17 2 2" xfId="866" xr:uid="{00000000-0005-0000-0000-000062030000}"/>
    <cellStyle name="Note 3 17 2_autopost vouchers" xfId="867" xr:uid="{00000000-0005-0000-0000-000063030000}"/>
    <cellStyle name="Note 3 17 3" xfId="868" xr:uid="{00000000-0005-0000-0000-000064030000}"/>
    <cellStyle name="Note 3 17_ Refunds" xfId="869" xr:uid="{00000000-0005-0000-0000-000065030000}"/>
    <cellStyle name="Note 3 18" xfId="870" xr:uid="{00000000-0005-0000-0000-000066030000}"/>
    <cellStyle name="Note 3 18 2" xfId="871" xr:uid="{00000000-0005-0000-0000-000067030000}"/>
    <cellStyle name="Note 3 18 2 2" xfId="872" xr:uid="{00000000-0005-0000-0000-000068030000}"/>
    <cellStyle name="Note 3 18 2_autopost vouchers" xfId="873" xr:uid="{00000000-0005-0000-0000-000069030000}"/>
    <cellStyle name="Note 3 18 3" xfId="874" xr:uid="{00000000-0005-0000-0000-00006A030000}"/>
    <cellStyle name="Note 3 18_ Refunds" xfId="875" xr:uid="{00000000-0005-0000-0000-00006B030000}"/>
    <cellStyle name="Note 3 19" xfId="876" xr:uid="{00000000-0005-0000-0000-00006C030000}"/>
    <cellStyle name="Note 3 19 2" xfId="877" xr:uid="{00000000-0005-0000-0000-00006D030000}"/>
    <cellStyle name="Note 3 19 2 2" xfId="878" xr:uid="{00000000-0005-0000-0000-00006E030000}"/>
    <cellStyle name="Note 3 19 2_autopost vouchers" xfId="879" xr:uid="{00000000-0005-0000-0000-00006F030000}"/>
    <cellStyle name="Note 3 19 3" xfId="880" xr:uid="{00000000-0005-0000-0000-000070030000}"/>
    <cellStyle name="Note 3 19_ Refunds" xfId="881" xr:uid="{00000000-0005-0000-0000-000071030000}"/>
    <cellStyle name="Note 3 2" xfId="882" xr:uid="{00000000-0005-0000-0000-000072030000}"/>
    <cellStyle name="Note 3 2 10" xfId="883" xr:uid="{00000000-0005-0000-0000-000073030000}"/>
    <cellStyle name="Note 3 2 2" xfId="884" xr:uid="{00000000-0005-0000-0000-000074030000}"/>
    <cellStyle name="Note 3 2 2 2" xfId="885" xr:uid="{00000000-0005-0000-0000-000075030000}"/>
    <cellStyle name="Note 3 2 2 2 2" xfId="886" xr:uid="{00000000-0005-0000-0000-000076030000}"/>
    <cellStyle name="Note 3 2 2 2_autopost vouchers" xfId="887" xr:uid="{00000000-0005-0000-0000-000077030000}"/>
    <cellStyle name="Note 3 2 2 3" xfId="888" xr:uid="{00000000-0005-0000-0000-000078030000}"/>
    <cellStyle name="Note 3 2 2_ Refunds" xfId="889" xr:uid="{00000000-0005-0000-0000-000079030000}"/>
    <cellStyle name="Note 3 2 3" xfId="890" xr:uid="{00000000-0005-0000-0000-00007A030000}"/>
    <cellStyle name="Note 3 2 3 2" xfId="891" xr:uid="{00000000-0005-0000-0000-00007B030000}"/>
    <cellStyle name="Note 3 2 3 2 2" xfId="892" xr:uid="{00000000-0005-0000-0000-00007C030000}"/>
    <cellStyle name="Note 3 2 3 2_autopost vouchers" xfId="893" xr:uid="{00000000-0005-0000-0000-00007D030000}"/>
    <cellStyle name="Note 3 2 3 3" xfId="894" xr:uid="{00000000-0005-0000-0000-00007E030000}"/>
    <cellStyle name="Note 3 2 3_ Refunds" xfId="895" xr:uid="{00000000-0005-0000-0000-00007F030000}"/>
    <cellStyle name="Note 3 2 4" xfId="896" xr:uid="{00000000-0005-0000-0000-000080030000}"/>
    <cellStyle name="Note 3 2 4 2" xfId="897" xr:uid="{00000000-0005-0000-0000-000081030000}"/>
    <cellStyle name="Note 3 2 4 2 2" xfId="898" xr:uid="{00000000-0005-0000-0000-000082030000}"/>
    <cellStyle name="Note 3 2 4 2_autopost vouchers" xfId="899" xr:uid="{00000000-0005-0000-0000-000083030000}"/>
    <cellStyle name="Note 3 2 4 3" xfId="900" xr:uid="{00000000-0005-0000-0000-000084030000}"/>
    <cellStyle name="Note 3 2 4_ Refunds" xfId="901" xr:uid="{00000000-0005-0000-0000-000085030000}"/>
    <cellStyle name="Note 3 2 5" xfId="902" xr:uid="{00000000-0005-0000-0000-000086030000}"/>
    <cellStyle name="Note 3 2 5 2" xfId="903" xr:uid="{00000000-0005-0000-0000-000087030000}"/>
    <cellStyle name="Note 3 2 5 2 2" xfId="904" xr:uid="{00000000-0005-0000-0000-000088030000}"/>
    <cellStyle name="Note 3 2 5 2_autopost vouchers" xfId="905" xr:uid="{00000000-0005-0000-0000-000089030000}"/>
    <cellStyle name="Note 3 2 5 3" xfId="906" xr:uid="{00000000-0005-0000-0000-00008A030000}"/>
    <cellStyle name="Note 3 2 5_ Refunds" xfId="907" xr:uid="{00000000-0005-0000-0000-00008B030000}"/>
    <cellStyle name="Note 3 2 6" xfId="908" xr:uid="{00000000-0005-0000-0000-00008C030000}"/>
    <cellStyle name="Note 3 2 6 2" xfId="909" xr:uid="{00000000-0005-0000-0000-00008D030000}"/>
    <cellStyle name="Note 3 2 6 2 2" xfId="910" xr:uid="{00000000-0005-0000-0000-00008E030000}"/>
    <cellStyle name="Note 3 2 6 2_autopost vouchers" xfId="911" xr:uid="{00000000-0005-0000-0000-00008F030000}"/>
    <cellStyle name="Note 3 2 6 3" xfId="912" xr:uid="{00000000-0005-0000-0000-000090030000}"/>
    <cellStyle name="Note 3 2 6_ Refunds" xfId="913" xr:uid="{00000000-0005-0000-0000-000091030000}"/>
    <cellStyle name="Note 3 2 7" xfId="914" xr:uid="{00000000-0005-0000-0000-000092030000}"/>
    <cellStyle name="Note 3 2 7 2" xfId="915" xr:uid="{00000000-0005-0000-0000-000093030000}"/>
    <cellStyle name="Note 3 2 7 2 2" xfId="916" xr:uid="{00000000-0005-0000-0000-000094030000}"/>
    <cellStyle name="Note 3 2 7 2_autopost vouchers" xfId="917" xr:uid="{00000000-0005-0000-0000-000095030000}"/>
    <cellStyle name="Note 3 2 7 3" xfId="918" xr:uid="{00000000-0005-0000-0000-000096030000}"/>
    <cellStyle name="Note 3 2 7_ Refunds" xfId="919" xr:uid="{00000000-0005-0000-0000-000097030000}"/>
    <cellStyle name="Note 3 2 8" xfId="920" xr:uid="{00000000-0005-0000-0000-000098030000}"/>
    <cellStyle name="Note 3 2 8 2" xfId="921" xr:uid="{00000000-0005-0000-0000-000099030000}"/>
    <cellStyle name="Note 3 2 8 2 2" xfId="922" xr:uid="{00000000-0005-0000-0000-00009A030000}"/>
    <cellStyle name="Note 3 2 8 2_autopost vouchers" xfId="923" xr:uid="{00000000-0005-0000-0000-00009B030000}"/>
    <cellStyle name="Note 3 2 8 3" xfId="924" xr:uid="{00000000-0005-0000-0000-00009C030000}"/>
    <cellStyle name="Note 3 2 8_ Refunds" xfId="925" xr:uid="{00000000-0005-0000-0000-00009D030000}"/>
    <cellStyle name="Note 3 2 9" xfId="926" xr:uid="{00000000-0005-0000-0000-00009E030000}"/>
    <cellStyle name="Note 3 2 9 2" xfId="927" xr:uid="{00000000-0005-0000-0000-00009F030000}"/>
    <cellStyle name="Note 3 2 9_autopost vouchers" xfId="928" xr:uid="{00000000-0005-0000-0000-0000A0030000}"/>
    <cellStyle name="Note 3 2_ Refunds" xfId="929" xr:uid="{00000000-0005-0000-0000-0000A1030000}"/>
    <cellStyle name="Note 3 20" xfId="930" xr:uid="{00000000-0005-0000-0000-0000A2030000}"/>
    <cellStyle name="Note 3 20 2" xfId="931" xr:uid="{00000000-0005-0000-0000-0000A3030000}"/>
    <cellStyle name="Note 3 20 2 2" xfId="932" xr:uid="{00000000-0005-0000-0000-0000A4030000}"/>
    <cellStyle name="Note 3 20 2_autopost vouchers" xfId="933" xr:uid="{00000000-0005-0000-0000-0000A5030000}"/>
    <cellStyle name="Note 3 20 3" xfId="934" xr:uid="{00000000-0005-0000-0000-0000A6030000}"/>
    <cellStyle name="Note 3 20_ Refunds" xfId="935" xr:uid="{00000000-0005-0000-0000-0000A7030000}"/>
    <cellStyle name="Note 3 21" xfId="936" xr:uid="{00000000-0005-0000-0000-0000A8030000}"/>
    <cellStyle name="Note 3 21 2" xfId="937" xr:uid="{00000000-0005-0000-0000-0000A9030000}"/>
    <cellStyle name="Note 3 21 2 2" xfId="938" xr:uid="{00000000-0005-0000-0000-0000AA030000}"/>
    <cellStyle name="Note 3 21 2_autopost vouchers" xfId="939" xr:uid="{00000000-0005-0000-0000-0000AB030000}"/>
    <cellStyle name="Note 3 21 3" xfId="940" xr:uid="{00000000-0005-0000-0000-0000AC030000}"/>
    <cellStyle name="Note 3 21_ Refunds" xfId="941" xr:uid="{00000000-0005-0000-0000-0000AD030000}"/>
    <cellStyle name="Note 3 22" xfId="942" xr:uid="{00000000-0005-0000-0000-0000AE030000}"/>
    <cellStyle name="Note 3 22 2" xfId="943" xr:uid="{00000000-0005-0000-0000-0000AF030000}"/>
    <cellStyle name="Note 3 22 2 2" xfId="944" xr:uid="{00000000-0005-0000-0000-0000B0030000}"/>
    <cellStyle name="Note 3 22 2_autopost vouchers" xfId="945" xr:uid="{00000000-0005-0000-0000-0000B1030000}"/>
    <cellStyle name="Note 3 22 3" xfId="946" xr:uid="{00000000-0005-0000-0000-0000B2030000}"/>
    <cellStyle name="Note 3 22_ Refunds" xfId="947" xr:uid="{00000000-0005-0000-0000-0000B3030000}"/>
    <cellStyle name="Note 3 23" xfId="948" xr:uid="{00000000-0005-0000-0000-0000B4030000}"/>
    <cellStyle name="Note 3 23 2" xfId="949" xr:uid="{00000000-0005-0000-0000-0000B5030000}"/>
    <cellStyle name="Note 3 23 2 2" xfId="950" xr:uid="{00000000-0005-0000-0000-0000B6030000}"/>
    <cellStyle name="Note 3 23 2_autopost vouchers" xfId="951" xr:uid="{00000000-0005-0000-0000-0000B7030000}"/>
    <cellStyle name="Note 3 23 3" xfId="952" xr:uid="{00000000-0005-0000-0000-0000B8030000}"/>
    <cellStyle name="Note 3 23_ Refunds" xfId="953" xr:uid="{00000000-0005-0000-0000-0000B9030000}"/>
    <cellStyle name="Note 3 24" xfId="954" xr:uid="{00000000-0005-0000-0000-0000BA030000}"/>
    <cellStyle name="Note 3 24 2" xfId="955" xr:uid="{00000000-0005-0000-0000-0000BB030000}"/>
    <cellStyle name="Note 3 24 2 2" xfId="956" xr:uid="{00000000-0005-0000-0000-0000BC030000}"/>
    <cellStyle name="Note 3 24 2_autopost vouchers" xfId="957" xr:uid="{00000000-0005-0000-0000-0000BD030000}"/>
    <cellStyle name="Note 3 24 3" xfId="958" xr:uid="{00000000-0005-0000-0000-0000BE030000}"/>
    <cellStyle name="Note 3 24_ Refunds" xfId="959" xr:uid="{00000000-0005-0000-0000-0000BF030000}"/>
    <cellStyle name="Note 3 25" xfId="960" xr:uid="{00000000-0005-0000-0000-0000C0030000}"/>
    <cellStyle name="Note 3 25 2" xfId="961" xr:uid="{00000000-0005-0000-0000-0000C1030000}"/>
    <cellStyle name="Note 3 25 2 2" xfId="962" xr:uid="{00000000-0005-0000-0000-0000C2030000}"/>
    <cellStyle name="Note 3 25 2_autopost vouchers" xfId="963" xr:uid="{00000000-0005-0000-0000-0000C3030000}"/>
    <cellStyle name="Note 3 25 3" xfId="964" xr:uid="{00000000-0005-0000-0000-0000C4030000}"/>
    <cellStyle name="Note 3 25_ Refunds" xfId="965" xr:uid="{00000000-0005-0000-0000-0000C5030000}"/>
    <cellStyle name="Note 3 26" xfId="966" xr:uid="{00000000-0005-0000-0000-0000C6030000}"/>
    <cellStyle name="Note 3 26 2" xfId="967" xr:uid="{00000000-0005-0000-0000-0000C7030000}"/>
    <cellStyle name="Note 3 26 2 2" xfId="968" xr:uid="{00000000-0005-0000-0000-0000C8030000}"/>
    <cellStyle name="Note 3 26 2_autopost vouchers" xfId="969" xr:uid="{00000000-0005-0000-0000-0000C9030000}"/>
    <cellStyle name="Note 3 26 3" xfId="970" xr:uid="{00000000-0005-0000-0000-0000CA030000}"/>
    <cellStyle name="Note 3 26_ Refunds" xfId="971" xr:uid="{00000000-0005-0000-0000-0000CB030000}"/>
    <cellStyle name="Note 3 27" xfId="972" xr:uid="{00000000-0005-0000-0000-0000CC030000}"/>
    <cellStyle name="Note 3 27 2" xfId="973" xr:uid="{00000000-0005-0000-0000-0000CD030000}"/>
    <cellStyle name="Note 3 27 2 2" xfId="974" xr:uid="{00000000-0005-0000-0000-0000CE030000}"/>
    <cellStyle name="Note 3 27 2_autopost vouchers" xfId="975" xr:uid="{00000000-0005-0000-0000-0000CF030000}"/>
    <cellStyle name="Note 3 27 3" xfId="976" xr:uid="{00000000-0005-0000-0000-0000D0030000}"/>
    <cellStyle name="Note 3 27_ Refunds" xfId="977" xr:uid="{00000000-0005-0000-0000-0000D1030000}"/>
    <cellStyle name="Note 3 28" xfId="978" xr:uid="{00000000-0005-0000-0000-0000D2030000}"/>
    <cellStyle name="Note 3 28 2" xfId="979" xr:uid="{00000000-0005-0000-0000-0000D3030000}"/>
    <cellStyle name="Note 3 28 2 2" xfId="980" xr:uid="{00000000-0005-0000-0000-0000D4030000}"/>
    <cellStyle name="Note 3 28 2_autopost vouchers" xfId="981" xr:uid="{00000000-0005-0000-0000-0000D5030000}"/>
    <cellStyle name="Note 3 28 3" xfId="982" xr:uid="{00000000-0005-0000-0000-0000D6030000}"/>
    <cellStyle name="Note 3 28_ Refunds" xfId="983" xr:uid="{00000000-0005-0000-0000-0000D7030000}"/>
    <cellStyle name="Note 3 29" xfId="984" xr:uid="{00000000-0005-0000-0000-0000D8030000}"/>
    <cellStyle name="Note 3 29 2" xfId="985" xr:uid="{00000000-0005-0000-0000-0000D9030000}"/>
    <cellStyle name="Note 3 29 2 2" xfId="986" xr:uid="{00000000-0005-0000-0000-0000DA030000}"/>
    <cellStyle name="Note 3 29 2_autopost vouchers" xfId="987" xr:uid="{00000000-0005-0000-0000-0000DB030000}"/>
    <cellStyle name="Note 3 29 3" xfId="988" xr:uid="{00000000-0005-0000-0000-0000DC030000}"/>
    <cellStyle name="Note 3 29_ Refunds" xfId="989" xr:uid="{00000000-0005-0000-0000-0000DD030000}"/>
    <cellStyle name="Note 3 3" xfId="990" xr:uid="{00000000-0005-0000-0000-0000DE030000}"/>
    <cellStyle name="Note 3 3 10" xfId="991" xr:uid="{00000000-0005-0000-0000-0000DF030000}"/>
    <cellStyle name="Note 3 3 2" xfId="992" xr:uid="{00000000-0005-0000-0000-0000E0030000}"/>
    <cellStyle name="Note 3 3 2 2" xfId="993" xr:uid="{00000000-0005-0000-0000-0000E1030000}"/>
    <cellStyle name="Note 3 3 2 2 2" xfId="994" xr:uid="{00000000-0005-0000-0000-0000E2030000}"/>
    <cellStyle name="Note 3 3 2 2_autopost vouchers" xfId="995" xr:uid="{00000000-0005-0000-0000-0000E3030000}"/>
    <cellStyle name="Note 3 3 2 3" xfId="996" xr:uid="{00000000-0005-0000-0000-0000E4030000}"/>
    <cellStyle name="Note 3 3 2_ Refunds" xfId="997" xr:uid="{00000000-0005-0000-0000-0000E5030000}"/>
    <cellStyle name="Note 3 3 3" xfId="998" xr:uid="{00000000-0005-0000-0000-0000E6030000}"/>
    <cellStyle name="Note 3 3 3 2" xfId="999" xr:uid="{00000000-0005-0000-0000-0000E7030000}"/>
    <cellStyle name="Note 3 3 3 2 2" xfId="1000" xr:uid="{00000000-0005-0000-0000-0000E8030000}"/>
    <cellStyle name="Note 3 3 3 2_autopost vouchers" xfId="1001" xr:uid="{00000000-0005-0000-0000-0000E9030000}"/>
    <cellStyle name="Note 3 3 3 3" xfId="1002" xr:uid="{00000000-0005-0000-0000-0000EA030000}"/>
    <cellStyle name="Note 3 3 3_ Refunds" xfId="1003" xr:uid="{00000000-0005-0000-0000-0000EB030000}"/>
    <cellStyle name="Note 3 3 4" xfId="1004" xr:uid="{00000000-0005-0000-0000-0000EC030000}"/>
    <cellStyle name="Note 3 3 4 2" xfId="1005" xr:uid="{00000000-0005-0000-0000-0000ED030000}"/>
    <cellStyle name="Note 3 3 4 2 2" xfId="1006" xr:uid="{00000000-0005-0000-0000-0000EE030000}"/>
    <cellStyle name="Note 3 3 4 2_autopost vouchers" xfId="1007" xr:uid="{00000000-0005-0000-0000-0000EF030000}"/>
    <cellStyle name="Note 3 3 4 3" xfId="1008" xr:uid="{00000000-0005-0000-0000-0000F0030000}"/>
    <cellStyle name="Note 3 3 4_ Refunds" xfId="1009" xr:uid="{00000000-0005-0000-0000-0000F1030000}"/>
    <cellStyle name="Note 3 3 5" xfId="1010" xr:uid="{00000000-0005-0000-0000-0000F2030000}"/>
    <cellStyle name="Note 3 3 5 2" xfId="1011" xr:uid="{00000000-0005-0000-0000-0000F3030000}"/>
    <cellStyle name="Note 3 3 5 2 2" xfId="1012" xr:uid="{00000000-0005-0000-0000-0000F4030000}"/>
    <cellStyle name="Note 3 3 5 2_autopost vouchers" xfId="1013" xr:uid="{00000000-0005-0000-0000-0000F5030000}"/>
    <cellStyle name="Note 3 3 5 3" xfId="1014" xr:uid="{00000000-0005-0000-0000-0000F6030000}"/>
    <cellStyle name="Note 3 3 5_ Refunds" xfId="1015" xr:uid="{00000000-0005-0000-0000-0000F7030000}"/>
    <cellStyle name="Note 3 3 6" xfId="1016" xr:uid="{00000000-0005-0000-0000-0000F8030000}"/>
    <cellStyle name="Note 3 3 6 2" xfId="1017" xr:uid="{00000000-0005-0000-0000-0000F9030000}"/>
    <cellStyle name="Note 3 3 6 2 2" xfId="1018" xr:uid="{00000000-0005-0000-0000-0000FA030000}"/>
    <cellStyle name="Note 3 3 6 2_autopost vouchers" xfId="1019" xr:uid="{00000000-0005-0000-0000-0000FB030000}"/>
    <cellStyle name="Note 3 3 6 3" xfId="1020" xr:uid="{00000000-0005-0000-0000-0000FC030000}"/>
    <cellStyle name="Note 3 3 6_ Refunds" xfId="1021" xr:uid="{00000000-0005-0000-0000-0000FD030000}"/>
    <cellStyle name="Note 3 3 7" xfId="1022" xr:uid="{00000000-0005-0000-0000-0000FE030000}"/>
    <cellStyle name="Note 3 3 7 2" xfId="1023" xr:uid="{00000000-0005-0000-0000-0000FF030000}"/>
    <cellStyle name="Note 3 3 7 2 2" xfId="1024" xr:uid="{00000000-0005-0000-0000-000000040000}"/>
    <cellStyle name="Note 3 3 7 2_autopost vouchers" xfId="1025" xr:uid="{00000000-0005-0000-0000-000001040000}"/>
    <cellStyle name="Note 3 3 7 3" xfId="1026" xr:uid="{00000000-0005-0000-0000-000002040000}"/>
    <cellStyle name="Note 3 3 7_ Refunds" xfId="1027" xr:uid="{00000000-0005-0000-0000-000003040000}"/>
    <cellStyle name="Note 3 3 8" xfId="1028" xr:uid="{00000000-0005-0000-0000-000004040000}"/>
    <cellStyle name="Note 3 3 8 2" xfId="1029" xr:uid="{00000000-0005-0000-0000-000005040000}"/>
    <cellStyle name="Note 3 3 8 2 2" xfId="1030" xr:uid="{00000000-0005-0000-0000-000006040000}"/>
    <cellStyle name="Note 3 3 8 2_autopost vouchers" xfId="1031" xr:uid="{00000000-0005-0000-0000-000007040000}"/>
    <cellStyle name="Note 3 3 8 3" xfId="1032" xr:uid="{00000000-0005-0000-0000-000008040000}"/>
    <cellStyle name="Note 3 3 8_ Refunds" xfId="1033" xr:uid="{00000000-0005-0000-0000-000009040000}"/>
    <cellStyle name="Note 3 3 9" xfId="1034" xr:uid="{00000000-0005-0000-0000-00000A040000}"/>
    <cellStyle name="Note 3 3 9 2" xfId="1035" xr:uid="{00000000-0005-0000-0000-00000B040000}"/>
    <cellStyle name="Note 3 3 9_autopost vouchers" xfId="1036" xr:uid="{00000000-0005-0000-0000-00000C040000}"/>
    <cellStyle name="Note 3 3_ Refunds" xfId="1037" xr:uid="{00000000-0005-0000-0000-00000D040000}"/>
    <cellStyle name="Note 3 30" xfId="1038" xr:uid="{00000000-0005-0000-0000-00000E040000}"/>
    <cellStyle name="Note 3 30 2" xfId="1039" xr:uid="{00000000-0005-0000-0000-00000F040000}"/>
    <cellStyle name="Note 3 30 2 2" xfId="1040" xr:uid="{00000000-0005-0000-0000-000010040000}"/>
    <cellStyle name="Note 3 30 2_autopost vouchers" xfId="1041" xr:uid="{00000000-0005-0000-0000-000011040000}"/>
    <cellStyle name="Note 3 30 3" xfId="1042" xr:uid="{00000000-0005-0000-0000-000012040000}"/>
    <cellStyle name="Note 3 30_ Refunds" xfId="1043" xr:uid="{00000000-0005-0000-0000-000013040000}"/>
    <cellStyle name="Note 3 31" xfId="1044" xr:uid="{00000000-0005-0000-0000-000014040000}"/>
    <cellStyle name="Note 3 31 2" xfId="1045" xr:uid="{00000000-0005-0000-0000-000015040000}"/>
    <cellStyle name="Note 3 31 2 2" xfId="1046" xr:uid="{00000000-0005-0000-0000-000016040000}"/>
    <cellStyle name="Note 3 31 2_autopost vouchers" xfId="1047" xr:uid="{00000000-0005-0000-0000-000017040000}"/>
    <cellStyle name="Note 3 31 3" xfId="1048" xr:uid="{00000000-0005-0000-0000-000018040000}"/>
    <cellStyle name="Note 3 31_ Refunds" xfId="1049" xr:uid="{00000000-0005-0000-0000-000019040000}"/>
    <cellStyle name="Note 3 32" xfId="1050" xr:uid="{00000000-0005-0000-0000-00001A040000}"/>
    <cellStyle name="Note 3 32 2" xfId="1051" xr:uid="{00000000-0005-0000-0000-00001B040000}"/>
    <cellStyle name="Note 3 32 2 2" xfId="1052" xr:uid="{00000000-0005-0000-0000-00001C040000}"/>
    <cellStyle name="Note 3 32 2_autopost vouchers" xfId="1053" xr:uid="{00000000-0005-0000-0000-00001D040000}"/>
    <cellStyle name="Note 3 32 3" xfId="1054" xr:uid="{00000000-0005-0000-0000-00001E040000}"/>
    <cellStyle name="Note 3 32_ Refunds" xfId="1055" xr:uid="{00000000-0005-0000-0000-00001F040000}"/>
    <cellStyle name="Note 3 33" xfId="1056" xr:uid="{00000000-0005-0000-0000-000020040000}"/>
    <cellStyle name="Note 3 33 2" xfId="1057" xr:uid="{00000000-0005-0000-0000-000021040000}"/>
    <cellStyle name="Note 3 33_autopost vouchers" xfId="1058" xr:uid="{00000000-0005-0000-0000-000022040000}"/>
    <cellStyle name="Note 3 34" xfId="1059" xr:uid="{00000000-0005-0000-0000-000023040000}"/>
    <cellStyle name="Note 3 4" xfId="1060" xr:uid="{00000000-0005-0000-0000-000024040000}"/>
    <cellStyle name="Note 3 4 10" xfId="1061" xr:uid="{00000000-0005-0000-0000-000025040000}"/>
    <cellStyle name="Note 3 4 2" xfId="1062" xr:uid="{00000000-0005-0000-0000-000026040000}"/>
    <cellStyle name="Note 3 4 2 2" xfId="1063" xr:uid="{00000000-0005-0000-0000-000027040000}"/>
    <cellStyle name="Note 3 4 2 2 2" xfId="1064" xr:uid="{00000000-0005-0000-0000-000028040000}"/>
    <cellStyle name="Note 3 4 2 2_autopost vouchers" xfId="1065" xr:uid="{00000000-0005-0000-0000-000029040000}"/>
    <cellStyle name="Note 3 4 2 3" xfId="1066" xr:uid="{00000000-0005-0000-0000-00002A040000}"/>
    <cellStyle name="Note 3 4 2_ Refunds" xfId="1067" xr:uid="{00000000-0005-0000-0000-00002B040000}"/>
    <cellStyle name="Note 3 4 3" xfId="1068" xr:uid="{00000000-0005-0000-0000-00002C040000}"/>
    <cellStyle name="Note 3 4 3 2" xfId="1069" xr:uid="{00000000-0005-0000-0000-00002D040000}"/>
    <cellStyle name="Note 3 4 3 2 2" xfId="1070" xr:uid="{00000000-0005-0000-0000-00002E040000}"/>
    <cellStyle name="Note 3 4 3 2_autopost vouchers" xfId="1071" xr:uid="{00000000-0005-0000-0000-00002F040000}"/>
    <cellStyle name="Note 3 4 3 3" xfId="1072" xr:uid="{00000000-0005-0000-0000-000030040000}"/>
    <cellStyle name="Note 3 4 3_ Refunds" xfId="1073" xr:uid="{00000000-0005-0000-0000-000031040000}"/>
    <cellStyle name="Note 3 4 4" xfId="1074" xr:uid="{00000000-0005-0000-0000-000032040000}"/>
    <cellStyle name="Note 3 4 4 2" xfId="1075" xr:uid="{00000000-0005-0000-0000-000033040000}"/>
    <cellStyle name="Note 3 4 4 2 2" xfId="1076" xr:uid="{00000000-0005-0000-0000-000034040000}"/>
    <cellStyle name="Note 3 4 4 2_autopost vouchers" xfId="1077" xr:uid="{00000000-0005-0000-0000-000035040000}"/>
    <cellStyle name="Note 3 4 4 3" xfId="1078" xr:uid="{00000000-0005-0000-0000-000036040000}"/>
    <cellStyle name="Note 3 4 4_ Refunds" xfId="1079" xr:uid="{00000000-0005-0000-0000-000037040000}"/>
    <cellStyle name="Note 3 4 5" xfId="1080" xr:uid="{00000000-0005-0000-0000-000038040000}"/>
    <cellStyle name="Note 3 4 5 2" xfId="1081" xr:uid="{00000000-0005-0000-0000-000039040000}"/>
    <cellStyle name="Note 3 4 5 2 2" xfId="1082" xr:uid="{00000000-0005-0000-0000-00003A040000}"/>
    <cellStyle name="Note 3 4 5 2_autopost vouchers" xfId="1083" xr:uid="{00000000-0005-0000-0000-00003B040000}"/>
    <cellStyle name="Note 3 4 5 3" xfId="1084" xr:uid="{00000000-0005-0000-0000-00003C040000}"/>
    <cellStyle name="Note 3 4 5_ Refunds" xfId="1085" xr:uid="{00000000-0005-0000-0000-00003D040000}"/>
    <cellStyle name="Note 3 4 6" xfId="1086" xr:uid="{00000000-0005-0000-0000-00003E040000}"/>
    <cellStyle name="Note 3 4 6 2" xfId="1087" xr:uid="{00000000-0005-0000-0000-00003F040000}"/>
    <cellStyle name="Note 3 4 6 2 2" xfId="1088" xr:uid="{00000000-0005-0000-0000-000040040000}"/>
    <cellStyle name="Note 3 4 6 2_autopost vouchers" xfId="1089" xr:uid="{00000000-0005-0000-0000-000041040000}"/>
    <cellStyle name="Note 3 4 6 3" xfId="1090" xr:uid="{00000000-0005-0000-0000-000042040000}"/>
    <cellStyle name="Note 3 4 6_ Refunds" xfId="1091" xr:uid="{00000000-0005-0000-0000-000043040000}"/>
    <cellStyle name="Note 3 4 7" xfId="1092" xr:uid="{00000000-0005-0000-0000-000044040000}"/>
    <cellStyle name="Note 3 4 7 2" xfId="1093" xr:uid="{00000000-0005-0000-0000-000045040000}"/>
    <cellStyle name="Note 3 4 7 2 2" xfId="1094" xr:uid="{00000000-0005-0000-0000-000046040000}"/>
    <cellStyle name="Note 3 4 7 2_autopost vouchers" xfId="1095" xr:uid="{00000000-0005-0000-0000-000047040000}"/>
    <cellStyle name="Note 3 4 7 3" xfId="1096" xr:uid="{00000000-0005-0000-0000-000048040000}"/>
    <cellStyle name="Note 3 4 7_ Refunds" xfId="1097" xr:uid="{00000000-0005-0000-0000-000049040000}"/>
    <cellStyle name="Note 3 4 8" xfId="1098" xr:uid="{00000000-0005-0000-0000-00004A040000}"/>
    <cellStyle name="Note 3 4 8 2" xfId="1099" xr:uid="{00000000-0005-0000-0000-00004B040000}"/>
    <cellStyle name="Note 3 4 8 2 2" xfId="1100" xr:uid="{00000000-0005-0000-0000-00004C040000}"/>
    <cellStyle name="Note 3 4 8 2_autopost vouchers" xfId="1101" xr:uid="{00000000-0005-0000-0000-00004D040000}"/>
    <cellStyle name="Note 3 4 8 3" xfId="1102" xr:uid="{00000000-0005-0000-0000-00004E040000}"/>
    <cellStyle name="Note 3 4 8_ Refunds" xfId="1103" xr:uid="{00000000-0005-0000-0000-00004F040000}"/>
    <cellStyle name="Note 3 4 9" xfId="1104" xr:uid="{00000000-0005-0000-0000-000050040000}"/>
    <cellStyle name="Note 3 4 9 2" xfId="1105" xr:uid="{00000000-0005-0000-0000-000051040000}"/>
    <cellStyle name="Note 3 4 9_autopost vouchers" xfId="1106" xr:uid="{00000000-0005-0000-0000-000052040000}"/>
    <cellStyle name="Note 3 4_ Refunds" xfId="1107" xr:uid="{00000000-0005-0000-0000-000053040000}"/>
    <cellStyle name="Note 3 5" xfId="1108" xr:uid="{00000000-0005-0000-0000-000054040000}"/>
    <cellStyle name="Note 3 5 2" xfId="1109" xr:uid="{00000000-0005-0000-0000-000055040000}"/>
    <cellStyle name="Note 3 5 2 2" xfId="1110" xr:uid="{00000000-0005-0000-0000-000056040000}"/>
    <cellStyle name="Note 3 5 2_autopost vouchers" xfId="1111" xr:uid="{00000000-0005-0000-0000-000057040000}"/>
    <cellStyle name="Note 3 5 3" xfId="1112" xr:uid="{00000000-0005-0000-0000-000058040000}"/>
    <cellStyle name="Note 3 5_ Refunds" xfId="1113" xr:uid="{00000000-0005-0000-0000-000059040000}"/>
    <cellStyle name="Note 3 6" xfId="1114" xr:uid="{00000000-0005-0000-0000-00005A040000}"/>
    <cellStyle name="Note 3 6 2" xfId="1115" xr:uid="{00000000-0005-0000-0000-00005B040000}"/>
    <cellStyle name="Note 3 6 2 2" xfId="1116" xr:uid="{00000000-0005-0000-0000-00005C040000}"/>
    <cellStyle name="Note 3 6 2_autopost vouchers" xfId="1117" xr:uid="{00000000-0005-0000-0000-00005D040000}"/>
    <cellStyle name="Note 3 6 3" xfId="1118" xr:uid="{00000000-0005-0000-0000-00005E040000}"/>
    <cellStyle name="Note 3 6_ Refunds" xfId="1119" xr:uid="{00000000-0005-0000-0000-00005F040000}"/>
    <cellStyle name="Note 3 7" xfId="1120" xr:uid="{00000000-0005-0000-0000-000060040000}"/>
    <cellStyle name="Note 3 7 2" xfId="1121" xr:uid="{00000000-0005-0000-0000-000061040000}"/>
    <cellStyle name="Note 3 7 2 2" xfId="1122" xr:uid="{00000000-0005-0000-0000-000062040000}"/>
    <cellStyle name="Note 3 7 2_autopost vouchers" xfId="1123" xr:uid="{00000000-0005-0000-0000-000063040000}"/>
    <cellStyle name="Note 3 7 3" xfId="1124" xr:uid="{00000000-0005-0000-0000-000064040000}"/>
    <cellStyle name="Note 3 7_ Refunds" xfId="1125" xr:uid="{00000000-0005-0000-0000-000065040000}"/>
    <cellStyle name="Note 3 8" xfId="1126" xr:uid="{00000000-0005-0000-0000-000066040000}"/>
    <cellStyle name="Note 3 8 2" xfId="1127" xr:uid="{00000000-0005-0000-0000-000067040000}"/>
    <cellStyle name="Note 3 8 2 2" xfId="1128" xr:uid="{00000000-0005-0000-0000-000068040000}"/>
    <cellStyle name="Note 3 8 2_autopost vouchers" xfId="1129" xr:uid="{00000000-0005-0000-0000-000069040000}"/>
    <cellStyle name="Note 3 8 3" xfId="1130" xr:uid="{00000000-0005-0000-0000-00006A040000}"/>
    <cellStyle name="Note 3 8_ Refunds" xfId="1131" xr:uid="{00000000-0005-0000-0000-00006B040000}"/>
    <cellStyle name="Note 3 9" xfId="1132" xr:uid="{00000000-0005-0000-0000-00006C040000}"/>
    <cellStyle name="Note 3 9 2" xfId="1133" xr:uid="{00000000-0005-0000-0000-00006D040000}"/>
    <cellStyle name="Note 3 9 2 2" xfId="1134" xr:uid="{00000000-0005-0000-0000-00006E040000}"/>
    <cellStyle name="Note 3 9 2_autopost vouchers" xfId="1135" xr:uid="{00000000-0005-0000-0000-00006F040000}"/>
    <cellStyle name="Note 3 9 3" xfId="1136" xr:uid="{00000000-0005-0000-0000-000070040000}"/>
    <cellStyle name="Note 3 9_ Refunds" xfId="1137" xr:uid="{00000000-0005-0000-0000-000071040000}"/>
    <cellStyle name="Note 3_ Refunds" xfId="1138" xr:uid="{00000000-0005-0000-0000-000072040000}"/>
    <cellStyle name="Note 4" xfId="1139" xr:uid="{00000000-0005-0000-0000-000073040000}"/>
    <cellStyle name="Note 4 10" xfId="1140" xr:uid="{00000000-0005-0000-0000-000074040000}"/>
    <cellStyle name="Note 4 10 2" xfId="1141" xr:uid="{00000000-0005-0000-0000-000075040000}"/>
    <cellStyle name="Note 4 10 2 2" xfId="1142" xr:uid="{00000000-0005-0000-0000-000076040000}"/>
    <cellStyle name="Note 4 10 2_autopost vouchers" xfId="1143" xr:uid="{00000000-0005-0000-0000-000077040000}"/>
    <cellStyle name="Note 4 10 3" xfId="1144" xr:uid="{00000000-0005-0000-0000-000078040000}"/>
    <cellStyle name="Note 4 10_ Refunds" xfId="1145" xr:uid="{00000000-0005-0000-0000-000079040000}"/>
    <cellStyle name="Note 4 11" xfId="1146" xr:uid="{00000000-0005-0000-0000-00007A040000}"/>
    <cellStyle name="Note 4 11 2" xfId="1147" xr:uid="{00000000-0005-0000-0000-00007B040000}"/>
    <cellStyle name="Note 4 11 2 2" xfId="1148" xr:uid="{00000000-0005-0000-0000-00007C040000}"/>
    <cellStyle name="Note 4 11 2_autopost vouchers" xfId="1149" xr:uid="{00000000-0005-0000-0000-00007D040000}"/>
    <cellStyle name="Note 4 11 3" xfId="1150" xr:uid="{00000000-0005-0000-0000-00007E040000}"/>
    <cellStyle name="Note 4 11_ Refunds" xfId="1151" xr:uid="{00000000-0005-0000-0000-00007F040000}"/>
    <cellStyle name="Note 4 12" xfId="1152" xr:uid="{00000000-0005-0000-0000-000080040000}"/>
    <cellStyle name="Note 4 12 2" xfId="1153" xr:uid="{00000000-0005-0000-0000-000081040000}"/>
    <cellStyle name="Note 4 12 2 2" xfId="1154" xr:uid="{00000000-0005-0000-0000-000082040000}"/>
    <cellStyle name="Note 4 12 2_autopost vouchers" xfId="1155" xr:uid="{00000000-0005-0000-0000-000083040000}"/>
    <cellStyle name="Note 4 12 3" xfId="1156" xr:uid="{00000000-0005-0000-0000-000084040000}"/>
    <cellStyle name="Note 4 12_ Refunds" xfId="1157" xr:uid="{00000000-0005-0000-0000-000085040000}"/>
    <cellStyle name="Note 4 13" xfId="1158" xr:uid="{00000000-0005-0000-0000-000086040000}"/>
    <cellStyle name="Note 4 13 2" xfId="1159" xr:uid="{00000000-0005-0000-0000-000087040000}"/>
    <cellStyle name="Note 4 13 2 2" xfId="1160" xr:uid="{00000000-0005-0000-0000-000088040000}"/>
    <cellStyle name="Note 4 13 2_autopost vouchers" xfId="1161" xr:uid="{00000000-0005-0000-0000-000089040000}"/>
    <cellStyle name="Note 4 13 3" xfId="1162" xr:uid="{00000000-0005-0000-0000-00008A040000}"/>
    <cellStyle name="Note 4 13_ Refunds" xfId="1163" xr:uid="{00000000-0005-0000-0000-00008B040000}"/>
    <cellStyle name="Note 4 14" xfId="1164" xr:uid="{00000000-0005-0000-0000-00008C040000}"/>
    <cellStyle name="Note 4 14 2" xfId="1165" xr:uid="{00000000-0005-0000-0000-00008D040000}"/>
    <cellStyle name="Note 4 14 2 2" xfId="1166" xr:uid="{00000000-0005-0000-0000-00008E040000}"/>
    <cellStyle name="Note 4 14 2_autopost vouchers" xfId="1167" xr:uid="{00000000-0005-0000-0000-00008F040000}"/>
    <cellStyle name="Note 4 14 3" xfId="1168" xr:uid="{00000000-0005-0000-0000-000090040000}"/>
    <cellStyle name="Note 4 14_ Refunds" xfId="1169" xr:uid="{00000000-0005-0000-0000-000091040000}"/>
    <cellStyle name="Note 4 15" xfId="1170" xr:uid="{00000000-0005-0000-0000-000092040000}"/>
    <cellStyle name="Note 4 15 2" xfId="1171" xr:uid="{00000000-0005-0000-0000-000093040000}"/>
    <cellStyle name="Note 4 15 2 2" xfId="1172" xr:uid="{00000000-0005-0000-0000-000094040000}"/>
    <cellStyle name="Note 4 15 2_autopost vouchers" xfId="1173" xr:uid="{00000000-0005-0000-0000-000095040000}"/>
    <cellStyle name="Note 4 15 3" xfId="1174" xr:uid="{00000000-0005-0000-0000-000096040000}"/>
    <cellStyle name="Note 4 15_ Refunds" xfId="1175" xr:uid="{00000000-0005-0000-0000-000097040000}"/>
    <cellStyle name="Note 4 16" xfId="1176" xr:uid="{00000000-0005-0000-0000-000098040000}"/>
    <cellStyle name="Note 4 16 2" xfId="1177" xr:uid="{00000000-0005-0000-0000-000099040000}"/>
    <cellStyle name="Note 4 16 2 2" xfId="1178" xr:uid="{00000000-0005-0000-0000-00009A040000}"/>
    <cellStyle name="Note 4 16 2_autopost vouchers" xfId="1179" xr:uid="{00000000-0005-0000-0000-00009B040000}"/>
    <cellStyle name="Note 4 16 3" xfId="1180" xr:uid="{00000000-0005-0000-0000-00009C040000}"/>
    <cellStyle name="Note 4 16_ Refunds" xfId="1181" xr:uid="{00000000-0005-0000-0000-00009D040000}"/>
    <cellStyle name="Note 4 17" xfId="1182" xr:uid="{00000000-0005-0000-0000-00009E040000}"/>
    <cellStyle name="Note 4 17 2" xfId="1183" xr:uid="{00000000-0005-0000-0000-00009F040000}"/>
    <cellStyle name="Note 4 17 2 2" xfId="1184" xr:uid="{00000000-0005-0000-0000-0000A0040000}"/>
    <cellStyle name="Note 4 17 2_autopost vouchers" xfId="1185" xr:uid="{00000000-0005-0000-0000-0000A1040000}"/>
    <cellStyle name="Note 4 17 3" xfId="1186" xr:uid="{00000000-0005-0000-0000-0000A2040000}"/>
    <cellStyle name="Note 4 17_ Refunds" xfId="1187" xr:uid="{00000000-0005-0000-0000-0000A3040000}"/>
    <cellStyle name="Note 4 18" xfId="1188" xr:uid="{00000000-0005-0000-0000-0000A4040000}"/>
    <cellStyle name="Note 4 18 2" xfId="1189" xr:uid="{00000000-0005-0000-0000-0000A5040000}"/>
    <cellStyle name="Note 4 18 2 2" xfId="1190" xr:uid="{00000000-0005-0000-0000-0000A6040000}"/>
    <cellStyle name="Note 4 18 2_autopost vouchers" xfId="1191" xr:uid="{00000000-0005-0000-0000-0000A7040000}"/>
    <cellStyle name="Note 4 18 3" xfId="1192" xr:uid="{00000000-0005-0000-0000-0000A8040000}"/>
    <cellStyle name="Note 4 18_ Refunds" xfId="1193" xr:uid="{00000000-0005-0000-0000-0000A9040000}"/>
    <cellStyle name="Note 4 19" xfId="1194" xr:uid="{00000000-0005-0000-0000-0000AA040000}"/>
    <cellStyle name="Note 4 19 2" xfId="1195" xr:uid="{00000000-0005-0000-0000-0000AB040000}"/>
    <cellStyle name="Note 4 19 2 2" xfId="1196" xr:uid="{00000000-0005-0000-0000-0000AC040000}"/>
    <cellStyle name="Note 4 19 2_autopost vouchers" xfId="1197" xr:uid="{00000000-0005-0000-0000-0000AD040000}"/>
    <cellStyle name="Note 4 19 3" xfId="1198" xr:uid="{00000000-0005-0000-0000-0000AE040000}"/>
    <cellStyle name="Note 4 19_ Refunds" xfId="1199" xr:uid="{00000000-0005-0000-0000-0000AF040000}"/>
    <cellStyle name="Note 4 2" xfId="1200" xr:uid="{00000000-0005-0000-0000-0000B0040000}"/>
    <cellStyle name="Note 4 2 10" xfId="1201" xr:uid="{00000000-0005-0000-0000-0000B1040000}"/>
    <cellStyle name="Note 4 2 2" xfId="1202" xr:uid="{00000000-0005-0000-0000-0000B2040000}"/>
    <cellStyle name="Note 4 2 2 2" xfId="1203" xr:uid="{00000000-0005-0000-0000-0000B3040000}"/>
    <cellStyle name="Note 4 2 2 2 2" xfId="1204" xr:uid="{00000000-0005-0000-0000-0000B4040000}"/>
    <cellStyle name="Note 4 2 2 2_autopost vouchers" xfId="1205" xr:uid="{00000000-0005-0000-0000-0000B5040000}"/>
    <cellStyle name="Note 4 2 2 3" xfId="1206" xr:uid="{00000000-0005-0000-0000-0000B6040000}"/>
    <cellStyle name="Note 4 2 2_ Refunds" xfId="1207" xr:uid="{00000000-0005-0000-0000-0000B7040000}"/>
    <cellStyle name="Note 4 2 3" xfId="1208" xr:uid="{00000000-0005-0000-0000-0000B8040000}"/>
    <cellStyle name="Note 4 2 3 2" xfId="1209" xr:uid="{00000000-0005-0000-0000-0000B9040000}"/>
    <cellStyle name="Note 4 2 3 2 2" xfId="1210" xr:uid="{00000000-0005-0000-0000-0000BA040000}"/>
    <cellStyle name="Note 4 2 3 2_autopost vouchers" xfId="1211" xr:uid="{00000000-0005-0000-0000-0000BB040000}"/>
    <cellStyle name="Note 4 2 3 3" xfId="1212" xr:uid="{00000000-0005-0000-0000-0000BC040000}"/>
    <cellStyle name="Note 4 2 3_ Refunds" xfId="1213" xr:uid="{00000000-0005-0000-0000-0000BD040000}"/>
    <cellStyle name="Note 4 2 4" xfId="1214" xr:uid="{00000000-0005-0000-0000-0000BE040000}"/>
    <cellStyle name="Note 4 2 4 2" xfId="1215" xr:uid="{00000000-0005-0000-0000-0000BF040000}"/>
    <cellStyle name="Note 4 2 4 2 2" xfId="1216" xr:uid="{00000000-0005-0000-0000-0000C0040000}"/>
    <cellStyle name="Note 4 2 4 2_autopost vouchers" xfId="1217" xr:uid="{00000000-0005-0000-0000-0000C1040000}"/>
    <cellStyle name="Note 4 2 4 3" xfId="1218" xr:uid="{00000000-0005-0000-0000-0000C2040000}"/>
    <cellStyle name="Note 4 2 4_ Refunds" xfId="1219" xr:uid="{00000000-0005-0000-0000-0000C3040000}"/>
    <cellStyle name="Note 4 2 5" xfId="1220" xr:uid="{00000000-0005-0000-0000-0000C4040000}"/>
    <cellStyle name="Note 4 2 5 2" xfId="1221" xr:uid="{00000000-0005-0000-0000-0000C5040000}"/>
    <cellStyle name="Note 4 2 5 2 2" xfId="1222" xr:uid="{00000000-0005-0000-0000-0000C6040000}"/>
    <cellStyle name="Note 4 2 5 2_autopost vouchers" xfId="1223" xr:uid="{00000000-0005-0000-0000-0000C7040000}"/>
    <cellStyle name="Note 4 2 5 3" xfId="1224" xr:uid="{00000000-0005-0000-0000-0000C8040000}"/>
    <cellStyle name="Note 4 2 5_ Refunds" xfId="1225" xr:uid="{00000000-0005-0000-0000-0000C9040000}"/>
    <cellStyle name="Note 4 2 6" xfId="1226" xr:uid="{00000000-0005-0000-0000-0000CA040000}"/>
    <cellStyle name="Note 4 2 6 2" xfId="1227" xr:uid="{00000000-0005-0000-0000-0000CB040000}"/>
    <cellStyle name="Note 4 2 6 2 2" xfId="1228" xr:uid="{00000000-0005-0000-0000-0000CC040000}"/>
    <cellStyle name="Note 4 2 6 2_autopost vouchers" xfId="1229" xr:uid="{00000000-0005-0000-0000-0000CD040000}"/>
    <cellStyle name="Note 4 2 6 3" xfId="1230" xr:uid="{00000000-0005-0000-0000-0000CE040000}"/>
    <cellStyle name="Note 4 2 6_ Refunds" xfId="1231" xr:uid="{00000000-0005-0000-0000-0000CF040000}"/>
    <cellStyle name="Note 4 2 7" xfId="1232" xr:uid="{00000000-0005-0000-0000-0000D0040000}"/>
    <cellStyle name="Note 4 2 7 2" xfId="1233" xr:uid="{00000000-0005-0000-0000-0000D1040000}"/>
    <cellStyle name="Note 4 2 7 2 2" xfId="1234" xr:uid="{00000000-0005-0000-0000-0000D2040000}"/>
    <cellStyle name="Note 4 2 7 2_autopost vouchers" xfId="1235" xr:uid="{00000000-0005-0000-0000-0000D3040000}"/>
    <cellStyle name="Note 4 2 7 3" xfId="1236" xr:uid="{00000000-0005-0000-0000-0000D4040000}"/>
    <cellStyle name="Note 4 2 7_ Refunds" xfId="1237" xr:uid="{00000000-0005-0000-0000-0000D5040000}"/>
    <cellStyle name="Note 4 2 8" xfId="1238" xr:uid="{00000000-0005-0000-0000-0000D6040000}"/>
    <cellStyle name="Note 4 2 8 2" xfId="1239" xr:uid="{00000000-0005-0000-0000-0000D7040000}"/>
    <cellStyle name="Note 4 2 8 2 2" xfId="1240" xr:uid="{00000000-0005-0000-0000-0000D8040000}"/>
    <cellStyle name="Note 4 2 8 2_autopost vouchers" xfId="1241" xr:uid="{00000000-0005-0000-0000-0000D9040000}"/>
    <cellStyle name="Note 4 2 8 3" xfId="1242" xr:uid="{00000000-0005-0000-0000-0000DA040000}"/>
    <cellStyle name="Note 4 2 8_ Refunds" xfId="1243" xr:uid="{00000000-0005-0000-0000-0000DB040000}"/>
    <cellStyle name="Note 4 2 9" xfId="1244" xr:uid="{00000000-0005-0000-0000-0000DC040000}"/>
    <cellStyle name="Note 4 2 9 2" xfId="1245" xr:uid="{00000000-0005-0000-0000-0000DD040000}"/>
    <cellStyle name="Note 4 2 9_autopost vouchers" xfId="1246" xr:uid="{00000000-0005-0000-0000-0000DE040000}"/>
    <cellStyle name="Note 4 2_ Refunds" xfId="1247" xr:uid="{00000000-0005-0000-0000-0000DF040000}"/>
    <cellStyle name="Note 4 20" xfId="1248" xr:uid="{00000000-0005-0000-0000-0000E0040000}"/>
    <cellStyle name="Note 4 20 2" xfId="1249" xr:uid="{00000000-0005-0000-0000-0000E1040000}"/>
    <cellStyle name="Note 4 20 2 2" xfId="1250" xr:uid="{00000000-0005-0000-0000-0000E2040000}"/>
    <cellStyle name="Note 4 20 2_autopost vouchers" xfId="1251" xr:uid="{00000000-0005-0000-0000-0000E3040000}"/>
    <cellStyle name="Note 4 20 3" xfId="1252" xr:uid="{00000000-0005-0000-0000-0000E4040000}"/>
    <cellStyle name="Note 4 20_ Refunds" xfId="1253" xr:uid="{00000000-0005-0000-0000-0000E5040000}"/>
    <cellStyle name="Note 4 21" xfId="1254" xr:uid="{00000000-0005-0000-0000-0000E6040000}"/>
    <cellStyle name="Note 4 21 2" xfId="1255" xr:uid="{00000000-0005-0000-0000-0000E7040000}"/>
    <cellStyle name="Note 4 21 2 2" xfId="1256" xr:uid="{00000000-0005-0000-0000-0000E8040000}"/>
    <cellStyle name="Note 4 21 2_autopost vouchers" xfId="1257" xr:uid="{00000000-0005-0000-0000-0000E9040000}"/>
    <cellStyle name="Note 4 21 3" xfId="1258" xr:uid="{00000000-0005-0000-0000-0000EA040000}"/>
    <cellStyle name="Note 4 21_ Refunds" xfId="1259" xr:uid="{00000000-0005-0000-0000-0000EB040000}"/>
    <cellStyle name="Note 4 22" xfId="1260" xr:uid="{00000000-0005-0000-0000-0000EC040000}"/>
    <cellStyle name="Note 4 22 2" xfId="1261" xr:uid="{00000000-0005-0000-0000-0000ED040000}"/>
    <cellStyle name="Note 4 22 2 2" xfId="1262" xr:uid="{00000000-0005-0000-0000-0000EE040000}"/>
    <cellStyle name="Note 4 22 2_autopost vouchers" xfId="1263" xr:uid="{00000000-0005-0000-0000-0000EF040000}"/>
    <cellStyle name="Note 4 22 3" xfId="1264" xr:uid="{00000000-0005-0000-0000-0000F0040000}"/>
    <cellStyle name="Note 4 22_ Refunds" xfId="1265" xr:uid="{00000000-0005-0000-0000-0000F1040000}"/>
    <cellStyle name="Note 4 23" xfId="1266" xr:uid="{00000000-0005-0000-0000-0000F2040000}"/>
    <cellStyle name="Note 4 23 2" xfId="1267" xr:uid="{00000000-0005-0000-0000-0000F3040000}"/>
    <cellStyle name="Note 4 23 2 2" xfId="1268" xr:uid="{00000000-0005-0000-0000-0000F4040000}"/>
    <cellStyle name="Note 4 23 2_autopost vouchers" xfId="1269" xr:uid="{00000000-0005-0000-0000-0000F5040000}"/>
    <cellStyle name="Note 4 23 3" xfId="1270" xr:uid="{00000000-0005-0000-0000-0000F6040000}"/>
    <cellStyle name="Note 4 23_ Refunds" xfId="1271" xr:uid="{00000000-0005-0000-0000-0000F7040000}"/>
    <cellStyle name="Note 4 24" xfId="1272" xr:uid="{00000000-0005-0000-0000-0000F8040000}"/>
    <cellStyle name="Note 4 24 2" xfId="1273" xr:uid="{00000000-0005-0000-0000-0000F9040000}"/>
    <cellStyle name="Note 4 24 2 2" xfId="1274" xr:uid="{00000000-0005-0000-0000-0000FA040000}"/>
    <cellStyle name="Note 4 24 2_autopost vouchers" xfId="1275" xr:uid="{00000000-0005-0000-0000-0000FB040000}"/>
    <cellStyle name="Note 4 24 3" xfId="1276" xr:uid="{00000000-0005-0000-0000-0000FC040000}"/>
    <cellStyle name="Note 4 24_ Refunds" xfId="1277" xr:uid="{00000000-0005-0000-0000-0000FD040000}"/>
    <cellStyle name="Note 4 25" xfId="1278" xr:uid="{00000000-0005-0000-0000-0000FE040000}"/>
    <cellStyle name="Note 4 25 2" xfId="1279" xr:uid="{00000000-0005-0000-0000-0000FF040000}"/>
    <cellStyle name="Note 4 25 2 2" xfId="1280" xr:uid="{00000000-0005-0000-0000-000000050000}"/>
    <cellStyle name="Note 4 25 2_autopost vouchers" xfId="1281" xr:uid="{00000000-0005-0000-0000-000001050000}"/>
    <cellStyle name="Note 4 25 3" xfId="1282" xr:uid="{00000000-0005-0000-0000-000002050000}"/>
    <cellStyle name="Note 4 25_ Refunds" xfId="1283" xr:uid="{00000000-0005-0000-0000-000003050000}"/>
    <cellStyle name="Note 4 26" xfId="1284" xr:uid="{00000000-0005-0000-0000-000004050000}"/>
    <cellStyle name="Note 4 26 2" xfId="1285" xr:uid="{00000000-0005-0000-0000-000005050000}"/>
    <cellStyle name="Note 4 26 2 2" xfId="1286" xr:uid="{00000000-0005-0000-0000-000006050000}"/>
    <cellStyle name="Note 4 26 2_autopost vouchers" xfId="1287" xr:uid="{00000000-0005-0000-0000-000007050000}"/>
    <cellStyle name="Note 4 26 3" xfId="1288" xr:uid="{00000000-0005-0000-0000-000008050000}"/>
    <cellStyle name="Note 4 26_ Refunds" xfId="1289" xr:uid="{00000000-0005-0000-0000-000009050000}"/>
    <cellStyle name="Note 4 27" xfId="1290" xr:uid="{00000000-0005-0000-0000-00000A050000}"/>
    <cellStyle name="Note 4 27 2" xfId="1291" xr:uid="{00000000-0005-0000-0000-00000B050000}"/>
    <cellStyle name="Note 4 27 2 2" xfId="1292" xr:uid="{00000000-0005-0000-0000-00000C050000}"/>
    <cellStyle name="Note 4 27 2_autopost vouchers" xfId="1293" xr:uid="{00000000-0005-0000-0000-00000D050000}"/>
    <cellStyle name="Note 4 27 3" xfId="1294" xr:uid="{00000000-0005-0000-0000-00000E050000}"/>
    <cellStyle name="Note 4 27_ Refunds" xfId="1295" xr:uid="{00000000-0005-0000-0000-00000F050000}"/>
    <cellStyle name="Note 4 28" xfId="1296" xr:uid="{00000000-0005-0000-0000-000010050000}"/>
    <cellStyle name="Note 4 28 2" xfId="1297" xr:uid="{00000000-0005-0000-0000-000011050000}"/>
    <cellStyle name="Note 4 28 2 2" xfId="1298" xr:uid="{00000000-0005-0000-0000-000012050000}"/>
    <cellStyle name="Note 4 28 2_autopost vouchers" xfId="1299" xr:uid="{00000000-0005-0000-0000-000013050000}"/>
    <cellStyle name="Note 4 28 3" xfId="1300" xr:uid="{00000000-0005-0000-0000-000014050000}"/>
    <cellStyle name="Note 4 28_ Refunds" xfId="1301" xr:uid="{00000000-0005-0000-0000-000015050000}"/>
    <cellStyle name="Note 4 29" xfId="1302" xr:uid="{00000000-0005-0000-0000-000016050000}"/>
    <cellStyle name="Note 4 29 2" xfId="1303" xr:uid="{00000000-0005-0000-0000-000017050000}"/>
    <cellStyle name="Note 4 29 2 2" xfId="1304" xr:uid="{00000000-0005-0000-0000-000018050000}"/>
    <cellStyle name="Note 4 29 2_autopost vouchers" xfId="1305" xr:uid="{00000000-0005-0000-0000-000019050000}"/>
    <cellStyle name="Note 4 29 3" xfId="1306" xr:uid="{00000000-0005-0000-0000-00001A050000}"/>
    <cellStyle name="Note 4 29_ Refunds" xfId="1307" xr:uid="{00000000-0005-0000-0000-00001B050000}"/>
    <cellStyle name="Note 4 3" xfId="1308" xr:uid="{00000000-0005-0000-0000-00001C050000}"/>
    <cellStyle name="Note 4 3 10" xfId="1309" xr:uid="{00000000-0005-0000-0000-00001D050000}"/>
    <cellStyle name="Note 4 3 2" xfId="1310" xr:uid="{00000000-0005-0000-0000-00001E050000}"/>
    <cellStyle name="Note 4 3 2 2" xfId="1311" xr:uid="{00000000-0005-0000-0000-00001F050000}"/>
    <cellStyle name="Note 4 3 2 2 2" xfId="1312" xr:uid="{00000000-0005-0000-0000-000020050000}"/>
    <cellStyle name="Note 4 3 2 2_autopost vouchers" xfId="1313" xr:uid="{00000000-0005-0000-0000-000021050000}"/>
    <cellStyle name="Note 4 3 2 3" xfId="1314" xr:uid="{00000000-0005-0000-0000-000022050000}"/>
    <cellStyle name="Note 4 3 2_ Refunds" xfId="1315" xr:uid="{00000000-0005-0000-0000-000023050000}"/>
    <cellStyle name="Note 4 3 3" xfId="1316" xr:uid="{00000000-0005-0000-0000-000024050000}"/>
    <cellStyle name="Note 4 3 3 2" xfId="1317" xr:uid="{00000000-0005-0000-0000-000025050000}"/>
    <cellStyle name="Note 4 3 3 2 2" xfId="1318" xr:uid="{00000000-0005-0000-0000-000026050000}"/>
    <cellStyle name="Note 4 3 3 2_autopost vouchers" xfId="1319" xr:uid="{00000000-0005-0000-0000-000027050000}"/>
    <cellStyle name="Note 4 3 3 3" xfId="1320" xr:uid="{00000000-0005-0000-0000-000028050000}"/>
    <cellStyle name="Note 4 3 3_ Refunds" xfId="1321" xr:uid="{00000000-0005-0000-0000-000029050000}"/>
    <cellStyle name="Note 4 3 4" xfId="1322" xr:uid="{00000000-0005-0000-0000-00002A050000}"/>
    <cellStyle name="Note 4 3 4 2" xfId="1323" xr:uid="{00000000-0005-0000-0000-00002B050000}"/>
    <cellStyle name="Note 4 3 4 2 2" xfId="1324" xr:uid="{00000000-0005-0000-0000-00002C050000}"/>
    <cellStyle name="Note 4 3 4 2_autopost vouchers" xfId="1325" xr:uid="{00000000-0005-0000-0000-00002D050000}"/>
    <cellStyle name="Note 4 3 4 3" xfId="1326" xr:uid="{00000000-0005-0000-0000-00002E050000}"/>
    <cellStyle name="Note 4 3 4_ Refunds" xfId="1327" xr:uid="{00000000-0005-0000-0000-00002F050000}"/>
    <cellStyle name="Note 4 3 5" xfId="1328" xr:uid="{00000000-0005-0000-0000-000030050000}"/>
    <cellStyle name="Note 4 3 5 2" xfId="1329" xr:uid="{00000000-0005-0000-0000-000031050000}"/>
    <cellStyle name="Note 4 3 5 2 2" xfId="1330" xr:uid="{00000000-0005-0000-0000-000032050000}"/>
    <cellStyle name="Note 4 3 5 2_autopost vouchers" xfId="1331" xr:uid="{00000000-0005-0000-0000-000033050000}"/>
    <cellStyle name="Note 4 3 5 3" xfId="1332" xr:uid="{00000000-0005-0000-0000-000034050000}"/>
    <cellStyle name="Note 4 3 5_ Refunds" xfId="1333" xr:uid="{00000000-0005-0000-0000-000035050000}"/>
    <cellStyle name="Note 4 3 6" xfId="1334" xr:uid="{00000000-0005-0000-0000-000036050000}"/>
    <cellStyle name="Note 4 3 6 2" xfId="1335" xr:uid="{00000000-0005-0000-0000-000037050000}"/>
    <cellStyle name="Note 4 3 6 2 2" xfId="1336" xr:uid="{00000000-0005-0000-0000-000038050000}"/>
    <cellStyle name="Note 4 3 6 2_autopost vouchers" xfId="1337" xr:uid="{00000000-0005-0000-0000-000039050000}"/>
    <cellStyle name="Note 4 3 6 3" xfId="1338" xr:uid="{00000000-0005-0000-0000-00003A050000}"/>
    <cellStyle name="Note 4 3 6_ Refunds" xfId="1339" xr:uid="{00000000-0005-0000-0000-00003B050000}"/>
    <cellStyle name="Note 4 3 7" xfId="1340" xr:uid="{00000000-0005-0000-0000-00003C050000}"/>
    <cellStyle name="Note 4 3 7 2" xfId="1341" xr:uid="{00000000-0005-0000-0000-00003D050000}"/>
    <cellStyle name="Note 4 3 7 2 2" xfId="1342" xr:uid="{00000000-0005-0000-0000-00003E050000}"/>
    <cellStyle name="Note 4 3 7 2_autopost vouchers" xfId="1343" xr:uid="{00000000-0005-0000-0000-00003F050000}"/>
    <cellStyle name="Note 4 3 7 3" xfId="1344" xr:uid="{00000000-0005-0000-0000-000040050000}"/>
    <cellStyle name="Note 4 3 7_ Refunds" xfId="1345" xr:uid="{00000000-0005-0000-0000-000041050000}"/>
    <cellStyle name="Note 4 3 8" xfId="1346" xr:uid="{00000000-0005-0000-0000-000042050000}"/>
    <cellStyle name="Note 4 3 8 2" xfId="1347" xr:uid="{00000000-0005-0000-0000-000043050000}"/>
    <cellStyle name="Note 4 3 8 2 2" xfId="1348" xr:uid="{00000000-0005-0000-0000-000044050000}"/>
    <cellStyle name="Note 4 3 8 2_autopost vouchers" xfId="1349" xr:uid="{00000000-0005-0000-0000-000045050000}"/>
    <cellStyle name="Note 4 3 8 3" xfId="1350" xr:uid="{00000000-0005-0000-0000-000046050000}"/>
    <cellStyle name="Note 4 3 8_ Refunds" xfId="1351" xr:uid="{00000000-0005-0000-0000-000047050000}"/>
    <cellStyle name="Note 4 3 9" xfId="1352" xr:uid="{00000000-0005-0000-0000-000048050000}"/>
    <cellStyle name="Note 4 3 9 2" xfId="1353" xr:uid="{00000000-0005-0000-0000-000049050000}"/>
    <cellStyle name="Note 4 3 9_autopost vouchers" xfId="1354" xr:uid="{00000000-0005-0000-0000-00004A050000}"/>
    <cellStyle name="Note 4 3_ Refunds" xfId="1355" xr:uid="{00000000-0005-0000-0000-00004B050000}"/>
    <cellStyle name="Note 4 30" xfId="1356" xr:uid="{00000000-0005-0000-0000-00004C050000}"/>
    <cellStyle name="Note 4 30 2" xfId="1357" xr:uid="{00000000-0005-0000-0000-00004D050000}"/>
    <cellStyle name="Note 4 30 2 2" xfId="1358" xr:uid="{00000000-0005-0000-0000-00004E050000}"/>
    <cellStyle name="Note 4 30 2_autopost vouchers" xfId="1359" xr:uid="{00000000-0005-0000-0000-00004F050000}"/>
    <cellStyle name="Note 4 30 3" xfId="1360" xr:uid="{00000000-0005-0000-0000-000050050000}"/>
    <cellStyle name="Note 4 30_ Refunds" xfId="1361" xr:uid="{00000000-0005-0000-0000-000051050000}"/>
    <cellStyle name="Note 4 31" xfId="1362" xr:uid="{00000000-0005-0000-0000-000052050000}"/>
    <cellStyle name="Note 4 31 2" xfId="1363" xr:uid="{00000000-0005-0000-0000-000053050000}"/>
    <cellStyle name="Note 4 31 2 2" xfId="1364" xr:uid="{00000000-0005-0000-0000-000054050000}"/>
    <cellStyle name="Note 4 31 2_autopost vouchers" xfId="1365" xr:uid="{00000000-0005-0000-0000-000055050000}"/>
    <cellStyle name="Note 4 31 3" xfId="1366" xr:uid="{00000000-0005-0000-0000-000056050000}"/>
    <cellStyle name="Note 4 31_ Refunds" xfId="1367" xr:uid="{00000000-0005-0000-0000-000057050000}"/>
    <cellStyle name="Note 4 32" xfId="1368" xr:uid="{00000000-0005-0000-0000-000058050000}"/>
    <cellStyle name="Note 4 32 2" xfId="1369" xr:uid="{00000000-0005-0000-0000-000059050000}"/>
    <cellStyle name="Note 4 32 2 2" xfId="1370" xr:uid="{00000000-0005-0000-0000-00005A050000}"/>
    <cellStyle name="Note 4 32 2_autopost vouchers" xfId="1371" xr:uid="{00000000-0005-0000-0000-00005B050000}"/>
    <cellStyle name="Note 4 32 3" xfId="1372" xr:uid="{00000000-0005-0000-0000-00005C050000}"/>
    <cellStyle name="Note 4 32_ Refunds" xfId="1373" xr:uid="{00000000-0005-0000-0000-00005D050000}"/>
    <cellStyle name="Note 4 33" xfId="1374" xr:uid="{00000000-0005-0000-0000-00005E050000}"/>
    <cellStyle name="Note 4 33 2" xfId="1375" xr:uid="{00000000-0005-0000-0000-00005F050000}"/>
    <cellStyle name="Note 4 33_autopost vouchers" xfId="1376" xr:uid="{00000000-0005-0000-0000-000060050000}"/>
    <cellStyle name="Note 4 34" xfId="1377" xr:uid="{00000000-0005-0000-0000-000061050000}"/>
    <cellStyle name="Note 4 4" xfId="1378" xr:uid="{00000000-0005-0000-0000-000062050000}"/>
    <cellStyle name="Note 4 4 10" xfId="1379" xr:uid="{00000000-0005-0000-0000-000063050000}"/>
    <cellStyle name="Note 4 4 2" xfId="1380" xr:uid="{00000000-0005-0000-0000-000064050000}"/>
    <cellStyle name="Note 4 4 2 2" xfId="1381" xr:uid="{00000000-0005-0000-0000-000065050000}"/>
    <cellStyle name="Note 4 4 2 2 2" xfId="1382" xr:uid="{00000000-0005-0000-0000-000066050000}"/>
    <cellStyle name="Note 4 4 2 2_autopost vouchers" xfId="1383" xr:uid="{00000000-0005-0000-0000-000067050000}"/>
    <cellStyle name="Note 4 4 2 3" xfId="1384" xr:uid="{00000000-0005-0000-0000-000068050000}"/>
    <cellStyle name="Note 4 4 2_ Refunds" xfId="1385" xr:uid="{00000000-0005-0000-0000-000069050000}"/>
    <cellStyle name="Note 4 4 3" xfId="1386" xr:uid="{00000000-0005-0000-0000-00006A050000}"/>
    <cellStyle name="Note 4 4 3 2" xfId="1387" xr:uid="{00000000-0005-0000-0000-00006B050000}"/>
    <cellStyle name="Note 4 4 3 2 2" xfId="1388" xr:uid="{00000000-0005-0000-0000-00006C050000}"/>
    <cellStyle name="Note 4 4 3 2_autopost vouchers" xfId="1389" xr:uid="{00000000-0005-0000-0000-00006D050000}"/>
    <cellStyle name="Note 4 4 3 3" xfId="1390" xr:uid="{00000000-0005-0000-0000-00006E050000}"/>
    <cellStyle name="Note 4 4 3_ Refunds" xfId="1391" xr:uid="{00000000-0005-0000-0000-00006F050000}"/>
    <cellStyle name="Note 4 4 4" xfId="1392" xr:uid="{00000000-0005-0000-0000-000070050000}"/>
    <cellStyle name="Note 4 4 4 2" xfId="1393" xr:uid="{00000000-0005-0000-0000-000071050000}"/>
    <cellStyle name="Note 4 4 4 2 2" xfId="1394" xr:uid="{00000000-0005-0000-0000-000072050000}"/>
    <cellStyle name="Note 4 4 4 2_autopost vouchers" xfId="1395" xr:uid="{00000000-0005-0000-0000-000073050000}"/>
    <cellStyle name="Note 4 4 4 3" xfId="1396" xr:uid="{00000000-0005-0000-0000-000074050000}"/>
    <cellStyle name="Note 4 4 4_ Refunds" xfId="1397" xr:uid="{00000000-0005-0000-0000-000075050000}"/>
    <cellStyle name="Note 4 4 5" xfId="1398" xr:uid="{00000000-0005-0000-0000-000076050000}"/>
    <cellStyle name="Note 4 4 5 2" xfId="1399" xr:uid="{00000000-0005-0000-0000-000077050000}"/>
    <cellStyle name="Note 4 4 5 2 2" xfId="1400" xr:uid="{00000000-0005-0000-0000-000078050000}"/>
    <cellStyle name="Note 4 4 5 2_autopost vouchers" xfId="1401" xr:uid="{00000000-0005-0000-0000-000079050000}"/>
    <cellStyle name="Note 4 4 5 3" xfId="1402" xr:uid="{00000000-0005-0000-0000-00007A050000}"/>
    <cellStyle name="Note 4 4 5_ Refunds" xfId="1403" xr:uid="{00000000-0005-0000-0000-00007B050000}"/>
    <cellStyle name="Note 4 4 6" xfId="1404" xr:uid="{00000000-0005-0000-0000-00007C050000}"/>
    <cellStyle name="Note 4 4 6 2" xfId="1405" xr:uid="{00000000-0005-0000-0000-00007D050000}"/>
    <cellStyle name="Note 4 4 6 2 2" xfId="1406" xr:uid="{00000000-0005-0000-0000-00007E050000}"/>
    <cellStyle name="Note 4 4 6 2_autopost vouchers" xfId="1407" xr:uid="{00000000-0005-0000-0000-00007F050000}"/>
    <cellStyle name="Note 4 4 6 3" xfId="1408" xr:uid="{00000000-0005-0000-0000-000080050000}"/>
    <cellStyle name="Note 4 4 6_ Refunds" xfId="1409" xr:uid="{00000000-0005-0000-0000-000081050000}"/>
    <cellStyle name="Note 4 4 7" xfId="1410" xr:uid="{00000000-0005-0000-0000-000082050000}"/>
    <cellStyle name="Note 4 4 7 2" xfId="1411" xr:uid="{00000000-0005-0000-0000-000083050000}"/>
    <cellStyle name="Note 4 4 7 2 2" xfId="1412" xr:uid="{00000000-0005-0000-0000-000084050000}"/>
    <cellStyle name="Note 4 4 7 2_autopost vouchers" xfId="1413" xr:uid="{00000000-0005-0000-0000-000085050000}"/>
    <cellStyle name="Note 4 4 7 3" xfId="1414" xr:uid="{00000000-0005-0000-0000-000086050000}"/>
    <cellStyle name="Note 4 4 7_ Refunds" xfId="1415" xr:uid="{00000000-0005-0000-0000-000087050000}"/>
    <cellStyle name="Note 4 4 8" xfId="1416" xr:uid="{00000000-0005-0000-0000-000088050000}"/>
    <cellStyle name="Note 4 4 8 2" xfId="1417" xr:uid="{00000000-0005-0000-0000-000089050000}"/>
    <cellStyle name="Note 4 4 8 2 2" xfId="1418" xr:uid="{00000000-0005-0000-0000-00008A050000}"/>
    <cellStyle name="Note 4 4 8 2_autopost vouchers" xfId="1419" xr:uid="{00000000-0005-0000-0000-00008B050000}"/>
    <cellStyle name="Note 4 4 8 3" xfId="1420" xr:uid="{00000000-0005-0000-0000-00008C050000}"/>
    <cellStyle name="Note 4 4 8_ Refunds" xfId="1421" xr:uid="{00000000-0005-0000-0000-00008D050000}"/>
    <cellStyle name="Note 4 4 9" xfId="1422" xr:uid="{00000000-0005-0000-0000-00008E050000}"/>
    <cellStyle name="Note 4 4 9 2" xfId="1423" xr:uid="{00000000-0005-0000-0000-00008F050000}"/>
    <cellStyle name="Note 4 4 9_autopost vouchers" xfId="1424" xr:uid="{00000000-0005-0000-0000-000090050000}"/>
    <cellStyle name="Note 4 4_ Refunds" xfId="1425" xr:uid="{00000000-0005-0000-0000-000091050000}"/>
    <cellStyle name="Note 4 5" xfId="1426" xr:uid="{00000000-0005-0000-0000-000092050000}"/>
    <cellStyle name="Note 4 5 2" xfId="1427" xr:uid="{00000000-0005-0000-0000-000093050000}"/>
    <cellStyle name="Note 4 5 2 2" xfId="1428" xr:uid="{00000000-0005-0000-0000-000094050000}"/>
    <cellStyle name="Note 4 5 2_autopost vouchers" xfId="1429" xr:uid="{00000000-0005-0000-0000-000095050000}"/>
    <cellStyle name="Note 4 5 3" xfId="1430" xr:uid="{00000000-0005-0000-0000-000096050000}"/>
    <cellStyle name="Note 4 5_ Refunds" xfId="1431" xr:uid="{00000000-0005-0000-0000-000097050000}"/>
    <cellStyle name="Note 4 6" xfId="1432" xr:uid="{00000000-0005-0000-0000-000098050000}"/>
    <cellStyle name="Note 4 6 2" xfId="1433" xr:uid="{00000000-0005-0000-0000-000099050000}"/>
    <cellStyle name="Note 4 6 2 2" xfId="1434" xr:uid="{00000000-0005-0000-0000-00009A050000}"/>
    <cellStyle name="Note 4 6 2_autopost vouchers" xfId="1435" xr:uid="{00000000-0005-0000-0000-00009B050000}"/>
    <cellStyle name="Note 4 6 3" xfId="1436" xr:uid="{00000000-0005-0000-0000-00009C050000}"/>
    <cellStyle name="Note 4 6_ Refunds" xfId="1437" xr:uid="{00000000-0005-0000-0000-00009D050000}"/>
    <cellStyle name="Note 4 7" xfId="1438" xr:uid="{00000000-0005-0000-0000-00009E050000}"/>
    <cellStyle name="Note 4 7 2" xfId="1439" xr:uid="{00000000-0005-0000-0000-00009F050000}"/>
    <cellStyle name="Note 4 7 2 2" xfId="1440" xr:uid="{00000000-0005-0000-0000-0000A0050000}"/>
    <cellStyle name="Note 4 7 2_autopost vouchers" xfId="1441" xr:uid="{00000000-0005-0000-0000-0000A1050000}"/>
    <cellStyle name="Note 4 7 3" xfId="1442" xr:uid="{00000000-0005-0000-0000-0000A2050000}"/>
    <cellStyle name="Note 4 7_ Refunds" xfId="1443" xr:uid="{00000000-0005-0000-0000-0000A3050000}"/>
    <cellStyle name="Note 4 8" xfId="1444" xr:uid="{00000000-0005-0000-0000-0000A4050000}"/>
    <cellStyle name="Note 4 8 2" xfId="1445" xr:uid="{00000000-0005-0000-0000-0000A5050000}"/>
    <cellStyle name="Note 4 8 2 2" xfId="1446" xr:uid="{00000000-0005-0000-0000-0000A6050000}"/>
    <cellStyle name="Note 4 8 2_autopost vouchers" xfId="1447" xr:uid="{00000000-0005-0000-0000-0000A7050000}"/>
    <cellStyle name="Note 4 8 3" xfId="1448" xr:uid="{00000000-0005-0000-0000-0000A8050000}"/>
    <cellStyle name="Note 4 8_ Refunds" xfId="1449" xr:uid="{00000000-0005-0000-0000-0000A9050000}"/>
    <cellStyle name="Note 4 9" xfId="1450" xr:uid="{00000000-0005-0000-0000-0000AA050000}"/>
    <cellStyle name="Note 4 9 2" xfId="1451" xr:uid="{00000000-0005-0000-0000-0000AB050000}"/>
    <cellStyle name="Note 4 9 2 2" xfId="1452" xr:uid="{00000000-0005-0000-0000-0000AC050000}"/>
    <cellStyle name="Note 4 9 2_autopost vouchers" xfId="1453" xr:uid="{00000000-0005-0000-0000-0000AD050000}"/>
    <cellStyle name="Note 4 9 3" xfId="1454" xr:uid="{00000000-0005-0000-0000-0000AE050000}"/>
    <cellStyle name="Note 4 9_ Refunds" xfId="1455" xr:uid="{00000000-0005-0000-0000-0000AF050000}"/>
    <cellStyle name="Note 4_ Refunds" xfId="1456" xr:uid="{00000000-0005-0000-0000-0000B0050000}"/>
    <cellStyle name="Note 5" xfId="1457" xr:uid="{00000000-0005-0000-0000-0000B1050000}"/>
    <cellStyle name="Note 5 10" xfId="1458" xr:uid="{00000000-0005-0000-0000-0000B2050000}"/>
    <cellStyle name="Note 5 10 2" xfId="1459" xr:uid="{00000000-0005-0000-0000-0000B3050000}"/>
    <cellStyle name="Note 5 10 2 2" xfId="1460" xr:uid="{00000000-0005-0000-0000-0000B4050000}"/>
    <cellStyle name="Note 5 10 2_autopost vouchers" xfId="1461" xr:uid="{00000000-0005-0000-0000-0000B5050000}"/>
    <cellStyle name="Note 5 10 3" xfId="1462" xr:uid="{00000000-0005-0000-0000-0000B6050000}"/>
    <cellStyle name="Note 5 10_ Refunds" xfId="1463" xr:uid="{00000000-0005-0000-0000-0000B7050000}"/>
    <cellStyle name="Note 5 11" xfId="1464" xr:uid="{00000000-0005-0000-0000-0000B8050000}"/>
    <cellStyle name="Note 5 11 2" xfId="1465" xr:uid="{00000000-0005-0000-0000-0000B9050000}"/>
    <cellStyle name="Note 5 11 2 2" xfId="1466" xr:uid="{00000000-0005-0000-0000-0000BA050000}"/>
    <cellStyle name="Note 5 11 2_autopost vouchers" xfId="1467" xr:uid="{00000000-0005-0000-0000-0000BB050000}"/>
    <cellStyle name="Note 5 11 3" xfId="1468" xr:uid="{00000000-0005-0000-0000-0000BC050000}"/>
    <cellStyle name="Note 5 11_ Refunds" xfId="1469" xr:uid="{00000000-0005-0000-0000-0000BD050000}"/>
    <cellStyle name="Note 5 12" xfId="1470" xr:uid="{00000000-0005-0000-0000-0000BE050000}"/>
    <cellStyle name="Note 5 12 2" xfId="1471" xr:uid="{00000000-0005-0000-0000-0000BF050000}"/>
    <cellStyle name="Note 5 12 2 2" xfId="1472" xr:uid="{00000000-0005-0000-0000-0000C0050000}"/>
    <cellStyle name="Note 5 12 2_autopost vouchers" xfId="1473" xr:uid="{00000000-0005-0000-0000-0000C1050000}"/>
    <cellStyle name="Note 5 12 3" xfId="1474" xr:uid="{00000000-0005-0000-0000-0000C2050000}"/>
    <cellStyle name="Note 5 12_ Refunds" xfId="1475" xr:uid="{00000000-0005-0000-0000-0000C3050000}"/>
    <cellStyle name="Note 5 13" xfId="1476" xr:uid="{00000000-0005-0000-0000-0000C4050000}"/>
    <cellStyle name="Note 5 13 2" xfId="1477" xr:uid="{00000000-0005-0000-0000-0000C5050000}"/>
    <cellStyle name="Note 5 13 2 2" xfId="1478" xr:uid="{00000000-0005-0000-0000-0000C6050000}"/>
    <cellStyle name="Note 5 13 2_autopost vouchers" xfId="1479" xr:uid="{00000000-0005-0000-0000-0000C7050000}"/>
    <cellStyle name="Note 5 13 3" xfId="1480" xr:uid="{00000000-0005-0000-0000-0000C8050000}"/>
    <cellStyle name="Note 5 13_ Refunds" xfId="1481" xr:uid="{00000000-0005-0000-0000-0000C9050000}"/>
    <cellStyle name="Note 5 14" xfId="1482" xr:uid="{00000000-0005-0000-0000-0000CA050000}"/>
    <cellStyle name="Note 5 14 2" xfId="1483" xr:uid="{00000000-0005-0000-0000-0000CB050000}"/>
    <cellStyle name="Note 5 14 2 2" xfId="1484" xr:uid="{00000000-0005-0000-0000-0000CC050000}"/>
    <cellStyle name="Note 5 14 2_autopost vouchers" xfId="1485" xr:uid="{00000000-0005-0000-0000-0000CD050000}"/>
    <cellStyle name="Note 5 14 3" xfId="1486" xr:uid="{00000000-0005-0000-0000-0000CE050000}"/>
    <cellStyle name="Note 5 14_ Refunds" xfId="1487" xr:uid="{00000000-0005-0000-0000-0000CF050000}"/>
    <cellStyle name="Note 5 15" xfId="1488" xr:uid="{00000000-0005-0000-0000-0000D0050000}"/>
    <cellStyle name="Note 5 15 2" xfId="1489" xr:uid="{00000000-0005-0000-0000-0000D1050000}"/>
    <cellStyle name="Note 5 15 2 2" xfId="1490" xr:uid="{00000000-0005-0000-0000-0000D2050000}"/>
    <cellStyle name="Note 5 15 2_autopost vouchers" xfId="1491" xr:uid="{00000000-0005-0000-0000-0000D3050000}"/>
    <cellStyle name="Note 5 15 3" xfId="1492" xr:uid="{00000000-0005-0000-0000-0000D4050000}"/>
    <cellStyle name="Note 5 15_ Refunds" xfId="1493" xr:uid="{00000000-0005-0000-0000-0000D5050000}"/>
    <cellStyle name="Note 5 16" xfId="1494" xr:uid="{00000000-0005-0000-0000-0000D6050000}"/>
    <cellStyle name="Note 5 16 2" xfId="1495" xr:uid="{00000000-0005-0000-0000-0000D7050000}"/>
    <cellStyle name="Note 5 16 2 2" xfId="1496" xr:uid="{00000000-0005-0000-0000-0000D8050000}"/>
    <cellStyle name="Note 5 16 2_autopost vouchers" xfId="1497" xr:uid="{00000000-0005-0000-0000-0000D9050000}"/>
    <cellStyle name="Note 5 16 3" xfId="1498" xr:uid="{00000000-0005-0000-0000-0000DA050000}"/>
    <cellStyle name="Note 5 16_ Refunds" xfId="1499" xr:uid="{00000000-0005-0000-0000-0000DB050000}"/>
    <cellStyle name="Note 5 17" xfId="1500" xr:uid="{00000000-0005-0000-0000-0000DC050000}"/>
    <cellStyle name="Note 5 17 2" xfId="1501" xr:uid="{00000000-0005-0000-0000-0000DD050000}"/>
    <cellStyle name="Note 5 17 2 2" xfId="1502" xr:uid="{00000000-0005-0000-0000-0000DE050000}"/>
    <cellStyle name="Note 5 17 2_autopost vouchers" xfId="1503" xr:uid="{00000000-0005-0000-0000-0000DF050000}"/>
    <cellStyle name="Note 5 17 3" xfId="1504" xr:uid="{00000000-0005-0000-0000-0000E0050000}"/>
    <cellStyle name="Note 5 17_ Refunds" xfId="1505" xr:uid="{00000000-0005-0000-0000-0000E1050000}"/>
    <cellStyle name="Note 5 18" xfId="1506" xr:uid="{00000000-0005-0000-0000-0000E2050000}"/>
    <cellStyle name="Note 5 18 2" xfId="1507" xr:uid="{00000000-0005-0000-0000-0000E3050000}"/>
    <cellStyle name="Note 5 18 2 2" xfId="1508" xr:uid="{00000000-0005-0000-0000-0000E4050000}"/>
    <cellStyle name="Note 5 18 2_autopost vouchers" xfId="1509" xr:uid="{00000000-0005-0000-0000-0000E5050000}"/>
    <cellStyle name="Note 5 18 3" xfId="1510" xr:uid="{00000000-0005-0000-0000-0000E6050000}"/>
    <cellStyle name="Note 5 18_ Refunds" xfId="1511" xr:uid="{00000000-0005-0000-0000-0000E7050000}"/>
    <cellStyle name="Note 5 19" xfId="1512" xr:uid="{00000000-0005-0000-0000-0000E8050000}"/>
    <cellStyle name="Note 5 19 2" xfId="1513" xr:uid="{00000000-0005-0000-0000-0000E9050000}"/>
    <cellStyle name="Note 5 19 2 2" xfId="1514" xr:uid="{00000000-0005-0000-0000-0000EA050000}"/>
    <cellStyle name="Note 5 19 2_autopost vouchers" xfId="1515" xr:uid="{00000000-0005-0000-0000-0000EB050000}"/>
    <cellStyle name="Note 5 19 3" xfId="1516" xr:uid="{00000000-0005-0000-0000-0000EC050000}"/>
    <cellStyle name="Note 5 19_ Refunds" xfId="1517" xr:uid="{00000000-0005-0000-0000-0000ED050000}"/>
    <cellStyle name="Note 5 2" xfId="1518" xr:uid="{00000000-0005-0000-0000-0000EE050000}"/>
    <cellStyle name="Note 5 2 10" xfId="1519" xr:uid="{00000000-0005-0000-0000-0000EF050000}"/>
    <cellStyle name="Note 5 2 2" xfId="1520" xr:uid="{00000000-0005-0000-0000-0000F0050000}"/>
    <cellStyle name="Note 5 2 2 2" xfId="1521" xr:uid="{00000000-0005-0000-0000-0000F1050000}"/>
    <cellStyle name="Note 5 2 2 2 2" xfId="1522" xr:uid="{00000000-0005-0000-0000-0000F2050000}"/>
    <cellStyle name="Note 5 2 2 2_autopost vouchers" xfId="1523" xr:uid="{00000000-0005-0000-0000-0000F3050000}"/>
    <cellStyle name="Note 5 2 2 3" xfId="1524" xr:uid="{00000000-0005-0000-0000-0000F4050000}"/>
    <cellStyle name="Note 5 2 2_ Refunds" xfId="1525" xr:uid="{00000000-0005-0000-0000-0000F5050000}"/>
    <cellStyle name="Note 5 2 3" xfId="1526" xr:uid="{00000000-0005-0000-0000-0000F6050000}"/>
    <cellStyle name="Note 5 2 3 2" xfId="1527" xr:uid="{00000000-0005-0000-0000-0000F7050000}"/>
    <cellStyle name="Note 5 2 3 2 2" xfId="1528" xr:uid="{00000000-0005-0000-0000-0000F8050000}"/>
    <cellStyle name="Note 5 2 3 2_autopost vouchers" xfId="1529" xr:uid="{00000000-0005-0000-0000-0000F9050000}"/>
    <cellStyle name="Note 5 2 3 3" xfId="1530" xr:uid="{00000000-0005-0000-0000-0000FA050000}"/>
    <cellStyle name="Note 5 2 3_ Refunds" xfId="1531" xr:uid="{00000000-0005-0000-0000-0000FB050000}"/>
    <cellStyle name="Note 5 2 4" xfId="1532" xr:uid="{00000000-0005-0000-0000-0000FC050000}"/>
    <cellStyle name="Note 5 2 4 2" xfId="1533" xr:uid="{00000000-0005-0000-0000-0000FD050000}"/>
    <cellStyle name="Note 5 2 4 2 2" xfId="1534" xr:uid="{00000000-0005-0000-0000-0000FE050000}"/>
    <cellStyle name="Note 5 2 4 2_autopost vouchers" xfId="1535" xr:uid="{00000000-0005-0000-0000-0000FF050000}"/>
    <cellStyle name="Note 5 2 4 3" xfId="1536" xr:uid="{00000000-0005-0000-0000-000000060000}"/>
    <cellStyle name="Note 5 2 4_ Refunds" xfId="1537" xr:uid="{00000000-0005-0000-0000-000001060000}"/>
    <cellStyle name="Note 5 2 5" xfId="1538" xr:uid="{00000000-0005-0000-0000-000002060000}"/>
    <cellStyle name="Note 5 2 5 2" xfId="1539" xr:uid="{00000000-0005-0000-0000-000003060000}"/>
    <cellStyle name="Note 5 2 5 2 2" xfId="1540" xr:uid="{00000000-0005-0000-0000-000004060000}"/>
    <cellStyle name="Note 5 2 5 2_autopost vouchers" xfId="1541" xr:uid="{00000000-0005-0000-0000-000005060000}"/>
    <cellStyle name="Note 5 2 5 3" xfId="1542" xr:uid="{00000000-0005-0000-0000-000006060000}"/>
    <cellStyle name="Note 5 2 5_ Refunds" xfId="1543" xr:uid="{00000000-0005-0000-0000-000007060000}"/>
    <cellStyle name="Note 5 2 6" xfId="1544" xr:uid="{00000000-0005-0000-0000-000008060000}"/>
    <cellStyle name="Note 5 2 6 2" xfId="1545" xr:uid="{00000000-0005-0000-0000-000009060000}"/>
    <cellStyle name="Note 5 2 6 2 2" xfId="1546" xr:uid="{00000000-0005-0000-0000-00000A060000}"/>
    <cellStyle name="Note 5 2 6 2_autopost vouchers" xfId="1547" xr:uid="{00000000-0005-0000-0000-00000B060000}"/>
    <cellStyle name="Note 5 2 6 3" xfId="1548" xr:uid="{00000000-0005-0000-0000-00000C060000}"/>
    <cellStyle name="Note 5 2 6_ Refunds" xfId="1549" xr:uid="{00000000-0005-0000-0000-00000D060000}"/>
    <cellStyle name="Note 5 2 7" xfId="1550" xr:uid="{00000000-0005-0000-0000-00000E060000}"/>
    <cellStyle name="Note 5 2 7 2" xfId="1551" xr:uid="{00000000-0005-0000-0000-00000F060000}"/>
    <cellStyle name="Note 5 2 7 2 2" xfId="1552" xr:uid="{00000000-0005-0000-0000-000010060000}"/>
    <cellStyle name="Note 5 2 7 2_autopost vouchers" xfId="1553" xr:uid="{00000000-0005-0000-0000-000011060000}"/>
    <cellStyle name="Note 5 2 7 3" xfId="1554" xr:uid="{00000000-0005-0000-0000-000012060000}"/>
    <cellStyle name="Note 5 2 7_ Refunds" xfId="1555" xr:uid="{00000000-0005-0000-0000-000013060000}"/>
    <cellStyle name="Note 5 2 8" xfId="1556" xr:uid="{00000000-0005-0000-0000-000014060000}"/>
    <cellStyle name="Note 5 2 8 2" xfId="1557" xr:uid="{00000000-0005-0000-0000-000015060000}"/>
    <cellStyle name="Note 5 2 8 2 2" xfId="1558" xr:uid="{00000000-0005-0000-0000-000016060000}"/>
    <cellStyle name="Note 5 2 8 2_autopost vouchers" xfId="1559" xr:uid="{00000000-0005-0000-0000-000017060000}"/>
    <cellStyle name="Note 5 2 8 3" xfId="1560" xr:uid="{00000000-0005-0000-0000-000018060000}"/>
    <cellStyle name="Note 5 2 8_ Refunds" xfId="1561" xr:uid="{00000000-0005-0000-0000-000019060000}"/>
    <cellStyle name="Note 5 2 9" xfId="1562" xr:uid="{00000000-0005-0000-0000-00001A060000}"/>
    <cellStyle name="Note 5 2 9 2" xfId="1563" xr:uid="{00000000-0005-0000-0000-00001B060000}"/>
    <cellStyle name="Note 5 2 9_autopost vouchers" xfId="1564" xr:uid="{00000000-0005-0000-0000-00001C060000}"/>
    <cellStyle name="Note 5 2_ Refunds" xfId="1565" xr:uid="{00000000-0005-0000-0000-00001D060000}"/>
    <cellStyle name="Note 5 20" xfId="1566" xr:uid="{00000000-0005-0000-0000-00001E060000}"/>
    <cellStyle name="Note 5 20 2" xfId="1567" xr:uid="{00000000-0005-0000-0000-00001F060000}"/>
    <cellStyle name="Note 5 20 2 2" xfId="1568" xr:uid="{00000000-0005-0000-0000-000020060000}"/>
    <cellStyle name="Note 5 20 2_autopost vouchers" xfId="1569" xr:uid="{00000000-0005-0000-0000-000021060000}"/>
    <cellStyle name="Note 5 20 3" xfId="1570" xr:uid="{00000000-0005-0000-0000-000022060000}"/>
    <cellStyle name="Note 5 20_ Refunds" xfId="1571" xr:uid="{00000000-0005-0000-0000-000023060000}"/>
    <cellStyle name="Note 5 21" xfId="1572" xr:uid="{00000000-0005-0000-0000-000024060000}"/>
    <cellStyle name="Note 5 21 2" xfId="1573" xr:uid="{00000000-0005-0000-0000-000025060000}"/>
    <cellStyle name="Note 5 21 2 2" xfId="1574" xr:uid="{00000000-0005-0000-0000-000026060000}"/>
    <cellStyle name="Note 5 21 2_autopost vouchers" xfId="1575" xr:uid="{00000000-0005-0000-0000-000027060000}"/>
    <cellStyle name="Note 5 21 3" xfId="1576" xr:uid="{00000000-0005-0000-0000-000028060000}"/>
    <cellStyle name="Note 5 21_ Refunds" xfId="1577" xr:uid="{00000000-0005-0000-0000-000029060000}"/>
    <cellStyle name="Note 5 22" xfId="1578" xr:uid="{00000000-0005-0000-0000-00002A060000}"/>
    <cellStyle name="Note 5 22 2" xfId="1579" xr:uid="{00000000-0005-0000-0000-00002B060000}"/>
    <cellStyle name="Note 5 22 2 2" xfId="1580" xr:uid="{00000000-0005-0000-0000-00002C060000}"/>
    <cellStyle name="Note 5 22 2_autopost vouchers" xfId="1581" xr:uid="{00000000-0005-0000-0000-00002D060000}"/>
    <cellStyle name="Note 5 22 3" xfId="1582" xr:uid="{00000000-0005-0000-0000-00002E060000}"/>
    <cellStyle name="Note 5 22_ Refunds" xfId="1583" xr:uid="{00000000-0005-0000-0000-00002F060000}"/>
    <cellStyle name="Note 5 23" xfId="1584" xr:uid="{00000000-0005-0000-0000-000030060000}"/>
    <cellStyle name="Note 5 23 2" xfId="1585" xr:uid="{00000000-0005-0000-0000-000031060000}"/>
    <cellStyle name="Note 5 23 2 2" xfId="1586" xr:uid="{00000000-0005-0000-0000-000032060000}"/>
    <cellStyle name="Note 5 23 2_autopost vouchers" xfId="1587" xr:uid="{00000000-0005-0000-0000-000033060000}"/>
    <cellStyle name="Note 5 23 3" xfId="1588" xr:uid="{00000000-0005-0000-0000-000034060000}"/>
    <cellStyle name="Note 5 23_ Refunds" xfId="1589" xr:uid="{00000000-0005-0000-0000-000035060000}"/>
    <cellStyle name="Note 5 24" xfId="1590" xr:uid="{00000000-0005-0000-0000-000036060000}"/>
    <cellStyle name="Note 5 24 2" xfId="1591" xr:uid="{00000000-0005-0000-0000-000037060000}"/>
    <cellStyle name="Note 5 24 2 2" xfId="1592" xr:uid="{00000000-0005-0000-0000-000038060000}"/>
    <cellStyle name="Note 5 24 2_autopost vouchers" xfId="1593" xr:uid="{00000000-0005-0000-0000-000039060000}"/>
    <cellStyle name="Note 5 24 3" xfId="1594" xr:uid="{00000000-0005-0000-0000-00003A060000}"/>
    <cellStyle name="Note 5 24_ Refunds" xfId="1595" xr:uid="{00000000-0005-0000-0000-00003B060000}"/>
    <cellStyle name="Note 5 25" xfId="1596" xr:uid="{00000000-0005-0000-0000-00003C060000}"/>
    <cellStyle name="Note 5 25 2" xfId="1597" xr:uid="{00000000-0005-0000-0000-00003D060000}"/>
    <cellStyle name="Note 5 25 2 2" xfId="1598" xr:uid="{00000000-0005-0000-0000-00003E060000}"/>
    <cellStyle name="Note 5 25 2_autopost vouchers" xfId="1599" xr:uid="{00000000-0005-0000-0000-00003F060000}"/>
    <cellStyle name="Note 5 25 3" xfId="1600" xr:uid="{00000000-0005-0000-0000-000040060000}"/>
    <cellStyle name="Note 5 25_ Refunds" xfId="1601" xr:uid="{00000000-0005-0000-0000-000041060000}"/>
    <cellStyle name="Note 5 26" xfId="1602" xr:uid="{00000000-0005-0000-0000-000042060000}"/>
    <cellStyle name="Note 5 26 2" xfId="1603" xr:uid="{00000000-0005-0000-0000-000043060000}"/>
    <cellStyle name="Note 5 26 2 2" xfId="1604" xr:uid="{00000000-0005-0000-0000-000044060000}"/>
    <cellStyle name="Note 5 26 2_autopost vouchers" xfId="1605" xr:uid="{00000000-0005-0000-0000-000045060000}"/>
    <cellStyle name="Note 5 26 3" xfId="1606" xr:uid="{00000000-0005-0000-0000-000046060000}"/>
    <cellStyle name="Note 5 26_ Refunds" xfId="1607" xr:uid="{00000000-0005-0000-0000-000047060000}"/>
    <cellStyle name="Note 5 27" xfId="1608" xr:uid="{00000000-0005-0000-0000-000048060000}"/>
    <cellStyle name="Note 5 27 2" xfId="1609" xr:uid="{00000000-0005-0000-0000-000049060000}"/>
    <cellStyle name="Note 5 27 2 2" xfId="1610" xr:uid="{00000000-0005-0000-0000-00004A060000}"/>
    <cellStyle name="Note 5 27 2_autopost vouchers" xfId="1611" xr:uid="{00000000-0005-0000-0000-00004B060000}"/>
    <cellStyle name="Note 5 27 3" xfId="1612" xr:uid="{00000000-0005-0000-0000-00004C060000}"/>
    <cellStyle name="Note 5 27_ Refunds" xfId="1613" xr:uid="{00000000-0005-0000-0000-00004D060000}"/>
    <cellStyle name="Note 5 28" xfId="1614" xr:uid="{00000000-0005-0000-0000-00004E060000}"/>
    <cellStyle name="Note 5 28 2" xfId="1615" xr:uid="{00000000-0005-0000-0000-00004F060000}"/>
    <cellStyle name="Note 5 28 2 2" xfId="1616" xr:uid="{00000000-0005-0000-0000-000050060000}"/>
    <cellStyle name="Note 5 28 2_autopost vouchers" xfId="1617" xr:uid="{00000000-0005-0000-0000-000051060000}"/>
    <cellStyle name="Note 5 28 3" xfId="1618" xr:uid="{00000000-0005-0000-0000-000052060000}"/>
    <cellStyle name="Note 5 28_ Refunds" xfId="1619" xr:uid="{00000000-0005-0000-0000-000053060000}"/>
    <cellStyle name="Note 5 29" xfId="1620" xr:uid="{00000000-0005-0000-0000-000054060000}"/>
    <cellStyle name="Note 5 29 2" xfId="1621" xr:uid="{00000000-0005-0000-0000-000055060000}"/>
    <cellStyle name="Note 5 29 2 2" xfId="1622" xr:uid="{00000000-0005-0000-0000-000056060000}"/>
    <cellStyle name="Note 5 29 2_autopost vouchers" xfId="1623" xr:uid="{00000000-0005-0000-0000-000057060000}"/>
    <cellStyle name="Note 5 29 3" xfId="1624" xr:uid="{00000000-0005-0000-0000-000058060000}"/>
    <cellStyle name="Note 5 29_ Refunds" xfId="1625" xr:uid="{00000000-0005-0000-0000-000059060000}"/>
    <cellStyle name="Note 5 3" xfId="1626" xr:uid="{00000000-0005-0000-0000-00005A060000}"/>
    <cellStyle name="Note 5 3 10" xfId="1627" xr:uid="{00000000-0005-0000-0000-00005B060000}"/>
    <cellStyle name="Note 5 3 2" xfId="1628" xr:uid="{00000000-0005-0000-0000-00005C060000}"/>
    <cellStyle name="Note 5 3 2 2" xfId="1629" xr:uid="{00000000-0005-0000-0000-00005D060000}"/>
    <cellStyle name="Note 5 3 2 2 2" xfId="1630" xr:uid="{00000000-0005-0000-0000-00005E060000}"/>
    <cellStyle name="Note 5 3 2 2_autopost vouchers" xfId="1631" xr:uid="{00000000-0005-0000-0000-00005F060000}"/>
    <cellStyle name="Note 5 3 2 3" xfId="1632" xr:uid="{00000000-0005-0000-0000-000060060000}"/>
    <cellStyle name="Note 5 3 2_ Refunds" xfId="1633" xr:uid="{00000000-0005-0000-0000-000061060000}"/>
    <cellStyle name="Note 5 3 3" xfId="1634" xr:uid="{00000000-0005-0000-0000-000062060000}"/>
    <cellStyle name="Note 5 3 3 2" xfId="1635" xr:uid="{00000000-0005-0000-0000-000063060000}"/>
    <cellStyle name="Note 5 3 3 2 2" xfId="1636" xr:uid="{00000000-0005-0000-0000-000064060000}"/>
    <cellStyle name="Note 5 3 3 2_autopost vouchers" xfId="1637" xr:uid="{00000000-0005-0000-0000-000065060000}"/>
    <cellStyle name="Note 5 3 3 3" xfId="1638" xr:uid="{00000000-0005-0000-0000-000066060000}"/>
    <cellStyle name="Note 5 3 3_ Refunds" xfId="1639" xr:uid="{00000000-0005-0000-0000-000067060000}"/>
    <cellStyle name="Note 5 3 4" xfId="1640" xr:uid="{00000000-0005-0000-0000-000068060000}"/>
    <cellStyle name="Note 5 3 4 2" xfId="1641" xr:uid="{00000000-0005-0000-0000-000069060000}"/>
    <cellStyle name="Note 5 3 4 2 2" xfId="1642" xr:uid="{00000000-0005-0000-0000-00006A060000}"/>
    <cellStyle name="Note 5 3 4 2_autopost vouchers" xfId="1643" xr:uid="{00000000-0005-0000-0000-00006B060000}"/>
    <cellStyle name="Note 5 3 4 3" xfId="1644" xr:uid="{00000000-0005-0000-0000-00006C060000}"/>
    <cellStyle name="Note 5 3 4_ Refunds" xfId="1645" xr:uid="{00000000-0005-0000-0000-00006D060000}"/>
    <cellStyle name="Note 5 3 5" xfId="1646" xr:uid="{00000000-0005-0000-0000-00006E060000}"/>
    <cellStyle name="Note 5 3 5 2" xfId="1647" xr:uid="{00000000-0005-0000-0000-00006F060000}"/>
    <cellStyle name="Note 5 3 5 2 2" xfId="1648" xr:uid="{00000000-0005-0000-0000-000070060000}"/>
    <cellStyle name="Note 5 3 5 2_autopost vouchers" xfId="1649" xr:uid="{00000000-0005-0000-0000-000071060000}"/>
    <cellStyle name="Note 5 3 5 3" xfId="1650" xr:uid="{00000000-0005-0000-0000-000072060000}"/>
    <cellStyle name="Note 5 3 5_ Refunds" xfId="1651" xr:uid="{00000000-0005-0000-0000-000073060000}"/>
    <cellStyle name="Note 5 3 6" xfId="1652" xr:uid="{00000000-0005-0000-0000-000074060000}"/>
    <cellStyle name="Note 5 3 6 2" xfId="1653" xr:uid="{00000000-0005-0000-0000-000075060000}"/>
    <cellStyle name="Note 5 3 6 2 2" xfId="1654" xr:uid="{00000000-0005-0000-0000-000076060000}"/>
    <cellStyle name="Note 5 3 6 2_autopost vouchers" xfId="1655" xr:uid="{00000000-0005-0000-0000-000077060000}"/>
    <cellStyle name="Note 5 3 6 3" xfId="1656" xr:uid="{00000000-0005-0000-0000-000078060000}"/>
    <cellStyle name="Note 5 3 6_ Refunds" xfId="1657" xr:uid="{00000000-0005-0000-0000-000079060000}"/>
    <cellStyle name="Note 5 3 7" xfId="1658" xr:uid="{00000000-0005-0000-0000-00007A060000}"/>
    <cellStyle name="Note 5 3 7 2" xfId="1659" xr:uid="{00000000-0005-0000-0000-00007B060000}"/>
    <cellStyle name="Note 5 3 7 2 2" xfId="1660" xr:uid="{00000000-0005-0000-0000-00007C060000}"/>
    <cellStyle name="Note 5 3 7 2_autopost vouchers" xfId="1661" xr:uid="{00000000-0005-0000-0000-00007D060000}"/>
    <cellStyle name="Note 5 3 7 3" xfId="1662" xr:uid="{00000000-0005-0000-0000-00007E060000}"/>
    <cellStyle name="Note 5 3 7_ Refunds" xfId="1663" xr:uid="{00000000-0005-0000-0000-00007F060000}"/>
    <cellStyle name="Note 5 3 8" xfId="1664" xr:uid="{00000000-0005-0000-0000-000080060000}"/>
    <cellStyle name="Note 5 3 8 2" xfId="1665" xr:uid="{00000000-0005-0000-0000-000081060000}"/>
    <cellStyle name="Note 5 3 8 2 2" xfId="1666" xr:uid="{00000000-0005-0000-0000-000082060000}"/>
    <cellStyle name="Note 5 3 8 2_autopost vouchers" xfId="1667" xr:uid="{00000000-0005-0000-0000-000083060000}"/>
    <cellStyle name="Note 5 3 8 3" xfId="1668" xr:uid="{00000000-0005-0000-0000-000084060000}"/>
    <cellStyle name="Note 5 3 8_ Refunds" xfId="1669" xr:uid="{00000000-0005-0000-0000-000085060000}"/>
    <cellStyle name="Note 5 3 9" xfId="1670" xr:uid="{00000000-0005-0000-0000-000086060000}"/>
    <cellStyle name="Note 5 3 9 2" xfId="1671" xr:uid="{00000000-0005-0000-0000-000087060000}"/>
    <cellStyle name="Note 5 3 9_autopost vouchers" xfId="1672" xr:uid="{00000000-0005-0000-0000-000088060000}"/>
    <cellStyle name="Note 5 3_ Refunds" xfId="1673" xr:uid="{00000000-0005-0000-0000-000089060000}"/>
    <cellStyle name="Note 5 30" xfId="1674" xr:uid="{00000000-0005-0000-0000-00008A060000}"/>
    <cellStyle name="Note 5 30 2" xfId="1675" xr:uid="{00000000-0005-0000-0000-00008B060000}"/>
    <cellStyle name="Note 5 30 2 2" xfId="1676" xr:uid="{00000000-0005-0000-0000-00008C060000}"/>
    <cellStyle name="Note 5 30 2_autopost vouchers" xfId="1677" xr:uid="{00000000-0005-0000-0000-00008D060000}"/>
    <cellStyle name="Note 5 30 3" xfId="1678" xr:uid="{00000000-0005-0000-0000-00008E060000}"/>
    <cellStyle name="Note 5 30_ Refunds" xfId="1679" xr:uid="{00000000-0005-0000-0000-00008F060000}"/>
    <cellStyle name="Note 5 31" xfId="1680" xr:uid="{00000000-0005-0000-0000-000090060000}"/>
    <cellStyle name="Note 5 31 2" xfId="1681" xr:uid="{00000000-0005-0000-0000-000091060000}"/>
    <cellStyle name="Note 5 31 2 2" xfId="1682" xr:uid="{00000000-0005-0000-0000-000092060000}"/>
    <cellStyle name="Note 5 31 2_autopost vouchers" xfId="1683" xr:uid="{00000000-0005-0000-0000-000093060000}"/>
    <cellStyle name="Note 5 31 3" xfId="1684" xr:uid="{00000000-0005-0000-0000-000094060000}"/>
    <cellStyle name="Note 5 31_ Refunds" xfId="1685" xr:uid="{00000000-0005-0000-0000-000095060000}"/>
    <cellStyle name="Note 5 32" xfId="1686" xr:uid="{00000000-0005-0000-0000-000096060000}"/>
    <cellStyle name="Note 5 32 2" xfId="1687" xr:uid="{00000000-0005-0000-0000-000097060000}"/>
    <cellStyle name="Note 5 32 2 2" xfId="1688" xr:uid="{00000000-0005-0000-0000-000098060000}"/>
    <cellStyle name="Note 5 32 2_autopost vouchers" xfId="1689" xr:uid="{00000000-0005-0000-0000-000099060000}"/>
    <cellStyle name="Note 5 32 3" xfId="1690" xr:uid="{00000000-0005-0000-0000-00009A060000}"/>
    <cellStyle name="Note 5 32_ Refunds" xfId="1691" xr:uid="{00000000-0005-0000-0000-00009B060000}"/>
    <cellStyle name="Note 5 33" xfId="1692" xr:uid="{00000000-0005-0000-0000-00009C060000}"/>
    <cellStyle name="Note 5 33 2" xfId="1693" xr:uid="{00000000-0005-0000-0000-00009D060000}"/>
    <cellStyle name="Note 5 33_autopost vouchers" xfId="1694" xr:uid="{00000000-0005-0000-0000-00009E060000}"/>
    <cellStyle name="Note 5 34" xfId="1695" xr:uid="{00000000-0005-0000-0000-00009F060000}"/>
    <cellStyle name="Note 5 4" xfId="1696" xr:uid="{00000000-0005-0000-0000-0000A0060000}"/>
    <cellStyle name="Note 5 4 10" xfId="1697" xr:uid="{00000000-0005-0000-0000-0000A1060000}"/>
    <cellStyle name="Note 5 4 2" xfId="1698" xr:uid="{00000000-0005-0000-0000-0000A2060000}"/>
    <cellStyle name="Note 5 4 2 2" xfId="1699" xr:uid="{00000000-0005-0000-0000-0000A3060000}"/>
    <cellStyle name="Note 5 4 2 2 2" xfId="1700" xr:uid="{00000000-0005-0000-0000-0000A4060000}"/>
    <cellStyle name="Note 5 4 2 2_autopost vouchers" xfId="1701" xr:uid="{00000000-0005-0000-0000-0000A5060000}"/>
    <cellStyle name="Note 5 4 2 3" xfId="1702" xr:uid="{00000000-0005-0000-0000-0000A6060000}"/>
    <cellStyle name="Note 5 4 2_ Refunds" xfId="1703" xr:uid="{00000000-0005-0000-0000-0000A7060000}"/>
    <cellStyle name="Note 5 4 3" xfId="1704" xr:uid="{00000000-0005-0000-0000-0000A8060000}"/>
    <cellStyle name="Note 5 4 3 2" xfId="1705" xr:uid="{00000000-0005-0000-0000-0000A9060000}"/>
    <cellStyle name="Note 5 4 3 2 2" xfId="1706" xr:uid="{00000000-0005-0000-0000-0000AA060000}"/>
    <cellStyle name="Note 5 4 3 2_autopost vouchers" xfId="1707" xr:uid="{00000000-0005-0000-0000-0000AB060000}"/>
    <cellStyle name="Note 5 4 3 3" xfId="1708" xr:uid="{00000000-0005-0000-0000-0000AC060000}"/>
    <cellStyle name="Note 5 4 3_ Refunds" xfId="1709" xr:uid="{00000000-0005-0000-0000-0000AD060000}"/>
    <cellStyle name="Note 5 4 4" xfId="1710" xr:uid="{00000000-0005-0000-0000-0000AE060000}"/>
    <cellStyle name="Note 5 4 4 2" xfId="1711" xr:uid="{00000000-0005-0000-0000-0000AF060000}"/>
    <cellStyle name="Note 5 4 4 2 2" xfId="1712" xr:uid="{00000000-0005-0000-0000-0000B0060000}"/>
    <cellStyle name="Note 5 4 4 2_autopost vouchers" xfId="1713" xr:uid="{00000000-0005-0000-0000-0000B1060000}"/>
    <cellStyle name="Note 5 4 4 3" xfId="1714" xr:uid="{00000000-0005-0000-0000-0000B2060000}"/>
    <cellStyle name="Note 5 4 4_ Refunds" xfId="1715" xr:uid="{00000000-0005-0000-0000-0000B3060000}"/>
    <cellStyle name="Note 5 4 5" xfId="1716" xr:uid="{00000000-0005-0000-0000-0000B4060000}"/>
    <cellStyle name="Note 5 4 5 2" xfId="1717" xr:uid="{00000000-0005-0000-0000-0000B5060000}"/>
    <cellStyle name="Note 5 4 5 2 2" xfId="1718" xr:uid="{00000000-0005-0000-0000-0000B6060000}"/>
    <cellStyle name="Note 5 4 5 2_autopost vouchers" xfId="1719" xr:uid="{00000000-0005-0000-0000-0000B7060000}"/>
    <cellStyle name="Note 5 4 5 3" xfId="1720" xr:uid="{00000000-0005-0000-0000-0000B8060000}"/>
    <cellStyle name="Note 5 4 5_ Refunds" xfId="1721" xr:uid="{00000000-0005-0000-0000-0000B9060000}"/>
    <cellStyle name="Note 5 4 6" xfId="1722" xr:uid="{00000000-0005-0000-0000-0000BA060000}"/>
    <cellStyle name="Note 5 4 6 2" xfId="1723" xr:uid="{00000000-0005-0000-0000-0000BB060000}"/>
    <cellStyle name="Note 5 4 6 2 2" xfId="1724" xr:uid="{00000000-0005-0000-0000-0000BC060000}"/>
    <cellStyle name="Note 5 4 6 2_autopost vouchers" xfId="1725" xr:uid="{00000000-0005-0000-0000-0000BD060000}"/>
    <cellStyle name="Note 5 4 6 3" xfId="1726" xr:uid="{00000000-0005-0000-0000-0000BE060000}"/>
    <cellStyle name="Note 5 4 6_ Refunds" xfId="1727" xr:uid="{00000000-0005-0000-0000-0000BF060000}"/>
    <cellStyle name="Note 5 4 7" xfId="1728" xr:uid="{00000000-0005-0000-0000-0000C0060000}"/>
    <cellStyle name="Note 5 4 7 2" xfId="1729" xr:uid="{00000000-0005-0000-0000-0000C1060000}"/>
    <cellStyle name="Note 5 4 7 2 2" xfId="1730" xr:uid="{00000000-0005-0000-0000-0000C2060000}"/>
    <cellStyle name="Note 5 4 7 2_autopost vouchers" xfId="1731" xr:uid="{00000000-0005-0000-0000-0000C3060000}"/>
    <cellStyle name="Note 5 4 7 3" xfId="1732" xr:uid="{00000000-0005-0000-0000-0000C4060000}"/>
    <cellStyle name="Note 5 4 7_ Refunds" xfId="1733" xr:uid="{00000000-0005-0000-0000-0000C5060000}"/>
    <cellStyle name="Note 5 4 8" xfId="1734" xr:uid="{00000000-0005-0000-0000-0000C6060000}"/>
    <cellStyle name="Note 5 4 8 2" xfId="1735" xr:uid="{00000000-0005-0000-0000-0000C7060000}"/>
    <cellStyle name="Note 5 4 8 2 2" xfId="1736" xr:uid="{00000000-0005-0000-0000-0000C8060000}"/>
    <cellStyle name="Note 5 4 8 2_autopost vouchers" xfId="1737" xr:uid="{00000000-0005-0000-0000-0000C9060000}"/>
    <cellStyle name="Note 5 4 8 3" xfId="1738" xr:uid="{00000000-0005-0000-0000-0000CA060000}"/>
    <cellStyle name="Note 5 4 8_ Refunds" xfId="1739" xr:uid="{00000000-0005-0000-0000-0000CB060000}"/>
    <cellStyle name="Note 5 4 9" xfId="1740" xr:uid="{00000000-0005-0000-0000-0000CC060000}"/>
    <cellStyle name="Note 5 4 9 2" xfId="1741" xr:uid="{00000000-0005-0000-0000-0000CD060000}"/>
    <cellStyle name="Note 5 4 9_autopost vouchers" xfId="1742" xr:uid="{00000000-0005-0000-0000-0000CE060000}"/>
    <cellStyle name="Note 5 4_ Refunds" xfId="1743" xr:uid="{00000000-0005-0000-0000-0000CF060000}"/>
    <cellStyle name="Note 5 5" xfId="1744" xr:uid="{00000000-0005-0000-0000-0000D0060000}"/>
    <cellStyle name="Note 5 5 2" xfId="1745" xr:uid="{00000000-0005-0000-0000-0000D1060000}"/>
    <cellStyle name="Note 5 5 2 2" xfId="1746" xr:uid="{00000000-0005-0000-0000-0000D2060000}"/>
    <cellStyle name="Note 5 5 2_autopost vouchers" xfId="1747" xr:uid="{00000000-0005-0000-0000-0000D3060000}"/>
    <cellStyle name="Note 5 5 3" xfId="1748" xr:uid="{00000000-0005-0000-0000-0000D4060000}"/>
    <cellStyle name="Note 5 5_ Refunds" xfId="1749" xr:uid="{00000000-0005-0000-0000-0000D5060000}"/>
    <cellStyle name="Note 5 6" xfId="1750" xr:uid="{00000000-0005-0000-0000-0000D6060000}"/>
    <cellStyle name="Note 5 6 2" xfId="1751" xr:uid="{00000000-0005-0000-0000-0000D7060000}"/>
    <cellStyle name="Note 5 6 2 2" xfId="1752" xr:uid="{00000000-0005-0000-0000-0000D8060000}"/>
    <cellStyle name="Note 5 6 2_autopost vouchers" xfId="1753" xr:uid="{00000000-0005-0000-0000-0000D9060000}"/>
    <cellStyle name="Note 5 6 3" xfId="1754" xr:uid="{00000000-0005-0000-0000-0000DA060000}"/>
    <cellStyle name="Note 5 6_ Refunds" xfId="1755" xr:uid="{00000000-0005-0000-0000-0000DB060000}"/>
    <cellStyle name="Note 5 7" xfId="1756" xr:uid="{00000000-0005-0000-0000-0000DC060000}"/>
    <cellStyle name="Note 5 7 2" xfId="1757" xr:uid="{00000000-0005-0000-0000-0000DD060000}"/>
    <cellStyle name="Note 5 7 2 2" xfId="1758" xr:uid="{00000000-0005-0000-0000-0000DE060000}"/>
    <cellStyle name="Note 5 7 2_autopost vouchers" xfId="1759" xr:uid="{00000000-0005-0000-0000-0000DF060000}"/>
    <cellStyle name="Note 5 7 3" xfId="1760" xr:uid="{00000000-0005-0000-0000-0000E0060000}"/>
    <cellStyle name="Note 5 7_ Refunds" xfId="1761" xr:uid="{00000000-0005-0000-0000-0000E1060000}"/>
    <cellStyle name="Note 5 8" xfId="1762" xr:uid="{00000000-0005-0000-0000-0000E2060000}"/>
    <cellStyle name="Note 5 8 2" xfId="1763" xr:uid="{00000000-0005-0000-0000-0000E3060000}"/>
    <cellStyle name="Note 5 8 2 2" xfId="1764" xr:uid="{00000000-0005-0000-0000-0000E4060000}"/>
    <cellStyle name="Note 5 8 2_autopost vouchers" xfId="1765" xr:uid="{00000000-0005-0000-0000-0000E5060000}"/>
    <cellStyle name="Note 5 8 3" xfId="1766" xr:uid="{00000000-0005-0000-0000-0000E6060000}"/>
    <cellStyle name="Note 5 8_ Refunds" xfId="1767" xr:uid="{00000000-0005-0000-0000-0000E7060000}"/>
    <cellStyle name="Note 5 9" xfId="1768" xr:uid="{00000000-0005-0000-0000-0000E8060000}"/>
    <cellStyle name="Note 5 9 2" xfId="1769" xr:uid="{00000000-0005-0000-0000-0000E9060000}"/>
    <cellStyle name="Note 5 9 2 2" xfId="1770" xr:uid="{00000000-0005-0000-0000-0000EA060000}"/>
    <cellStyle name="Note 5 9 2_autopost vouchers" xfId="1771" xr:uid="{00000000-0005-0000-0000-0000EB060000}"/>
    <cellStyle name="Note 5 9 3" xfId="1772" xr:uid="{00000000-0005-0000-0000-0000EC060000}"/>
    <cellStyle name="Note 5 9_ Refunds" xfId="1773" xr:uid="{00000000-0005-0000-0000-0000ED060000}"/>
    <cellStyle name="Note 5_ Refunds" xfId="1774" xr:uid="{00000000-0005-0000-0000-0000EE060000}"/>
    <cellStyle name="Note 6" xfId="1775" xr:uid="{00000000-0005-0000-0000-0000EF060000}"/>
    <cellStyle name="Note 6 10" xfId="1776" xr:uid="{00000000-0005-0000-0000-0000F0060000}"/>
    <cellStyle name="Note 6 10 2" xfId="1777" xr:uid="{00000000-0005-0000-0000-0000F1060000}"/>
    <cellStyle name="Note 6 10 2 2" xfId="1778" xr:uid="{00000000-0005-0000-0000-0000F2060000}"/>
    <cellStyle name="Note 6 10 2_autopost vouchers" xfId="1779" xr:uid="{00000000-0005-0000-0000-0000F3060000}"/>
    <cellStyle name="Note 6 10 3" xfId="1780" xr:uid="{00000000-0005-0000-0000-0000F4060000}"/>
    <cellStyle name="Note 6 10_ Refunds" xfId="1781" xr:uid="{00000000-0005-0000-0000-0000F5060000}"/>
    <cellStyle name="Note 6 11" xfId="1782" xr:uid="{00000000-0005-0000-0000-0000F6060000}"/>
    <cellStyle name="Note 6 11 2" xfId="1783" xr:uid="{00000000-0005-0000-0000-0000F7060000}"/>
    <cellStyle name="Note 6 11 2 2" xfId="1784" xr:uid="{00000000-0005-0000-0000-0000F8060000}"/>
    <cellStyle name="Note 6 11 2_autopost vouchers" xfId="1785" xr:uid="{00000000-0005-0000-0000-0000F9060000}"/>
    <cellStyle name="Note 6 11 3" xfId="1786" xr:uid="{00000000-0005-0000-0000-0000FA060000}"/>
    <cellStyle name="Note 6 11_ Refunds" xfId="1787" xr:uid="{00000000-0005-0000-0000-0000FB060000}"/>
    <cellStyle name="Note 6 12" xfId="1788" xr:uid="{00000000-0005-0000-0000-0000FC060000}"/>
    <cellStyle name="Note 6 12 2" xfId="1789" xr:uid="{00000000-0005-0000-0000-0000FD060000}"/>
    <cellStyle name="Note 6 12 2 2" xfId="1790" xr:uid="{00000000-0005-0000-0000-0000FE060000}"/>
    <cellStyle name="Note 6 12 2_autopost vouchers" xfId="1791" xr:uid="{00000000-0005-0000-0000-0000FF060000}"/>
    <cellStyle name="Note 6 12 3" xfId="1792" xr:uid="{00000000-0005-0000-0000-000000070000}"/>
    <cellStyle name="Note 6 12_ Refunds" xfId="1793" xr:uid="{00000000-0005-0000-0000-000001070000}"/>
    <cellStyle name="Note 6 13" xfId="1794" xr:uid="{00000000-0005-0000-0000-000002070000}"/>
    <cellStyle name="Note 6 13 2" xfId="1795" xr:uid="{00000000-0005-0000-0000-000003070000}"/>
    <cellStyle name="Note 6 13 2 2" xfId="1796" xr:uid="{00000000-0005-0000-0000-000004070000}"/>
    <cellStyle name="Note 6 13 2_autopost vouchers" xfId="1797" xr:uid="{00000000-0005-0000-0000-000005070000}"/>
    <cellStyle name="Note 6 13 3" xfId="1798" xr:uid="{00000000-0005-0000-0000-000006070000}"/>
    <cellStyle name="Note 6 13_ Refunds" xfId="1799" xr:uid="{00000000-0005-0000-0000-000007070000}"/>
    <cellStyle name="Note 6 14" xfId="1800" xr:uid="{00000000-0005-0000-0000-000008070000}"/>
    <cellStyle name="Note 6 14 2" xfId="1801" xr:uid="{00000000-0005-0000-0000-000009070000}"/>
    <cellStyle name="Note 6 14 2 2" xfId="1802" xr:uid="{00000000-0005-0000-0000-00000A070000}"/>
    <cellStyle name="Note 6 14 2_autopost vouchers" xfId="1803" xr:uid="{00000000-0005-0000-0000-00000B070000}"/>
    <cellStyle name="Note 6 14 3" xfId="1804" xr:uid="{00000000-0005-0000-0000-00000C070000}"/>
    <cellStyle name="Note 6 14_ Refunds" xfId="1805" xr:uid="{00000000-0005-0000-0000-00000D070000}"/>
    <cellStyle name="Note 6 15" xfId="1806" xr:uid="{00000000-0005-0000-0000-00000E070000}"/>
    <cellStyle name="Note 6 15 2" xfId="1807" xr:uid="{00000000-0005-0000-0000-00000F070000}"/>
    <cellStyle name="Note 6 15 2 2" xfId="1808" xr:uid="{00000000-0005-0000-0000-000010070000}"/>
    <cellStyle name="Note 6 15 2_autopost vouchers" xfId="1809" xr:uid="{00000000-0005-0000-0000-000011070000}"/>
    <cellStyle name="Note 6 15 3" xfId="1810" xr:uid="{00000000-0005-0000-0000-000012070000}"/>
    <cellStyle name="Note 6 15_ Refunds" xfId="1811" xr:uid="{00000000-0005-0000-0000-000013070000}"/>
    <cellStyle name="Note 6 16" xfId="1812" xr:uid="{00000000-0005-0000-0000-000014070000}"/>
    <cellStyle name="Note 6 16 2" xfId="1813" xr:uid="{00000000-0005-0000-0000-000015070000}"/>
    <cellStyle name="Note 6 16 2 2" xfId="1814" xr:uid="{00000000-0005-0000-0000-000016070000}"/>
    <cellStyle name="Note 6 16 2_autopost vouchers" xfId="1815" xr:uid="{00000000-0005-0000-0000-000017070000}"/>
    <cellStyle name="Note 6 16 3" xfId="1816" xr:uid="{00000000-0005-0000-0000-000018070000}"/>
    <cellStyle name="Note 6 16_ Refunds" xfId="1817" xr:uid="{00000000-0005-0000-0000-000019070000}"/>
    <cellStyle name="Note 6 17" xfId="1818" xr:uid="{00000000-0005-0000-0000-00001A070000}"/>
    <cellStyle name="Note 6 17 2" xfId="1819" xr:uid="{00000000-0005-0000-0000-00001B070000}"/>
    <cellStyle name="Note 6 17 2 2" xfId="1820" xr:uid="{00000000-0005-0000-0000-00001C070000}"/>
    <cellStyle name="Note 6 17 2_autopost vouchers" xfId="1821" xr:uid="{00000000-0005-0000-0000-00001D070000}"/>
    <cellStyle name="Note 6 17 3" xfId="1822" xr:uid="{00000000-0005-0000-0000-00001E070000}"/>
    <cellStyle name="Note 6 17_ Refunds" xfId="1823" xr:uid="{00000000-0005-0000-0000-00001F070000}"/>
    <cellStyle name="Note 6 18" xfId="1824" xr:uid="{00000000-0005-0000-0000-000020070000}"/>
    <cellStyle name="Note 6 18 2" xfId="1825" xr:uid="{00000000-0005-0000-0000-000021070000}"/>
    <cellStyle name="Note 6 18 2 2" xfId="1826" xr:uid="{00000000-0005-0000-0000-000022070000}"/>
    <cellStyle name="Note 6 18 2_autopost vouchers" xfId="1827" xr:uid="{00000000-0005-0000-0000-000023070000}"/>
    <cellStyle name="Note 6 18 3" xfId="1828" xr:uid="{00000000-0005-0000-0000-000024070000}"/>
    <cellStyle name="Note 6 18_ Refunds" xfId="1829" xr:uid="{00000000-0005-0000-0000-000025070000}"/>
    <cellStyle name="Note 6 19" xfId="1830" xr:uid="{00000000-0005-0000-0000-000026070000}"/>
    <cellStyle name="Note 6 19 2" xfId="1831" xr:uid="{00000000-0005-0000-0000-000027070000}"/>
    <cellStyle name="Note 6 19 2 2" xfId="1832" xr:uid="{00000000-0005-0000-0000-000028070000}"/>
    <cellStyle name="Note 6 19 2_autopost vouchers" xfId="1833" xr:uid="{00000000-0005-0000-0000-000029070000}"/>
    <cellStyle name="Note 6 19 3" xfId="1834" xr:uid="{00000000-0005-0000-0000-00002A070000}"/>
    <cellStyle name="Note 6 19_ Refunds" xfId="1835" xr:uid="{00000000-0005-0000-0000-00002B070000}"/>
    <cellStyle name="Note 6 2" xfId="1836" xr:uid="{00000000-0005-0000-0000-00002C070000}"/>
    <cellStyle name="Note 6 2 10" xfId="1837" xr:uid="{00000000-0005-0000-0000-00002D070000}"/>
    <cellStyle name="Note 6 2 10 2" xfId="1838" xr:uid="{00000000-0005-0000-0000-00002E070000}"/>
    <cellStyle name="Note 6 2 10 2 2" xfId="1839" xr:uid="{00000000-0005-0000-0000-00002F070000}"/>
    <cellStyle name="Note 6 2 10 2_autopost vouchers" xfId="1840" xr:uid="{00000000-0005-0000-0000-000030070000}"/>
    <cellStyle name="Note 6 2 10 3" xfId="1841" xr:uid="{00000000-0005-0000-0000-000031070000}"/>
    <cellStyle name="Note 6 2 10_ Refunds" xfId="1842" xr:uid="{00000000-0005-0000-0000-000032070000}"/>
    <cellStyle name="Note 6 2 11" xfId="1843" xr:uid="{00000000-0005-0000-0000-000033070000}"/>
    <cellStyle name="Note 6 2 11 2" xfId="1844" xr:uid="{00000000-0005-0000-0000-000034070000}"/>
    <cellStyle name="Note 6 2 11_autopost vouchers" xfId="1845" xr:uid="{00000000-0005-0000-0000-000035070000}"/>
    <cellStyle name="Note 6 2 12" xfId="1846" xr:uid="{00000000-0005-0000-0000-000036070000}"/>
    <cellStyle name="Note 6 2 2" xfId="1847" xr:uid="{00000000-0005-0000-0000-000037070000}"/>
    <cellStyle name="Note 6 2 2 10" xfId="1848" xr:uid="{00000000-0005-0000-0000-000038070000}"/>
    <cellStyle name="Note 6 2 2 10 2" xfId="1849" xr:uid="{00000000-0005-0000-0000-000039070000}"/>
    <cellStyle name="Note 6 2 2 10_autopost vouchers" xfId="1850" xr:uid="{00000000-0005-0000-0000-00003A070000}"/>
    <cellStyle name="Note 6 2 2 11" xfId="1851" xr:uid="{00000000-0005-0000-0000-00003B070000}"/>
    <cellStyle name="Note 6 2 2 2" xfId="1852" xr:uid="{00000000-0005-0000-0000-00003C070000}"/>
    <cellStyle name="Note 6 2 2 2 2" xfId="1853" xr:uid="{00000000-0005-0000-0000-00003D070000}"/>
    <cellStyle name="Note 6 2 2 2 2 2" xfId="1854" xr:uid="{00000000-0005-0000-0000-00003E070000}"/>
    <cellStyle name="Note 6 2 2 2 2_autopost vouchers" xfId="1855" xr:uid="{00000000-0005-0000-0000-00003F070000}"/>
    <cellStyle name="Note 6 2 2 2 3" xfId="1856" xr:uid="{00000000-0005-0000-0000-000040070000}"/>
    <cellStyle name="Note 6 2 2 2_ Refunds" xfId="1857" xr:uid="{00000000-0005-0000-0000-000041070000}"/>
    <cellStyle name="Note 6 2 2 3" xfId="1858" xr:uid="{00000000-0005-0000-0000-000042070000}"/>
    <cellStyle name="Note 6 2 2 3 2" xfId="1859" xr:uid="{00000000-0005-0000-0000-000043070000}"/>
    <cellStyle name="Note 6 2 2 3 2 2" xfId="1860" xr:uid="{00000000-0005-0000-0000-000044070000}"/>
    <cellStyle name="Note 6 2 2 3 2_autopost vouchers" xfId="1861" xr:uid="{00000000-0005-0000-0000-000045070000}"/>
    <cellStyle name="Note 6 2 2 3 3" xfId="1862" xr:uid="{00000000-0005-0000-0000-000046070000}"/>
    <cellStyle name="Note 6 2 2 3_ Refunds" xfId="1863" xr:uid="{00000000-0005-0000-0000-000047070000}"/>
    <cellStyle name="Note 6 2 2 4" xfId="1864" xr:uid="{00000000-0005-0000-0000-000048070000}"/>
    <cellStyle name="Note 6 2 2 4 2" xfId="1865" xr:uid="{00000000-0005-0000-0000-000049070000}"/>
    <cellStyle name="Note 6 2 2 4 2 2" xfId="1866" xr:uid="{00000000-0005-0000-0000-00004A070000}"/>
    <cellStyle name="Note 6 2 2 4 2_autopost vouchers" xfId="1867" xr:uid="{00000000-0005-0000-0000-00004B070000}"/>
    <cellStyle name="Note 6 2 2 4 3" xfId="1868" xr:uid="{00000000-0005-0000-0000-00004C070000}"/>
    <cellStyle name="Note 6 2 2 4_ Refunds" xfId="1869" xr:uid="{00000000-0005-0000-0000-00004D070000}"/>
    <cellStyle name="Note 6 2 2 5" xfId="1870" xr:uid="{00000000-0005-0000-0000-00004E070000}"/>
    <cellStyle name="Note 6 2 2 5 2" xfId="1871" xr:uid="{00000000-0005-0000-0000-00004F070000}"/>
    <cellStyle name="Note 6 2 2 5 2 2" xfId="1872" xr:uid="{00000000-0005-0000-0000-000050070000}"/>
    <cellStyle name="Note 6 2 2 5 2_autopost vouchers" xfId="1873" xr:uid="{00000000-0005-0000-0000-000051070000}"/>
    <cellStyle name="Note 6 2 2 5 3" xfId="1874" xr:uid="{00000000-0005-0000-0000-000052070000}"/>
    <cellStyle name="Note 6 2 2 5_ Refunds" xfId="1875" xr:uid="{00000000-0005-0000-0000-000053070000}"/>
    <cellStyle name="Note 6 2 2 6" xfId="1876" xr:uid="{00000000-0005-0000-0000-000054070000}"/>
    <cellStyle name="Note 6 2 2 6 2" xfId="1877" xr:uid="{00000000-0005-0000-0000-000055070000}"/>
    <cellStyle name="Note 6 2 2 6 2 2" xfId="1878" xr:uid="{00000000-0005-0000-0000-000056070000}"/>
    <cellStyle name="Note 6 2 2 6 2_autopost vouchers" xfId="1879" xr:uid="{00000000-0005-0000-0000-000057070000}"/>
    <cellStyle name="Note 6 2 2 6 3" xfId="1880" xr:uid="{00000000-0005-0000-0000-000058070000}"/>
    <cellStyle name="Note 6 2 2 6_ Refunds" xfId="1881" xr:uid="{00000000-0005-0000-0000-000059070000}"/>
    <cellStyle name="Note 6 2 2 7" xfId="1882" xr:uid="{00000000-0005-0000-0000-00005A070000}"/>
    <cellStyle name="Note 6 2 2 7 2" xfId="1883" xr:uid="{00000000-0005-0000-0000-00005B070000}"/>
    <cellStyle name="Note 6 2 2 7 2 2" xfId="1884" xr:uid="{00000000-0005-0000-0000-00005C070000}"/>
    <cellStyle name="Note 6 2 2 7 2_autopost vouchers" xfId="1885" xr:uid="{00000000-0005-0000-0000-00005D070000}"/>
    <cellStyle name="Note 6 2 2 7 3" xfId="1886" xr:uid="{00000000-0005-0000-0000-00005E070000}"/>
    <cellStyle name="Note 6 2 2 7_ Refunds" xfId="1887" xr:uid="{00000000-0005-0000-0000-00005F070000}"/>
    <cellStyle name="Note 6 2 2 8" xfId="1888" xr:uid="{00000000-0005-0000-0000-000060070000}"/>
    <cellStyle name="Note 6 2 2 8 2" xfId="1889" xr:uid="{00000000-0005-0000-0000-000061070000}"/>
    <cellStyle name="Note 6 2 2 8 2 2" xfId="1890" xr:uid="{00000000-0005-0000-0000-000062070000}"/>
    <cellStyle name="Note 6 2 2 8 2_autopost vouchers" xfId="1891" xr:uid="{00000000-0005-0000-0000-000063070000}"/>
    <cellStyle name="Note 6 2 2 8 3" xfId="1892" xr:uid="{00000000-0005-0000-0000-000064070000}"/>
    <cellStyle name="Note 6 2 2 8_ Refunds" xfId="1893" xr:uid="{00000000-0005-0000-0000-000065070000}"/>
    <cellStyle name="Note 6 2 2 9" xfId="1894" xr:uid="{00000000-0005-0000-0000-000066070000}"/>
    <cellStyle name="Note 6 2 2 9 2" xfId="1895" xr:uid="{00000000-0005-0000-0000-000067070000}"/>
    <cellStyle name="Note 6 2 2 9 2 2" xfId="1896" xr:uid="{00000000-0005-0000-0000-000068070000}"/>
    <cellStyle name="Note 6 2 2 9 2_autopost vouchers" xfId="1897" xr:uid="{00000000-0005-0000-0000-000069070000}"/>
    <cellStyle name="Note 6 2 2 9 3" xfId="1898" xr:uid="{00000000-0005-0000-0000-00006A070000}"/>
    <cellStyle name="Note 6 2 2 9_ Refunds" xfId="1899" xr:uid="{00000000-0005-0000-0000-00006B070000}"/>
    <cellStyle name="Note 6 2 2_ Refunds" xfId="1900" xr:uid="{00000000-0005-0000-0000-00006C070000}"/>
    <cellStyle name="Note 6 2 3" xfId="1901" xr:uid="{00000000-0005-0000-0000-00006D070000}"/>
    <cellStyle name="Note 6 2 3 2" xfId="1902" xr:uid="{00000000-0005-0000-0000-00006E070000}"/>
    <cellStyle name="Note 6 2 3 2 2" xfId="1903" xr:uid="{00000000-0005-0000-0000-00006F070000}"/>
    <cellStyle name="Note 6 2 3 2_autopost vouchers" xfId="1904" xr:uid="{00000000-0005-0000-0000-000070070000}"/>
    <cellStyle name="Note 6 2 3 3" xfId="1905" xr:uid="{00000000-0005-0000-0000-000071070000}"/>
    <cellStyle name="Note 6 2 3_ Refunds" xfId="1906" xr:uid="{00000000-0005-0000-0000-000072070000}"/>
    <cellStyle name="Note 6 2 4" xfId="1907" xr:uid="{00000000-0005-0000-0000-000073070000}"/>
    <cellStyle name="Note 6 2 4 2" xfId="1908" xr:uid="{00000000-0005-0000-0000-000074070000}"/>
    <cellStyle name="Note 6 2 4 2 2" xfId="1909" xr:uid="{00000000-0005-0000-0000-000075070000}"/>
    <cellStyle name="Note 6 2 4 2_autopost vouchers" xfId="1910" xr:uid="{00000000-0005-0000-0000-000076070000}"/>
    <cellStyle name="Note 6 2 4 3" xfId="1911" xr:uid="{00000000-0005-0000-0000-000077070000}"/>
    <cellStyle name="Note 6 2 4_ Refunds" xfId="1912" xr:uid="{00000000-0005-0000-0000-000078070000}"/>
    <cellStyle name="Note 6 2 5" xfId="1913" xr:uid="{00000000-0005-0000-0000-000079070000}"/>
    <cellStyle name="Note 6 2 5 2" xfId="1914" xr:uid="{00000000-0005-0000-0000-00007A070000}"/>
    <cellStyle name="Note 6 2 5 2 2" xfId="1915" xr:uid="{00000000-0005-0000-0000-00007B070000}"/>
    <cellStyle name="Note 6 2 5 2_autopost vouchers" xfId="1916" xr:uid="{00000000-0005-0000-0000-00007C070000}"/>
    <cellStyle name="Note 6 2 5 3" xfId="1917" xr:uid="{00000000-0005-0000-0000-00007D070000}"/>
    <cellStyle name="Note 6 2 5_ Refunds" xfId="1918" xr:uid="{00000000-0005-0000-0000-00007E070000}"/>
    <cellStyle name="Note 6 2 6" xfId="1919" xr:uid="{00000000-0005-0000-0000-00007F070000}"/>
    <cellStyle name="Note 6 2 6 2" xfId="1920" xr:uid="{00000000-0005-0000-0000-000080070000}"/>
    <cellStyle name="Note 6 2 6 2 2" xfId="1921" xr:uid="{00000000-0005-0000-0000-000081070000}"/>
    <cellStyle name="Note 6 2 6 2_autopost vouchers" xfId="1922" xr:uid="{00000000-0005-0000-0000-000082070000}"/>
    <cellStyle name="Note 6 2 6 3" xfId="1923" xr:uid="{00000000-0005-0000-0000-000083070000}"/>
    <cellStyle name="Note 6 2 6_ Refunds" xfId="1924" xr:uid="{00000000-0005-0000-0000-000084070000}"/>
    <cellStyle name="Note 6 2 7" xfId="1925" xr:uid="{00000000-0005-0000-0000-000085070000}"/>
    <cellStyle name="Note 6 2 7 2" xfId="1926" xr:uid="{00000000-0005-0000-0000-000086070000}"/>
    <cellStyle name="Note 6 2 7 2 2" xfId="1927" xr:uid="{00000000-0005-0000-0000-000087070000}"/>
    <cellStyle name="Note 6 2 7 2_autopost vouchers" xfId="1928" xr:uid="{00000000-0005-0000-0000-000088070000}"/>
    <cellStyle name="Note 6 2 7 3" xfId="1929" xr:uid="{00000000-0005-0000-0000-000089070000}"/>
    <cellStyle name="Note 6 2 7_ Refunds" xfId="1930" xr:uid="{00000000-0005-0000-0000-00008A070000}"/>
    <cellStyle name="Note 6 2 8" xfId="1931" xr:uid="{00000000-0005-0000-0000-00008B070000}"/>
    <cellStyle name="Note 6 2 8 2" xfId="1932" xr:uid="{00000000-0005-0000-0000-00008C070000}"/>
    <cellStyle name="Note 6 2 8 2 2" xfId="1933" xr:uid="{00000000-0005-0000-0000-00008D070000}"/>
    <cellStyle name="Note 6 2 8 2_autopost vouchers" xfId="1934" xr:uid="{00000000-0005-0000-0000-00008E070000}"/>
    <cellStyle name="Note 6 2 8 3" xfId="1935" xr:uid="{00000000-0005-0000-0000-00008F070000}"/>
    <cellStyle name="Note 6 2 8_ Refunds" xfId="1936" xr:uid="{00000000-0005-0000-0000-000090070000}"/>
    <cellStyle name="Note 6 2 9" xfId="1937" xr:uid="{00000000-0005-0000-0000-000091070000}"/>
    <cellStyle name="Note 6 2 9 2" xfId="1938" xr:uid="{00000000-0005-0000-0000-000092070000}"/>
    <cellStyle name="Note 6 2 9 2 2" xfId="1939" xr:uid="{00000000-0005-0000-0000-000093070000}"/>
    <cellStyle name="Note 6 2 9 2_autopost vouchers" xfId="1940" xr:uid="{00000000-0005-0000-0000-000094070000}"/>
    <cellStyle name="Note 6 2 9 3" xfId="1941" xr:uid="{00000000-0005-0000-0000-000095070000}"/>
    <cellStyle name="Note 6 2 9_ Refunds" xfId="1942" xr:uid="{00000000-0005-0000-0000-000096070000}"/>
    <cellStyle name="Note 6 2_ Refunds" xfId="1943" xr:uid="{00000000-0005-0000-0000-000097070000}"/>
    <cellStyle name="Note 6 20" xfId="1944" xr:uid="{00000000-0005-0000-0000-000098070000}"/>
    <cellStyle name="Note 6 20 2" xfId="1945" xr:uid="{00000000-0005-0000-0000-000099070000}"/>
    <cellStyle name="Note 6 20 2 2" xfId="1946" xr:uid="{00000000-0005-0000-0000-00009A070000}"/>
    <cellStyle name="Note 6 20 2_autopost vouchers" xfId="1947" xr:uid="{00000000-0005-0000-0000-00009B070000}"/>
    <cellStyle name="Note 6 20 3" xfId="1948" xr:uid="{00000000-0005-0000-0000-00009C070000}"/>
    <cellStyle name="Note 6 20_ Refunds" xfId="1949" xr:uid="{00000000-0005-0000-0000-00009D070000}"/>
    <cellStyle name="Note 6 21" xfId="1950" xr:uid="{00000000-0005-0000-0000-00009E070000}"/>
    <cellStyle name="Note 6 21 2" xfId="1951" xr:uid="{00000000-0005-0000-0000-00009F070000}"/>
    <cellStyle name="Note 6 21 2 2" xfId="1952" xr:uid="{00000000-0005-0000-0000-0000A0070000}"/>
    <cellStyle name="Note 6 21 2_autopost vouchers" xfId="1953" xr:uid="{00000000-0005-0000-0000-0000A1070000}"/>
    <cellStyle name="Note 6 21 3" xfId="1954" xr:uid="{00000000-0005-0000-0000-0000A2070000}"/>
    <cellStyle name="Note 6 21_ Refunds" xfId="1955" xr:uid="{00000000-0005-0000-0000-0000A3070000}"/>
    <cellStyle name="Note 6 22" xfId="1956" xr:uid="{00000000-0005-0000-0000-0000A4070000}"/>
    <cellStyle name="Note 6 22 2" xfId="1957" xr:uid="{00000000-0005-0000-0000-0000A5070000}"/>
    <cellStyle name="Note 6 22 2 2" xfId="1958" xr:uid="{00000000-0005-0000-0000-0000A6070000}"/>
    <cellStyle name="Note 6 22 2_autopost vouchers" xfId="1959" xr:uid="{00000000-0005-0000-0000-0000A7070000}"/>
    <cellStyle name="Note 6 22 3" xfId="1960" xr:uid="{00000000-0005-0000-0000-0000A8070000}"/>
    <cellStyle name="Note 6 22_ Refunds" xfId="1961" xr:uid="{00000000-0005-0000-0000-0000A9070000}"/>
    <cellStyle name="Note 6 23" xfId="1962" xr:uid="{00000000-0005-0000-0000-0000AA070000}"/>
    <cellStyle name="Note 6 23 2" xfId="1963" xr:uid="{00000000-0005-0000-0000-0000AB070000}"/>
    <cellStyle name="Note 6 23_autopost vouchers" xfId="1964" xr:uid="{00000000-0005-0000-0000-0000AC070000}"/>
    <cellStyle name="Note 6 24" xfId="1965" xr:uid="{00000000-0005-0000-0000-0000AD070000}"/>
    <cellStyle name="Note 6 3" xfId="1966" xr:uid="{00000000-0005-0000-0000-0000AE070000}"/>
    <cellStyle name="Note 6 3 2" xfId="1967" xr:uid="{00000000-0005-0000-0000-0000AF070000}"/>
    <cellStyle name="Note 6 3 2 2" xfId="1968" xr:uid="{00000000-0005-0000-0000-0000B0070000}"/>
    <cellStyle name="Note 6 3 2_autopost vouchers" xfId="1969" xr:uid="{00000000-0005-0000-0000-0000B1070000}"/>
    <cellStyle name="Note 6 3 3" xfId="1970" xr:uid="{00000000-0005-0000-0000-0000B2070000}"/>
    <cellStyle name="Note 6 3_ Refunds" xfId="1971" xr:uid="{00000000-0005-0000-0000-0000B3070000}"/>
    <cellStyle name="Note 6 4" xfId="1972" xr:uid="{00000000-0005-0000-0000-0000B4070000}"/>
    <cellStyle name="Note 6 4 10" xfId="1973" xr:uid="{00000000-0005-0000-0000-0000B5070000}"/>
    <cellStyle name="Note 6 4 2" xfId="1974" xr:uid="{00000000-0005-0000-0000-0000B6070000}"/>
    <cellStyle name="Note 6 4 2 2" xfId="1975" xr:uid="{00000000-0005-0000-0000-0000B7070000}"/>
    <cellStyle name="Note 6 4 2 2 2" xfId="1976" xr:uid="{00000000-0005-0000-0000-0000B8070000}"/>
    <cellStyle name="Note 6 4 2 2_autopost vouchers" xfId="1977" xr:uid="{00000000-0005-0000-0000-0000B9070000}"/>
    <cellStyle name="Note 6 4 2 3" xfId="1978" xr:uid="{00000000-0005-0000-0000-0000BA070000}"/>
    <cellStyle name="Note 6 4 2_ Refunds" xfId="1979" xr:uid="{00000000-0005-0000-0000-0000BB070000}"/>
    <cellStyle name="Note 6 4 3" xfId="1980" xr:uid="{00000000-0005-0000-0000-0000BC070000}"/>
    <cellStyle name="Note 6 4 3 2" xfId="1981" xr:uid="{00000000-0005-0000-0000-0000BD070000}"/>
    <cellStyle name="Note 6 4 3 2 2" xfId="1982" xr:uid="{00000000-0005-0000-0000-0000BE070000}"/>
    <cellStyle name="Note 6 4 3 2_autopost vouchers" xfId="1983" xr:uid="{00000000-0005-0000-0000-0000BF070000}"/>
    <cellStyle name="Note 6 4 3 3" xfId="1984" xr:uid="{00000000-0005-0000-0000-0000C0070000}"/>
    <cellStyle name="Note 6 4 3_ Refunds" xfId="1985" xr:uid="{00000000-0005-0000-0000-0000C1070000}"/>
    <cellStyle name="Note 6 4 4" xfId="1986" xr:uid="{00000000-0005-0000-0000-0000C2070000}"/>
    <cellStyle name="Note 6 4 4 2" xfId="1987" xr:uid="{00000000-0005-0000-0000-0000C3070000}"/>
    <cellStyle name="Note 6 4 4 2 2" xfId="1988" xr:uid="{00000000-0005-0000-0000-0000C4070000}"/>
    <cellStyle name="Note 6 4 4 2_autopost vouchers" xfId="1989" xr:uid="{00000000-0005-0000-0000-0000C5070000}"/>
    <cellStyle name="Note 6 4 4 3" xfId="1990" xr:uid="{00000000-0005-0000-0000-0000C6070000}"/>
    <cellStyle name="Note 6 4 4_ Refunds" xfId="1991" xr:uid="{00000000-0005-0000-0000-0000C7070000}"/>
    <cellStyle name="Note 6 4 5" xfId="1992" xr:uid="{00000000-0005-0000-0000-0000C8070000}"/>
    <cellStyle name="Note 6 4 5 2" xfId="1993" xr:uid="{00000000-0005-0000-0000-0000C9070000}"/>
    <cellStyle name="Note 6 4 5 2 2" xfId="1994" xr:uid="{00000000-0005-0000-0000-0000CA070000}"/>
    <cellStyle name="Note 6 4 5 2_autopost vouchers" xfId="1995" xr:uid="{00000000-0005-0000-0000-0000CB070000}"/>
    <cellStyle name="Note 6 4 5 3" xfId="1996" xr:uid="{00000000-0005-0000-0000-0000CC070000}"/>
    <cellStyle name="Note 6 4 5_ Refunds" xfId="1997" xr:uid="{00000000-0005-0000-0000-0000CD070000}"/>
    <cellStyle name="Note 6 4 6" xfId="1998" xr:uid="{00000000-0005-0000-0000-0000CE070000}"/>
    <cellStyle name="Note 6 4 6 2" xfId="1999" xr:uid="{00000000-0005-0000-0000-0000CF070000}"/>
    <cellStyle name="Note 6 4 6 2 2" xfId="2000" xr:uid="{00000000-0005-0000-0000-0000D0070000}"/>
    <cellStyle name="Note 6 4 6 2_autopost vouchers" xfId="2001" xr:uid="{00000000-0005-0000-0000-0000D1070000}"/>
    <cellStyle name="Note 6 4 6 3" xfId="2002" xr:uid="{00000000-0005-0000-0000-0000D2070000}"/>
    <cellStyle name="Note 6 4 6_ Refunds" xfId="2003" xr:uid="{00000000-0005-0000-0000-0000D3070000}"/>
    <cellStyle name="Note 6 4 7" xfId="2004" xr:uid="{00000000-0005-0000-0000-0000D4070000}"/>
    <cellStyle name="Note 6 4 7 2" xfId="2005" xr:uid="{00000000-0005-0000-0000-0000D5070000}"/>
    <cellStyle name="Note 6 4 7 2 2" xfId="2006" xr:uid="{00000000-0005-0000-0000-0000D6070000}"/>
    <cellStyle name="Note 6 4 7 2_autopost vouchers" xfId="2007" xr:uid="{00000000-0005-0000-0000-0000D7070000}"/>
    <cellStyle name="Note 6 4 7 3" xfId="2008" xr:uid="{00000000-0005-0000-0000-0000D8070000}"/>
    <cellStyle name="Note 6 4 7_ Refunds" xfId="2009" xr:uid="{00000000-0005-0000-0000-0000D9070000}"/>
    <cellStyle name="Note 6 4 8" xfId="2010" xr:uid="{00000000-0005-0000-0000-0000DA070000}"/>
    <cellStyle name="Note 6 4 8 2" xfId="2011" xr:uid="{00000000-0005-0000-0000-0000DB070000}"/>
    <cellStyle name="Note 6 4 8 2 2" xfId="2012" xr:uid="{00000000-0005-0000-0000-0000DC070000}"/>
    <cellStyle name="Note 6 4 8 2_autopost vouchers" xfId="2013" xr:uid="{00000000-0005-0000-0000-0000DD070000}"/>
    <cellStyle name="Note 6 4 8 3" xfId="2014" xr:uid="{00000000-0005-0000-0000-0000DE070000}"/>
    <cellStyle name="Note 6 4 8_ Refunds" xfId="2015" xr:uid="{00000000-0005-0000-0000-0000DF070000}"/>
    <cellStyle name="Note 6 4 9" xfId="2016" xr:uid="{00000000-0005-0000-0000-0000E0070000}"/>
    <cellStyle name="Note 6 4 9 2" xfId="2017" xr:uid="{00000000-0005-0000-0000-0000E1070000}"/>
    <cellStyle name="Note 6 4 9_autopost vouchers" xfId="2018" xr:uid="{00000000-0005-0000-0000-0000E2070000}"/>
    <cellStyle name="Note 6 4_ Refunds" xfId="2019" xr:uid="{00000000-0005-0000-0000-0000E3070000}"/>
    <cellStyle name="Note 6 5" xfId="2020" xr:uid="{00000000-0005-0000-0000-0000E4070000}"/>
    <cellStyle name="Note 6 5 2" xfId="2021" xr:uid="{00000000-0005-0000-0000-0000E5070000}"/>
    <cellStyle name="Note 6 5 2 2" xfId="2022" xr:uid="{00000000-0005-0000-0000-0000E6070000}"/>
    <cellStyle name="Note 6 5 2_autopost vouchers" xfId="2023" xr:uid="{00000000-0005-0000-0000-0000E7070000}"/>
    <cellStyle name="Note 6 5 3" xfId="2024" xr:uid="{00000000-0005-0000-0000-0000E8070000}"/>
    <cellStyle name="Note 6 5_ Refunds" xfId="2025" xr:uid="{00000000-0005-0000-0000-0000E9070000}"/>
    <cellStyle name="Note 6 6" xfId="2026" xr:uid="{00000000-0005-0000-0000-0000EA070000}"/>
    <cellStyle name="Note 6 6 2" xfId="2027" xr:uid="{00000000-0005-0000-0000-0000EB070000}"/>
    <cellStyle name="Note 6 6 2 2" xfId="2028" xr:uid="{00000000-0005-0000-0000-0000EC070000}"/>
    <cellStyle name="Note 6 6 2_autopost vouchers" xfId="2029" xr:uid="{00000000-0005-0000-0000-0000ED070000}"/>
    <cellStyle name="Note 6 6 3" xfId="2030" xr:uid="{00000000-0005-0000-0000-0000EE070000}"/>
    <cellStyle name="Note 6 6_ Refunds" xfId="2031" xr:uid="{00000000-0005-0000-0000-0000EF070000}"/>
    <cellStyle name="Note 6 7" xfId="2032" xr:uid="{00000000-0005-0000-0000-0000F0070000}"/>
    <cellStyle name="Note 6 7 2" xfId="2033" xr:uid="{00000000-0005-0000-0000-0000F1070000}"/>
    <cellStyle name="Note 6 7 2 2" xfId="2034" xr:uid="{00000000-0005-0000-0000-0000F2070000}"/>
    <cellStyle name="Note 6 7 2_autopost vouchers" xfId="2035" xr:uid="{00000000-0005-0000-0000-0000F3070000}"/>
    <cellStyle name="Note 6 7 3" xfId="2036" xr:uid="{00000000-0005-0000-0000-0000F4070000}"/>
    <cellStyle name="Note 6 7_ Refunds" xfId="2037" xr:uid="{00000000-0005-0000-0000-0000F5070000}"/>
    <cellStyle name="Note 6 8" xfId="2038" xr:uid="{00000000-0005-0000-0000-0000F6070000}"/>
    <cellStyle name="Note 6 8 2" xfId="2039" xr:uid="{00000000-0005-0000-0000-0000F7070000}"/>
    <cellStyle name="Note 6 8 2 2" xfId="2040" xr:uid="{00000000-0005-0000-0000-0000F8070000}"/>
    <cellStyle name="Note 6 8 2_autopost vouchers" xfId="2041" xr:uid="{00000000-0005-0000-0000-0000F9070000}"/>
    <cellStyle name="Note 6 8 3" xfId="2042" xr:uid="{00000000-0005-0000-0000-0000FA070000}"/>
    <cellStyle name="Note 6 8_ Refunds" xfId="2043" xr:uid="{00000000-0005-0000-0000-0000FB070000}"/>
    <cellStyle name="Note 6 9" xfId="2044" xr:uid="{00000000-0005-0000-0000-0000FC070000}"/>
    <cellStyle name="Note 6 9 2" xfId="2045" xr:uid="{00000000-0005-0000-0000-0000FD070000}"/>
    <cellStyle name="Note 6 9 2 2" xfId="2046" xr:uid="{00000000-0005-0000-0000-0000FE070000}"/>
    <cellStyle name="Note 6 9 2_autopost vouchers" xfId="2047" xr:uid="{00000000-0005-0000-0000-0000FF070000}"/>
    <cellStyle name="Note 6 9 3" xfId="2048" xr:uid="{00000000-0005-0000-0000-000000080000}"/>
    <cellStyle name="Note 6 9_ Refunds" xfId="2049" xr:uid="{00000000-0005-0000-0000-000001080000}"/>
    <cellStyle name="Note 6_ Refunds" xfId="2050" xr:uid="{00000000-0005-0000-0000-000002080000}"/>
    <cellStyle name="Note 7" xfId="2051" xr:uid="{00000000-0005-0000-0000-000003080000}"/>
    <cellStyle name="Note 7 10" xfId="2052" xr:uid="{00000000-0005-0000-0000-000004080000}"/>
    <cellStyle name="Note 7 10 2" xfId="2053" xr:uid="{00000000-0005-0000-0000-000005080000}"/>
    <cellStyle name="Note 7 10 2 2" xfId="2054" xr:uid="{00000000-0005-0000-0000-000006080000}"/>
    <cellStyle name="Note 7 10 2_autopost vouchers" xfId="2055" xr:uid="{00000000-0005-0000-0000-000007080000}"/>
    <cellStyle name="Note 7 10 3" xfId="2056" xr:uid="{00000000-0005-0000-0000-000008080000}"/>
    <cellStyle name="Note 7 10_ Refunds" xfId="2057" xr:uid="{00000000-0005-0000-0000-000009080000}"/>
    <cellStyle name="Note 7 11" xfId="2058" xr:uid="{00000000-0005-0000-0000-00000A080000}"/>
    <cellStyle name="Note 7 11 2" xfId="2059" xr:uid="{00000000-0005-0000-0000-00000B080000}"/>
    <cellStyle name="Note 7 11 2 2" xfId="2060" xr:uid="{00000000-0005-0000-0000-00000C080000}"/>
    <cellStyle name="Note 7 11 2_autopost vouchers" xfId="2061" xr:uid="{00000000-0005-0000-0000-00000D080000}"/>
    <cellStyle name="Note 7 11 3" xfId="2062" xr:uid="{00000000-0005-0000-0000-00000E080000}"/>
    <cellStyle name="Note 7 11_ Refunds" xfId="2063" xr:uid="{00000000-0005-0000-0000-00000F080000}"/>
    <cellStyle name="Note 7 12" xfId="2064" xr:uid="{00000000-0005-0000-0000-000010080000}"/>
    <cellStyle name="Note 7 12 2" xfId="2065" xr:uid="{00000000-0005-0000-0000-000011080000}"/>
    <cellStyle name="Note 7 12 2 2" xfId="2066" xr:uid="{00000000-0005-0000-0000-000012080000}"/>
    <cellStyle name="Note 7 12 2_autopost vouchers" xfId="2067" xr:uid="{00000000-0005-0000-0000-000013080000}"/>
    <cellStyle name="Note 7 12 3" xfId="2068" xr:uid="{00000000-0005-0000-0000-000014080000}"/>
    <cellStyle name="Note 7 12_ Refunds" xfId="2069" xr:uid="{00000000-0005-0000-0000-000015080000}"/>
    <cellStyle name="Note 7 13" xfId="2070" xr:uid="{00000000-0005-0000-0000-000016080000}"/>
    <cellStyle name="Note 7 13 2" xfId="2071" xr:uid="{00000000-0005-0000-0000-000017080000}"/>
    <cellStyle name="Note 7 13 2 2" xfId="2072" xr:uid="{00000000-0005-0000-0000-000018080000}"/>
    <cellStyle name="Note 7 13 2_autopost vouchers" xfId="2073" xr:uid="{00000000-0005-0000-0000-000019080000}"/>
    <cellStyle name="Note 7 13_ Refunds" xfId="2074" xr:uid="{00000000-0005-0000-0000-00001A080000}"/>
    <cellStyle name="Note 7 14" xfId="2075" xr:uid="{00000000-0005-0000-0000-00001B080000}"/>
    <cellStyle name="Note 7 14 2" xfId="2076" xr:uid="{00000000-0005-0000-0000-00001C080000}"/>
    <cellStyle name="Note 7 14_ Refunds" xfId="2077" xr:uid="{00000000-0005-0000-0000-00001D080000}"/>
    <cellStyle name="Note 7 15" xfId="2078" xr:uid="{00000000-0005-0000-0000-00001E080000}"/>
    <cellStyle name="Note 7 15 2" xfId="2079" xr:uid="{00000000-0005-0000-0000-00001F080000}"/>
    <cellStyle name="Note 7 15_ Refunds" xfId="2080" xr:uid="{00000000-0005-0000-0000-000020080000}"/>
    <cellStyle name="Note 7 16" xfId="2081" xr:uid="{00000000-0005-0000-0000-000021080000}"/>
    <cellStyle name="Note 7 2" xfId="2082" xr:uid="{00000000-0005-0000-0000-000022080000}"/>
    <cellStyle name="Note 7 2 2" xfId="2083" xr:uid="{00000000-0005-0000-0000-000023080000}"/>
    <cellStyle name="Note 7 2 2 2" xfId="2084" xr:uid="{00000000-0005-0000-0000-000024080000}"/>
    <cellStyle name="Note 7 2 2_ Refunds" xfId="2085" xr:uid="{00000000-0005-0000-0000-000025080000}"/>
    <cellStyle name="Note 7 2 3" xfId="2086" xr:uid="{00000000-0005-0000-0000-000026080000}"/>
    <cellStyle name="Note 7 2 3 2" xfId="2087" xr:uid="{00000000-0005-0000-0000-000027080000}"/>
    <cellStyle name="Note 7 2 3_ Refunds" xfId="2088" xr:uid="{00000000-0005-0000-0000-000028080000}"/>
    <cellStyle name="Note 7 2 4" xfId="2089" xr:uid="{00000000-0005-0000-0000-000029080000}"/>
    <cellStyle name="Note 7 2 4 2" xfId="2090" xr:uid="{00000000-0005-0000-0000-00002A080000}"/>
    <cellStyle name="Note 7 2 4_ Refunds" xfId="2091" xr:uid="{00000000-0005-0000-0000-00002B080000}"/>
    <cellStyle name="Note 7 2 5" xfId="2092" xr:uid="{00000000-0005-0000-0000-00002C080000}"/>
    <cellStyle name="Note 7 2 5 2" xfId="2093" xr:uid="{00000000-0005-0000-0000-00002D080000}"/>
    <cellStyle name="Note 7 2 5_ Refunds" xfId="2094" xr:uid="{00000000-0005-0000-0000-00002E080000}"/>
    <cellStyle name="Note 7 2 6" xfId="2095" xr:uid="{00000000-0005-0000-0000-00002F080000}"/>
    <cellStyle name="Note 7 2 6 2" xfId="2096" xr:uid="{00000000-0005-0000-0000-000030080000}"/>
    <cellStyle name="Note 7 2 6_ Refunds" xfId="2097" xr:uid="{00000000-0005-0000-0000-000031080000}"/>
    <cellStyle name="Note 7 2 7" xfId="2098" xr:uid="{00000000-0005-0000-0000-000032080000}"/>
    <cellStyle name="Note 7 2 7 2" xfId="2099" xr:uid="{00000000-0005-0000-0000-000033080000}"/>
    <cellStyle name="Note 7 2 7_ Refunds" xfId="2100" xr:uid="{00000000-0005-0000-0000-000034080000}"/>
    <cellStyle name="Note 7 2 8" xfId="2101" xr:uid="{00000000-0005-0000-0000-000035080000}"/>
    <cellStyle name="Note 7 2 8 2" xfId="2102" xr:uid="{00000000-0005-0000-0000-000036080000}"/>
    <cellStyle name="Note 7 2 8_ Refunds" xfId="2103" xr:uid="{00000000-0005-0000-0000-000037080000}"/>
    <cellStyle name="Note 7 2 9" xfId="2104" xr:uid="{00000000-0005-0000-0000-000038080000}"/>
    <cellStyle name="Note 7 2_ Refunds" xfId="2105" xr:uid="{00000000-0005-0000-0000-000039080000}"/>
    <cellStyle name="Note 7 3" xfId="2106" xr:uid="{00000000-0005-0000-0000-00003A080000}"/>
    <cellStyle name="Note 7 3 2" xfId="2107" xr:uid="{00000000-0005-0000-0000-00003B080000}"/>
    <cellStyle name="Note 7 3_ Refunds" xfId="2108" xr:uid="{00000000-0005-0000-0000-00003C080000}"/>
    <cellStyle name="Note 7 4" xfId="2109" xr:uid="{00000000-0005-0000-0000-00003D080000}"/>
    <cellStyle name="Note 7 4 2" xfId="2110" xr:uid="{00000000-0005-0000-0000-00003E080000}"/>
    <cellStyle name="Note 7 4_ Refunds" xfId="2111" xr:uid="{00000000-0005-0000-0000-00003F080000}"/>
    <cellStyle name="Note 7 5" xfId="2112" xr:uid="{00000000-0005-0000-0000-000040080000}"/>
    <cellStyle name="Note 7 5 2" xfId="2113" xr:uid="{00000000-0005-0000-0000-000041080000}"/>
    <cellStyle name="Note 7 5_ Refunds" xfId="2114" xr:uid="{00000000-0005-0000-0000-000042080000}"/>
    <cellStyle name="Note 7 6" xfId="2115" xr:uid="{00000000-0005-0000-0000-000043080000}"/>
    <cellStyle name="Note 7 6 2" xfId="2116" xr:uid="{00000000-0005-0000-0000-000044080000}"/>
    <cellStyle name="Note 7 6_ Refunds" xfId="2117" xr:uid="{00000000-0005-0000-0000-000045080000}"/>
    <cellStyle name="Note 7 7" xfId="2118" xr:uid="{00000000-0005-0000-0000-000046080000}"/>
    <cellStyle name="Note 7 7 2" xfId="2119" xr:uid="{00000000-0005-0000-0000-000047080000}"/>
    <cellStyle name="Note 7 7_ Refunds" xfId="2120" xr:uid="{00000000-0005-0000-0000-000048080000}"/>
    <cellStyle name="Note 7 8" xfId="2121" xr:uid="{00000000-0005-0000-0000-000049080000}"/>
    <cellStyle name="Note 7 8 2" xfId="2122" xr:uid="{00000000-0005-0000-0000-00004A080000}"/>
    <cellStyle name="Note 7 8_ Refunds" xfId="2123" xr:uid="{00000000-0005-0000-0000-00004B080000}"/>
    <cellStyle name="Note 7 9" xfId="2124" xr:uid="{00000000-0005-0000-0000-00004C080000}"/>
    <cellStyle name="Note 7 9 2" xfId="2125" xr:uid="{00000000-0005-0000-0000-00004D080000}"/>
    <cellStyle name="Note 7 9_ Refunds" xfId="2126" xr:uid="{00000000-0005-0000-0000-00004E080000}"/>
    <cellStyle name="Note 7_ Refunds" xfId="2127" xr:uid="{00000000-0005-0000-0000-00004F080000}"/>
    <cellStyle name="Note 8" xfId="2128" xr:uid="{00000000-0005-0000-0000-000050080000}"/>
    <cellStyle name="Note 8 2" xfId="2129" xr:uid="{00000000-0005-0000-0000-000051080000}"/>
    <cellStyle name="Note 8_ Refunds" xfId="2130" xr:uid="{00000000-0005-0000-0000-000052080000}"/>
    <cellStyle name="Note 9" xfId="2131" xr:uid="{00000000-0005-0000-0000-000053080000}"/>
    <cellStyle name="Output 2" xfId="2132" xr:uid="{00000000-0005-0000-0000-000054080000}"/>
    <cellStyle name="Output 3" xfId="2133" xr:uid="{00000000-0005-0000-0000-000055080000}"/>
    <cellStyle name="Percent 2" xfId="2134" xr:uid="{00000000-0005-0000-0000-000056080000}"/>
    <cellStyle name="Percent 2 2" xfId="2135" xr:uid="{00000000-0005-0000-0000-000057080000}"/>
    <cellStyle name="Percent 2 3" xfId="2136" xr:uid="{00000000-0005-0000-0000-000058080000}"/>
    <cellStyle name="Percent 3" xfId="2137" xr:uid="{00000000-0005-0000-0000-000059080000}"/>
    <cellStyle name="Percent 4" xfId="2138" xr:uid="{00000000-0005-0000-0000-00005A080000}"/>
    <cellStyle name="SAPBEXaggData" xfId="2139" xr:uid="{00000000-0005-0000-0000-00005B080000}"/>
    <cellStyle name="SAPBEXaggDataEmph" xfId="2140" xr:uid="{00000000-0005-0000-0000-00005C080000}"/>
    <cellStyle name="SAPBEXaggItem" xfId="2141" xr:uid="{00000000-0005-0000-0000-00005D080000}"/>
    <cellStyle name="SAPBEXaggItem 2" xfId="2142" xr:uid="{00000000-0005-0000-0000-00005E080000}"/>
    <cellStyle name="SAPBEXaggItem_ Refunds" xfId="2143" xr:uid="{00000000-0005-0000-0000-00005F080000}"/>
    <cellStyle name="SAPBEXaggItemX" xfId="2144" xr:uid="{00000000-0005-0000-0000-000060080000}"/>
    <cellStyle name="SAPBEXchaText" xfId="2145" xr:uid="{00000000-0005-0000-0000-000061080000}"/>
    <cellStyle name="SAPBEXchaText 2" xfId="2146" xr:uid="{00000000-0005-0000-0000-000062080000}"/>
    <cellStyle name="SAPBEXchaText_ Refunds" xfId="2147" xr:uid="{00000000-0005-0000-0000-000063080000}"/>
    <cellStyle name="SAPBEXexcBad7" xfId="2148" xr:uid="{00000000-0005-0000-0000-000064080000}"/>
    <cellStyle name="SAPBEXexcBad8" xfId="2149" xr:uid="{00000000-0005-0000-0000-000065080000}"/>
    <cellStyle name="SAPBEXexcBad9" xfId="2150" xr:uid="{00000000-0005-0000-0000-000066080000}"/>
    <cellStyle name="SAPBEXexcCritical4" xfId="2151" xr:uid="{00000000-0005-0000-0000-000067080000}"/>
    <cellStyle name="SAPBEXexcCritical5" xfId="2152" xr:uid="{00000000-0005-0000-0000-000068080000}"/>
    <cellStyle name="SAPBEXexcCritical6" xfId="2153" xr:uid="{00000000-0005-0000-0000-000069080000}"/>
    <cellStyle name="SAPBEXexcGood1" xfId="2154" xr:uid="{00000000-0005-0000-0000-00006A080000}"/>
    <cellStyle name="SAPBEXexcGood2" xfId="2155" xr:uid="{00000000-0005-0000-0000-00006B080000}"/>
    <cellStyle name="SAPBEXexcGood3" xfId="2156" xr:uid="{00000000-0005-0000-0000-00006C080000}"/>
    <cellStyle name="SAPBEXfilterDrill" xfId="2157" xr:uid="{00000000-0005-0000-0000-00006D080000}"/>
    <cellStyle name="SAPBEXfilterItem" xfId="2158" xr:uid="{00000000-0005-0000-0000-00006E080000}"/>
    <cellStyle name="SAPBEXfilterText" xfId="2159" xr:uid="{00000000-0005-0000-0000-00006F080000}"/>
    <cellStyle name="SAPBEXfilterText 2" xfId="2160" xr:uid="{00000000-0005-0000-0000-000070080000}"/>
    <cellStyle name="SAPBEXfilterText 2 2" xfId="2161" xr:uid="{00000000-0005-0000-0000-000071080000}"/>
    <cellStyle name="SAPBEXfilterText 3" xfId="2162" xr:uid="{00000000-0005-0000-0000-000072080000}"/>
    <cellStyle name="SAPBEXfilterText_ Refunds" xfId="2163" xr:uid="{00000000-0005-0000-0000-000073080000}"/>
    <cellStyle name="SAPBEXformats" xfId="2164" xr:uid="{00000000-0005-0000-0000-000074080000}"/>
    <cellStyle name="SAPBEXheaderItem" xfId="2165" xr:uid="{00000000-0005-0000-0000-000075080000}"/>
    <cellStyle name="SAPBEXheaderItem 2" xfId="2166" xr:uid="{00000000-0005-0000-0000-000076080000}"/>
    <cellStyle name="SAPBEXheaderItem 2 2" xfId="2167" xr:uid="{00000000-0005-0000-0000-000077080000}"/>
    <cellStyle name="SAPBEXheaderItem 3" xfId="2168" xr:uid="{00000000-0005-0000-0000-000078080000}"/>
    <cellStyle name="SAPBEXheaderItem 4" xfId="2169" xr:uid="{00000000-0005-0000-0000-000079080000}"/>
    <cellStyle name="SAPBEXheaderItem_ Refunds" xfId="2170" xr:uid="{00000000-0005-0000-0000-00007A080000}"/>
    <cellStyle name="SAPBEXheaderText" xfId="2171" xr:uid="{00000000-0005-0000-0000-00007B080000}"/>
    <cellStyle name="SAPBEXheaderText 2" xfId="2172" xr:uid="{00000000-0005-0000-0000-00007C080000}"/>
    <cellStyle name="SAPBEXheaderText 2 2" xfId="2173" xr:uid="{00000000-0005-0000-0000-00007D080000}"/>
    <cellStyle name="SAPBEXheaderText 3" xfId="2174" xr:uid="{00000000-0005-0000-0000-00007E080000}"/>
    <cellStyle name="SAPBEXheaderText 4" xfId="2175" xr:uid="{00000000-0005-0000-0000-00007F080000}"/>
    <cellStyle name="SAPBEXheaderText_ Refunds" xfId="2176" xr:uid="{00000000-0005-0000-0000-000080080000}"/>
    <cellStyle name="SAPBEXHLevel0" xfId="2177" xr:uid="{00000000-0005-0000-0000-000081080000}"/>
    <cellStyle name="SAPBEXHLevel0 2" xfId="2178" xr:uid="{00000000-0005-0000-0000-000082080000}"/>
    <cellStyle name="SAPBEXHLevel0 2 2" xfId="2179" xr:uid="{00000000-0005-0000-0000-000083080000}"/>
    <cellStyle name="SAPBEXHLevel0 3" xfId="2180" xr:uid="{00000000-0005-0000-0000-000084080000}"/>
    <cellStyle name="SAPBEXHLevel0_ Refunds" xfId="2181" xr:uid="{00000000-0005-0000-0000-000085080000}"/>
    <cellStyle name="SAPBEXHLevel0X" xfId="2182" xr:uid="{00000000-0005-0000-0000-000086080000}"/>
    <cellStyle name="SAPBEXHLevel0X 2" xfId="2183" xr:uid="{00000000-0005-0000-0000-000087080000}"/>
    <cellStyle name="SAPBEXHLevel0X 2 2" xfId="2184" xr:uid="{00000000-0005-0000-0000-000088080000}"/>
    <cellStyle name="SAPBEXHLevel0X 3" xfId="2185" xr:uid="{00000000-0005-0000-0000-000089080000}"/>
    <cellStyle name="SAPBEXHLevel0X_ Refunds" xfId="2186" xr:uid="{00000000-0005-0000-0000-00008A080000}"/>
    <cellStyle name="SAPBEXHLevel1" xfId="2187" xr:uid="{00000000-0005-0000-0000-00008B080000}"/>
    <cellStyle name="SAPBEXHLevel1 2" xfId="2188" xr:uid="{00000000-0005-0000-0000-00008C080000}"/>
    <cellStyle name="SAPBEXHLevel1 2 2" xfId="2189" xr:uid="{00000000-0005-0000-0000-00008D080000}"/>
    <cellStyle name="SAPBEXHLevel1 3" xfId="2190" xr:uid="{00000000-0005-0000-0000-00008E080000}"/>
    <cellStyle name="SAPBEXHLevel1_ Refunds" xfId="2191" xr:uid="{00000000-0005-0000-0000-00008F080000}"/>
    <cellStyle name="SAPBEXHLevel1X" xfId="2192" xr:uid="{00000000-0005-0000-0000-000090080000}"/>
    <cellStyle name="SAPBEXHLevel1X 2" xfId="2193" xr:uid="{00000000-0005-0000-0000-000091080000}"/>
    <cellStyle name="SAPBEXHLevel1X 2 2" xfId="2194" xr:uid="{00000000-0005-0000-0000-000092080000}"/>
    <cellStyle name="SAPBEXHLevel1X 3" xfId="2195" xr:uid="{00000000-0005-0000-0000-000093080000}"/>
    <cellStyle name="SAPBEXHLevel1X_ Refunds" xfId="2196" xr:uid="{00000000-0005-0000-0000-000094080000}"/>
    <cellStyle name="SAPBEXHLevel2" xfId="2197" xr:uid="{00000000-0005-0000-0000-000095080000}"/>
    <cellStyle name="SAPBEXHLevel2 2" xfId="2198" xr:uid="{00000000-0005-0000-0000-000096080000}"/>
    <cellStyle name="SAPBEXHLevel2 2 2" xfId="2199" xr:uid="{00000000-0005-0000-0000-000097080000}"/>
    <cellStyle name="SAPBEXHLevel2 3" xfId="2200" xr:uid="{00000000-0005-0000-0000-000098080000}"/>
    <cellStyle name="SAPBEXHLevel2_ Refunds" xfId="2201" xr:uid="{00000000-0005-0000-0000-000099080000}"/>
    <cellStyle name="SAPBEXHLevel2X" xfId="2202" xr:uid="{00000000-0005-0000-0000-00009A080000}"/>
    <cellStyle name="SAPBEXHLevel2X 2" xfId="2203" xr:uid="{00000000-0005-0000-0000-00009B080000}"/>
    <cellStyle name="SAPBEXHLevel2X 2 2" xfId="2204" xr:uid="{00000000-0005-0000-0000-00009C080000}"/>
    <cellStyle name="SAPBEXHLevel2X 3" xfId="2205" xr:uid="{00000000-0005-0000-0000-00009D080000}"/>
    <cellStyle name="SAPBEXHLevel2X_ Refunds" xfId="2206" xr:uid="{00000000-0005-0000-0000-00009E080000}"/>
    <cellStyle name="SAPBEXHLevel3" xfId="2207" xr:uid="{00000000-0005-0000-0000-00009F080000}"/>
    <cellStyle name="SAPBEXHLevel3 2" xfId="2208" xr:uid="{00000000-0005-0000-0000-0000A0080000}"/>
    <cellStyle name="SAPBEXHLevel3 2 2" xfId="2209" xr:uid="{00000000-0005-0000-0000-0000A1080000}"/>
    <cellStyle name="SAPBEXHLevel3 3" xfId="2210" xr:uid="{00000000-0005-0000-0000-0000A2080000}"/>
    <cellStyle name="SAPBEXHLevel3_ Refunds" xfId="2211" xr:uid="{00000000-0005-0000-0000-0000A3080000}"/>
    <cellStyle name="SAPBEXHLevel3X" xfId="2212" xr:uid="{00000000-0005-0000-0000-0000A4080000}"/>
    <cellStyle name="SAPBEXHLevel3X 2" xfId="2213" xr:uid="{00000000-0005-0000-0000-0000A5080000}"/>
    <cellStyle name="SAPBEXHLevel3X 2 2" xfId="2214" xr:uid="{00000000-0005-0000-0000-0000A6080000}"/>
    <cellStyle name="SAPBEXHLevel3X 3" xfId="2215" xr:uid="{00000000-0005-0000-0000-0000A7080000}"/>
    <cellStyle name="SAPBEXHLevel3X_ Refunds" xfId="2216" xr:uid="{00000000-0005-0000-0000-0000A8080000}"/>
    <cellStyle name="SAPBEXinputData" xfId="2217" xr:uid="{00000000-0005-0000-0000-0000A9080000}"/>
    <cellStyle name="SAPBEXinputData 2" xfId="2218" xr:uid="{00000000-0005-0000-0000-0000AA080000}"/>
    <cellStyle name="SAPBEXinputData 3" xfId="2219" xr:uid="{00000000-0005-0000-0000-0000AB080000}"/>
    <cellStyle name="SAPBEXinputData_ Refunds" xfId="2220" xr:uid="{00000000-0005-0000-0000-0000AC080000}"/>
    <cellStyle name="SAPBEXItemHeader" xfId="2221" xr:uid="{00000000-0005-0000-0000-0000AD080000}"/>
    <cellStyle name="SAPBEXresData" xfId="2222" xr:uid="{00000000-0005-0000-0000-0000AE080000}"/>
    <cellStyle name="SAPBEXresDataEmph" xfId="2223" xr:uid="{00000000-0005-0000-0000-0000AF080000}"/>
    <cellStyle name="SAPBEXresItem" xfId="2224" xr:uid="{00000000-0005-0000-0000-0000B0080000}"/>
    <cellStyle name="SAPBEXresItemX" xfId="2225" xr:uid="{00000000-0005-0000-0000-0000B1080000}"/>
    <cellStyle name="SAPBEXstdData" xfId="2226" xr:uid="{00000000-0005-0000-0000-0000B2080000}"/>
    <cellStyle name="SAPBEXstdData 2" xfId="2227" xr:uid="{00000000-0005-0000-0000-0000B3080000}"/>
    <cellStyle name="SAPBEXstdData_ Refunds" xfId="2228" xr:uid="{00000000-0005-0000-0000-0000B4080000}"/>
    <cellStyle name="SAPBEXstdDataEmph" xfId="2229" xr:uid="{00000000-0005-0000-0000-0000B5080000}"/>
    <cellStyle name="SAPBEXstdItem" xfId="2230" xr:uid="{00000000-0005-0000-0000-0000B6080000}"/>
    <cellStyle name="SAPBEXstdItem 2" xfId="2231" xr:uid="{00000000-0005-0000-0000-0000B7080000}"/>
    <cellStyle name="SAPBEXstdItem_ Refunds" xfId="2232" xr:uid="{00000000-0005-0000-0000-0000B8080000}"/>
    <cellStyle name="SAPBEXstdItemX" xfId="2233" xr:uid="{00000000-0005-0000-0000-0000B9080000}"/>
    <cellStyle name="SAPBEXstdItemX 2" xfId="2234" xr:uid="{00000000-0005-0000-0000-0000BA080000}"/>
    <cellStyle name="SAPBEXstdItemX_ Refunds" xfId="2235" xr:uid="{00000000-0005-0000-0000-0000BB080000}"/>
    <cellStyle name="SAPBEXtitle" xfId="2236" xr:uid="{00000000-0005-0000-0000-0000BC080000}"/>
    <cellStyle name="SAPBEXtitle 2" xfId="2237" xr:uid="{00000000-0005-0000-0000-0000BD080000}"/>
    <cellStyle name="SAPBEXtitle 2 2" xfId="2238" xr:uid="{00000000-0005-0000-0000-0000BE080000}"/>
    <cellStyle name="SAPBEXtitle 2 3" xfId="2239" xr:uid="{00000000-0005-0000-0000-0000BF080000}"/>
    <cellStyle name="SAPBEXtitle 2_ Refunds" xfId="2240" xr:uid="{00000000-0005-0000-0000-0000C0080000}"/>
    <cellStyle name="SAPBEXtitle 3" xfId="2241" xr:uid="{00000000-0005-0000-0000-0000C1080000}"/>
    <cellStyle name="SAPBEXtitle_ Refunds" xfId="2242" xr:uid="{00000000-0005-0000-0000-0000C2080000}"/>
    <cellStyle name="SAPBEXunassignedItem" xfId="2243" xr:uid="{00000000-0005-0000-0000-0000C3080000}"/>
    <cellStyle name="SAPBEXundefined" xfId="2244" xr:uid="{00000000-0005-0000-0000-0000C4080000}"/>
    <cellStyle name="SEM-BPS-data" xfId="2245" xr:uid="{00000000-0005-0000-0000-0000C5080000}"/>
    <cellStyle name="SEM-BPS-head" xfId="2246" xr:uid="{00000000-0005-0000-0000-0000C6080000}"/>
    <cellStyle name="SEM-BPS-headdata" xfId="2247" xr:uid="{00000000-0005-0000-0000-0000C7080000}"/>
    <cellStyle name="SEM-BPS-headkey" xfId="2248" xr:uid="{00000000-0005-0000-0000-0000C8080000}"/>
    <cellStyle name="SEM-BPS-input-on" xfId="2249" xr:uid="{00000000-0005-0000-0000-0000C9080000}"/>
    <cellStyle name="SEM-BPS-key" xfId="2250" xr:uid="{00000000-0005-0000-0000-0000CA080000}"/>
    <cellStyle name="SEM-BPS-sub1" xfId="2251" xr:uid="{00000000-0005-0000-0000-0000CB080000}"/>
    <cellStyle name="SEM-BPS-sub2" xfId="2252" xr:uid="{00000000-0005-0000-0000-0000CC080000}"/>
    <cellStyle name="SEM-BPS-total" xfId="2253" xr:uid="{00000000-0005-0000-0000-0000CD080000}"/>
    <cellStyle name="Sheet Title" xfId="2254" xr:uid="{00000000-0005-0000-0000-0000CE080000}"/>
    <cellStyle name="Style 1" xfId="2255" xr:uid="{00000000-0005-0000-0000-0000CF080000}"/>
    <cellStyle name="Temp" xfId="2256" xr:uid="{00000000-0005-0000-0000-0000D0080000}"/>
    <cellStyle name="Title 2" xfId="2257" xr:uid="{00000000-0005-0000-0000-0000D1080000}"/>
    <cellStyle name="Title 3" xfId="2258" xr:uid="{00000000-0005-0000-0000-0000D2080000}"/>
    <cellStyle name="Total 2" xfId="2259" xr:uid="{00000000-0005-0000-0000-0000D3080000}"/>
    <cellStyle name="Total 3" xfId="2260" xr:uid="{00000000-0005-0000-0000-0000D4080000}"/>
    <cellStyle name="Warning Text 2" xfId="2261" xr:uid="{00000000-0005-0000-0000-0000D5080000}"/>
    <cellStyle name="Warning Text 3" xfId="2262" xr:uid="{00000000-0005-0000-0000-0000D6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5F829-3EB6-4F6F-AB90-4145D6EF007C}">
  <sheetPr>
    <tabColor rgb="FF7030A0"/>
  </sheetPr>
  <dimension ref="A1:I29"/>
  <sheetViews>
    <sheetView tabSelected="1" workbookViewId="0">
      <pane ySplit="2" topLeftCell="A3" activePane="bottomLeft" state="frozen"/>
      <selection pane="bottomLeft" activeCell="D5" sqref="D5"/>
    </sheetView>
  </sheetViews>
  <sheetFormatPr defaultRowHeight="15"/>
  <cols>
    <col min="1" max="2" width="3.33203125" style="47" customWidth="1"/>
    <col min="3" max="3" width="44.5" style="85" customWidth="1"/>
    <col min="4" max="4" width="101.83203125" style="86" customWidth="1"/>
    <col min="5" max="5" width="21.6640625" style="87" bestFit="1" customWidth="1"/>
    <col min="6" max="6" width="20.5" style="87" customWidth="1"/>
    <col min="7" max="7" width="15.6640625" style="87" customWidth="1"/>
    <col min="8" max="8" width="83.5" style="87" bestFit="1" customWidth="1"/>
    <col min="9" max="16384" width="9.33203125" style="47"/>
  </cols>
  <sheetData>
    <row r="1" spans="1:9" ht="26.25" customHeight="1" thickBot="1">
      <c r="A1" s="42" t="s">
        <v>141</v>
      </c>
      <c r="B1" s="42"/>
      <c r="C1" s="42"/>
      <c r="D1" s="43" t="s">
        <v>142</v>
      </c>
      <c r="E1" s="44" t="s">
        <v>143</v>
      </c>
      <c r="F1" s="44"/>
      <c r="G1" s="45" t="s">
        <v>144</v>
      </c>
      <c r="H1" s="46"/>
    </row>
    <row r="2" spans="1:9" ht="26.25" thickBot="1">
      <c r="A2" s="48" t="s">
        <v>145</v>
      </c>
      <c r="B2" s="49"/>
      <c r="C2" s="50"/>
      <c r="D2" s="51" t="s">
        <v>146</v>
      </c>
      <c r="E2" s="52" t="s">
        <v>147</v>
      </c>
      <c r="F2" s="53" t="s">
        <v>148</v>
      </c>
      <c r="G2" s="53" t="s">
        <v>149</v>
      </c>
      <c r="H2" s="54" t="s">
        <v>150</v>
      </c>
    </row>
    <row r="3" spans="1:9" ht="30" customHeight="1">
      <c r="A3" s="55" t="s">
        <v>151</v>
      </c>
      <c r="B3" s="55"/>
      <c r="C3" s="55"/>
      <c r="D3" s="56" t="s">
        <v>152</v>
      </c>
      <c r="E3" s="56"/>
      <c r="F3" s="57"/>
      <c r="G3" s="58" t="s">
        <v>153</v>
      </c>
      <c r="H3" s="58" t="s">
        <v>154</v>
      </c>
    </row>
    <row r="4" spans="1:9" ht="76.5">
      <c r="A4" s="59"/>
      <c r="B4" s="60" t="s">
        <v>155</v>
      </c>
      <c r="C4" s="60"/>
      <c r="D4" s="61" t="s">
        <v>156</v>
      </c>
      <c r="E4" s="62" t="s">
        <v>157</v>
      </c>
      <c r="F4" s="62" t="s">
        <v>158</v>
      </c>
      <c r="G4" s="63"/>
      <c r="H4" s="63"/>
      <c r="I4" s="64"/>
    </row>
    <row r="5" spans="1:9" ht="63.75">
      <c r="A5" s="59"/>
      <c r="B5" s="60" t="s">
        <v>159</v>
      </c>
      <c r="C5" s="60"/>
      <c r="D5" s="61" t="s">
        <v>160</v>
      </c>
      <c r="E5" s="63" t="s">
        <v>161</v>
      </c>
      <c r="F5" s="62" t="s">
        <v>162</v>
      </c>
      <c r="G5" s="65"/>
      <c r="H5" s="63"/>
      <c r="I5" s="64"/>
    </row>
    <row r="6" spans="1:9" ht="63.75">
      <c r="A6" s="59"/>
      <c r="B6" s="60" t="s">
        <v>163</v>
      </c>
      <c r="C6" s="60"/>
      <c r="D6" s="61" t="s">
        <v>164</v>
      </c>
      <c r="E6" s="63" t="s">
        <v>165</v>
      </c>
      <c r="F6" s="62" t="s">
        <v>166</v>
      </c>
      <c r="G6" s="65"/>
      <c r="H6" s="63"/>
      <c r="I6" s="64"/>
    </row>
    <row r="7" spans="1:9" ht="76.5">
      <c r="A7" s="59"/>
      <c r="B7" s="60" t="s">
        <v>167</v>
      </c>
      <c r="C7" s="60"/>
      <c r="D7" s="61" t="s">
        <v>168</v>
      </c>
      <c r="E7" s="62" t="s">
        <v>169</v>
      </c>
      <c r="F7" s="62" t="s">
        <v>170</v>
      </c>
      <c r="G7" s="65"/>
      <c r="H7" s="63"/>
      <c r="I7" s="64"/>
    </row>
    <row r="8" spans="1:9" ht="51">
      <c r="A8" s="59"/>
      <c r="B8" s="60" t="s">
        <v>171</v>
      </c>
      <c r="C8" s="60"/>
      <c r="D8" s="61" t="s">
        <v>172</v>
      </c>
      <c r="E8" s="63" t="s">
        <v>173</v>
      </c>
      <c r="F8" s="62" t="s">
        <v>174</v>
      </c>
      <c r="G8" s="65"/>
      <c r="H8" s="63"/>
    </row>
    <row r="9" spans="1:9" ht="64.5" thickBot="1">
      <c r="A9" s="66"/>
      <c r="B9" s="67" t="s">
        <v>175</v>
      </c>
      <c r="C9" s="67"/>
      <c r="D9" s="68" t="s">
        <v>176</v>
      </c>
      <c r="E9" s="69" t="s">
        <v>177</v>
      </c>
      <c r="F9" s="70" t="s">
        <v>178</v>
      </c>
      <c r="G9" s="71"/>
      <c r="H9" s="69"/>
    </row>
    <row r="10" spans="1:9" ht="75" customHeight="1">
      <c r="A10" s="55" t="s">
        <v>179</v>
      </c>
      <c r="B10" s="55"/>
      <c r="C10" s="55"/>
      <c r="D10" s="72" t="s">
        <v>180</v>
      </c>
      <c r="E10" s="73">
        <v>125.0104</v>
      </c>
      <c r="F10" s="74" t="s">
        <v>181</v>
      </c>
      <c r="G10" s="58" t="s">
        <v>153</v>
      </c>
      <c r="H10" s="58" t="s">
        <v>182</v>
      </c>
    </row>
    <row r="11" spans="1:9" ht="61.5">
      <c r="A11" s="59"/>
      <c r="B11" s="60" t="s">
        <v>183</v>
      </c>
      <c r="C11" s="60"/>
      <c r="D11" s="61" t="s">
        <v>184</v>
      </c>
      <c r="E11" s="75" t="s">
        <v>185</v>
      </c>
      <c r="F11" s="62" t="s">
        <v>186</v>
      </c>
      <c r="G11" s="63"/>
      <c r="H11" s="63"/>
      <c r="I11" s="64"/>
    </row>
    <row r="12" spans="1:9" ht="76.5">
      <c r="A12" s="59"/>
      <c r="B12" s="76" t="s">
        <v>187</v>
      </c>
      <c r="C12" s="76"/>
      <c r="D12" s="61" t="s">
        <v>188</v>
      </c>
      <c r="E12" s="77" t="s">
        <v>189</v>
      </c>
      <c r="F12" s="62" t="s">
        <v>190</v>
      </c>
      <c r="G12" s="65"/>
      <c r="H12" s="63"/>
      <c r="I12" s="64"/>
    </row>
    <row r="13" spans="1:9" ht="61.5">
      <c r="A13" s="59"/>
      <c r="B13" s="76" t="s">
        <v>191</v>
      </c>
      <c r="C13" s="76"/>
      <c r="D13" s="61" t="s">
        <v>192</v>
      </c>
      <c r="E13" s="77" t="s">
        <v>193</v>
      </c>
      <c r="F13" s="62" t="s">
        <v>194</v>
      </c>
      <c r="G13" s="65"/>
      <c r="H13" s="63"/>
      <c r="I13" s="64"/>
    </row>
    <row r="14" spans="1:9" ht="76.5">
      <c r="A14" s="59"/>
      <c r="B14" s="60" t="s">
        <v>195</v>
      </c>
      <c r="C14" s="60"/>
      <c r="D14" s="61" t="s">
        <v>196</v>
      </c>
      <c r="E14" s="75" t="s">
        <v>197</v>
      </c>
      <c r="F14" s="62" t="s">
        <v>198</v>
      </c>
      <c r="G14" s="65"/>
      <c r="H14" s="63"/>
      <c r="I14" s="64"/>
    </row>
    <row r="15" spans="1:9" ht="57" customHeight="1" thickBot="1">
      <c r="A15" s="66"/>
      <c r="B15" s="78" t="s">
        <v>199</v>
      </c>
      <c r="C15" s="78"/>
      <c r="D15" s="68" t="s">
        <v>200</v>
      </c>
      <c r="E15" s="79" t="s">
        <v>201</v>
      </c>
      <c r="F15" s="70" t="s">
        <v>202</v>
      </c>
      <c r="G15" s="71"/>
      <c r="H15" s="69"/>
    </row>
    <row r="16" spans="1:9" ht="25.5">
      <c r="A16" s="55" t="s">
        <v>203</v>
      </c>
      <c r="B16" s="55"/>
      <c r="C16" s="55"/>
      <c r="D16" s="72" t="s">
        <v>204</v>
      </c>
      <c r="E16" s="73"/>
      <c r="F16" s="74"/>
      <c r="G16" s="58" t="s">
        <v>153</v>
      </c>
      <c r="H16" s="58" t="s">
        <v>182</v>
      </c>
    </row>
    <row r="17" spans="1:9" ht="89.25">
      <c r="A17" s="59"/>
      <c r="B17" s="60" t="s">
        <v>205</v>
      </c>
      <c r="C17" s="60"/>
      <c r="D17" s="61" t="s">
        <v>206</v>
      </c>
      <c r="E17" s="75" t="s">
        <v>207</v>
      </c>
      <c r="F17" s="62" t="s">
        <v>208</v>
      </c>
      <c r="G17" s="63"/>
      <c r="H17" s="63"/>
      <c r="I17" s="64"/>
    </row>
    <row r="18" spans="1:9" ht="63.75">
      <c r="A18" s="59"/>
      <c r="B18" s="60" t="s">
        <v>209</v>
      </c>
      <c r="C18" s="60"/>
      <c r="D18" s="61" t="s">
        <v>210</v>
      </c>
      <c r="E18" s="77" t="s">
        <v>211</v>
      </c>
      <c r="F18" s="62" t="s">
        <v>212</v>
      </c>
      <c r="G18" s="65"/>
      <c r="H18" s="63"/>
      <c r="I18" s="64"/>
    </row>
    <row r="19" spans="1:9" ht="76.5">
      <c r="A19" s="59"/>
      <c r="B19" s="60" t="s">
        <v>213</v>
      </c>
      <c r="C19" s="60"/>
      <c r="D19" s="61" t="s">
        <v>214</v>
      </c>
      <c r="E19" s="63" t="s">
        <v>215</v>
      </c>
      <c r="F19" s="62" t="s">
        <v>216</v>
      </c>
      <c r="G19" s="65"/>
      <c r="H19" s="63"/>
      <c r="I19" s="64"/>
    </row>
    <row r="20" spans="1:9" ht="115.5" thickBot="1">
      <c r="A20" s="59"/>
      <c r="B20" s="76" t="s">
        <v>217</v>
      </c>
      <c r="C20" s="76"/>
      <c r="D20" s="61" t="s">
        <v>218</v>
      </c>
      <c r="E20" s="75" t="s">
        <v>219</v>
      </c>
      <c r="F20" s="62" t="s">
        <v>220</v>
      </c>
      <c r="G20" s="65"/>
      <c r="H20" s="63"/>
      <c r="I20" s="64"/>
    </row>
    <row r="21" spans="1:9" ht="39" thickBot="1">
      <c r="A21" s="80" t="s">
        <v>221</v>
      </c>
      <c r="B21" s="80"/>
      <c r="C21" s="80"/>
      <c r="D21" s="81" t="s">
        <v>222</v>
      </c>
      <c r="E21" s="82">
        <v>336.02100000000002</v>
      </c>
      <c r="F21" s="83" t="s">
        <v>223</v>
      </c>
      <c r="G21" s="84" t="s">
        <v>224</v>
      </c>
      <c r="H21" s="82"/>
    </row>
    <row r="22" spans="1:9" ht="39" thickBot="1">
      <c r="A22" s="80" t="s">
        <v>225</v>
      </c>
      <c r="B22" s="80"/>
      <c r="C22" s="80"/>
      <c r="D22" s="81" t="s">
        <v>226</v>
      </c>
      <c r="E22" s="82" t="s">
        <v>227</v>
      </c>
      <c r="F22" s="83" t="s">
        <v>228</v>
      </c>
      <c r="G22" s="84" t="s">
        <v>224</v>
      </c>
      <c r="H22" s="82"/>
    </row>
    <row r="23" spans="1:9" ht="39" thickBot="1">
      <c r="A23" s="67" t="s">
        <v>229</v>
      </c>
      <c r="B23" s="67"/>
      <c r="C23" s="67"/>
      <c r="D23" s="68" t="s">
        <v>230</v>
      </c>
      <c r="E23" s="69" t="s">
        <v>231</v>
      </c>
      <c r="F23" s="70" t="s">
        <v>232</v>
      </c>
      <c r="G23" s="71" t="s">
        <v>224</v>
      </c>
      <c r="H23" s="69"/>
    </row>
    <row r="25" spans="1:9">
      <c r="D25" s="86" t="s">
        <v>233</v>
      </c>
    </row>
    <row r="29" spans="1:9">
      <c r="D29" s="88"/>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02C632FC-7D5A-4506-854E-7A905DB030A8}"/>
    <hyperlink ref="D1" r:id="rId2" xr:uid="{8B5739B0-928D-4394-AE03-B5BFD6F0664C}"/>
    <hyperlink ref="G1" r:id="rId3" xr:uid="{0AE98867-0C71-4387-9124-AFD2C5AF630C}"/>
    <hyperlink ref="G10" r:id="rId4" xr:uid="{E7371438-A9EE-4D8B-8E7F-477D08B53D94}"/>
    <hyperlink ref="H10" r:id="rId5" location="tourist_development" xr:uid="{9110F45D-5472-4156-9484-FF36B5FD85F2}"/>
    <hyperlink ref="G11:G15" r:id="rId6" display="DR-15" xr:uid="{9B02F7DA-C1A3-41EA-81FA-0959B2787B64}"/>
    <hyperlink ref="G17:G20" r:id="rId7" display="DR-15" xr:uid="{18C81F70-50AB-4427-AE9C-17A443865C3F}"/>
    <hyperlink ref="G3:G9" r:id="rId8" display="DR-15" xr:uid="{87450223-C0E6-4CAD-B5E3-FF8EBD2BFC85}"/>
    <hyperlink ref="G16" r:id="rId9" xr:uid="{2E818A41-152E-423B-A0F5-57A9971ADE72}"/>
    <hyperlink ref="H16" r:id="rId10" location="tourist_development" xr:uid="{E87B0532-24AB-4CF3-BC7D-E58F845A8E6C}"/>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7"/>
    <pageSetUpPr fitToPage="1"/>
  </sheetPr>
  <dimension ref="A1:G85"/>
  <sheetViews>
    <sheetView workbookViewId="0">
      <pane xSplit="1" ySplit="10" topLeftCell="B58" activePane="bottomRight" state="frozen"/>
      <selection pane="topRight" activeCell="B1" sqref="B1"/>
      <selection pane="bottomLeft" activeCell="A11" sqref="A11"/>
      <selection pane="bottomRight" activeCell="C72" sqref="C72"/>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s="29" t="s">
        <v>140</v>
      </c>
      <c r="G1" t="s">
        <v>89</v>
      </c>
    </row>
    <row r="2" spans="1:7">
      <c r="A2" t="s">
        <v>136</v>
      </c>
    </row>
    <row r="3" spans="1:7">
      <c r="A3" s="41" t="s">
        <v>69</v>
      </c>
      <c r="B3" s="41"/>
      <c r="C3" s="41"/>
      <c r="D3" s="41"/>
      <c r="E3" s="41"/>
      <c r="F3" s="41"/>
      <c r="G3" s="41"/>
    </row>
    <row r="4" spans="1:7">
      <c r="A4" s="41" t="s">
        <v>131</v>
      </c>
      <c r="B4" s="41"/>
      <c r="C4" s="41"/>
      <c r="D4" s="41"/>
      <c r="E4" s="41"/>
      <c r="F4" s="41"/>
      <c r="G4" s="41"/>
    </row>
    <row r="5" spans="1:7">
      <c r="A5" s="41" t="s">
        <v>70</v>
      </c>
      <c r="B5" s="41"/>
      <c r="C5" s="41"/>
      <c r="D5" s="41"/>
      <c r="E5" s="41"/>
      <c r="F5" s="41"/>
      <c r="G5" s="41"/>
    </row>
    <row r="6" spans="1:7">
      <c r="A6" s="41" t="s">
        <v>135</v>
      </c>
      <c r="B6" s="41"/>
      <c r="C6" s="41"/>
      <c r="D6" s="41"/>
      <c r="E6" s="41"/>
      <c r="F6" s="41"/>
      <c r="G6" s="41"/>
    </row>
    <row r="8" spans="1:7">
      <c r="B8" s="2" t="s">
        <v>71</v>
      </c>
      <c r="C8" s="2" t="s">
        <v>72</v>
      </c>
      <c r="D8" s="2" t="s">
        <v>73</v>
      </c>
      <c r="E8" s="2" t="s">
        <v>74</v>
      </c>
      <c r="F8" s="2" t="s">
        <v>75</v>
      </c>
      <c r="G8" s="2" t="s">
        <v>76</v>
      </c>
    </row>
    <row r="9" spans="1:7">
      <c r="A9" t="s">
        <v>0</v>
      </c>
      <c r="B9" s="2" t="s">
        <v>77</v>
      </c>
      <c r="C9" s="2" t="s">
        <v>78</v>
      </c>
      <c r="D9" s="2" t="s">
        <v>79</v>
      </c>
      <c r="E9" s="2" t="s">
        <v>80</v>
      </c>
      <c r="F9" s="2" t="s">
        <v>81</v>
      </c>
      <c r="G9" s="2" t="s">
        <v>82</v>
      </c>
    </row>
    <row r="10" spans="1:7">
      <c r="A10" t="s">
        <v>1</v>
      </c>
      <c r="B10" s="2" t="s">
        <v>83</v>
      </c>
      <c r="C10" s="2" t="s">
        <v>84</v>
      </c>
      <c r="D10" s="2" t="s">
        <v>84</v>
      </c>
      <c r="E10" s="2" t="s">
        <v>84</v>
      </c>
      <c r="F10" s="2" t="s">
        <v>84</v>
      </c>
      <c r="G10" s="2" t="s">
        <v>85</v>
      </c>
    </row>
    <row r="11" spans="1:7">
      <c r="A11" s="3" t="s">
        <v>2</v>
      </c>
      <c r="B11" s="4">
        <f>SUM('Local Option Sales Tax Coll'!B12:M12)</f>
        <v>1693124.73</v>
      </c>
      <c r="C11" s="4">
        <f>SUM('Tourist Development Tax'!B12:M12)</f>
        <v>4225710.8000000007</v>
      </c>
      <c r="D11" s="4">
        <f>SUM('Conv &amp; Tourist Impact'!B12:M12)</f>
        <v>0</v>
      </c>
      <c r="E11" s="4">
        <f>SUM('Voted 1-Cent Local Option Fuel'!B12:M12)</f>
        <v>1251375.48</v>
      </c>
      <c r="F11" s="4">
        <f>SUM('Non-Voted Local Option Fuel '!B12:M12)</f>
        <v>7486080.3799999999</v>
      </c>
      <c r="G11" s="4">
        <f>SUM('Addtional Local Option Fuel'!B12:M12)</f>
        <v>5533621.9400000013</v>
      </c>
    </row>
    <row r="12" spans="1:7">
      <c r="A12" s="3" t="s">
        <v>3</v>
      </c>
      <c r="B12" s="4">
        <f>SUM('Local Option Sales Tax Coll'!B13:M13)</f>
        <v>1535105.8699999999</v>
      </c>
      <c r="C12" s="4">
        <f>SUM('Tourist Development Tax'!B13:M13)</f>
        <v>32509.550000000003</v>
      </c>
      <c r="D12" s="4">
        <f>SUM('Conv &amp; Tourist Impact'!B13:M13)</f>
        <v>0</v>
      </c>
      <c r="E12" s="4">
        <f>SUM('Voted 1-Cent Local Option Fuel'!B13:M13)</f>
        <v>197569.14999999997</v>
      </c>
      <c r="F12" s="4">
        <f>SUM('Non-Voted Local Option Fuel '!B13:M13)</f>
        <v>1178757.3199999998</v>
      </c>
      <c r="G12" s="4">
        <f>SUM('Addtional Local Option Fuel'!B13:M13)</f>
        <v>0</v>
      </c>
    </row>
    <row r="13" spans="1:7">
      <c r="A13" s="3" t="s">
        <v>4</v>
      </c>
      <c r="B13" s="4">
        <f>SUM('Local Option Sales Tax Coll'!B14:M14)</f>
        <v>17319736.739999998</v>
      </c>
      <c r="C13" s="4">
        <f>SUM('Tourist Development Tax'!B14:M14)</f>
        <v>19264879.009999998</v>
      </c>
      <c r="D13" s="4">
        <f>SUM('Conv &amp; Tourist Impact'!B14:M14)</f>
        <v>0</v>
      </c>
      <c r="E13" s="4">
        <f>SUM('Voted 1-Cent Local Option Fuel'!B14:M14)</f>
        <v>1061907.26</v>
      </c>
      <c r="F13" s="4">
        <f>SUM('Non-Voted Local Option Fuel '!B14:M14)</f>
        <v>6353587.7199999997</v>
      </c>
      <c r="G13" s="4">
        <f>SUM('Addtional Local Option Fuel'!B14:M14)</f>
        <v>0</v>
      </c>
    </row>
    <row r="14" spans="1:7">
      <c r="A14" s="3" t="s">
        <v>5</v>
      </c>
      <c r="B14" s="4">
        <f>SUM('Local Option Sales Tax Coll'!B15:M15)</f>
        <v>2205677.0699999998</v>
      </c>
      <c r="C14" s="4">
        <f>SUM('Tourist Development Tax'!B15:M15)</f>
        <v>100025.87000000001</v>
      </c>
      <c r="D14" s="4">
        <f>SUM('Conv &amp; Tourist Impact'!B15:M15)</f>
        <v>0</v>
      </c>
      <c r="E14" s="4">
        <f>SUM('Voted 1-Cent Local Option Fuel'!B15:M15)</f>
        <v>29055.329999999998</v>
      </c>
      <c r="F14" s="4">
        <f>SUM('Non-Voted Local Option Fuel '!B15:M15)</f>
        <v>975502.7300000001</v>
      </c>
      <c r="G14" s="4">
        <f>SUM('Addtional Local Option Fuel'!B15:M15)</f>
        <v>0</v>
      </c>
    </row>
    <row r="15" spans="1:7">
      <c r="A15" s="3" t="s">
        <v>6</v>
      </c>
      <c r="B15" s="4">
        <f>SUM('Local Option Sales Tax Coll'!B16:M16)</f>
        <v>15541205.389999999</v>
      </c>
      <c r="C15" s="4">
        <f>SUM('Tourist Development Tax'!B16:M16)</f>
        <v>10875725.789999999</v>
      </c>
      <c r="D15" s="4">
        <f>SUM('Conv &amp; Tourist Impact'!B16:M16)</f>
        <v>0</v>
      </c>
      <c r="E15" s="4">
        <f>SUM('Voted 1-Cent Local Option Fuel'!B16:M16)</f>
        <v>1301340.6700000002</v>
      </c>
      <c r="F15" s="4">
        <f>SUM('Non-Voted Local Option Fuel '!B16:M16)</f>
        <v>21618537.039999999</v>
      </c>
      <c r="G15" s="4">
        <f>SUM('Addtional Local Option Fuel'!B16:M16)</f>
        <v>0</v>
      </c>
    </row>
    <row r="16" spans="1:7">
      <c r="A16" s="3" t="s">
        <v>7</v>
      </c>
      <c r="B16" s="4">
        <f>SUM('Local Option Sales Tax Coll'!B17:M17)</f>
        <v>18098517.32</v>
      </c>
      <c r="C16" s="4">
        <f>SUM('Tourist Development Tax'!B17:M17)</f>
        <v>56672983.219999999</v>
      </c>
      <c r="D16" s="4">
        <f>SUM('Conv &amp; Tourist Impact'!B17:M17)</f>
        <v>0</v>
      </c>
      <c r="E16" s="4">
        <f>SUM('Voted 1-Cent Local Option Fuel'!B17:M17)</f>
        <v>8729751.9700000007</v>
      </c>
      <c r="F16" s="4">
        <f>SUM('Non-Voted Local Option Fuel '!B17:M17)</f>
        <v>52204189.350000009</v>
      </c>
      <c r="G16" s="4">
        <f>SUM('Addtional Local Option Fuel'!B17:M17)</f>
        <v>39576180.43</v>
      </c>
    </row>
    <row r="17" spans="1:7">
      <c r="A17" s="3" t="s">
        <v>8</v>
      </c>
      <c r="B17" s="4">
        <f>SUM('Local Option Sales Tax Coll'!B18:M18)</f>
        <v>934233.69000000006</v>
      </c>
      <c r="C17" s="4">
        <f>SUM('Tourist Development Tax'!B18:M18)</f>
        <v>0</v>
      </c>
      <c r="D17" s="4">
        <f>SUM('Conv &amp; Tourist Impact'!B18:M18)</f>
        <v>0</v>
      </c>
      <c r="E17" s="4">
        <f>SUM('Voted 1-Cent Local Option Fuel'!B18:M18)</f>
        <v>22015.439999999995</v>
      </c>
      <c r="F17" s="4">
        <f>SUM('Non-Voted Local Option Fuel '!B18:M18)</f>
        <v>346901.58000000007</v>
      </c>
      <c r="G17" s="4">
        <f>SUM('Addtional Local Option Fuel'!B18:M18)</f>
        <v>0</v>
      </c>
    </row>
    <row r="18" spans="1:7">
      <c r="A18" s="3" t="s">
        <v>9</v>
      </c>
      <c r="B18" s="4">
        <f>SUM('Local Option Sales Tax Coll'!B19:M19)</f>
        <v>20625086.899999999</v>
      </c>
      <c r="C18" s="4">
        <f>SUM('Tourist Development Tax'!B19:M19)</f>
        <v>3384445.08</v>
      </c>
      <c r="D18" s="4">
        <f>SUM('Conv &amp; Tourist Impact'!B19:M19)</f>
        <v>0</v>
      </c>
      <c r="E18" s="4">
        <f>SUM('Voted 1-Cent Local Option Fuel'!B19:M19)</f>
        <v>993065.91999999993</v>
      </c>
      <c r="F18" s="4">
        <f>SUM('Non-Voted Local Option Fuel '!B19:M19)</f>
        <v>5937783.9400000004</v>
      </c>
      <c r="G18" s="4">
        <f>SUM('Addtional Local Option Fuel'!B19:M19)</f>
        <v>4294757.5599999996</v>
      </c>
    </row>
    <row r="19" spans="1:7">
      <c r="A19" s="3" t="s">
        <v>96</v>
      </c>
      <c r="B19" s="4">
        <f>SUM('Local Option Sales Tax Coll'!B20:M20)</f>
        <v>327503.87</v>
      </c>
      <c r="C19" s="4">
        <f>SUM('Tourist Development Tax'!B20:M20)</f>
        <v>837472.05999999994</v>
      </c>
      <c r="D19" s="4">
        <f>SUM('Conv &amp; Tourist Impact'!B20:M20)</f>
        <v>0</v>
      </c>
      <c r="E19" s="4">
        <f>SUM('Voted 1-Cent Local Option Fuel'!B20:M20)</f>
        <v>580802.71000000008</v>
      </c>
      <c r="F19" s="4">
        <f>SUM('Non-Voted Local Option Fuel '!B20:M20)</f>
        <v>3476116.49</v>
      </c>
      <c r="G19" s="4">
        <f>SUM('Addtional Local Option Fuel'!B20:M20)</f>
        <v>2587187.3199999998</v>
      </c>
    </row>
    <row r="20" spans="1:7">
      <c r="A20" s="3" t="s">
        <v>10</v>
      </c>
      <c r="B20" s="4">
        <f>SUM('Local Option Sales Tax Coll'!B21:M21)</f>
        <v>16444464.359999999</v>
      </c>
      <c r="C20" s="4">
        <f>SUM('Tourist Development Tax'!B21:M21)</f>
        <v>577509.61</v>
      </c>
      <c r="D20" s="4">
        <f>SUM('Conv &amp; Tourist Impact'!B21:M21)</f>
        <v>0</v>
      </c>
      <c r="E20" s="4">
        <f>SUM('Voted 1-Cent Local Option Fuel'!B21:M21)</f>
        <v>862070.94</v>
      </c>
      <c r="F20" s="4">
        <f>SUM('Non-Voted Local Option Fuel '!B21:M21)</f>
        <v>5156224.99</v>
      </c>
      <c r="G20" s="4">
        <f>SUM('Addtional Local Option Fuel'!B21:M21)</f>
        <v>0</v>
      </c>
    </row>
    <row r="21" spans="1:7">
      <c r="A21" s="3" t="s">
        <v>11</v>
      </c>
      <c r="B21" s="4">
        <f>SUM('Local Option Sales Tax Coll'!B22:M22)</f>
        <v>1113889.98</v>
      </c>
      <c r="C21" s="4">
        <f>SUM('Tourist Development Tax'!B22:M22)</f>
        <v>21318929.509999998</v>
      </c>
      <c r="D21" s="4">
        <f>SUM('Conv &amp; Tourist Impact'!B22:M22)</f>
        <v>0</v>
      </c>
      <c r="E21" s="4">
        <f>SUM('Voted 1-Cent Local Option Fuel'!B22:M22)</f>
        <v>1441220.14</v>
      </c>
      <c r="F21" s="4">
        <f>SUM('Non-Voted Local Option Fuel '!B22:M22)</f>
        <v>8627339.8399999999</v>
      </c>
      <c r="G21" s="4">
        <f>SUM('Addtional Local Option Fuel'!B22:M22)</f>
        <v>6592412.3599999994</v>
      </c>
    </row>
    <row r="22" spans="1:7">
      <c r="A22" s="3" t="s">
        <v>12</v>
      </c>
      <c r="B22" s="4">
        <f>SUM('Local Option Sales Tax Coll'!B23:M23)</f>
        <v>6756911.9500000002</v>
      </c>
      <c r="C22" s="4">
        <f>SUM('Tourist Development Tax'!B23:M23)</f>
        <v>987325.83</v>
      </c>
      <c r="D22" s="4">
        <f>SUM('Conv &amp; Tourist Impact'!B23:M23)</f>
        <v>0</v>
      </c>
      <c r="E22" s="4">
        <f>SUM('Voted 1-Cent Local Option Fuel'!B23:M23)</f>
        <v>605618.01</v>
      </c>
      <c r="F22" s="4">
        <f>SUM('Non-Voted Local Option Fuel '!B23:M23)</f>
        <v>3611104.88</v>
      </c>
      <c r="G22" s="4">
        <f>SUM('Addtional Local Option Fuel'!B23:M23)</f>
        <v>0</v>
      </c>
    </row>
    <row r="23" spans="1:7">
      <c r="A23" s="3" t="s">
        <v>128</v>
      </c>
      <c r="B23" s="4">
        <f>SUM('Local Option Sales Tax Coll'!B24:M24)</f>
        <v>423536134.88999999</v>
      </c>
      <c r="C23" s="4">
        <f>SUM('Tourist Development Tax'!B24:M24)</f>
        <v>37998983.659999996</v>
      </c>
      <c r="D23" s="4">
        <f>SUM('Conv &amp; Tourist Impact'!B24:M24)</f>
        <v>72776999.900000006</v>
      </c>
      <c r="E23" s="4">
        <f>SUM('Voted 1-Cent Local Option Fuel'!B24:M24)</f>
        <v>11408670.199999999</v>
      </c>
      <c r="F23" s="4">
        <f>SUM('Non-Voted Local Option Fuel '!B24:M24)</f>
        <v>68206784.570000008</v>
      </c>
      <c r="G23" s="4">
        <f>SUM('Addtional Local Option Fuel'!B24:M24)</f>
        <v>30261372.400000002</v>
      </c>
    </row>
    <row r="24" spans="1:7">
      <c r="A24" s="3" t="s">
        <v>13</v>
      </c>
      <c r="B24" s="4">
        <f>SUM('Local Option Sales Tax Coll'!B25:M25)</f>
        <v>2277750.4900000002</v>
      </c>
      <c r="C24" s="4">
        <f>SUM('Tourist Development Tax'!B25:M25)</f>
        <v>48701.43</v>
      </c>
      <c r="D24" s="4">
        <f>SUM('Conv &amp; Tourist Impact'!B25:M25)</f>
        <v>0</v>
      </c>
      <c r="E24" s="4">
        <f>SUM('Voted 1-Cent Local Option Fuel'!B25:M25)</f>
        <v>144176.49000000002</v>
      </c>
      <c r="F24" s="4">
        <f>SUM('Non-Voted Local Option Fuel '!B25:M25)</f>
        <v>857175.23</v>
      </c>
      <c r="G24" s="4">
        <f>SUM('Addtional Local Option Fuel'!B25:M25)</f>
        <v>550920.92000000004</v>
      </c>
    </row>
    <row r="25" spans="1:7">
      <c r="A25" s="3" t="s">
        <v>14</v>
      </c>
      <c r="B25" s="4">
        <f>SUM('Local Option Sales Tax Coll'!B26:M26)</f>
        <v>628206.4800000001</v>
      </c>
      <c r="C25" s="4">
        <f>SUM('Tourist Development Tax'!B26:M26)</f>
        <v>29750.68</v>
      </c>
      <c r="D25" s="4">
        <f>SUM('Conv &amp; Tourist Impact'!B26:M26)</f>
        <v>0</v>
      </c>
      <c r="E25" s="4">
        <f>SUM('Voted 1-Cent Local Option Fuel'!B26:M26)</f>
        <v>33690.949999999997</v>
      </c>
      <c r="F25" s="4">
        <f>SUM('Non-Voted Local Option Fuel '!B26:M26)</f>
        <v>536558.89</v>
      </c>
      <c r="G25" s="4">
        <f>SUM('Addtional Local Option Fuel'!B26:M26)</f>
        <v>0</v>
      </c>
    </row>
    <row r="26" spans="1:7">
      <c r="A26" s="3" t="s">
        <v>15</v>
      </c>
      <c r="B26" s="4">
        <f>SUM('Local Option Sales Tax Coll'!B27:M27)</f>
        <v>136737426.74000001</v>
      </c>
      <c r="C26" s="4">
        <f>SUM('Tourist Development Tax'!B27:M27)</f>
        <v>13013475.426666666</v>
      </c>
      <c r="D26" s="4">
        <f>SUM('Conv &amp; Tourist Impact'!B27:M27)</f>
        <v>6506737.7133333329</v>
      </c>
      <c r="E26" s="4">
        <f>SUM('Voted 1-Cent Local Option Fuel'!B27:M27)</f>
        <v>1063324.2</v>
      </c>
      <c r="F26" s="4">
        <f>SUM('Non-Voted Local Option Fuel '!B27:M27)</f>
        <v>32599664.52</v>
      </c>
      <c r="G26" s="4">
        <f>SUM('Addtional Local Option Fuel'!B27:M27)</f>
        <v>0</v>
      </c>
    </row>
    <row r="27" spans="1:7">
      <c r="A27" s="3" t="s">
        <v>16</v>
      </c>
      <c r="B27" s="4">
        <f>SUM('Local Option Sales Tax Coll'!B28:M28)</f>
        <v>60735471.080000006</v>
      </c>
      <c r="C27" s="4">
        <f>SUM('Tourist Development Tax'!B28:M28)</f>
        <v>8937597.1400000006</v>
      </c>
      <c r="D27" s="4">
        <f>SUM('Conv &amp; Tourist Impact'!B28:M28)</f>
        <v>0</v>
      </c>
      <c r="E27" s="4">
        <f>SUM('Voted 1-Cent Local Option Fuel'!B28:M28)</f>
        <v>1545306.0199999998</v>
      </c>
      <c r="F27" s="4">
        <f>SUM('Non-Voted Local Option Fuel '!B28:M28)</f>
        <v>9231515.9100000001</v>
      </c>
      <c r="G27" s="4">
        <f>SUM('Addtional Local Option Fuel'!B28:M28)</f>
        <v>5108602.97</v>
      </c>
    </row>
    <row r="28" spans="1:7">
      <c r="A28" s="3" t="s">
        <v>17</v>
      </c>
      <c r="B28" s="4">
        <f>SUM('Local Option Sales Tax Coll'!B29:M29)</f>
        <v>7980655.6399999987</v>
      </c>
      <c r="C28" s="4">
        <f>SUM('Tourist Development Tax'!B29:M29)</f>
        <v>2007073.9299999997</v>
      </c>
      <c r="D28" s="4">
        <f>SUM('Conv &amp; Tourist Impact'!B29:M29)</f>
        <v>0</v>
      </c>
      <c r="E28" s="4">
        <f>SUM('Voted 1-Cent Local Option Fuel'!B29:M29)</f>
        <v>415200.38</v>
      </c>
      <c r="F28" s="4">
        <f>SUM('Non-Voted Local Option Fuel '!B29:M29)</f>
        <v>2484854.4200000004</v>
      </c>
      <c r="G28" s="4">
        <f>SUM('Addtional Local Option Fuel'!B29:M29)</f>
        <v>0</v>
      </c>
    </row>
    <row r="29" spans="1:7">
      <c r="A29" s="3" t="s">
        <v>18</v>
      </c>
      <c r="B29" s="4">
        <f>SUM('Local Option Sales Tax Coll'!B30:M30)</f>
        <v>1647000.39</v>
      </c>
      <c r="C29" s="4">
        <f>SUM('Tourist Development Tax'!B30:M30)</f>
        <v>1085964.75</v>
      </c>
      <c r="D29" s="4">
        <f>SUM('Conv &amp; Tourist Impact'!B30:M30)</f>
        <v>0</v>
      </c>
      <c r="E29" s="4">
        <f>SUM('Voted 1-Cent Local Option Fuel'!B30:M30)</f>
        <v>12660.16</v>
      </c>
      <c r="F29" s="4">
        <f>SUM('Non-Voted Local Option Fuel '!B30:M30)</f>
        <v>346770.14</v>
      </c>
      <c r="G29" s="4">
        <f>SUM('Addtional Local Option Fuel'!B30:M30)</f>
        <v>0</v>
      </c>
    </row>
    <row r="30" spans="1:7">
      <c r="A30" s="3" t="s">
        <v>19</v>
      </c>
      <c r="B30" s="4">
        <f>SUM('Local Option Sales Tax Coll'!B31:M31)</f>
        <v>3515733.62</v>
      </c>
      <c r="C30" s="4">
        <f>SUM('Tourist Development Tax'!B31:M31)</f>
        <v>126209.60999999999</v>
      </c>
      <c r="D30" s="4">
        <f>SUM('Conv &amp; Tourist Impact'!B31:M31)</f>
        <v>0</v>
      </c>
      <c r="E30" s="4">
        <f>SUM('Voted 1-Cent Local Option Fuel'!B31:M31)</f>
        <v>192514.72</v>
      </c>
      <c r="F30" s="4">
        <f>SUM('Non-Voted Local Option Fuel '!B31:M31)</f>
        <v>2657855.37</v>
      </c>
      <c r="G30" s="4">
        <f>SUM('Addtional Local Option Fuel'!B31:M31)</f>
        <v>0</v>
      </c>
    </row>
    <row r="31" spans="1:7">
      <c r="A31" s="3" t="s">
        <v>20</v>
      </c>
      <c r="B31" s="4">
        <f>SUM('Local Option Sales Tax Coll'!B32:M32)</f>
        <v>590524.79999999993</v>
      </c>
      <c r="C31" s="4">
        <f>SUM('Tourist Development Tax'!B32:M32)</f>
        <v>39897.520000000004</v>
      </c>
      <c r="D31" s="4">
        <f>SUM('Conv &amp; Tourist Impact'!B32:M32)</f>
        <v>0</v>
      </c>
      <c r="E31" s="4">
        <f>SUM('Voted 1-Cent Local Option Fuel'!B32:M32)</f>
        <v>71213.489999999991</v>
      </c>
      <c r="F31" s="4">
        <f>SUM('Non-Voted Local Option Fuel '!B32:M32)</f>
        <v>425779.34</v>
      </c>
      <c r="G31" s="4">
        <f>SUM('Addtional Local Option Fuel'!B32:M32)</f>
        <v>0</v>
      </c>
    </row>
    <row r="32" spans="1:7">
      <c r="A32" s="3" t="s">
        <v>21</v>
      </c>
      <c r="B32" s="4">
        <f>SUM('Local Option Sales Tax Coll'!B33:M33)</f>
        <v>315532.71000000002</v>
      </c>
      <c r="C32" s="4">
        <f>SUM('Tourist Development Tax'!B33:M33)</f>
        <v>21572.85</v>
      </c>
      <c r="D32" s="4">
        <f>SUM('Conv &amp; Tourist Impact'!B33:M33)</f>
        <v>0</v>
      </c>
      <c r="E32" s="4">
        <f>SUM('Voted 1-Cent Local Option Fuel'!B33:M33)</f>
        <v>46309.570000000007</v>
      </c>
      <c r="F32" s="4">
        <f>SUM('Non-Voted Local Option Fuel '!B33:M33)</f>
        <v>273544.27</v>
      </c>
      <c r="G32" s="4">
        <f>SUM('Addtional Local Option Fuel'!B33:M33)</f>
        <v>0</v>
      </c>
    </row>
    <row r="33" spans="1:7">
      <c r="A33" s="3" t="s">
        <v>22</v>
      </c>
      <c r="B33" s="4">
        <f>SUM('Local Option Sales Tax Coll'!B34:M34)</f>
        <v>1313532.2899999998</v>
      </c>
      <c r="C33" s="4">
        <f>SUM('Tourist Development Tax'!B34:M34)</f>
        <v>1443054.5699999998</v>
      </c>
      <c r="D33" s="4">
        <f>SUM('Conv &amp; Tourist Impact'!B34:M34)</f>
        <v>0</v>
      </c>
      <c r="E33" s="4">
        <f>SUM('Voted 1-Cent Local Option Fuel'!B34:M34)</f>
        <v>68618.25</v>
      </c>
      <c r="F33" s="4">
        <f>SUM('Non-Voted Local Option Fuel '!B34:M34)</f>
        <v>408561.14999999997</v>
      </c>
      <c r="G33" s="4">
        <f>SUM('Addtional Local Option Fuel'!B34:M34)</f>
        <v>0</v>
      </c>
    </row>
    <row r="34" spans="1:7">
      <c r="A34" s="3" t="s">
        <v>23</v>
      </c>
      <c r="B34" s="4">
        <f>SUM('Local Option Sales Tax Coll'!B35:M35)</f>
        <v>685499.67999999993</v>
      </c>
      <c r="C34" s="4">
        <f>SUM('Tourist Development Tax'!B35:M35)</f>
        <v>30296.090000000004</v>
      </c>
      <c r="D34" s="4">
        <f>SUM('Conv &amp; Tourist Impact'!B35:M35)</f>
        <v>0</v>
      </c>
      <c r="E34" s="4">
        <f>SUM('Voted 1-Cent Local Option Fuel'!B35:M35)</f>
        <v>301274.81000000006</v>
      </c>
      <c r="F34" s="4">
        <f>SUM('Non-Voted Local Option Fuel '!B35:M35)</f>
        <v>2437732.37</v>
      </c>
      <c r="G34" s="4">
        <f>SUM('Addtional Local Option Fuel'!B35:M35)</f>
        <v>0</v>
      </c>
    </row>
    <row r="35" spans="1:7">
      <c r="A35" s="3" t="s">
        <v>24</v>
      </c>
      <c r="B35" s="4">
        <f>SUM('Local Option Sales Tax Coll'!B36:M36)</f>
        <v>1421691.96</v>
      </c>
      <c r="C35" s="4">
        <f>SUM('Tourist Development Tax'!B36:M36)</f>
        <v>0</v>
      </c>
      <c r="D35" s="4">
        <f>SUM('Conv &amp; Tourist Impact'!B36:M36)</f>
        <v>0</v>
      </c>
      <c r="E35" s="4">
        <f>SUM('Voted 1-Cent Local Option Fuel'!B36:M36)</f>
        <v>149192.54999999999</v>
      </c>
      <c r="F35" s="4">
        <f>SUM('Non-Voted Local Option Fuel '!B36:M36)</f>
        <v>888337.95999999985</v>
      </c>
      <c r="G35" s="4">
        <f>SUM('Addtional Local Option Fuel'!B36:M36)</f>
        <v>544380.06999999995</v>
      </c>
    </row>
    <row r="36" spans="1:7">
      <c r="A36" s="3" t="s">
        <v>25</v>
      </c>
      <c r="B36" s="4">
        <f>SUM('Local Option Sales Tax Coll'!B37:M37)</f>
        <v>2568160.77</v>
      </c>
      <c r="C36" s="4">
        <f>SUM('Tourist Development Tax'!B37:M37)</f>
        <v>206759.81</v>
      </c>
      <c r="D36" s="4">
        <f>SUM('Conv &amp; Tourist Impact'!B37:M37)</f>
        <v>0</v>
      </c>
      <c r="E36" s="4">
        <f>SUM('Voted 1-Cent Local Option Fuel'!B37:M37)</f>
        <v>246136.63999999998</v>
      </c>
      <c r="F36" s="4">
        <f>SUM('Non-Voted Local Option Fuel '!B37:M37)</f>
        <v>1461026.7999999998</v>
      </c>
      <c r="G36" s="4">
        <f>SUM('Addtional Local Option Fuel'!B37:M37)</f>
        <v>305862.14</v>
      </c>
    </row>
    <row r="37" spans="1:7">
      <c r="A37" s="3" t="s">
        <v>26</v>
      </c>
      <c r="B37" s="4">
        <f>SUM('Local Option Sales Tax Coll'!B38:M38)</f>
        <v>4780392.03</v>
      </c>
      <c r="C37" s="4">
        <f>SUM('Tourist Development Tax'!B38:M38)</f>
        <v>689890.88</v>
      </c>
      <c r="D37" s="4">
        <f>SUM('Conv &amp; Tourist Impact'!B38:M38)</f>
        <v>0</v>
      </c>
      <c r="E37" s="4">
        <f>SUM('Voted 1-Cent Local Option Fuel'!B38:M38)</f>
        <v>800275.11</v>
      </c>
      <c r="F37" s="4">
        <f>SUM('Non-Voted Local Option Fuel '!B38:M38)</f>
        <v>4782378.28</v>
      </c>
      <c r="G37" s="4">
        <f>SUM('Addtional Local Option Fuel'!B38:M38)</f>
        <v>1336608.98</v>
      </c>
    </row>
    <row r="38" spans="1:7">
      <c r="A38" s="3" t="s">
        <v>27</v>
      </c>
      <c r="B38" s="4">
        <f>SUM('Local Option Sales Tax Coll'!B39:M39)</f>
        <v>8620143.1699999999</v>
      </c>
      <c r="C38" s="4">
        <f>SUM('Tourist Development Tax'!B39:M39)</f>
        <v>389912.31</v>
      </c>
      <c r="D38" s="4">
        <f>SUM('Conv &amp; Tourist Impact'!B39:M39)</f>
        <v>0</v>
      </c>
      <c r="E38" s="4">
        <f>SUM('Voted 1-Cent Local Option Fuel'!B39:M39)</f>
        <v>525735.05000000005</v>
      </c>
      <c r="F38" s="4">
        <f>SUM('Non-Voted Local Option Fuel '!B39:M39)</f>
        <v>3131761.8399999994</v>
      </c>
      <c r="G38" s="4">
        <f>SUM('Addtional Local Option Fuel'!B39:M39)</f>
        <v>2063430.73</v>
      </c>
    </row>
    <row r="39" spans="1:7">
      <c r="A39" s="3" t="s">
        <v>28</v>
      </c>
      <c r="B39" s="4">
        <f>SUM('Local Option Sales Tax Coll'!B40:M40)</f>
        <v>193864621.62</v>
      </c>
      <c r="C39" s="4">
        <f>SUM('Tourist Development Tax'!B40:M40)</f>
        <v>26687070.389999997</v>
      </c>
      <c r="D39" s="4">
        <f>SUM('Conv &amp; Tourist Impact'!B40:M40)</f>
        <v>0</v>
      </c>
      <c r="E39" s="4">
        <f>SUM('Voted 1-Cent Local Option Fuel'!B40:M40)</f>
        <v>6804382.0399999991</v>
      </c>
      <c r="F39" s="4">
        <f>SUM('Non-Voted Local Option Fuel '!B40:M40)</f>
        <v>40660755.839999996</v>
      </c>
      <c r="G39" s="4">
        <f>SUM('Addtional Local Option Fuel'!B40:M40)</f>
        <v>0</v>
      </c>
    </row>
    <row r="40" spans="1:7">
      <c r="A40" s="3" t="s">
        <v>29</v>
      </c>
      <c r="B40" s="4">
        <f>SUM('Local Option Sales Tax Coll'!B41:M41)</f>
        <v>762419.06</v>
      </c>
      <c r="C40" s="4">
        <f>SUM('Tourist Development Tax'!B41:M41)</f>
        <v>34803</v>
      </c>
      <c r="D40" s="4">
        <f>SUM('Conv &amp; Tourist Impact'!B41:M41)</f>
        <v>0</v>
      </c>
      <c r="E40" s="4">
        <f>SUM('Voted 1-Cent Local Option Fuel'!B41:M41)</f>
        <v>113524.69</v>
      </c>
      <c r="F40" s="4">
        <f>SUM('Non-Voted Local Option Fuel '!B41:M41)</f>
        <v>671583.82000000007</v>
      </c>
      <c r="G40" s="4">
        <f>SUM('Addtional Local Option Fuel'!B41:M41)</f>
        <v>0</v>
      </c>
    </row>
    <row r="41" spans="1:7">
      <c r="A41" s="3" t="s">
        <v>30</v>
      </c>
      <c r="B41" s="4">
        <f>SUM('Local Option Sales Tax Coll'!B42:M42)</f>
        <v>19091333.82</v>
      </c>
      <c r="C41" s="4">
        <f>SUM('Tourist Development Tax'!B42:M42)</f>
        <v>2279185.31</v>
      </c>
      <c r="D41" s="4">
        <f>SUM('Conv &amp; Tourist Impact'!B42:M42)</f>
        <v>0</v>
      </c>
      <c r="E41" s="4">
        <f>SUM('Voted 1-Cent Local Option Fuel'!B42:M42)</f>
        <v>164063.19999999998</v>
      </c>
      <c r="F41" s="4">
        <f>SUM('Non-Voted Local Option Fuel '!B42:M42)</f>
        <v>5101798.99</v>
      </c>
      <c r="G41" s="4">
        <f>SUM('Addtional Local Option Fuel'!B42:M42)</f>
        <v>0</v>
      </c>
    </row>
    <row r="42" spans="1:7">
      <c r="A42" s="3" t="s">
        <v>31</v>
      </c>
      <c r="B42" s="4">
        <f>SUM('Local Option Sales Tax Coll'!B43:M43)</f>
        <v>5457915.4000000004</v>
      </c>
      <c r="C42" s="4">
        <f>SUM('Tourist Development Tax'!B43:M43)</f>
        <v>272333.70999999996</v>
      </c>
      <c r="D42" s="4">
        <f>SUM('Conv &amp; Tourist Impact'!B43:M43)</f>
        <v>0</v>
      </c>
      <c r="E42" s="4">
        <f>SUM('Voted 1-Cent Local Option Fuel'!B43:M43)</f>
        <v>513122.3</v>
      </c>
      <c r="F42" s="4">
        <f>SUM('Non-Voted Local Option Fuel '!B43:M43)</f>
        <v>3041662.7200000011</v>
      </c>
      <c r="G42" s="4">
        <f>SUM('Addtional Local Option Fuel'!B43:M43)</f>
        <v>0</v>
      </c>
    </row>
    <row r="43" spans="1:7">
      <c r="A43" s="3" t="s">
        <v>32</v>
      </c>
      <c r="B43" s="4">
        <f>SUM('Local Option Sales Tax Coll'!B44:M44)</f>
        <v>709953.17999999993</v>
      </c>
      <c r="C43" s="4">
        <f>SUM('Tourist Development Tax'!B44:M44)</f>
        <v>30204.51</v>
      </c>
      <c r="D43" s="4">
        <f>SUM('Conv &amp; Tourist Impact'!B44:M44)</f>
        <v>0</v>
      </c>
      <c r="E43" s="4">
        <f>SUM('Voted 1-Cent Local Option Fuel'!B44:M44)</f>
        <v>122053.86</v>
      </c>
      <c r="F43" s="4">
        <f>SUM('Non-Voted Local Option Fuel '!B44:M44)</f>
        <v>721990.71</v>
      </c>
      <c r="G43" s="4">
        <f>SUM('Addtional Local Option Fuel'!B44:M44)</f>
        <v>0</v>
      </c>
    </row>
    <row r="44" spans="1:7">
      <c r="A44" s="3" t="s">
        <v>33</v>
      </c>
      <c r="B44" s="4">
        <f>SUM('Local Option Sales Tax Coll'!B45:M45)</f>
        <v>259015.55000000002</v>
      </c>
      <c r="C44" s="4">
        <f>SUM('Tourist Development Tax'!B45:M45)</f>
        <v>0</v>
      </c>
      <c r="D44" s="4">
        <f>SUM('Conv &amp; Tourist Impact'!B45:M45)</f>
        <v>0</v>
      </c>
      <c r="E44" s="4">
        <f>SUM('Voted 1-Cent Local Option Fuel'!B45:M45)</f>
        <v>12819.76</v>
      </c>
      <c r="F44" s="4">
        <f>SUM('Non-Voted Local Option Fuel '!B45:M45)</f>
        <v>195472.39</v>
      </c>
      <c r="G44" s="4">
        <f>SUM('Addtional Local Option Fuel'!B45:M45)</f>
        <v>0</v>
      </c>
    </row>
    <row r="45" spans="1:7">
      <c r="A45" s="3" t="s">
        <v>34</v>
      </c>
      <c r="B45" s="4">
        <f>SUM('Local Option Sales Tax Coll'!B46:M46)</f>
        <v>33206412.229999997</v>
      </c>
      <c r="C45" s="4">
        <f>SUM('Tourist Development Tax'!B46:M46)</f>
        <v>2594299.86</v>
      </c>
      <c r="D45" s="4">
        <f>SUM('Conv &amp; Tourist Impact'!B46:M46)</f>
        <v>0</v>
      </c>
      <c r="E45" s="4">
        <f>SUM('Voted 1-Cent Local Option Fuel'!B46:M46)</f>
        <v>1496500.56</v>
      </c>
      <c r="F45" s="4">
        <f>SUM('Non-Voted Local Option Fuel '!B46:M46)</f>
        <v>8945550.7300000004</v>
      </c>
      <c r="G45" s="4">
        <f>SUM('Addtional Local Option Fuel'!B46:M46)</f>
        <v>0</v>
      </c>
    </row>
    <row r="46" spans="1:7">
      <c r="A46" s="3" t="s">
        <v>35</v>
      </c>
      <c r="B46" s="4">
        <f>SUM('Local Option Sales Tax Coll'!B47:M47)</f>
        <v>2751573.95</v>
      </c>
      <c r="C46" s="4">
        <f>SUM('Tourist Development Tax'!B47:M47)</f>
        <v>36976794.270000003</v>
      </c>
      <c r="D46" s="4">
        <f>SUM('Conv &amp; Tourist Impact'!B47:M47)</f>
        <v>0</v>
      </c>
      <c r="E46" s="4">
        <f>SUM('Voted 1-Cent Local Option Fuel'!B47:M47)</f>
        <v>3394607.6499999994</v>
      </c>
      <c r="F46" s="4">
        <f>SUM('Non-Voted Local Option Fuel '!B47:M47)</f>
        <v>20309449.619999997</v>
      </c>
      <c r="G46" s="4">
        <f>SUM('Addtional Local Option Fuel'!B47:M47)</f>
        <v>15134776.790000001</v>
      </c>
    </row>
    <row r="47" spans="1:7">
      <c r="A47" s="3" t="s">
        <v>36</v>
      </c>
      <c r="B47" s="4">
        <f>SUM('Local Option Sales Tax Coll'!B48:M48)</f>
        <v>51413070.730000004</v>
      </c>
      <c r="C47" s="4">
        <f>SUM('Tourist Development Tax'!B48:M48)</f>
        <v>4977202.58</v>
      </c>
      <c r="D47" s="4">
        <f>SUM('Conv &amp; Tourist Impact'!B48:M48)</f>
        <v>0</v>
      </c>
      <c r="E47" s="4">
        <f>SUM('Voted 1-Cent Local Option Fuel'!B48:M48)</f>
        <v>1406585.67</v>
      </c>
      <c r="F47" s="4">
        <f>SUM('Non-Voted Local Option Fuel '!B48:M48)</f>
        <v>8408257.6600000001</v>
      </c>
      <c r="G47" s="4">
        <f>SUM('Addtional Local Option Fuel'!B48:M48)</f>
        <v>6318874.6100000003</v>
      </c>
    </row>
    <row r="48" spans="1:7">
      <c r="A48" s="3" t="s">
        <v>37</v>
      </c>
      <c r="B48" s="4">
        <f>SUM('Local Option Sales Tax Coll'!B49:M49)</f>
        <v>2723220.91</v>
      </c>
      <c r="C48" s="4">
        <f>SUM('Tourist Development Tax'!B49:M49)</f>
        <v>189174.24000000002</v>
      </c>
      <c r="D48" s="4">
        <f>SUM('Conv &amp; Tourist Impact'!B49:M49)</f>
        <v>0</v>
      </c>
      <c r="E48" s="4">
        <f>SUM('Voted 1-Cent Local Option Fuel'!B49:M49)</f>
        <v>46521.229999999996</v>
      </c>
      <c r="F48" s="4">
        <f>SUM('Non-Voted Local Option Fuel '!B49:M49)</f>
        <v>1404667.22</v>
      </c>
      <c r="G48" s="4">
        <f>SUM('Addtional Local Option Fuel'!B49:M49)</f>
        <v>0</v>
      </c>
    </row>
    <row r="49" spans="1:7">
      <c r="A49" s="3" t="s">
        <v>38</v>
      </c>
      <c r="B49" s="4">
        <f>SUM('Local Option Sales Tax Coll'!B50:M50)</f>
        <v>320629.36000000004</v>
      </c>
      <c r="C49" s="4">
        <f>SUM('Tourist Development Tax'!B50:M50)</f>
        <v>0</v>
      </c>
      <c r="D49" s="4">
        <f>SUM('Conv &amp; Tourist Impact'!B50:M50)</f>
        <v>0</v>
      </c>
      <c r="E49" s="4">
        <f>SUM('Voted 1-Cent Local Option Fuel'!B50:M50)</f>
        <v>50653.350000000006</v>
      </c>
      <c r="F49" s="4">
        <f>SUM('Non-Voted Local Option Fuel '!B50:M50)</f>
        <v>300882.93</v>
      </c>
      <c r="G49" s="4">
        <f>SUM('Addtional Local Option Fuel'!B50:M50)</f>
        <v>0</v>
      </c>
    </row>
    <row r="50" spans="1:7">
      <c r="A50" s="3" t="s">
        <v>39</v>
      </c>
      <c r="B50" s="4">
        <f>SUM('Local Option Sales Tax Coll'!B51:M51)</f>
        <v>1265218.76</v>
      </c>
      <c r="C50" s="4">
        <f>SUM('Tourist Development Tax'!B51:M51)</f>
        <v>115271.63</v>
      </c>
      <c r="D50" s="4">
        <f>SUM('Conv &amp; Tourist Impact'!B51:M51)</f>
        <v>0</v>
      </c>
      <c r="E50" s="4">
        <f>SUM('Voted 1-Cent Local Option Fuel'!B51:M51)</f>
        <v>290159.05</v>
      </c>
      <c r="F50" s="4">
        <f>SUM('Non-Voted Local Option Fuel '!B51:M51)</f>
        <v>1709543.61</v>
      </c>
      <c r="G50" s="4">
        <f>SUM('Addtional Local Option Fuel'!B51:M51)</f>
        <v>572075.14</v>
      </c>
    </row>
    <row r="51" spans="1:7">
      <c r="A51" s="3" t="s">
        <v>40</v>
      </c>
      <c r="B51" s="4">
        <f>SUM('Local Option Sales Tax Coll'!B52:M52)</f>
        <v>24785748.570000004</v>
      </c>
      <c r="C51" s="4">
        <f>SUM('Tourist Development Tax'!B52:M52)</f>
        <v>11399801.299999999</v>
      </c>
      <c r="D51" s="4">
        <f>SUM('Conv &amp; Tourist Impact'!B52:M52)</f>
        <v>0</v>
      </c>
      <c r="E51" s="4">
        <f>SUM('Voted 1-Cent Local Option Fuel'!B52:M52)</f>
        <v>1741648.9799999997</v>
      </c>
      <c r="F51" s="4">
        <f>SUM('Non-Voted Local Option Fuel '!B52:M52)</f>
        <v>10402775.090000002</v>
      </c>
      <c r="G51" s="4">
        <f>SUM('Addtional Local Option Fuel'!B52:M52)</f>
        <v>7746572.2299999995</v>
      </c>
    </row>
    <row r="52" spans="1:7">
      <c r="A52" s="3" t="s">
        <v>41</v>
      </c>
      <c r="B52" s="4">
        <f>SUM('Local Option Sales Tax Coll'!B53:M53)</f>
        <v>2232505.86</v>
      </c>
      <c r="C52" s="4">
        <f>SUM('Tourist Development Tax'!B53:M53)</f>
        <v>1135639.3399999999</v>
      </c>
      <c r="D52" s="4">
        <f>SUM('Conv &amp; Tourist Impact'!B53:M53)</f>
        <v>0</v>
      </c>
      <c r="E52" s="4">
        <f>SUM('Voted 1-Cent Local Option Fuel'!B53:M53)</f>
        <v>2035817.7699999998</v>
      </c>
      <c r="F52" s="4">
        <f>SUM('Non-Voted Local Option Fuel '!B53:M53)</f>
        <v>12140581.34</v>
      </c>
      <c r="G52" s="4">
        <f>SUM('Addtional Local Option Fuel'!B53:M53)</f>
        <v>8094746</v>
      </c>
    </row>
    <row r="53" spans="1:7">
      <c r="A53" s="3" t="s">
        <v>42</v>
      </c>
      <c r="B53" s="4">
        <f>SUM('Local Option Sales Tax Coll'!B54:M54)</f>
        <v>1236399.7599999998</v>
      </c>
      <c r="C53" s="4">
        <f>SUM('Tourist Development Tax'!B54:M54)</f>
        <v>1523298.9</v>
      </c>
      <c r="D53" s="4">
        <f>SUM('Conv &amp; Tourist Impact'!B54:M54)</f>
        <v>0</v>
      </c>
      <c r="E53" s="4">
        <f>SUM('Voted 1-Cent Local Option Fuel'!B54:M54)</f>
        <v>820256.32000000007</v>
      </c>
      <c r="F53" s="4">
        <f>SUM('Non-Voted Local Option Fuel '!B54:M54)</f>
        <v>4909304.33</v>
      </c>
      <c r="G53" s="4">
        <f>SUM('Addtional Local Option Fuel'!B54:M54)</f>
        <v>3696593.61</v>
      </c>
    </row>
    <row r="54" spans="1:7">
      <c r="A54" s="3" t="s">
        <v>43</v>
      </c>
      <c r="B54" s="4">
        <f>SUM('Local Option Sales Tax Coll'!B55:M55)</f>
        <v>47090207.769999996</v>
      </c>
      <c r="C54" s="4">
        <f>SUM('Tourist Development Tax'!B55:M55)</f>
        <v>34218402.936000004</v>
      </c>
      <c r="D54" s="4">
        <f>SUM('Conv &amp; Tourist Impact'!C55:M55)</f>
        <v>7966435.6660000002</v>
      </c>
      <c r="E54" s="4">
        <f>SUM('Voted 1-Cent Local Option Fuel'!B55:M55)</f>
        <v>540120.32999999996</v>
      </c>
      <c r="F54" s="4">
        <f>SUM('Non-Voted Local Option Fuel '!B55:M55)</f>
        <v>3234013.8400000003</v>
      </c>
      <c r="G54" s="4">
        <f>SUM('Addtional Local Option Fuel'!B55:M55)</f>
        <v>1497467.3</v>
      </c>
    </row>
    <row r="55" spans="1:7">
      <c r="A55" s="3" t="s">
        <v>44</v>
      </c>
      <c r="B55" s="4">
        <f>SUM('Local Option Sales Tax Coll'!B56:M56)</f>
        <v>8776293.1999999993</v>
      </c>
      <c r="C55" s="4">
        <f>SUM('Tourist Development Tax'!B56:M56)</f>
        <v>4774374.8899999997</v>
      </c>
      <c r="D55" s="4">
        <f>SUM('Conv &amp; Tourist Impact'!B56:M56)</f>
        <v>0</v>
      </c>
      <c r="E55" s="4">
        <f>SUM('Voted 1-Cent Local Option Fuel'!B56:M56)</f>
        <v>432493.04000000004</v>
      </c>
      <c r="F55" s="4">
        <f>SUM('Non-Voted Local Option Fuel '!B56:M56)</f>
        <v>2580539.4499999997</v>
      </c>
      <c r="G55" s="4">
        <f>SUM('Addtional Local Option Fuel'!B56:M56)</f>
        <v>0</v>
      </c>
    </row>
    <row r="56" spans="1:7">
      <c r="A56" s="3" t="s">
        <v>45</v>
      </c>
      <c r="B56" s="4">
        <f>SUM('Local Option Sales Tax Coll'!B57:M57)</f>
        <v>1877953.0099999998</v>
      </c>
      <c r="C56" s="4">
        <f>SUM('Tourist Development Tax'!B57:M57)</f>
        <v>15964929.01</v>
      </c>
      <c r="D56" s="4">
        <f>SUM('Conv &amp; Tourist Impact'!B57:M57)</f>
        <v>0</v>
      </c>
      <c r="E56" s="4">
        <f>SUM('Voted 1-Cent Local Option Fuel'!B57:M57)</f>
        <v>1014265.3599999999</v>
      </c>
      <c r="F56" s="4">
        <f>SUM('Non-Voted Local Option Fuel '!B57:M57)</f>
        <v>6073073.2299999995</v>
      </c>
      <c r="G56" s="4">
        <f>SUM('Addtional Local Option Fuel'!B57:M57)</f>
        <v>2800367.93</v>
      </c>
    </row>
    <row r="57" spans="1:7">
      <c r="A57" s="3" t="s">
        <v>46</v>
      </c>
      <c r="B57" s="4">
        <f>SUM('Local Option Sales Tax Coll'!B58:M58)</f>
        <v>4098568.5299999993</v>
      </c>
      <c r="C57" s="4">
        <f>SUM('Tourist Development Tax'!B58:M58)</f>
        <v>244056.52000000002</v>
      </c>
      <c r="D57" s="4">
        <f>SUM('Conv &amp; Tourist Impact'!B58:M58)</f>
        <v>0</v>
      </c>
      <c r="E57" s="4">
        <f>SUM('Voted 1-Cent Local Option Fuel'!B58:M58)</f>
        <v>336402.84</v>
      </c>
      <c r="F57" s="4">
        <f>SUM('Non-Voted Local Option Fuel '!B58:M58)</f>
        <v>2003579.0800000003</v>
      </c>
      <c r="G57" s="4">
        <f>SUM('Addtional Local Option Fuel'!B58:M58)</f>
        <v>1297026.3899999999</v>
      </c>
    </row>
    <row r="58" spans="1:7">
      <c r="A58" s="3" t="s">
        <v>47</v>
      </c>
      <c r="B58" s="4">
        <f>SUM('Local Option Sales Tax Coll'!B59:M59)</f>
        <v>196719726.56999999</v>
      </c>
      <c r="C58" s="4">
        <f>SUM('Tourist Development Tax'!B59:M59)</f>
        <v>218584700</v>
      </c>
      <c r="D58" s="4">
        <f>SUM('Conv &amp; Tourist Impact'!B59:M59)</f>
        <v>0</v>
      </c>
      <c r="E58" s="4">
        <f>SUM('Voted 1-Cent Local Option Fuel'!B59:M59)</f>
        <v>1112644.79</v>
      </c>
      <c r="F58" s="4">
        <f>SUM('Non-Voted Local Option Fuel '!B59:M59)</f>
        <v>43377041.270000003</v>
      </c>
      <c r="G58" s="4">
        <f>SUM('Addtional Local Option Fuel'!B59:M59)</f>
        <v>0</v>
      </c>
    </row>
    <row r="59" spans="1:7">
      <c r="A59" s="3" t="s">
        <v>48</v>
      </c>
      <c r="B59" s="4">
        <f>SUM('Local Option Sales Tax Coll'!B60:M60)</f>
        <v>42993855.679999992</v>
      </c>
      <c r="C59" s="4">
        <f>SUM('Tourist Development Tax'!B60:M60)</f>
        <v>43350804.559999995</v>
      </c>
      <c r="D59" s="4">
        <f>SUM('Conv &amp; Tourist Impact'!B60:M60)</f>
        <v>0</v>
      </c>
      <c r="E59" s="4">
        <f>SUM('Voted 1-Cent Local Option Fuel'!B60:M60)</f>
        <v>1837086.4599999997</v>
      </c>
      <c r="F59" s="4">
        <f>SUM('Non-Voted Local Option Fuel '!B60:M60)</f>
        <v>11000348.250000002</v>
      </c>
      <c r="G59" s="4">
        <f>SUM('Addtional Local Option Fuel'!B60:M60)</f>
        <v>0</v>
      </c>
    </row>
    <row r="60" spans="1:7">
      <c r="A60" s="3" t="s">
        <v>49</v>
      </c>
      <c r="B60" s="4">
        <f>SUM('Local Option Sales Tax Coll'!B61:M61)</f>
        <v>6620679.8499999996</v>
      </c>
      <c r="C60" s="4">
        <f>SUM('Tourist Development Tax'!B61:M61)</f>
        <v>41611521.489999995</v>
      </c>
      <c r="D60" s="4">
        <f>SUM('Conv &amp; Tourist Impact'!B61:M61)</f>
        <v>0</v>
      </c>
      <c r="E60" s="4">
        <f>SUM('Voted 1-Cent Local Option Fuel'!B61:M61)</f>
        <v>6171523.2300000004</v>
      </c>
      <c r="F60" s="4">
        <f>SUM('Non-Voted Local Option Fuel '!B61:M61)</f>
        <v>36926748.769999996</v>
      </c>
      <c r="G60" s="4">
        <f>SUM('Addtional Local Option Fuel'!B61:M61)</f>
        <v>27745271.98</v>
      </c>
    </row>
    <row r="61" spans="1:7">
      <c r="A61" s="3" t="s">
        <v>50</v>
      </c>
      <c r="B61" s="4">
        <f>SUM('Local Option Sales Tax Coll'!B62:M62)</f>
        <v>42781563.259999998</v>
      </c>
      <c r="C61" s="4">
        <f>SUM('Tourist Development Tax'!B62:M62)</f>
        <v>946301.63</v>
      </c>
      <c r="D61" s="4">
        <f>SUM('Conv &amp; Tourist Impact'!B62:M62)</f>
        <v>0</v>
      </c>
      <c r="E61" s="4">
        <f>SUM('Voted 1-Cent Local Option Fuel'!B62:M62)</f>
        <v>2178953.27</v>
      </c>
      <c r="F61" s="4">
        <f>SUM('Non-Voted Local Option Fuel '!B62:M62)</f>
        <v>13035683.49</v>
      </c>
      <c r="G61" s="4">
        <f>SUM('Addtional Local Option Fuel'!B62:M62)</f>
        <v>4133175.46</v>
      </c>
    </row>
    <row r="62" spans="1:7">
      <c r="A62" s="3" t="s">
        <v>51</v>
      </c>
      <c r="B62" s="4">
        <f>SUM('Local Option Sales Tax Coll'!B63:M63)</f>
        <v>128422172.21000001</v>
      </c>
      <c r="C62" s="4">
        <f>SUM('Tourist Development Tax'!B63:M63)</f>
        <v>38217427.719999999</v>
      </c>
      <c r="D62" s="4">
        <f>SUM('Conv &amp; Tourist Impact'!B63:M63)</f>
        <v>0</v>
      </c>
      <c r="E62" s="4">
        <f>SUM('Voted 1-Cent Local Option Fuel'!B63:M63)</f>
        <v>3990261.6099999994</v>
      </c>
      <c r="F62" s="4">
        <f>SUM('Non-Voted Local Option Fuel '!B63:M63)</f>
        <v>23880407.649999999</v>
      </c>
      <c r="G62" s="4">
        <f>SUM('Addtional Local Option Fuel'!B63:M63)</f>
        <v>0</v>
      </c>
    </row>
    <row r="63" spans="1:7">
      <c r="A63" s="3" t="s">
        <v>52</v>
      </c>
      <c r="B63" s="4">
        <f>SUM('Local Option Sales Tax Coll'!B64:M64)</f>
        <v>63979517.790000007</v>
      </c>
      <c r="C63" s="4">
        <f>SUM('Tourist Development Tax'!B64:M64)</f>
        <v>7848093.3700000001</v>
      </c>
      <c r="D63" s="4">
        <f>SUM('Conv &amp; Tourist Impact'!B64:M64)</f>
        <v>0</v>
      </c>
      <c r="E63" s="4">
        <f>SUM('Voted 1-Cent Local Option Fuel'!B64:M64)</f>
        <v>3154280.25</v>
      </c>
      <c r="F63" s="4">
        <f>SUM('Non-Voted Local Option Fuel '!B64:M64)</f>
        <v>18803443.029999997</v>
      </c>
      <c r="G63" s="4">
        <f>SUM('Addtional Local Option Fuel'!B64:M64)</f>
        <v>11970859.840000002</v>
      </c>
    </row>
    <row r="64" spans="1:7">
      <c r="A64" s="3" t="s">
        <v>53</v>
      </c>
      <c r="B64" s="4">
        <f>SUM('Local Option Sales Tax Coll'!B65:M65)</f>
        <v>4676634.01</v>
      </c>
      <c r="C64" s="4">
        <f>SUM('Tourist Development Tax'!B65:M65)</f>
        <v>312944.29000000004</v>
      </c>
      <c r="D64" s="4">
        <f>SUM('Conv &amp; Tourist Impact'!B65:M65)</f>
        <v>0</v>
      </c>
      <c r="E64" s="4">
        <f>SUM('Voted 1-Cent Local Option Fuel'!B65:M65)</f>
        <v>353715.94</v>
      </c>
      <c r="F64" s="4">
        <f>SUM('Non-Voted Local Option Fuel '!B65:M65)</f>
        <v>2108726.7799999998</v>
      </c>
      <c r="G64" s="4">
        <f>SUM('Addtional Local Option Fuel'!B65:M65)</f>
        <v>1447298.75</v>
      </c>
    </row>
    <row r="65" spans="1:7">
      <c r="A65" s="3" t="s">
        <v>54</v>
      </c>
      <c r="B65" s="4">
        <f>SUM('Local Option Sales Tax Coll'!B66:M66)</f>
        <v>1378777.0099999998</v>
      </c>
      <c r="C65" s="4">
        <f>SUM('Tourist Development Tax'!B66:M66)</f>
        <v>9063028.3099999987</v>
      </c>
      <c r="D65" s="4">
        <f>SUM('Conv &amp; Tourist Impact'!B66:M66)</f>
        <v>0</v>
      </c>
      <c r="E65" s="4">
        <f>SUM('Voted 1-Cent Local Option Fuel'!B66:M66)</f>
        <v>203285.13</v>
      </c>
      <c r="F65" s="4">
        <f>SUM('Non-Voted Local Option Fuel '!B66:M66)</f>
        <v>7533081.4300000006</v>
      </c>
      <c r="G65" s="4">
        <f>SUM('Addtional Local Option Fuel'!B66:M66)</f>
        <v>0</v>
      </c>
    </row>
    <row r="66" spans="1:7">
      <c r="A66" s="3" t="s">
        <v>55</v>
      </c>
      <c r="B66" s="4">
        <f>SUM('Local Option Sales Tax Coll'!B67:M67)</f>
        <v>12242542.290000001</v>
      </c>
      <c r="C66" s="4">
        <f>SUM('Tourist Development Tax'!B67:M67)</f>
        <v>3321890.1599999997</v>
      </c>
      <c r="D66" s="4">
        <f>SUM('Conv &amp; Tourist Impact'!B67:M67)</f>
        <v>0</v>
      </c>
      <c r="E66" s="4">
        <f>SUM('Voted 1-Cent Local Option Fuel'!B67:M67)</f>
        <v>1412692.19</v>
      </c>
      <c r="F66" s="4">
        <f>SUM('Non-Voted Local Option Fuel '!B67:M67)</f>
        <v>8444286.0399999991</v>
      </c>
      <c r="G66" s="4">
        <f>SUM('Addtional Local Option Fuel'!B67:M67)</f>
        <v>6070945.3499999996</v>
      </c>
    </row>
    <row r="67" spans="1:7">
      <c r="A67" s="3" t="s">
        <v>56</v>
      </c>
      <c r="B67" s="4">
        <f>SUM('Local Option Sales Tax Coll'!B68:M68)</f>
        <v>6348508.7699999996</v>
      </c>
      <c r="C67" s="4">
        <f>SUM('Tourist Development Tax'!B68:M68)</f>
        <v>2089898.3099999998</v>
      </c>
      <c r="D67" s="4">
        <f>SUM('Conv &amp; Tourist Impact'!B68:M68)</f>
        <v>0</v>
      </c>
      <c r="E67" s="4">
        <f>SUM('Voted 1-Cent Local Option Fuel'!B68:M68)</f>
        <v>104591.61000000002</v>
      </c>
      <c r="F67" s="4">
        <f>SUM('Non-Voted Local Option Fuel '!B68:M68)</f>
        <v>4637574.0900000008</v>
      </c>
      <c r="G67" s="4">
        <f>SUM('Addtional Local Option Fuel'!B68:M68)</f>
        <v>0</v>
      </c>
    </row>
    <row r="68" spans="1:7">
      <c r="A68" s="3" t="s">
        <v>57</v>
      </c>
      <c r="B68" s="4">
        <f>SUM('Local Option Sales Tax Coll'!B69:M69)</f>
        <v>61172942.200000003</v>
      </c>
      <c r="C68" s="4">
        <f>SUM('Tourist Development Tax'!B69:M69)</f>
        <v>18661171.800000001</v>
      </c>
      <c r="D68" s="4">
        <f>SUM('Conv &amp; Tourist Impact'!B69:M69)</f>
        <v>0</v>
      </c>
      <c r="E68" s="4">
        <f>SUM('Voted 1-Cent Local Option Fuel'!B69:M69)</f>
        <v>1651717.6099999999</v>
      </c>
      <c r="F68" s="4">
        <f>SUM('Non-Voted Local Option Fuel '!B69:M69)</f>
        <v>9883002.6799999997</v>
      </c>
      <c r="G68" s="4">
        <f>SUM('Addtional Local Option Fuel'!B69:M69)</f>
        <v>7494143.2300000004</v>
      </c>
    </row>
    <row r="69" spans="1:7">
      <c r="A69" s="3" t="s">
        <v>58</v>
      </c>
      <c r="B69" s="4">
        <f>SUM('Local Option Sales Tax Coll'!B70:M70)</f>
        <v>26568621.32</v>
      </c>
      <c r="C69" s="4">
        <f>SUM('Tourist Development Tax'!B70:M70)</f>
        <v>4465332.0199999996</v>
      </c>
      <c r="D69" s="4">
        <f>SUM('Conv &amp; Tourist Impact'!B70:M70)</f>
        <v>0</v>
      </c>
      <c r="E69" s="4">
        <f>SUM('Voted 1-Cent Local Option Fuel'!B70:M70)</f>
        <v>2107485.2599999998</v>
      </c>
      <c r="F69" s="4">
        <f>SUM('Non-Voted Local Option Fuel '!B70:M70)</f>
        <v>12617719.83</v>
      </c>
      <c r="G69" s="4">
        <f>SUM('Addtional Local Option Fuel'!B70:M70)</f>
        <v>0</v>
      </c>
    </row>
    <row r="70" spans="1:7">
      <c r="A70" s="3" t="s">
        <v>59</v>
      </c>
      <c r="B70" s="4">
        <f>SUM('Local Option Sales Tax Coll'!B71:M71)</f>
        <v>10139985.17</v>
      </c>
      <c r="C70" s="4">
        <f>SUM('Tourist Development Tax'!B71:M71)</f>
        <v>601281.56000000006</v>
      </c>
      <c r="D70" s="4">
        <f>SUM('Conv &amp; Tourist Impact'!B71:M71)</f>
        <v>0</v>
      </c>
      <c r="E70" s="4">
        <f>SUM('Voted 1-Cent Local Option Fuel'!B71:M71)</f>
        <v>866019.88</v>
      </c>
      <c r="F70" s="4">
        <f>SUM('Non-Voted Local Option Fuel '!B71:M71)</f>
        <v>5146774.57</v>
      </c>
      <c r="G70" s="4">
        <f>SUM('Addtional Local Option Fuel'!B71:M71)</f>
        <v>0</v>
      </c>
    </row>
    <row r="71" spans="1:7">
      <c r="A71" s="3" t="s">
        <v>60</v>
      </c>
      <c r="B71" s="4">
        <f>SUM('Local Option Sales Tax Coll'!B72:M72)</f>
        <v>3127864.53</v>
      </c>
      <c r="C71" s="4">
        <f>SUM('Tourist Development Tax'!B72:M72)</f>
        <v>219495.37</v>
      </c>
      <c r="D71" s="4">
        <f>SUM('Conv &amp; Tourist Impact'!B72:M72)</f>
        <v>0</v>
      </c>
      <c r="E71" s="4">
        <f>SUM('Voted 1-Cent Local Option Fuel'!B72:M72)</f>
        <v>294169.01000000007</v>
      </c>
      <c r="F71" s="4">
        <f>SUM('Non-Voted Local Option Fuel '!B72:M72)</f>
        <v>1751268.05</v>
      </c>
      <c r="G71" s="4">
        <f>SUM('Addtional Local Option Fuel'!B72:M72)</f>
        <v>1102508.6100000001</v>
      </c>
    </row>
    <row r="72" spans="1:7">
      <c r="A72" s="3" t="s">
        <v>130</v>
      </c>
      <c r="B72" s="4">
        <f>SUM('Local Option Sales Tax Coll'!B73:M73)</f>
        <v>1879268.6700000002</v>
      </c>
      <c r="C72" s="4">
        <f>SUM('Tourist Development Tax'!B73:M73)</f>
        <v>229088</v>
      </c>
      <c r="D72" s="4">
        <f>SUM('Conv &amp; Tourist Impact'!B73:M73)</f>
        <v>0</v>
      </c>
      <c r="E72" s="4">
        <f>SUM('Voted 1-Cent Local Option Fuel'!B73:M73)</f>
        <v>65615.509999999995</v>
      </c>
      <c r="F72" s="4">
        <f>SUM('Non-Voted Local Option Fuel '!B73:M73)</f>
        <v>1073259.48</v>
      </c>
      <c r="G72" s="4">
        <f>SUM('Addtional Local Option Fuel'!B73:M73)</f>
        <v>0</v>
      </c>
    </row>
    <row r="73" spans="1:7">
      <c r="A73" s="3" t="s">
        <v>62</v>
      </c>
      <c r="B73" s="4">
        <f>SUM('Local Option Sales Tax Coll'!B74:M74)</f>
        <v>452121.03999999992</v>
      </c>
      <c r="C73" s="4">
        <f>SUM('Tourist Development Tax'!B74:M74)</f>
        <v>0</v>
      </c>
      <c r="D73" s="4">
        <f>SUM('Conv &amp; Tourist Impact'!B74:M74)</f>
        <v>0</v>
      </c>
      <c r="E73" s="4">
        <f>SUM('Voted 1-Cent Local Option Fuel'!B74:M74)</f>
        <v>66902.080000000002</v>
      </c>
      <c r="F73" s="4">
        <f>SUM('Non-Voted Local Option Fuel '!B74:M74)</f>
        <v>396499.63999999996</v>
      </c>
      <c r="G73" s="4">
        <f>SUM('Addtional Local Option Fuel'!B74:M74)</f>
        <v>0</v>
      </c>
    </row>
    <row r="74" spans="1:7">
      <c r="A74" s="3" t="s">
        <v>63</v>
      </c>
      <c r="B74" s="4">
        <f>SUM('Local Option Sales Tax Coll'!B75:M75)</f>
        <v>30804589.540000003</v>
      </c>
      <c r="C74" s="4">
        <f>SUM('Tourist Development Tax'!B75:M75)</f>
        <v>9412770.8300000001</v>
      </c>
      <c r="D74" s="4">
        <f>SUM('Conv &amp; Tourist Impact'!B75:M75)</f>
        <v>9412770.8399999999</v>
      </c>
      <c r="E74" s="4">
        <f>SUM('Voted 1-Cent Local Option Fuel'!B75:M75)</f>
        <v>2350878.9400000004</v>
      </c>
      <c r="F74" s="4">
        <f>SUM('Non-Voted Local Option Fuel '!B75:M75)</f>
        <v>14062273.689999998</v>
      </c>
      <c r="G74" s="4">
        <f>SUM('Addtional Local Option Fuel'!B75:M75)</f>
        <v>10530358.57</v>
      </c>
    </row>
    <row r="75" spans="1:7">
      <c r="A75" s="3" t="s">
        <v>64</v>
      </c>
      <c r="B75" s="4">
        <f>SUM('Local Option Sales Tax Coll'!B76:M76)</f>
        <v>1583255.2799999998</v>
      </c>
      <c r="C75" s="4">
        <f>SUM('Tourist Development Tax'!B76:M76)</f>
        <v>139947.92999999996</v>
      </c>
      <c r="D75" s="4">
        <f>SUM('Conv &amp; Tourist Impact'!B76:M76)</f>
        <v>0</v>
      </c>
      <c r="E75" s="4">
        <f>SUM('Voted 1-Cent Local Option Fuel'!B76:M76)</f>
        <v>118334.09999999998</v>
      </c>
      <c r="F75" s="4">
        <f>SUM('Non-Voted Local Option Fuel '!B76:M76)</f>
        <v>706523.98</v>
      </c>
      <c r="G75" s="4">
        <f>SUM('Addtional Local Option Fuel'!B76:M76)</f>
        <v>0</v>
      </c>
    </row>
    <row r="76" spans="1:7">
      <c r="A76" s="3" t="s">
        <v>65</v>
      </c>
      <c r="B76" s="4">
        <f>SUM('Local Option Sales Tax Coll'!B77:M77)</f>
        <v>25905960.049999997</v>
      </c>
      <c r="C76" s="4">
        <f>SUM('Tourist Development Tax'!B77:M77)</f>
        <v>19691892.649999999</v>
      </c>
      <c r="D76" s="4">
        <f>SUM('Conv &amp; Tourist Impact'!B77:M77)</f>
        <v>0</v>
      </c>
      <c r="E76" s="4">
        <f>SUM('Voted 1-Cent Local Option Fuel'!B77:M77)</f>
        <v>496004.91</v>
      </c>
      <c r="F76" s="4">
        <f>SUM('Non-Voted Local Option Fuel '!B77:M77)</f>
        <v>2968438.4299999997</v>
      </c>
      <c r="G76" s="4">
        <f>SUM('Addtional Local Option Fuel'!B77:M77)</f>
        <v>0</v>
      </c>
    </row>
    <row r="77" spans="1:7">
      <c r="A77" s="3" t="s">
        <v>66</v>
      </c>
      <c r="B77" s="4">
        <f>SUM('Local Option Sales Tax Coll'!B78:M78)</f>
        <v>1353639.0599999998</v>
      </c>
      <c r="C77" s="4">
        <f>SUM('Tourist Development Tax'!B78:M78)</f>
        <v>78158.450000000012</v>
      </c>
      <c r="D77" s="4">
        <f>SUM('Conv &amp; Tourist Impact'!B78:M78)</f>
        <v>0</v>
      </c>
      <c r="E77" s="4">
        <f>SUM('Voted 1-Cent Local Option Fuel'!B78:M78)</f>
        <v>127951.65</v>
      </c>
      <c r="F77" s="4">
        <f>SUM('Non-Voted Local Option Fuel '!B78:M78)</f>
        <v>764688.69000000006</v>
      </c>
      <c r="G77" s="4">
        <f>SUM('Addtional Local Option Fuel'!B78:M78)</f>
        <v>0</v>
      </c>
    </row>
    <row r="78" spans="1:7">
      <c r="A78" s="3" t="s">
        <v>67</v>
      </c>
      <c r="B78" s="4">
        <f>SUM('Local Option Sales Tax Coll'!B79:M79)</f>
        <v>166241532.37</v>
      </c>
      <c r="C78" s="4">
        <f>SUM('Tourist Development Tax'!B79:M79)</f>
        <v>0</v>
      </c>
      <c r="D78" s="4">
        <f>SUM('Conv &amp; Tourist Impact'!B79:M79)</f>
        <v>0</v>
      </c>
      <c r="E78" s="4">
        <f>SUM('Voted 1-Cent Local Option Fuel'!B79:M79)</f>
        <v>0</v>
      </c>
      <c r="F78" s="4">
        <f>SUM('Non-Voted Local Option Fuel '!B79:M79)</f>
        <v>0</v>
      </c>
      <c r="G78" s="4">
        <f>SUM('Addtional Local Option Fuel'!B79:M79)</f>
        <v>0</v>
      </c>
    </row>
    <row r="79" spans="1:7">
      <c r="A79" s="3" t="s">
        <v>1</v>
      </c>
      <c r="B79" s="4" t="s">
        <v>83</v>
      </c>
      <c r="C79" s="4" t="s">
        <v>84</v>
      </c>
      <c r="D79" s="4" t="s">
        <v>84</v>
      </c>
      <c r="E79" s="4" t="s">
        <v>84</v>
      </c>
      <c r="F79" s="4" t="s">
        <v>84</v>
      </c>
      <c r="G79" s="4" t="s">
        <v>85</v>
      </c>
    </row>
    <row r="80" spans="1:7">
      <c r="A80" s="3" t="s">
        <v>68</v>
      </c>
      <c r="B80" s="4">
        <f t="shared" ref="B80:G80" si="0">SUM(B11:B78)</f>
        <v>1997266132.5499992</v>
      </c>
      <c r="C80" s="4">
        <f t="shared" si="0"/>
        <v>746609247.83266628</v>
      </c>
      <c r="D80" s="4">
        <f t="shared" si="0"/>
        <v>96662944.119333342</v>
      </c>
      <c r="E80" s="4">
        <f t="shared" si="0"/>
        <v>84100203.039999992</v>
      </c>
      <c r="F80" s="4">
        <f t="shared" si="0"/>
        <v>599635699.75999987</v>
      </c>
      <c r="G80" s="4">
        <f t="shared" si="0"/>
        <v>216408399.61000004</v>
      </c>
    </row>
    <row r="82" spans="1:1">
      <c r="A82" s="3" t="s">
        <v>86</v>
      </c>
    </row>
    <row r="83" spans="1:1">
      <c r="A83" s="3" t="s">
        <v>87</v>
      </c>
    </row>
    <row r="84" spans="1:1">
      <c r="A84" s="3" t="s">
        <v>88</v>
      </c>
    </row>
    <row r="85" spans="1:1">
      <c r="A85" s="3"/>
    </row>
  </sheetData>
  <mergeCells count="4">
    <mergeCell ref="A3:G3"/>
    <mergeCell ref="A5:G5"/>
    <mergeCell ref="A6:G6"/>
    <mergeCell ref="A4:G4"/>
  </mergeCells>
  <phoneticPr fontId="4"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4"/>
    <pageSetUpPr fitToPage="1"/>
  </sheetPr>
  <dimension ref="A1:N83"/>
  <sheetViews>
    <sheetView workbookViewId="0">
      <pane xSplit="1" ySplit="11" topLeftCell="B12" activePane="bottomRight" state="frozen"/>
      <selection pane="topRight" activeCell="B1" sqref="B1"/>
      <selection pane="bottomLeft" activeCell="A10" sqref="A10"/>
      <selection pane="bottomRight" activeCell="M83" sqref="M83"/>
    </sheetView>
  </sheetViews>
  <sheetFormatPr defaultRowHeight="12.75"/>
  <cols>
    <col min="1" max="1" width="16.1640625" bestFit="1" customWidth="1"/>
    <col min="2" max="4" width="11.1640625" customWidth="1"/>
    <col min="5" max="5" width="12.6640625" bestFit="1" customWidth="1"/>
    <col min="6" max="9" width="11.1640625" bestFit="1" customWidth="1"/>
    <col min="10" max="10" width="11.83203125" bestFit="1" customWidth="1"/>
    <col min="11" max="12" width="11.1640625" bestFit="1" customWidth="1"/>
    <col min="13" max="13" width="13.83203125" bestFit="1" customWidth="1"/>
    <col min="14" max="14" width="12.6640625" bestFit="1" customWidth="1"/>
  </cols>
  <sheetData>
    <row r="1" spans="1:14">
      <c r="A1" t="str">
        <f>'SFY1415'!A1</f>
        <v>VALIDATED TAX RECEIPTS DATA FOR:  JULY, 2014 thru June, 2015</v>
      </c>
      <c r="N1" t="s">
        <v>89</v>
      </c>
    </row>
    <row r="3" spans="1:14">
      <c r="A3" s="41" t="s">
        <v>69</v>
      </c>
      <c r="B3" s="41"/>
      <c r="C3" s="41"/>
      <c r="D3" s="41"/>
      <c r="E3" s="41"/>
      <c r="F3" s="41"/>
      <c r="G3" s="41"/>
      <c r="H3" s="41"/>
      <c r="I3" s="41"/>
      <c r="J3" s="41"/>
      <c r="K3" s="41"/>
      <c r="L3" s="41"/>
      <c r="M3" s="41"/>
      <c r="N3" s="41"/>
    </row>
    <row r="4" spans="1:14">
      <c r="A4" s="41" t="s">
        <v>131</v>
      </c>
      <c r="B4" s="41"/>
      <c r="C4" s="41"/>
      <c r="D4" s="41"/>
      <c r="E4" s="41"/>
      <c r="F4" s="41"/>
      <c r="G4" s="41"/>
      <c r="H4" s="41"/>
      <c r="I4" s="41"/>
      <c r="J4" s="41"/>
      <c r="K4" s="41"/>
      <c r="L4" s="41"/>
      <c r="M4" s="41"/>
      <c r="N4" s="41"/>
    </row>
    <row r="5" spans="1:14">
      <c r="A5" s="41" t="s">
        <v>70</v>
      </c>
      <c r="B5" s="41"/>
      <c r="C5" s="41"/>
      <c r="D5" s="41"/>
      <c r="E5" s="41"/>
      <c r="F5" s="41"/>
      <c r="G5" s="41"/>
      <c r="H5" s="41"/>
      <c r="I5" s="41"/>
      <c r="J5" s="41"/>
      <c r="K5" s="41"/>
      <c r="L5" s="41"/>
      <c r="M5" s="41"/>
      <c r="N5" s="41"/>
    </row>
    <row r="6" spans="1:14">
      <c r="A6" s="41" t="s">
        <v>135</v>
      </c>
      <c r="B6" s="41"/>
      <c r="C6" s="41"/>
      <c r="D6" s="41"/>
      <c r="E6" s="41"/>
      <c r="F6" s="41"/>
      <c r="G6" s="41"/>
      <c r="H6" s="41"/>
      <c r="I6" s="41"/>
      <c r="J6" s="41"/>
      <c r="K6" s="41"/>
      <c r="L6" s="41"/>
      <c r="M6" s="41"/>
      <c r="N6" s="41"/>
    </row>
    <row r="7" spans="1:14">
      <c r="A7" s="41" t="s">
        <v>133</v>
      </c>
      <c r="B7" s="41"/>
      <c r="C7" s="41"/>
      <c r="D7" s="41"/>
      <c r="E7" s="41"/>
      <c r="F7" s="41"/>
      <c r="G7" s="41"/>
      <c r="H7" s="41"/>
      <c r="I7" s="41"/>
      <c r="J7" s="41"/>
      <c r="K7" s="41"/>
      <c r="L7" s="41"/>
      <c r="M7" s="41"/>
      <c r="N7" s="41"/>
    </row>
    <row r="8" spans="1:14">
      <c r="N8" s="5"/>
    </row>
    <row r="9" spans="1:14">
      <c r="B9" s="1">
        <v>41821</v>
      </c>
      <c r="C9" s="1">
        <v>41852</v>
      </c>
      <c r="D9" s="1">
        <v>41883</v>
      </c>
      <c r="E9" s="1">
        <v>41913</v>
      </c>
      <c r="F9" s="1">
        <v>41944</v>
      </c>
      <c r="G9" s="1">
        <v>41974</v>
      </c>
      <c r="H9" s="1">
        <v>42005</v>
      </c>
      <c r="I9" s="1">
        <v>42036</v>
      </c>
      <c r="J9" s="1">
        <v>42064</v>
      </c>
      <c r="K9" s="1">
        <v>42095</v>
      </c>
      <c r="L9" s="1">
        <v>42125</v>
      </c>
      <c r="M9" s="1">
        <v>42156</v>
      </c>
      <c r="N9" s="30" t="s">
        <v>139</v>
      </c>
    </row>
    <row r="10" spans="1:14">
      <c r="A10" t="s">
        <v>0</v>
      </c>
      <c r="B10" s="2"/>
      <c r="C10" s="2"/>
      <c r="D10" s="2"/>
      <c r="E10" s="2"/>
      <c r="F10" s="2"/>
      <c r="G10" s="2"/>
      <c r="H10" s="2"/>
      <c r="I10" s="2"/>
      <c r="J10" s="2"/>
      <c r="K10" s="2"/>
      <c r="L10" s="2"/>
      <c r="M10" s="2"/>
      <c r="N10" s="5"/>
    </row>
    <row r="11" spans="1:14">
      <c r="A11" t="s">
        <v>1</v>
      </c>
    </row>
    <row r="12" spans="1:14">
      <c r="A12" t="s">
        <v>90</v>
      </c>
      <c r="B12" s="37">
        <v>134430.20000000001</v>
      </c>
      <c r="C12" s="37">
        <v>133416.62</v>
      </c>
      <c r="D12" s="37">
        <v>190760.46</v>
      </c>
      <c r="E12" s="37">
        <v>136175.93</v>
      </c>
      <c r="F12" s="37">
        <v>138287.63</v>
      </c>
      <c r="G12" s="37">
        <v>128473.02</v>
      </c>
      <c r="H12" s="37">
        <v>144105.31</v>
      </c>
      <c r="I12" s="37">
        <v>133695.26</v>
      </c>
      <c r="J12" s="37">
        <v>128284.11</v>
      </c>
      <c r="K12" s="37">
        <v>152951.09</v>
      </c>
      <c r="L12" s="37">
        <v>142070.15</v>
      </c>
      <c r="M12" s="37">
        <v>130474.95</v>
      </c>
      <c r="N12" s="5">
        <f>SUM(B12:M12)</f>
        <v>1693124.73</v>
      </c>
    </row>
    <row r="13" spans="1:14">
      <c r="A13" t="s">
        <v>91</v>
      </c>
      <c r="B13" s="37">
        <v>128838.35</v>
      </c>
      <c r="C13" s="37">
        <v>124287.8</v>
      </c>
      <c r="D13" s="37">
        <v>121859.54</v>
      </c>
      <c r="E13" s="37">
        <v>115987.75</v>
      </c>
      <c r="F13" s="37">
        <v>123132.45</v>
      </c>
      <c r="G13" s="37">
        <v>137256.35999999999</v>
      </c>
      <c r="H13" s="37">
        <v>138002.95000000001</v>
      </c>
      <c r="I13" s="37">
        <v>113420.7</v>
      </c>
      <c r="J13" s="37">
        <v>127195.72</v>
      </c>
      <c r="K13" s="37">
        <v>140309.51999999999</v>
      </c>
      <c r="L13" s="37">
        <v>126689.18</v>
      </c>
      <c r="M13" s="37">
        <v>138125.54999999999</v>
      </c>
      <c r="N13" s="5">
        <f t="shared" ref="N13:N76" si="0">SUM(B13:M13)</f>
        <v>1535105.8699999999</v>
      </c>
    </row>
    <row r="14" spans="1:14">
      <c r="A14" t="s">
        <v>92</v>
      </c>
      <c r="B14" s="37">
        <v>1916496.77</v>
      </c>
      <c r="C14" s="37">
        <v>1939717.87</v>
      </c>
      <c r="D14" s="37">
        <v>1464074.86</v>
      </c>
      <c r="E14" s="37">
        <v>1278801.68</v>
      </c>
      <c r="F14" s="37">
        <v>1236670.55</v>
      </c>
      <c r="G14" s="37">
        <v>1093213.3999999999</v>
      </c>
      <c r="H14" s="37">
        <v>1221844.8899999999</v>
      </c>
      <c r="I14" s="37">
        <v>1053895.19</v>
      </c>
      <c r="J14" s="37">
        <v>1235284.33</v>
      </c>
      <c r="K14" s="37">
        <v>1717850.7</v>
      </c>
      <c r="L14" s="37">
        <v>1487295.45</v>
      </c>
      <c r="M14" s="37">
        <v>1674591.05</v>
      </c>
      <c r="N14" s="5">
        <f t="shared" si="0"/>
        <v>17319736.739999998</v>
      </c>
    </row>
    <row r="15" spans="1:14">
      <c r="A15" t="s">
        <v>5</v>
      </c>
      <c r="B15" s="37">
        <v>174117.62</v>
      </c>
      <c r="C15" s="37">
        <v>178300.2</v>
      </c>
      <c r="D15" s="37">
        <v>177948.02</v>
      </c>
      <c r="E15" s="37">
        <v>169899.84</v>
      </c>
      <c r="F15" s="37">
        <v>179327.54</v>
      </c>
      <c r="G15" s="37">
        <v>181041.74</v>
      </c>
      <c r="H15" s="37">
        <v>205343.3</v>
      </c>
      <c r="I15" s="37">
        <v>150935.63</v>
      </c>
      <c r="J15" s="37">
        <v>176487.94</v>
      </c>
      <c r="K15" s="37">
        <v>219834.36</v>
      </c>
      <c r="L15" s="37">
        <v>187099.7</v>
      </c>
      <c r="M15" s="37">
        <v>205341.18</v>
      </c>
      <c r="N15" s="5">
        <f t="shared" si="0"/>
        <v>2205677.0699999998</v>
      </c>
    </row>
    <row r="16" spans="1:14">
      <c r="A16" t="s">
        <v>93</v>
      </c>
      <c r="B16" s="37">
        <v>134400.04</v>
      </c>
      <c r="C16" s="37">
        <v>148962.60999999999</v>
      </c>
      <c r="D16" s="37">
        <v>154424.43</v>
      </c>
      <c r="E16" s="37">
        <v>168391.16</v>
      </c>
      <c r="F16" s="37">
        <v>170919.65</v>
      </c>
      <c r="G16" s="37">
        <v>179319.64</v>
      </c>
      <c r="H16" s="37">
        <v>210272.81</v>
      </c>
      <c r="I16" s="37">
        <v>2634810.94</v>
      </c>
      <c r="J16" s="37">
        <v>2765478.21</v>
      </c>
      <c r="K16" s="37">
        <v>3206866.18</v>
      </c>
      <c r="L16" s="37">
        <v>2898257.37</v>
      </c>
      <c r="M16" s="37">
        <v>2869102.35</v>
      </c>
      <c r="N16" s="5">
        <f t="shared" si="0"/>
        <v>15541205.389999999</v>
      </c>
    </row>
    <row r="17" spans="1:14">
      <c r="A17" t="s">
        <v>94</v>
      </c>
      <c r="B17" s="37">
        <v>1441654.71</v>
      </c>
      <c r="C17" s="37">
        <v>1403598.44</v>
      </c>
      <c r="D17" s="37">
        <v>1476480.46</v>
      </c>
      <c r="E17" s="37">
        <v>1439562.12</v>
      </c>
      <c r="F17" s="37">
        <v>1520182.42</v>
      </c>
      <c r="G17" s="37">
        <v>1443617.65</v>
      </c>
      <c r="H17" s="37">
        <v>1594358.52</v>
      </c>
      <c r="I17" s="37">
        <v>1504711.9</v>
      </c>
      <c r="J17" s="37">
        <v>1469671.56</v>
      </c>
      <c r="K17" s="37">
        <v>1727308.57</v>
      </c>
      <c r="L17" s="37">
        <v>1542591.08</v>
      </c>
      <c r="M17" s="37">
        <v>1534779.89</v>
      </c>
      <c r="N17" s="5">
        <f t="shared" si="0"/>
        <v>18098517.32</v>
      </c>
    </row>
    <row r="18" spans="1:14">
      <c r="A18" t="s">
        <v>8</v>
      </c>
      <c r="B18" s="37">
        <v>87629.31</v>
      </c>
      <c r="C18" s="37">
        <v>75380.350000000006</v>
      </c>
      <c r="D18" s="37">
        <v>75711.199999999997</v>
      </c>
      <c r="E18" s="37">
        <v>76694.52</v>
      </c>
      <c r="F18" s="37">
        <v>75636.399999999994</v>
      </c>
      <c r="G18" s="37">
        <v>72001.97</v>
      </c>
      <c r="H18" s="37">
        <v>81194.149999999994</v>
      </c>
      <c r="I18" s="37">
        <v>71250.429999999993</v>
      </c>
      <c r="J18" s="37">
        <v>78130.210000000006</v>
      </c>
      <c r="K18" s="37">
        <v>85609.57</v>
      </c>
      <c r="L18" s="37">
        <v>75061.490000000005</v>
      </c>
      <c r="M18" s="37">
        <v>79934.09</v>
      </c>
      <c r="N18" s="5">
        <f t="shared" si="0"/>
        <v>934233.69000000006</v>
      </c>
    </row>
    <row r="19" spans="1:14">
      <c r="A19" t="s">
        <v>95</v>
      </c>
      <c r="B19" s="37">
        <v>1501524.05</v>
      </c>
      <c r="C19" s="37">
        <v>1419490.15</v>
      </c>
      <c r="D19" s="37">
        <v>1381642.53</v>
      </c>
      <c r="E19" s="37">
        <v>1432086.79</v>
      </c>
      <c r="F19" s="37">
        <v>1589748.2</v>
      </c>
      <c r="G19" s="37">
        <v>1798911.73</v>
      </c>
      <c r="H19" s="37">
        <v>2013635.66</v>
      </c>
      <c r="I19" s="37">
        <v>1920927.78</v>
      </c>
      <c r="J19" s="37">
        <v>1917407.94</v>
      </c>
      <c r="K19" s="37">
        <v>2216465.94</v>
      </c>
      <c r="L19" s="37">
        <v>1815659.14</v>
      </c>
      <c r="M19" s="37">
        <v>1617586.99</v>
      </c>
      <c r="N19" s="5">
        <f t="shared" si="0"/>
        <v>20625086.899999999</v>
      </c>
    </row>
    <row r="20" spans="1:14">
      <c r="A20" t="s">
        <v>96</v>
      </c>
      <c r="B20" s="37">
        <v>25807.54</v>
      </c>
      <c r="C20" s="37">
        <v>24290.959999999999</v>
      </c>
      <c r="D20" s="37">
        <v>26932.240000000002</v>
      </c>
      <c r="E20" s="37">
        <v>25232.25</v>
      </c>
      <c r="F20" s="37">
        <v>27549.09</v>
      </c>
      <c r="G20" s="37">
        <v>29980.87</v>
      </c>
      <c r="H20" s="37">
        <v>28638.560000000001</v>
      </c>
      <c r="I20" s="37">
        <v>25586.99</v>
      </c>
      <c r="J20" s="37">
        <v>24833.86</v>
      </c>
      <c r="K20" s="37">
        <v>29178.33</v>
      </c>
      <c r="L20" s="37">
        <v>30554.400000000001</v>
      </c>
      <c r="M20" s="37">
        <v>28918.78</v>
      </c>
      <c r="N20" s="5">
        <f t="shared" si="0"/>
        <v>327503.87</v>
      </c>
    </row>
    <row r="21" spans="1:14">
      <c r="A21" t="s">
        <v>97</v>
      </c>
      <c r="B21" s="37">
        <v>1385990.31</v>
      </c>
      <c r="C21" s="37">
        <v>1297169.6399999999</v>
      </c>
      <c r="D21" s="37">
        <v>1282186.26</v>
      </c>
      <c r="E21" s="37">
        <v>1284582.6000000001</v>
      </c>
      <c r="F21" s="37">
        <v>1286906.1299999999</v>
      </c>
      <c r="G21" s="37">
        <v>1403877.28</v>
      </c>
      <c r="H21" s="37">
        <v>1635440.53</v>
      </c>
      <c r="I21" s="37">
        <v>1231951</v>
      </c>
      <c r="J21" s="37">
        <v>1336461.68</v>
      </c>
      <c r="K21" s="37">
        <v>1492828.22</v>
      </c>
      <c r="L21" s="37">
        <v>1390076.94</v>
      </c>
      <c r="M21" s="37">
        <v>1416993.77</v>
      </c>
      <c r="N21" s="5">
        <f t="shared" si="0"/>
        <v>16444464.359999999</v>
      </c>
    </row>
    <row r="22" spans="1:14">
      <c r="A22" t="s">
        <v>98</v>
      </c>
      <c r="B22" s="37">
        <v>79626.429999999993</v>
      </c>
      <c r="C22" s="37">
        <v>95827.520000000004</v>
      </c>
      <c r="D22" s="37">
        <v>81936.89</v>
      </c>
      <c r="E22" s="37">
        <v>84364.91</v>
      </c>
      <c r="F22" s="37">
        <v>90357.759999999995</v>
      </c>
      <c r="G22" s="37">
        <v>88486.73</v>
      </c>
      <c r="H22" s="37">
        <v>114931.68</v>
      </c>
      <c r="I22" s="37">
        <v>89686.61</v>
      </c>
      <c r="J22" s="37">
        <v>92950.77</v>
      </c>
      <c r="K22" s="37">
        <v>100402.74</v>
      </c>
      <c r="L22" s="37">
        <v>95004.18</v>
      </c>
      <c r="M22" s="37">
        <v>100313.76</v>
      </c>
      <c r="N22" s="5">
        <f t="shared" si="0"/>
        <v>1113889.98</v>
      </c>
    </row>
    <row r="23" spans="1:14">
      <c r="A23" t="s">
        <v>12</v>
      </c>
      <c r="B23" s="37">
        <v>558791.84</v>
      </c>
      <c r="C23" s="37">
        <v>549086.67000000004</v>
      </c>
      <c r="D23" s="37">
        <v>510525.26</v>
      </c>
      <c r="E23" s="37">
        <v>522851.17</v>
      </c>
      <c r="F23" s="37">
        <v>579144.77</v>
      </c>
      <c r="G23" s="37">
        <v>538691.41</v>
      </c>
      <c r="H23" s="37">
        <v>605439.04</v>
      </c>
      <c r="I23" s="37">
        <v>527210.88</v>
      </c>
      <c r="J23" s="37">
        <v>581804.88</v>
      </c>
      <c r="K23" s="37">
        <v>619691.98</v>
      </c>
      <c r="L23" s="37">
        <v>579808.72</v>
      </c>
      <c r="M23" s="37">
        <v>583865.32999999996</v>
      </c>
      <c r="N23" s="5">
        <f t="shared" si="0"/>
        <v>6756911.9500000002</v>
      </c>
    </row>
    <row r="24" spans="1:14">
      <c r="A24" t="s">
        <v>129</v>
      </c>
      <c r="B24" s="37">
        <v>32384200.030000001</v>
      </c>
      <c r="C24" s="37">
        <v>31875303.600000001</v>
      </c>
      <c r="D24" s="37">
        <v>32873266.789999999</v>
      </c>
      <c r="E24" s="37">
        <v>32277214.850000001</v>
      </c>
      <c r="F24" s="37">
        <v>33539664.379999999</v>
      </c>
      <c r="G24" s="37">
        <v>36443308.789999999</v>
      </c>
      <c r="H24" s="37">
        <v>42282367.950000003</v>
      </c>
      <c r="I24" s="37">
        <v>35625069.810000002</v>
      </c>
      <c r="J24" s="37">
        <v>35776705.859999999</v>
      </c>
      <c r="K24" s="37">
        <v>39563728.159999996</v>
      </c>
      <c r="L24" s="37">
        <v>36147890.399999999</v>
      </c>
      <c r="M24" s="37">
        <v>34747414.270000003</v>
      </c>
      <c r="N24" s="5">
        <f t="shared" si="0"/>
        <v>423536134.88999999</v>
      </c>
    </row>
    <row r="25" spans="1:14">
      <c r="A25" t="s">
        <v>13</v>
      </c>
      <c r="B25" s="37">
        <v>141610.89000000001</v>
      </c>
      <c r="C25" s="37">
        <v>127691.24</v>
      </c>
      <c r="D25" s="37">
        <v>119620.33</v>
      </c>
      <c r="E25" s="37">
        <v>126103.18</v>
      </c>
      <c r="F25" s="37">
        <v>138840.57</v>
      </c>
      <c r="G25" s="37">
        <v>154784.85999999999</v>
      </c>
      <c r="H25" s="37">
        <v>248254.96</v>
      </c>
      <c r="I25" s="37">
        <v>237873.35</v>
      </c>
      <c r="J25" s="37">
        <v>253188.21</v>
      </c>
      <c r="K25" s="37">
        <v>264602.59000000003</v>
      </c>
      <c r="L25" s="37">
        <v>236641.7</v>
      </c>
      <c r="M25" s="37">
        <v>228538.61</v>
      </c>
      <c r="N25" s="5">
        <f t="shared" si="0"/>
        <v>2277750.4900000002</v>
      </c>
    </row>
    <row r="26" spans="1:14">
      <c r="A26" t="s">
        <v>14</v>
      </c>
      <c r="B26" s="37">
        <v>61310.54</v>
      </c>
      <c r="C26" s="37">
        <v>48488.18</v>
      </c>
      <c r="D26" s="37">
        <v>45100.22</v>
      </c>
      <c r="E26" s="37">
        <v>46364.480000000003</v>
      </c>
      <c r="F26" s="37">
        <v>51015.47</v>
      </c>
      <c r="G26" s="37">
        <v>41213.51</v>
      </c>
      <c r="H26" s="37">
        <v>54631.6</v>
      </c>
      <c r="I26" s="37">
        <v>51433.69</v>
      </c>
      <c r="J26" s="37">
        <v>53075.77</v>
      </c>
      <c r="K26" s="37">
        <v>57882.64</v>
      </c>
      <c r="L26" s="37">
        <v>60516.959999999999</v>
      </c>
      <c r="M26" s="37">
        <v>57173.42</v>
      </c>
      <c r="N26" s="5">
        <f t="shared" si="0"/>
        <v>628206.4800000001</v>
      </c>
    </row>
    <row r="27" spans="1:14">
      <c r="A27" t="s">
        <v>99</v>
      </c>
      <c r="B27" s="37">
        <v>11473211.949999999</v>
      </c>
      <c r="C27" s="37">
        <v>10722525.800000001</v>
      </c>
      <c r="D27" s="37">
        <v>10822829.810000001</v>
      </c>
      <c r="E27" s="37">
        <v>10900462.33</v>
      </c>
      <c r="F27" s="37">
        <v>11360098.199999999</v>
      </c>
      <c r="G27" s="37">
        <v>11326228.4</v>
      </c>
      <c r="H27" s="37">
        <v>13109925.300000001</v>
      </c>
      <c r="I27" s="37">
        <v>10460796.98</v>
      </c>
      <c r="J27" s="37">
        <v>11105756.32</v>
      </c>
      <c r="K27" s="37">
        <v>12489968.529999999</v>
      </c>
      <c r="L27" s="37">
        <v>11429018.35</v>
      </c>
      <c r="M27" s="37">
        <v>11536604.77</v>
      </c>
      <c r="N27" s="5">
        <f t="shared" si="0"/>
        <v>136737426.74000001</v>
      </c>
    </row>
    <row r="28" spans="1:14">
      <c r="A28" t="s">
        <v>100</v>
      </c>
      <c r="B28" s="37">
        <v>5646842.3399999999</v>
      </c>
      <c r="C28" s="37">
        <v>5506177.5</v>
      </c>
      <c r="D28" s="37">
        <v>5068407.37</v>
      </c>
      <c r="E28" s="37">
        <v>4805098.87</v>
      </c>
      <c r="F28" s="37">
        <v>4701109.84</v>
      </c>
      <c r="G28" s="37">
        <v>4706628.21</v>
      </c>
      <c r="H28" s="37">
        <v>5339071.01</v>
      </c>
      <c r="I28" s="37">
        <v>4377738.99</v>
      </c>
      <c r="J28" s="37">
        <v>4652392.34</v>
      </c>
      <c r="K28" s="37">
        <v>5454633.4199999999</v>
      </c>
      <c r="L28" s="37">
        <v>5148407.49</v>
      </c>
      <c r="M28" s="37">
        <v>5328963.7</v>
      </c>
      <c r="N28" s="5">
        <f t="shared" si="0"/>
        <v>60735471.080000006</v>
      </c>
    </row>
    <row r="29" spans="1:14">
      <c r="A29" t="s">
        <v>17</v>
      </c>
      <c r="B29" s="37">
        <v>668302.81000000006</v>
      </c>
      <c r="C29" s="37">
        <v>645593.61</v>
      </c>
      <c r="D29" s="37">
        <v>606177.46</v>
      </c>
      <c r="E29" s="37">
        <v>591126.06999999995</v>
      </c>
      <c r="F29" s="37">
        <v>613412.19999999995</v>
      </c>
      <c r="G29" s="37">
        <v>687469.21</v>
      </c>
      <c r="H29" s="37">
        <v>729843.3</v>
      </c>
      <c r="I29" s="37">
        <v>616901.71</v>
      </c>
      <c r="J29" s="37">
        <v>650241.06999999995</v>
      </c>
      <c r="K29" s="37">
        <v>776404.94</v>
      </c>
      <c r="L29" s="37">
        <v>717546.07</v>
      </c>
      <c r="M29" s="37">
        <v>677637.19</v>
      </c>
      <c r="N29" s="5">
        <f t="shared" si="0"/>
        <v>7980655.6399999987</v>
      </c>
    </row>
    <row r="30" spans="1:14">
      <c r="A30" t="s">
        <v>18</v>
      </c>
      <c r="B30" s="37">
        <v>219653.32</v>
      </c>
      <c r="C30" s="37">
        <v>202669.35</v>
      </c>
      <c r="D30" s="37">
        <v>151898.20000000001</v>
      </c>
      <c r="E30" s="37">
        <v>114178.33</v>
      </c>
      <c r="F30" s="37">
        <v>106682.25</v>
      </c>
      <c r="G30" s="37">
        <v>83463.460000000006</v>
      </c>
      <c r="H30" s="37">
        <v>86079.24</v>
      </c>
      <c r="I30" s="37">
        <v>96669.14</v>
      </c>
      <c r="J30" s="37">
        <v>101928.98</v>
      </c>
      <c r="K30" s="37">
        <v>142400.41</v>
      </c>
      <c r="L30" s="37">
        <v>152177.37</v>
      </c>
      <c r="M30" s="37">
        <v>189200.34</v>
      </c>
      <c r="N30" s="5">
        <f t="shared" si="0"/>
        <v>1647000.39</v>
      </c>
    </row>
    <row r="31" spans="1:14">
      <c r="A31" t="s">
        <v>19</v>
      </c>
      <c r="B31" s="37">
        <v>306559.64</v>
      </c>
      <c r="C31" s="37">
        <v>298004.21000000002</v>
      </c>
      <c r="D31" s="37">
        <v>273423.08</v>
      </c>
      <c r="E31" s="37">
        <v>283097.17</v>
      </c>
      <c r="F31" s="37">
        <v>289289.89</v>
      </c>
      <c r="G31" s="37">
        <v>281944.51</v>
      </c>
      <c r="H31" s="37">
        <v>284382.92</v>
      </c>
      <c r="I31" s="37">
        <v>272415.67</v>
      </c>
      <c r="J31" s="37">
        <v>300643.17</v>
      </c>
      <c r="K31" s="37">
        <v>321736.89</v>
      </c>
      <c r="L31" s="37">
        <v>296428.75</v>
      </c>
      <c r="M31" s="37">
        <v>307807.71999999997</v>
      </c>
      <c r="N31" s="5">
        <f t="shared" si="0"/>
        <v>3515733.62</v>
      </c>
    </row>
    <row r="32" spans="1:14">
      <c r="A32" t="s">
        <v>20</v>
      </c>
      <c r="B32" s="37">
        <v>51297.53</v>
      </c>
      <c r="C32" s="37">
        <v>51870.68</v>
      </c>
      <c r="D32" s="37">
        <v>49529.66</v>
      </c>
      <c r="E32" s="37">
        <v>47602.31</v>
      </c>
      <c r="F32" s="37">
        <v>45365.11</v>
      </c>
      <c r="G32" s="37">
        <v>41672.22</v>
      </c>
      <c r="H32" s="37">
        <v>42010.400000000001</v>
      </c>
      <c r="I32" s="37">
        <v>43670.09</v>
      </c>
      <c r="J32" s="37">
        <v>49875.72</v>
      </c>
      <c r="K32" s="37">
        <v>60691.57</v>
      </c>
      <c r="L32" s="37">
        <v>51818.9</v>
      </c>
      <c r="M32" s="37">
        <v>55120.61</v>
      </c>
      <c r="N32" s="5">
        <f t="shared" si="0"/>
        <v>590524.79999999993</v>
      </c>
    </row>
    <row r="33" spans="1:14">
      <c r="A33" t="s">
        <v>21</v>
      </c>
      <c r="B33" s="37">
        <v>29231.79</v>
      </c>
      <c r="C33" s="37">
        <v>26534.9</v>
      </c>
      <c r="D33" s="37">
        <v>24732.39</v>
      </c>
      <c r="E33" s="37">
        <v>22978.84</v>
      </c>
      <c r="F33" s="37">
        <v>24116.44</v>
      </c>
      <c r="G33" s="37">
        <v>21282.27</v>
      </c>
      <c r="H33" s="37">
        <v>25046.16</v>
      </c>
      <c r="I33" s="37">
        <v>24631.919999999998</v>
      </c>
      <c r="J33" s="37">
        <v>26344.01</v>
      </c>
      <c r="K33" s="37">
        <v>29511.279999999999</v>
      </c>
      <c r="L33" s="37">
        <v>29798.85</v>
      </c>
      <c r="M33" s="37">
        <v>31323.86</v>
      </c>
      <c r="N33" s="5">
        <f t="shared" si="0"/>
        <v>315532.71000000002</v>
      </c>
    </row>
    <row r="34" spans="1:14">
      <c r="A34" t="s">
        <v>101</v>
      </c>
      <c r="B34" s="37">
        <v>163881.74</v>
      </c>
      <c r="C34" s="37">
        <v>173484.18</v>
      </c>
      <c r="D34" s="37">
        <v>118967.97</v>
      </c>
      <c r="E34" s="37">
        <v>99657.07</v>
      </c>
      <c r="F34" s="37">
        <v>89786.68</v>
      </c>
      <c r="G34" s="37">
        <v>70817</v>
      </c>
      <c r="H34" s="37">
        <v>78174.62</v>
      </c>
      <c r="I34" s="37">
        <v>76545.929999999993</v>
      </c>
      <c r="J34" s="37">
        <v>84408.98</v>
      </c>
      <c r="K34" s="37">
        <v>116136.38</v>
      </c>
      <c r="L34" s="37">
        <v>113399.42</v>
      </c>
      <c r="M34" s="37">
        <v>128272.32000000001</v>
      </c>
      <c r="N34" s="5">
        <f t="shared" si="0"/>
        <v>1313532.2899999998</v>
      </c>
    </row>
    <row r="35" spans="1:14">
      <c r="A35" t="s">
        <v>23</v>
      </c>
      <c r="B35" s="37">
        <v>58006.59</v>
      </c>
      <c r="C35" s="37">
        <v>49484.1</v>
      </c>
      <c r="D35" s="37">
        <v>48160.95</v>
      </c>
      <c r="E35" s="37">
        <v>49043.64</v>
      </c>
      <c r="F35" s="37">
        <v>47644.89</v>
      </c>
      <c r="G35" s="37">
        <v>58602.720000000001</v>
      </c>
      <c r="H35" s="37">
        <v>63160.76</v>
      </c>
      <c r="I35" s="37">
        <v>59587.1</v>
      </c>
      <c r="J35" s="37">
        <v>59900.52</v>
      </c>
      <c r="K35" s="37">
        <v>66437.399999999994</v>
      </c>
      <c r="L35" s="37">
        <v>80345.95</v>
      </c>
      <c r="M35" s="37">
        <v>45125.06</v>
      </c>
      <c r="N35" s="5">
        <f t="shared" si="0"/>
        <v>685499.67999999993</v>
      </c>
    </row>
    <row r="36" spans="1:14">
      <c r="A36" t="s">
        <v>24</v>
      </c>
      <c r="B36" s="37">
        <v>127180.41</v>
      </c>
      <c r="C36" s="37">
        <v>101506.99</v>
      </c>
      <c r="D36" s="37">
        <v>104905.56</v>
      </c>
      <c r="E36" s="37">
        <v>102953.85</v>
      </c>
      <c r="F36" s="37">
        <v>106588.67</v>
      </c>
      <c r="G36" s="37">
        <v>117000.83</v>
      </c>
      <c r="H36" s="37">
        <v>133921.65</v>
      </c>
      <c r="I36" s="37">
        <v>120963.12</v>
      </c>
      <c r="J36" s="37">
        <v>127538.13</v>
      </c>
      <c r="K36" s="37">
        <v>133876.88</v>
      </c>
      <c r="L36" s="37">
        <v>125605.37</v>
      </c>
      <c r="M36" s="37">
        <v>119650.5</v>
      </c>
      <c r="N36" s="5">
        <f t="shared" si="0"/>
        <v>1421691.96</v>
      </c>
    </row>
    <row r="37" spans="1:14">
      <c r="A37" t="s">
        <v>25</v>
      </c>
      <c r="B37" s="37">
        <v>198632.32000000001</v>
      </c>
      <c r="C37" s="37">
        <v>177377.79</v>
      </c>
      <c r="D37" s="37">
        <v>179059.46</v>
      </c>
      <c r="E37" s="37">
        <v>189265.3</v>
      </c>
      <c r="F37" s="37">
        <v>193023.4</v>
      </c>
      <c r="G37" s="37">
        <v>211144.29</v>
      </c>
      <c r="H37" s="37">
        <v>243245.78</v>
      </c>
      <c r="I37" s="37">
        <v>229343.32</v>
      </c>
      <c r="J37" s="37">
        <v>235450.76</v>
      </c>
      <c r="K37" s="37">
        <v>265337.49</v>
      </c>
      <c r="L37" s="37">
        <v>229014.92</v>
      </c>
      <c r="M37" s="37">
        <v>217265.94</v>
      </c>
      <c r="N37" s="5">
        <f t="shared" si="0"/>
        <v>2568160.77</v>
      </c>
    </row>
    <row r="38" spans="1:14">
      <c r="A38" t="s">
        <v>102</v>
      </c>
      <c r="B38" s="37">
        <v>619257.11</v>
      </c>
      <c r="C38" s="37">
        <v>565176.1</v>
      </c>
      <c r="D38" s="37">
        <v>545604.31000000006</v>
      </c>
      <c r="E38" s="37">
        <v>589975.46</v>
      </c>
      <c r="F38" s="37">
        <v>594934.56999999995</v>
      </c>
      <c r="G38" s="37">
        <v>625585.36</v>
      </c>
      <c r="H38" s="37">
        <v>731885.16</v>
      </c>
      <c r="I38" s="37">
        <v>113882.07</v>
      </c>
      <c r="J38" s="37">
        <v>96940.24</v>
      </c>
      <c r="K38" s="37">
        <v>103549.02</v>
      </c>
      <c r="L38" s="37">
        <v>102588.15</v>
      </c>
      <c r="M38" s="37">
        <v>91014.48</v>
      </c>
      <c r="N38" s="5">
        <f t="shared" si="0"/>
        <v>4780392.03</v>
      </c>
    </row>
    <row r="39" spans="1:14">
      <c r="A39" t="s">
        <v>27</v>
      </c>
      <c r="B39" s="37">
        <v>668207.99</v>
      </c>
      <c r="C39" s="37">
        <v>595241.18999999994</v>
      </c>
      <c r="D39" s="37">
        <v>576867.76</v>
      </c>
      <c r="E39" s="37">
        <v>599777.68000000005</v>
      </c>
      <c r="F39" s="37">
        <v>707278.46</v>
      </c>
      <c r="G39" s="37">
        <v>707881.8</v>
      </c>
      <c r="H39" s="37">
        <v>835844.53</v>
      </c>
      <c r="I39" s="37">
        <v>774587.28</v>
      </c>
      <c r="J39" s="37">
        <v>829930.26</v>
      </c>
      <c r="K39" s="37">
        <v>889253.73</v>
      </c>
      <c r="L39" s="37">
        <v>753875.44</v>
      </c>
      <c r="M39" s="37">
        <v>681397.05</v>
      </c>
      <c r="N39" s="5">
        <f t="shared" si="0"/>
        <v>8620143.1699999999</v>
      </c>
    </row>
    <row r="40" spans="1:14">
      <c r="A40" t="s">
        <v>103</v>
      </c>
      <c r="B40" s="37">
        <v>15554301.789999999</v>
      </c>
      <c r="C40" s="37">
        <v>15069180.380000001</v>
      </c>
      <c r="D40" s="37">
        <v>15154055.939999999</v>
      </c>
      <c r="E40" s="37">
        <v>15212851.039999999</v>
      </c>
      <c r="F40" s="37">
        <v>15722568.279999999</v>
      </c>
      <c r="G40" s="37">
        <v>15797963.810000001</v>
      </c>
      <c r="H40" s="37">
        <v>18484113.84</v>
      </c>
      <c r="I40" s="37">
        <v>15470547.4</v>
      </c>
      <c r="J40" s="37">
        <v>16179883.369999999</v>
      </c>
      <c r="K40" s="37">
        <v>18181072.449999999</v>
      </c>
      <c r="L40" s="37">
        <v>16595363.43</v>
      </c>
      <c r="M40" s="37">
        <v>16442719.890000001</v>
      </c>
      <c r="N40" s="5">
        <f t="shared" si="0"/>
        <v>193864621.62</v>
      </c>
    </row>
    <row r="41" spans="1:14">
      <c r="A41" t="s">
        <v>29</v>
      </c>
      <c r="B41" s="37">
        <v>69352.17</v>
      </c>
      <c r="C41" s="37">
        <v>67637.009999999995</v>
      </c>
      <c r="D41" s="37">
        <v>61277.919999999998</v>
      </c>
      <c r="E41" s="37">
        <v>60378.35</v>
      </c>
      <c r="F41" s="37">
        <v>57648.81</v>
      </c>
      <c r="G41" s="37">
        <v>56615.11</v>
      </c>
      <c r="H41" s="37">
        <v>68121.88</v>
      </c>
      <c r="I41" s="37">
        <v>56104.22</v>
      </c>
      <c r="J41" s="37">
        <v>61079.03</v>
      </c>
      <c r="K41" s="37">
        <v>76534.039999999994</v>
      </c>
      <c r="L41" s="37">
        <v>62286</v>
      </c>
      <c r="M41" s="37">
        <v>65384.52</v>
      </c>
      <c r="N41" s="5">
        <f t="shared" si="0"/>
        <v>762419.06</v>
      </c>
    </row>
    <row r="42" spans="1:14">
      <c r="A42" t="s">
        <v>104</v>
      </c>
      <c r="B42" s="37">
        <v>1393463.09</v>
      </c>
      <c r="C42" s="37">
        <v>1326642.9099999999</v>
      </c>
      <c r="D42" s="37">
        <v>1404847.47</v>
      </c>
      <c r="E42" s="37">
        <v>1429468.03</v>
      </c>
      <c r="F42" s="37">
        <v>1437674.92</v>
      </c>
      <c r="G42" s="37">
        <v>1650081.06</v>
      </c>
      <c r="H42" s="37">
        <v>2061979.1</v>
      </c>
      <c r="I42" s="37">
        <v>1649917.85</v>
      </c>
      <c r="J42" s="37">
        <v>1705814.17</v>
      </c>
      <c r="K42" s="37">
        <v>1895686.68</v>
      </c>
      <c r="L42" s="37">
        <v>1666371.81</v>
      </c>
      <c r="M42" s="37">
        <v>1469386.73</v>
      </c>
      <c r="N42" s="5">
        <f t="shared" si="0"/>
        <v>19091333.82</v>
      </c>
    </row>
    <row r="43" spans="1:14">
      <c r="A43" t="s">
        <v>31</v>
      </c>
      <c r="B43" s="37">
        <v>485498.19</v>
      </c>
      <c r="C43" s="37">
        <v>466531.91</v>
      </c>
      <c r="D43" s="37">
        <v>439804.67</v>
      </c>
      <c r="E43" s="37">
        <v>429621</v>
      </c>
      <c r="F43" s="37">
        <v>425497.44</v>
      </c>
      <c r="G43" s="37">
        <v>434249.72</v>
      </c>
      <c r="H43" s="37">
        <v>485927.6</v>
      </c>
      <c r="I43" s="37">
        <v>408282.39</v>
      </c>
      <c r="J43" s="37">
        <v>470060.98</v>
      </c>
      <c r="K43" s="37">
        <v>499490.84</v>
      </c>
      <c r="L43" s="37">
        <v>445759.79</v>
      </c>
      <c r="M43" s="37">
        <v>467190.87</v>
      </c>
      <c r="N43" s="5">
        <f t="shared" si="0"/>
        <v>5457915.4000000004</v>
      </c>
    </row>
    <row r="44" spans="1:14">
      <c r="A44" t="s">
        <v>32</v>
      </c>
      <c r="B44" s="37">
        <v>61068.88</v>
      </c>
      <c r="C44" s="37">
        <v>63836.44</v>
      </c>
      <c r="D44" s="37">
        <v>57768</v>
      </c>
      <c r="E44" s="37">
        <v>59342.76</v>
      </c>
      <c r="F44" s="37">
        <v>54434.87</v>
      </c>
      <c r="G44" s="37">
        <v>54075.79</v>
      </c>
      <c r="H44" s="37">
        <v>60425.04</v>
      </c>
      <c r="I44" s="37">
        <v>63337.7</v>
      </c>
      <c r="J44" s="37">
        <v>60809.67</v>
      </c>
      <c r="K44" s="37">
        <v>57807.07</v>
      </c>
      <c r="L44" s="37">
        <v>56538.13</v>
      </c>
      <c r="M44" s="37">
        <v>60508.83</v>
      </c>
      <c r="N44" s="5">
        <f t="shared" si="0"/>
        <v>709953.17999999993</v>
      </c>
    </row>
    <row r="45" spans="1:14">
      <c r="A45" t="s">
        <v>33</v>
      </c>
      <c r="B45" s="37">
        <v>22234.99</v>
      </c>
      <c r="C45" s="37">
        <v>23283.439999999999</v>
      </c>
      <c r="D45" s="37">
        <v>21056.12</v>
      </c>
      <c r="E45" s="37">
        <v>23129.97</v>
      </c>
      <c r="F45" s="37">
        <v>20152.580000000002</v>
      </c>
      <c r="G45" s="37">
        <v>20425.939999999999</v>
      </c>
      <c r="H45" s="37">
        <v>21383.02</v>
      </c>
      <c r="I45" s="37">
        <v>18896.29</v>
      </c>
      <c r="J45" s="37">
        <v>20454.48</v>
      </c>
      <c r="K45" s="37">
        <v>23259.07</v>
      </c>
      <c r="L45" s="37">
        <v>22562.400000000001</v>
      </c>
      <c r="M45" s="37">
        <v>22177.25</v>
      </c>
      <c r="N45" s="5">
        <f t="shared" si="0"/>
        <v>259015.55000000002</v>
      </c>
    </row>
    <row r="46" spans="1:14">
      <c r="A46" t="s">
        <v>105</v>
      </c>
      <c r="B46" s="37">
        <v>2575370.23</v>
      </c>
      <c r="C46" s="37">
        <v>2471080.92</v>
      </c>
      <c r="D46" s="37">
        <v>2431810.21</v>
      </c>
      <c r="E46" s="37">
        <v>2569320.23</v>
      </c>
      <c r="F46" s="37">
        <v>2644092.73</v>
      </c>
      <c r="G46" s="37">
        <v>2769339.55</v>
      </c>
      <c r="H46" s="37">
        <v>3155162.04</v>
      </c>
      <c r="I46" s="37">
        <v>2840428.25</v>
      </c>
      <c r="J46" s="37">
        <v>2843036.63</v>
      </c>
      <c r="K46" s="37">
        <v>3216038.31</v>
      </c>
      <c r="L46" s="37">
        <v>2900011.24</v>
      </c>
      <c r="M46" s="37">
        <v>2790721.89</v>
      </c>
      <c r="N46" s="5">
        <f t="shared" si="0"/>
        <v>33206412.229999997</v>
      </c>
    </row>
    <row r="47" spans="1:14">
      <c r="A47" t="s">
        <v>106</v>
      </c>
      <c r="B47" s="37">
        <v>206673.03</v>
      </c>
      <c r="C47" s="37">
        <v>235600.89</v>
      </c>
      <c r="D47" s="37">
        <v>192902.95</v>
      </c>
      <c r="E47" s="37">
        <v>211155.51</v>
      </c>
      <c r="F47" s="37">
        <v>218411.11</v>
      </c>
      <c r="G47" s="37">
        <v>228027.93</v>
      </c>
      <c r="H47" s="37">
        <v>266478.94</v>
      </c>
      <c r="I47" s="37">
        <v>226021.01</v>
      </c>
      <c r="J47" s="37">
        <v>216453.19</v>
      </c>
      <c r="K47" s="37">
        <v>262844.94</v>
      </c>
      <c r="L47" s="37">
        <v>256715.16</v>
      </c>
      <c r="M47" s="37">
        <v>230289.29</v>
      </c>
      <c r="N47" s="5">
        <f t="shared" si="0"/>
        <v>2751573.95</v>
      </c>
    </row>
    <row r="48" spans="1:14">
      <c r="A48" t="s">
        <v>107</v>
      </c>
      <c r="B48" s="37">
        <v>4148038.5</v>
      </c>
      <c r="C48" s="37">
        <v>4022014.49</v>
      </c>
      <c r="D48" s="37">
        <v>4130367.93</v>
      </c>
      <c r="E48" s="37">
        <v>4286289.12</v>
      </c>
      <c r="F48" s="37">
        <v>4254895.46</v>
      </c>
      <c r="G48" s="37">
        <v>4376921.76</v>
      </c>
      <c r="H48" s="37">
        <v>4795574.8099999996</v>
      </c>
      <c r="I48" s="37">
        <v>3996084.83</v>
      </c>
      <c r="J48" s="37">
        <v>4198951.17</v>
      </c>
      <c r="K48" s="37">
        <v>4660823.63</v>
      </c>
      <c r="L48" s="37">
        <v>4277347.9400000004</v>
      </c>
      <c r="M48" s="37">
        <v>4265761.09</v>
      </c>
      <c r="N48" s="5">
        <f t="shared" si="0"/>
        <v>51413070.730000004</v>
      </c>
    </row>
    <row r="49" spans="1:14">
      <c r="A49" t="s">
        <v>37</v>
      </c>
      <c r="B49" s="37">
        <v>228115.83</v>
      </c>
      <c r="C49" s="37">
        <v>212269.87</v>
      </c>
      <c r="D49" s="37">
        <v>207934.55</v>
      </c>
      <c r="E49" s="37">
        <v>213812.44</v>
      </c>
      <c r="F49" s="37">
        <v>214266.06</v>
      </c>
      <c r="G49" s="37">
        <v>217081.37</v>
      </c>
      <c r="H49" s="37">
        <v>241623.79</v>
      </c>
      <c r="I49" s="37">
        <v>217032.06</v>
      </c>
      <c r="J49" s="37">
        <v>237201.64</v>
      </c>
      <c r="K49" s="37">
        <v>262243.34000000003</v>
      </c>
      <c r="L49" s="37">
        <v>240520.83</v>
      </c>
      <c r="M49" s="37">
        <v>231119.13</v>
      </c>
      <c r="N49" s="5">
        <f t="shared" si="0"/>
        <v>2723220.91</v>
      </c>
    </row>
    <row r="50" spans="1:14">
      <c r="A50" t="s">
        <v>38</v>
      </c>
      <c r="B50" s="37">
        <v>28555.14</v>
      </c>
      <c r="C50" s="37">
        <v>28832.34</v>
      </c>
      <c r="D50" s="37">
        <v>27858.21</v>
      </c>
      <c r="E50" s="37">
        <v>27029.73</v>
      </c>
      <c r="F50" s="37">
        <v>21424.11</v>
      </c>
      <c r="G50" s="37">
        <v>24274.61</v>
      </c>
      <c r="H50" s="37">
        <v>26418.959999999999</v>
      </c>
      <c r="I50" s="37">
        <v>27412.17</v>
      </c>
      <c r="J50" s="37">
        <v>24126.39</v>
      </c>
      <c r="K50" s="37">
        <v>30419.02</v>
      </c>
      <c r="L50" s="37">
        <v>25298.02</v>
      </c>
      <c r="M50" s="37">
        <v>28980.66</v>
      </c>
      <c r="N50" s="5">
        <f t="shared" si="0"/>
        <v>320629.36000000004</v>
      </c>
    </row>
    <row r="51" spans="1:14">
      <c r="A51" t="s">
        <v>39</v>
      </c>
      <c r="B51" s="37">
        <v>114398.35</v>
      </c>
      <c r="C51" s="37">
        <v>105412.97</v>
      </c>
      <c r="D51" s="37">
        <v>116261.83</v>
      </c>
      <c r="E51" s="37">
        <v>97065.41</v>
      </c>
      <c r="F51" s="37">
        <v>97447.03</v>
      </c>
      <c r="G51" s="37">
        <v>100142.04</v>
      </c>
      <c r="H51" s="37">
        <v>108088.71</v>
      </c>
      <c r="I51" s="37">
        <v>93903.679999999993</v>
      </c>
      <c r="J51" s="37">
        <v>106461.35</v>
      </c>
      <c r="K51" s="37">
        <v>115793.4</v>
      </c>
      <c r="L51" s="37">
        <v>104035.98</v>
      </c>
      <c r="M51" s="37">
        <v>106208.01</v>
      </c>
      <c r="N51" s="5">
        <f t="shared" si="0"/>
        <v>1265218.76</v>
      </c>
    </row>
    <row r="52" spans="1:14">
      <c r="A52" t="s">
        <v>108</v>
      </c>
      <c r="B52" s="37">
        <v>1929020.56</v>
      </c>
      <c r="C52" s="37">
        <v>1866648.84</v>
      </c>
      <c r="D52" s="37">
        <v>1806412.7</v>
      </c>
      <c r="E52" s="37">
        <v>1820794.09</v>
      </c>
      <c r="F52" s="37">
        <v>1965236.41</v>
      </c>
      <c r="G52" s="37">
        <v>2078436.88</v>
      </c>
      <c r="H52" s="37">
        <v>2403632.4300000002</v>
      </c>
      <c r="I52" s="37">
        <v>2093445.53</v>
      </c>
      <c r="J52" s="37">
        <v>2180188.41</v>
      </c>
      <c r="K52" s="37">
        <v>2479050.67</v>
      </c>
      <c r="L52" s="37">
        <v>2123237.73</v>
      </c>
      <c r="M52" s="37">
        <v>2039644.32</v>
      </c>
      <c r="N52" s="5">
        <f t="shared" si="0"/>
        <v>24785748.570000004</v>
      </c>
    </row>
    <row r="53" spans="1:14">
      <c r="A53" t="s">
        <v>41</v>
      </c>
      <c r="B53" s="37">
        <v>181070.77</v>
      </c>
      <c r="C53" s="37">
        <v>175069.72</v>
      </c>
      <c r="D53" s="37">
        <v>166220.21</v>
      </c>
      <c r="E53" s="37">
        <v>168451.69</v>
      </c>
      <c r="F53" s="37">
        <v>191745.92000000001</v>
      </c>
      <c r="G53" s="37">
        <v>169907.16</v>
      </c>
      <c r="H53" s="37">
        <v>193970.74</v>
      </c>
      <c r="I53" s="37">
        <v>187618.14</v>
      </c>
      <c r="J53" s="37">
        <v>179854.24</v>
      </c>
      <c r="K53" s="37">
        <v>215803.41</v>
      </c>
      <c r="L53" s="37">
        <v>199965.5</v>
      </c>
      <c r="M53" s="37">
        <v>202828.36</v>
      </c>
      <c r="N53" s="5">
        <f t="shared" si="0"/>
        <v>2232505.86</v>
      </c>
    </row>
    <row r="54" spans="1:14">
      <c r="A54" t="s">
        <v>42</v>
      </c>
      <c r="B54" s="37">
        <v>89103.63</v>
      </c>
      <c r="C54" s="37">
        <v>88001.48</v>
      </c>
      <c r="D54" s="37">
        <v>93119.11</v>
      </c>
      <c r="E54" s="37">
        <v>98932.19</v>
      </c>
      <c r="F54" s="37">
        <v>91950.27</v>
      </c>
      <c r="G54" s="37">
        <v>114969.15</v>
      </c>
      <c r="H54" s="37">
        <v>106577.37</v>
      </c>
      <c r="I54" s="37">
        <v>107235.45</v>
      </c>
      <c r="J54" s="37">
        <v>108452.21</v>
      </c>
      <c r="K54" s="37">
        <v>120520.48</v>
      </c>
      <c r="L54" s="37">
        <v>107488.68</v>
      </c>
      <c r="M54" s="37">
        <v>110049.74</v>
      </c>
      <c r="N54" s="5">
        <f t="shared" si="0"/>
        <v>1236399.7599999998</v>
      </c>
    </row>
    <row r="55" spans="1:14">
      <c r="A55" t="s">
        <v>109</v>
      </c>
      <c r="B55" s="37">
        <v>3665882.6</v>
      </c>
      <c r="C55" s="37">
        <v>3801777.57</v>
      </c>
      <c r="D55" s="37">
        <v>3393134.42</v>
      </c>
      <c r="E55" s="37">
        <v>2631399.69</v>
      </c>
      <c r="F55" s="37">
        <v>3544740.52</v>
      </c>
      <c r="G55" s="37">
        <v>3417813.69</v>
      </c>
      <c r="H55" s="37">
        <v>4306406.75</v>
      </c>
      <c r="I55" s="37">
        <v>4429101.63</v>
      </c>
      <c r="J55" s="37">
        <v>4546331.16</v>
      </c>
      <c r="K55" s="37">
        <v>5147751.0199999996</v>
      </c>
      <c r="L55" s="37">
        <v>4310865.9400000004</v>
      </c>
      <c r="M55" s="37">
        <v>3895002.78</v>
      </c>
      <c r="N55" s="5">
        <f t="shared" si="0"/>
        <v>47090207.769999996</v>
      </c>
    </row>
    <row r="56" spans="1:14">
      <c r="A56" t="s">
        <v>110</v>
      </c>
      <c r="B56" s="37">
        <v>826688.97</v>
      </c>
      <c r="C56" s="37">
        <v>793268.4</v>
      </c>
      <c r="D56" s="37">
        <v>657768.15</v>
      </c>
      <c r="E56" s="37">
        <v>657779.06000000006</v>
      </c>
      <c r="F56" s="37">
        <v>692441.71</v>
      </c>
      <c r="G56" s="37">
        <v>639999.68000000005</v>
      </c>
      <c r="H56" s="37">
        <v>688078.22</v>
      </c>
      <c r="I56" s="37">
        <v>607585.28000000003</v>
      </c>
      <c r="J56" s="37">
        <v>692381.04</v>
      </c>
      <c r="K56" s="37">
        <v>870025.78</v>
      </c>
      <c r="L56" s="37">
        <v>826152.97</v>
      </c>
      <c r="M56" s="37">
        <v>824123.94</v>
      </c>
      <c r="N56" s="5">
        <f t="shared" si="0"/>
        <v>8776293.1999999993</v>
      </c>
    </row>
    <row r="57" spans="1:14">
      <c r="A57" t="s">
        <v>111</v>
      </c>
      <c r="B57" s="37">
        <v>166331.99</v>
      </c>
      <c r="C57" s="37">
        <v>165963.76</v>
      </c>
      <c r="D57" s="37">
        <v>150840.56</v>
      </c>
      <c r="E57" s="37">
        <v>154985.29999999999</v>
      </c>
      <c r="F57" s="37">
        <v>137917.29999999999</v>
      </c>
      <c r="G57" s="37">
        <v>142828.41</v>
      </c>
      <c r="H57" s="37">
        <v>146967.03</v>
      </c>
      <c r="I57" s="37">
        <v>126763.96</v>
      </c>
      <c r="J57" s="37">
        <v>133480.12</v>
      </c>
      <c r="K57" s="37">
        <v>156574.76999999999</v>
      </c>
      <c r="L57" s="37">
        <v>228371.8</v>
      </c>
      <c r="M57" s="37">
        <v>166928.01</v>
      </c>
      <c r="N57" s="5">
        <f t="shared" si="0"/>
        <v>1877953.0099999998</v>
      </c>
    </row>
    <row r="58" spans="1:14">
      <c r="A58" t="s">
        <v>46</v>
      </c>
      <c r="B58" s="37">
        <v>308808.48</v>
      </c>
      <c r="C58" s="37">
        <v>298557.43</v>
      </c>
      <c r="D58" s="37">
        <v>282010.68</v>
      </c>
      <c r="E58" s="37">
        <v>309305.12</v>
      </c>
      <c r="F58" s="37">
        <v>326157.81</v>
      </c>
      <c r="G58" s="37">
        <v>345057.33</v>
      </c>
      <c r="H58" s="37">
        <v>399016.86</v>
      </c>
      <c r="I58" s="37">
        <v>361446.73</v>
      </c>
      <c r="J58" s="37">
        <v>378090.32</v>
      </c>
      <c r="K58" s="37">
        <v>404196.15</v>
      </c>
      <c r="L58" s="37">
        <v>347985.57</v>
      </c>
      <c r="M58" s="37">
        <v>337936.05</v>
      </c>
      <c r="N58" s="5">
        <f t="shared" si="0"/>
        <v>4098568.5299999993</v>
      </c>
    </row>
    <row r="59" spans="1:14">
      <c r="A59" t="s">
        <v>112</v>
      </c>
      <c r="B59" s="37">
        <v>16120191.59</v>
      </c>
      <c r="C59" s="37">
        <v>15328167.48</v>
      </c>
      <c r="D59" s="37">
        <v>15148927.119999999</v>
      </c>
      <c r="E59" s="37">
        <v>15141000.460000001</v>
      </c>
      <c r="F59" s="37">
        <v>15694964.199999999</v>
      </c>
      <c r="G59" s="37">
        <v>16046876.189999999</v>
      </c>
      <c r="H59" s="37">
        <v>18217632.149999999</v>
      </c>
      <c r="I59" s="37">
        <v>16308549.9</v>
      </c>
      <c r="J59" s="37">
        <v>16267272.380000001</v>
      </c>
      <c r="K59" s="37">
        <v>19307857.59</v>
      </c>
      <c r="L59" s="37">
        <v>17265655.469999999</v>
      </c>
      <c r="M59" s="37">
        <v>15872632.039999999</v>
      </c>
      <c r="N59" s="5">
        <f t="shared" si="0"/>
        <v>196719726.56999999</v>
      </c>
    </row>
    <row r="60" spans="1:14">
      <c r="A60" t="s">
        <v>113</v>
      </c>
      <c r="B60" s="37">
        <v>3540787.29</v>
      </c>
      <c r="C60" s="37">
        <v>3551479.75</v>
      </c>
      <c r="D60" s="37">
        <v>3299823.7</v>
      </c>
      <c r="E60" s="37">
        <v>3115110.12</v>
      </c>
      <c r="F60" s="37">
        <v>3229939.26</v>
      </c>
      <c r="G60" s="37">
        <v>3375258.03</v>
      </c>
      <c r="H60" s="37">
        <v>3965158.76</v>
      </c>
      <c r="I60" s="37">
        <v>3503612.27</v>
      </c>
      <c r="J60" s="37">
        <v>3664038.67</v>
      </c>
      <c r="K60" s="37">
        <v>4392541.8899999997</v>
      </c>
      <c r="L60" s="37">
        <v>3844101.36</v>
      </c>
      <c r="M60" s="37">
        <v>3512004.58</v>
      </c>
      <c r="N60" s="5">
        <f t="shared" si="0"/>
        <v>42993855.679999992</v>
      </c>
    </row>
    <row r="61" spans="1:14">
      <c r="A61" t="s">
        <v>114</v>
      </c>
      <c r="B61" s="37">
        <v>526495.87</v>
      </c>
      <c r="C61" s="37">
        <v>477487.54</v>
      </c>
      <c r="D61" s="37">
        <v>491945.61</v>
      </c>
      <c r="E61" s="37">
        <v>548799.72</v>
      </c>
      <c r="F61" s="37">
        <v>522940.64</v>
      </c>
      <c r="G61" s="37">
        <v>513140.77</v>
      </c>
      <c r="H61" s="37">
        <v>721681.68</v>
      </c>
      <c r="I61" s="37">
        <v>553251.82999999996</v>
      </c>
      <c r="J61" s="37">
        <v>547172.93999999994</v>
      </c>
      <c r="K61" s="37">
        <v>569798.85</v>
      </c>
      <c r="L61" s="37">
        <v>581046.21</v>
      </c>
      <c r="M61" s="37">
        <v>566918.18999999994</v>
      </c>
      <c r="N61" s="5">
        <f t="shared" si="0"/>
        <v>6620679.8499999996</v>
      </c>
    </row>
    <row r="62" spans="1:14">
      <c r="A62" t="s">
        <v>50</v>
      </c>
      <c r="B62" s="37">
        <v>3438485.44</v>
      </c>
      <c r="C62" s="37">
        <v>3204439.36</v>
      </c>
      <c r="D62" s="37">
        <v>3192679.58</v>
      </c>
      <c r="E62" s="37">
        <v>3304147.78</v>
      </c>
      <c r="F62" s="37">
        <v>3362487.07</v>
      </c>
      <c r="G62" s="37">
        <v>3637815.52</v>
      </c>
      <c r="H62" s="37">
        <v>4246200.43</v>
      </c>
      <c r="I62" s="37">
        <v>3508062.98</v>
      </c>
      <c r="J62" s="37">
        <v>3602227.28</v>
      </c>
      <c r="K62" s="37">
        <v>4023232.67</v>
      </c>
      <c r="L62" s="37">
        <v>3628416.22</v>
      </c>
      <c r="M62" s="37">
        <v>3633368.93</v>
      </c>
      <c r="N62" s="5">
        <f t="shared" si="0"/>
        <v>42781563.259999998</v>
      </c>
    </row>
    <row r="63" spans="1:14">
      <c r="A63" t="s">
        <v>115</v>
      </c>
      <c r="B63" s="37">
        <v>10456953.699999999</v>
      </c>
      <c r="C63" s="37">
        <v>10178949.050000001</v>
      </c>
      <c r="D63" s="37">
        <v>9746790.8399999999</v>
      </c>
      <c r="E63" s="37">
        <v>9666436.8200000003</v>
      </c>
      <c r="F63" s="37">
        <v>10016949.4</v>
      </c>
      <c r="G63" s="37">
        <v>10070337.58</v>
      </c>
      <c r="H63" s="37">
        <v>11854718.27</v>
      </c>
      <c r="I63" s="37">
        <v>10455121.890000001</v>
      </c>
      <c r="J63" s="37">
        <v>10764996.07</v>
      </c>
      <c r="K63" s="37">
        <v>12849983.02</v>
      </c>
      <c r="L63" s="37">
        <v>11483249.82</v>
      </c>
      <c r="M63" s="37">
        <v>10877685.75</v>
      </c>
      <c r="N63" s="5">
        <f t="shared" si="0"/>
        <v>128422172.21000001</v>
      </c>
    </row>
    <row r="64" spans="1:14">
      <c r="A64" t="s">
        <v>116</v>
      </c>
      <c r="B64" s="37">
        <v>5020554.03</v>
      </c>
      <c r="C64" s="37">
        <v>4955641.82</v>
      </c>
      <c r="D64" s="37">
        <v>4830158.13</v>
      </c>
      <c r="E64" s="37">
        <v>4913545.9800000004</v>
      </c>
      <c r="F64" s="37">
        <v>5064844.3600000003</v>
      </c>
      <c r="G64" s="37">
        <v>5205282.74</v>
      </c>
      <c r="H64" s="37">
        <v>6039248.0800000001</v>
      </c>
      <c r="I64" s="37">
        <v>5211630.0999999996</v>
      </c>
      <c r="J64" s="37">
        <v>5605448.29</v>
      </c>
      <c r="K64" s="37">
        <v>6182782.9500000002</v>
      </c>
      <c r="L64" s="37">
        <v>5669478.71</v>
      </c>
      <c r="M64" s="37">
        <v>5280902.5999999996</v>
      </c>
      <c r="N64" s="5">
        <f t="shared" si="0"/>
        <v>63979517.790000007</v>
      </c>
    </row>
    <row r="65" spans="1:14">
      <c r="A65" t="s">
        <v>117</v>
      </c>
      <c r="B65" s="37">
        <v>399205.88</v>
      </c>
      <c r="C65" s="37">
        <v>369338.56</v>
      </c>
      <c r="D65" s="37">
        <v>362743.65</v>
      </c>
      <c r="E65" s="37">
        <v>372943.81</v>
      </c>
      <c r="F65" s="37">
        <v>358504.59</v>
      </c>
      <c r="G65" s="37">
        <v>369959.36</v>
      </c>
      <c r="H65" s="37">
        <v>426802.35</v>
      </c>
      <c r="I65" s="37">
        <v>358135.88</v>
      </c>
      <c r="J65" s="37">
        <v>412904.15</v>
      </c>
      <c r="K65" s="37">
        <v>437466.52</v>
      </c>
      <c r="L65" s="37">
        <v>404968.25</v>
      </c>
      <c r="M65" s="37">
        <v>403661.01</v>
      </c>
      <c r="N65" s="5">
        <f t="shared" si="0"/>
        <v>4676634.01</v>
      </c>
    </row>
    <row r="66" spans="1:14">
      <c r="A66" t="s">
        <v>118</v>
      </c>
      <c r="B66" s="37">
        <v>138587.74</v>
      </c>
      <c r="C66" s="37">
        <v>107327.5</v>
      </c>
      <c r="D66" s="37">
        <v>109057.73</v>
      </c>
      <c r="E66" s="37">
        <v>120395.36</v>
      </c>
      <c r="F66" s="37">
        <v>106818.92</v>
      </c>
      <c r="G66" s="37">
        <v>90623.33</v>
      </c>
      <c r="H66" s="37">
        <v>120030.97</v>
      </c>
      <c r="I66" s="37">
        <v>113891</v>
      </c>
      <c r="J66" s="37">
        <v>107697.45</v>
      </c>
      <c r="K66" s="37">
        <v>130278.84</v>
      </c>
      <c r="L66" s="37">
        <v>109678.25</v>
      </c>
      <c r="M66" s="37">
        <v>124389.92</v>
      </c>
      <c r="N66" s="5">
        <f t="shared" si="0"/>
        <v>1378777.0099999998</v>
      </c>
    </row>
    <row r="67" spans="1:14">
      <c r="A67" t="s">
        <v>119</v>
      </c>
      <c r="B67" s="37">
        <v>976230.02</v>
      </c>
      <c r="C67" s="37">
        <v>915134.29</v>
      </c>
      <c r="D67" s="37">
        <v>900757.66</v>
      </c>
      <c r="E67" s="37">
        <v>960198.9</v>
      </c>
      <c r="F67" s="37">
        <v>966759.63</v>
      </c>
      <c r="G67" s="37">
        <v>1004951.4</v>
      </c>
      <c r="H67" s="37">
        <v>1125036.18</v>
      </c>
      <c r="I67" s="37">
        <v>1032508.15</v>
      </c>
      <c r="J67" s="37">
        <v>1075855.82</v>
      </c>
      <c r="K67" s="37">
        <v>1181101.98</v>
      </c>
      <c r="L67" s="37">
        <v>1079182.68</v>
      </c>
      <c r="M67" s="37">
        <v>1024825.58</v>
      </c>
      <c r="N67" s="5">
        <f t="shared" si="0"/>
        <v>12242542.290000001</v>
      </c>
    </row>
    <row r="68" spans="1:14">
      <c r="A68" t="s">
        <v>120</v>
      </c>
      <c r="B68" s="37">
        <v>596041.85</v>
      </c>
      <c r="C68" s="37">
        <v>575383.29</v>
      </c>
      <c r="D68" s="37">
        <v>519636.59</v>
      </c>
      <c r="E68" s="37">
        <v>508708.93</v>
      </c>
      <c r="F68" s="37">
        <v>487656.56</v>
      </c>
      <c r="G68" s="37">
        <v>487696.38</v>
      </c>
      <c r="H68" s="37">
        <v>559234.43000000005</v>
      </c>
      <c r="I68" s="37">
        <v>462006.6</v>
      </c>
      <c r="J68" s="37">
        <v>479905.62</v>
      </c>
      <c r="K68" s="37">
        <v>562531.89</v>
      </c>
      <c r="L68" s="37">
        <v>535001.35</v>
      </c>
      <c r="M68" s="37">
        <v>574705.28</v>
      </c>
      <c r="N68" s="5">
        <f t="shared" si="0"/>
        <v>6348508.7699999996</v>
      </c>
    </row>
    <row r="69" spans="1:14">
      <c r="A69" t="s">
        <v>121</v>
      </c>
      <c r="B69" s="37">
        <v>4526763.8899999997</v>
      </c>
      <c r="C69" s="37">
        <v>4324088.71</v>
      </c>
      <c r="D69" s="37">
        <v>4167734.14</v>
      </c>
      <c r="E69" s="37">
        <v>4232528.9000000004</v>
      </c>
      <c r="F69" s="37">
        <v>4779721.2</v>
      </c>
      <c r="G69" s="37">
        <v>5081232.42</v>
      </c>
      <c r="H69" s="37">
        <v>6047717.3499999996</v>
      </c>
      <c r="I69" s="37">
        <v>5415965.3099999996</v>
      </c>
      <c r="J69" s="37">
        <v>5643446.2400000002</v>
      </c>
      <c r="K69" s="37">
        <v>6491412.5300000003</v>
      </c>
      <c r="L69" s="37">
        <v>5497803.6799999997</v>
      </c>
      <c r="M69" s="37">
        <v>4964527.83</v>
      </c>
      <c r="N69" s="5">
        <f t="shared" si="0"/>
        <v>61172942.200000003</v>
      </c>
    </row>
    <row r="70" spans="1:14">
      <c r="A70" t="s">
        <v>122</v>
      </c>
      <c r="B70" s="37">
        <v>414337.83</v>
      </c>
      <c r="C70" s="37">
        <v>407718.73</v>
      </c>
      <c r="D70" s="37">
        <v>432695.57</v>
      </c>
      <c r="E70" s="37">
        <v>424908.26</v>
      </c>
      <c r="F70" s="37">
        <v>452375.67</v>
      </c>
      <c r="G70" s="37">
        <v>405235.87</v>
      </c>
      <c r="H70" s="37">
        <v>525139.80000000005</v>
      </c>
      <c r="I70" s="37">
        <v>4249236.96</v>
      </c>
      <c r="J70" s="37">
        <v>4550852.6399999997</v>
      </c>
      <c r="K70" s="37">
        <v>5176605.4800000004</v>
      </c>
      <c r="L70" s="37">
        <v>4776919.22</v>
      </c>
      <c r="M70" s="37">
        <v>4752595.29</v>
      </c>
      <c r="N70" s="5">
        <f t="shared" si="0"/>
        <v>26568621.32</v>
      </c>
    </row>
    <row r="71" spans="1:14">
      <c r="A71" t="s">
        <v>59</v>
      </c>
      <c r="B71" s="37">
        <v>744470.16</v>
      </c>
      <c r="C71" s="37">
        <v>714273.62</v>
      </c>
      <c r="D71" s="37">
        <v>686950.37</v>
      </c>
      <c r="E71" s="37">
        <v>745123.82</v>
      </c>
      <c r="F71" s="37">
        <v>832095.58</v>
      </c>
      <c r="G71" s="37">
        <v>828203.12</v>
      </c>
      <c r="H71" s="37">
        <v>910075.72</v>
      </c>
      <c r="I71" s="37">
        <v>917122.1</v>
      </c>
      <c r="J71" s="37">
        <v>923873.37</v>
      </c>
      <c r="K71" s="37">
        <v>1113866.0900000001</v>
      </c>
      <c r="L71" s="37">
        <v>910631.83</v>
      </c>
      <c r="M71" s="37">
        <v>813299.39</v>
      </c>
      <c r="N71" s="5">
        <f t="shared" si="0"/>
        <v>10139985.17</v>
      </c>
    </row>
    <row r="72" spans="1:14">
      <c r="A72" t="s">
        <v>123</v>
      </c>
      <c r="B72" s="37">
        <v>282393.86</v>
      </c>
      <c r="C72" s="37">
        <v>238522.28</v>
      </c>
      <c r="D72" s="37">
        <v>241258.32</v>
      </c>
      <c r="E72" s="37">
        <v>244612.7</v>
      </c>
      <c r="F72" s="37">
        <v>246920.04</v>
      </c>
      <c r="G72" s="37">
        <v>277527.87</v>
      </c>
      <c r="H72" s="37">
        <v>265921.53999999998</v>
      </c>
      <c r="I72" s="37">
        <v>230360.51</v>
      </c>
      <c r="J72" s="37">
        <v>260560.79</v>
      </c>
      <c r="K72" s="37">
        <v>293744.95</v>
      </c>
      <c r="L72" s="37">
        <v>274363.75</v>
      </c>
      <c r="M72" s="37">
        <v>271677.92</v>
      </c>
      <c r="N72" s="5">
        <f t="shared" si="0"/>
        <v>3127864.53</v>
      </c>
    </row>
    <row r="73" spans="1:14">
      <c r="A73" t="s">
        <v>61</v>
      </c>
      <c r="B73" s="37">
        <v>174319.87</v>
      </c>
      <c r="C73" s="37">
        <v>169971.4</v>
      </c>
      <c r="D73" s="37">
        <v>171175.43</v>
      </c>
      <c r="E73" s="37">
        <v>149522.09</v>
      </c>
      <c r="F73" s="37">
        <v>158451.04</v>
      </c>
      <c r="G73" s="37">
        <v>143448.35</v>
      </c>
      <c r="H73" s="37">
        <v>159060.45000000001</v>
      </c>
      <c r="I73" s="37">
        <v>145027.09</v>
      </c>
      <c r="J73" s="37">
        <v>155149.28</v>
      </c>
      <c r="K73" s="37">
        <v>156540.54999999999</v>
      </c>
      <c r="L73" s="37">
        <v>146012.94</v>
      </c>
      <c r="M73" s="37">
        <v>150590.18</v>
      </c>
      <c r="N73" s="5">
        <f t="shared" si="0"/>
        <v>1879268.6700000002</v>
      </c>
    </row>
    <row r="74" spans="1:14">
      <c r="A74" t="s">
        <v>62</v>
      </c>
      <c r="B74" s="37">
        <v>35599.040000000001</v>
      </c>
      <c r="C74" s="37">
        <v>34744.43</v>
      </c>
      <c r="D74" s="37">
        <v>39302.49</v>
      </c>
      <c r="E74" s="37">
        <v>37550.639999999999</v>
      </c>
      <c r="F74" s="37">
        <v>35587.85</v>
      </c>
      <c r="G74" s="37">
        <v>36784.46</v>
      </c>
      <c r="H74" s="37">
        <v>39207.18</v>
      </c>
      <c r="I74" s="37">
        <v>34470.93</v>
      </c>
      <c r="J74" s="37">
        <v>38242.75</v>
      </c>
      <c r="K74" s="37">
        <v>42283.24</v>
      </c>
      <c r="L74" s="37">
        <v>40056.6</v>
      </c>
      <c r="M74" s="37">
        <v>38291.43</v>
      </c>
      <c r="N74" s="5">
        <f t="shared" si="0"/>
        <v>452121.03999999992</v>
      </c>
    </row>
    <row r="75" spans="1:14">
      <c r="A75" t="s">
        <v>124</v>
      </c>
      <c r="B75" s="37">
        <v>2531047.48</v>
      </c>
      <c r="C75" s="37">
        <v>2518469.16</v>
      </c>
      <c r="D75" s="37">
        <v>2327254.46</v>
      </c>
      <c r="E75" s="37">
        <v>2240168.02</v>
      </c>
      <c r="F75" s="37">
        <v>2391796.91</v>
      </c>
      <c r="G75" s="37">
        <v>2402856.7999999998</v>
      </c>
      <c r="H75" s="37">
        <v>2704413.39</v>
      </c>
      <c r="I75" s="37">
        <v>2547458.77</v>
      </c>
      <c r="J75" s="37">
        <v>2745817.93</v>
      </c>
      <c r="K75" s="37">
        <v>3058849.17</v>
      </c>
      <c r="L75" s="37">
        <v>2714964.2</v>
      </c>
      <c r="M75" s="37">
        <v>2621493.25</v>
      </c>
      <c r="N75" s="5">
        <f t="shared" si="0"/>
        <v>30804589.540000003</v>
      </c>
    </row>
    <row r="76" spans="1:14">
      <c r="A76" t="s">
        <v>125</v>
      </c>
      <c r="B76" s="37">
        <v>145760.95999999999</v>
      </c>
      <c r="C76" s="37">
        <v>131117.18</v>
      </c>
      <c r="D76" s="37">
        <v>128682.38</v>
      </c>
      <c r="E76" s="37">
        <v>125950.22</v>
      </c>
      <c r="F76" s="37">
        <v>127600.59</v>
      </c>
      <c r="G76" s="37">
        <v>125522.84</v>
      </c>
      <c r="H76" s="37">
        <v>132009.07999999999</v>
      </c>
      <c r="I76" s="37">
        <v>115083.7</v>
      </c>
      <c r="J76" s="37">
        <v>125637.19</v>
      </c>
      <c r="K76" s="37">
        <v>146341.48000000001</v>
      </c>
      <c r="L76" s="37">
        <v>133775.18</v>
      </c>
      <c r="M76" s="37">
        <v>145774.48000000001</v>
      </c>
      <c r="N76" s="5">
        <f t="shared" si="0"/>
        <v>1583255.2799999998</v>
      </c>
    </row>
    <row r="77" spans="1:14">
      <c r="A77" t="s">
        <v>126</v>
      </c>
      <c r="B77" s="37">
        <v>3492137.46</v>
      </c>
      <c r="C77" s="37">
        <v>3458744.24</v>
      </c>
      <c r="D77" s="37">
        <v>2349784.2200000002</v>
      </c>
      <c r="E77" s="37">
        <v>1801974.34</v>
      </c>
      <c r="F77" s="37">
        <v>1770083.25</v>
      </c>
      <c r="G77" s="37">
        <v>1417610.86</v>
      </c>
      <c r="H77" s="37">
        <v>1407561.94</v>
      </c>
      <c r="I77" s="37">
        <v>1256511.93</v>
      </c>
      <c r="J77" s="37">
        <v>1523340.18</v>
      </c>
      <c r="K77" s="37">
        <v>2208764.81</v>
      </c>
      <c r="L77" s="37">
        <v>2385486.52</v>
      </c>
      <c r="M77" s="37">
        <v>2833960.3</v>
      </c>
      <c r="N77" s="5">
        <f>SUM(B77:M77)</f>
        <v>25905960.049999997</v>
      </c>
    </row>
    <row r="78" spans="1:14">
      <c r="A78" t="s">
        <v>66</v>
      </c>
      <c r="B78" s="37">
        <v>114878.9</v>
      </c>
      <c r="C78" s="37">
        <v>111746.85</v>
      </c>
      <c r="D78" s="37">
        <v>104306.94</v>
      </c>
      <c r="E78" s="37">
        <v>107680.25</v>
      </c>
      <c r="F78" s="37">
        <v>106841.81</v>
      </c>
      <c r="G78" s="37">
        <v>111220.44</v>
      </c>
      <c r="H78" s="37">
        <v>120228.84</v>
      </c>
      <c r="I78" s="37">
        <v>102682.85</v>
      </c>
      <c r="J78" s="37">
        <v>120599.31</v>
      </c>
      <c r="K78" s="37">
        <v>124621.02</v>
      </c>
      <c r="L78" s="37">
        <v>112833.43</v>
      </c>
      <c r="M78" s="37">
        <v>115998.42</v>
      </c>
      <c r="N78" s="5">
        <f>SUM(B78:M78)</f>
        <v>1353639.0599999998</v>
      </c>
    </row>
    <row r="79" spans="1:14">
      <c r="A79" t="s">
        <v>127</v>
      </c>
      <c r="B79" s="37">
        <v>13341434</v>
      </c>
      <c r="C79" s="37">
        <v>11779287.719999999</v>
      </c>
      <c r="D79" s="37">
        <v>11577860.210000001</v>
      </c>
      <c r="E79" s="37">
        <v>13421506.49</v>
      </c>
      <c r="F79" s="37">
        <v>13607393.16</v>
      </c>
      <c r="G79" s="37">
        <v>13935029.699999999</v>
      </c>
      <c r="H79" s="37">
        <v>18661191.800000001</v>
      </c>
      <c r="I79" s="37">
        <v>13498854.93</v>
      </c>
      <c r="J79" s="37">
        <v>13627928.779999999</v>
      </c>
      <c r="K79" s="37">
        <v>14887547.93</v>
      </c>
      <c r="L79" s="37">
        <v>13888179.49</v>
      </c>
      <c r="M79" s="37">
        <v>14015318.16</v>
      </c>
      <c r="N79" s="5">
        <f>SUM(B79:M79)</f>
        <v>166241532.37</v>
      </c>
    </row>
    <row r="80" spans="1:14">
      <c r="A80" t="s">
        <v>1</v>
      </c>
      <c r="E80" s="37"/>
      <c r="F80" s="35"/>
      <c r="J80" s="35"/>
      <c r="L80" s="35"/>
    </row>
    <row r="81" spans="1:14">
      <c r="A81" t="s">
        <v>68</v>
      </c>
      <c r="B81" s="5">
        <f>SUM(B12:B79)</f>
        <v>159457348.22</v>
      </c>
      <c r="C81" s="5">
        <f t="shared" ref="C81:M81" si="1">SUM(C12:C79)</f>
        <v>153390301.98000008</v>
      </c>
      <c r="D81" s="5">
        <f t="shared" si="1"/>
        <v>150178010.24000001</v>
      </c>
      <c r="E81" s="5">
        <f t="shared" si="1"/>
        <v>150223454.49000004</v>
      </c>
      <c r="F81" s="5">
        <f t="shared" si="1"/>
        <v>156066148.67999998</v>
      </c>
      <c r="G81" s="5">
        <f t="shared" si="1"/>
        <v>160878724.26000005</v>
      </c>
      <c r="H81" s="5">
        <f t="shared" si="1"/>
        <v>188549270.26000005</v>
      </c>
      <c r="I81" s="5">
        <f t="shared" si="1"/>
        <v>165640903.73000005</v>
      </c>
      <c r="J81" s="5">
        <f t="shared" si="1"/>
        <v>170924388.24999997</v>
      </c>
      <c r="K81" s="5">
        <f t="shared" si="1"/>
        <v>194459537.04999995</v>
      </c>
      <c r="L81" s="5">
        <f t="shared" si="1"/>
        <v>176323925.97000003</v>
      </c>
      <c r="M81" s="5">
        <f t="shared" si="1"/>
        <v>171174119.41999999</v>
      </c>
      <c r="N81" s="5">
        <f>SUM(B81:M81)</f>
        <v>1997266132.5500002</v>
      </c>
    </row>
    <row r="83" spans="1:14">
      <c r="L83" s="35"/>
    </row>
  </sheetData>
  <mergeCells count="5">
    <mergeCell ref="A7:N7"/>
    <mergeCell ref="A3:N3"/>
    <mergeCell ref="A5:N5"/>
    <mergeCell ref="A6:N6"/>
    <mergeCell ref="A4:N4"/>
  </mergeCells>
  <phoneticPr fontId="4" type="noConversion"/>
  <printOptions headings="1" gridLines="1"/>
  <pageMargins left="0.75" right="0.75" top="1" bottom="1" header="0.5" footer="0.5"/>
  <pageSetup scale="81"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5"/>
  </sheetPr>
  <dimension ref="A1:T181"/>
  <sheetViews>
    <sheetView topLeftCell="A8" workbookViewId="0">
      <pane xSplit="1" ySplit="3" topLeftCell="B55" activePane="bottomRight" state="frozen"/>
      <selection activeCell="A8" sqref="A8"/>
      <selection pane="topRight" activeCell="B8" sqref="B8"/>
      <selection pane="bottomLeft" activeCell="A11" sqref="A11"/>
      <selection pane="bottomRight" activeCell="M69" sqref="M69"/>
    </sheetView>
  </sheetViews>
  <sheetFormatPr defaultRowHeight="12.75"/>
  <cols>
    <col min="1" max="1" width="16.1640625" bestFit="1" customWidth="1"/>
    <col min="2" max="4" width="10.1640625" customWidth="1"/>
    <col min="5" max="11" width="10.1640625" bestFit="1" customWidth="1"/>
    <col min="12" max="12" width="10.1640625" style="31" bestFit="1" customWidth="1"/>
    <col min="13" max="13" width="10.1640625" bestFit="1" customWidth="1"/>
    <col min="14" max="14" width="11.1640625" bestFit="1" customWidth="1"/>
  </cols>
  <sheetData>
    <row r="1" spans="1:17">
      <c r="A1" t="str">
        <f>'SFY1415'!A1</f>
        <v>VALIDATED TAX RECEIPTS DATA FOR:  JULY, 2014 thru June, 2015</v>
      </c>
      <c r="N1" t="s">
        <v>89</v>
      </c>
    </row>
    <row r="3" spans="1:17">
      <c r="A3" s="41" t="s">
        <v>69</v>
      </c>
      <c r="B3" s="41"/>
      <c r="C3" s="41"/>
      <c r="D3" s="41"/>
      <c r="E3" s="41"/>
      <c r="F3" s="41"/>
      <c r="G3" s="41"/>
      <c r="H3" s="41"/>
      <c r="I3" s="41"/>
      <c r="J3" s="41"/>
      <c r="K3" s="41"/>
      <c r="L3" s="41"/>
      <c r="M3" s="41"/>
      <c r="N3" s="41"/>
    </row>
    <row r="4" spans="1:17">
      <c r="A4" s="41" t="s">
        <v>131</v>
      </c>
      <c r="B4" s="41"/>
      <c r="C4" s="41"/>
      <c r="D4" s="41"/>
      <c r="E4" s="41"/>
      <c r="F4" s="41"/>
      <c r="G4" s="41"/>
      <c r="H4" s="41"/>
      <c r="I4" s="41"/>
      <c r="J4" s="41"/>
      <c r="K4" s="41"/>
      <c r="L4" s="41"/>
      <c r="M4" s="41"/>
      <c r="N4" s="41"/>
    </row>
    <row r="5" spans="1:17">
      <c r="A5" s="41" t="s">
        <v>70</v>
      </c>
      <c r="B5" s="41"/>
      <c r="C5" s="41"/>
      <c r="D5" s="41"/>
      <c r="E5" s="41"/>
      <c r="F5" s="41"/>
      <c r="G5" s="41"/>
      <c r="H5" s="41"/>
      <c r="I5" s="41"/>
      <c r="J5" s="41"/>
      <c r="K5" s="41"/>
      <c r="L5" s="41"/>
      <c r="M5" s="41"/>
      <c r="N5" s="41"/>
    </row>
    <row r="6" spans="1:17">
      <c r="A6" s="41" t="s">
        <v>135</v>
      </c>
      <c r="B6" s="41"/>
      <c r="C6" s="41"/>
      <c r="D6" s="41"/>
      <c r="E6" s="41"/>
      <c r="F6" s="41"/>
      <c r="G6" s="41"/>
      <c r="H6" s="41"/>
      <c r="I6" s="41"/>
      <c r="J6" s="41"/>
      <c r="K6" s="41"/>
      <c r="L6" s="41"/>
      <c r="M6" s="41"/>
      <c r="N6" s="41"/>
    </row>
    <row r="7" spans="1:17">
      <c r="A7" s="41" t="s">
        <v>132</v>
      </c>
      <c r="B7" s="41"/>
      <c r="C7" s="41"/>
      <c r="D7" s="41"/>
      <c r="E7" s="41"/>
      <c r="F7" s="41"/>
      <c r="G7" s="41"/>
      <c r="H7" s="41"/>
      <c r="I7" s="41"/>
      <c r="J7" s="41"/>
      <c r="K7" s="41"/>
      <c r="L7" s="41"/>
      <c r="M7" s="41"/>
      <c r="N7" s="41"/>
    </row>
    <row r="8" spans="1:17">
      <c r="C8" s="6"/>
      <c r="N8" s="5"/>
    </row>
    <row r="9" spans="1:17">
      <c r="B9" s="1">
        <f>'Local Option Sales Tax Coll'!B9</f>
        <v>41821</v>
      </c>
      <c r="C9" s="1">
        <f>'Local Option Sales Tax Coll'!C9</f>
        <v>41852</v>
      </c>
      <c r="D9" s="1">
        <f>'Local Option Sales Tax Coll'!D9</f>
        <v>41883</v>
      </c>
      <c r="E9" s="1">
        <f>'Local Option Sales Tax Coll'!E9</f>
        <v>41913</v>
      </c>
      <c r="F9" s="1">
        <f>'Local Option Sales Tax Coll'!F9</f>
        <v>41944</v>
      </c>
      <c r="G9" s="1">
        <f>'Local Option Sales Tax Coll'!G9</f>
        <v>41974</v>
      </c>
      <c r="H9" s="1">
        <f>'Local Option Sales Tax Coll'!H9</f>
        <v>42005</v>
      </c>
      <c r="I9" s="1">
        <f>'Local Option Sales Tax Coll'!I9</f>
        <v>42036</v>
      </c>
      <c r="J9" s="1">
        <f>'Local Option Sales Tax Coll'!J9</f>
        <v>42064</v>
      </c>
      <c r="K9" s="1">
        <f>'Local Option Sales Tax Coll'!K9</f>
        <v>42095</v>
      </c>
      <c r="L9" s="1">
        <f>'Local Option Sales Tax Coll'!L9</f>
        <v>42125</v>
      </c>
      <c r="M9" s="1">
        <f>'Local Option Sales Tax Coll'!M9</f>
        <v>42156</v>
      </c>
      <c r="N9" s="33" t="str">
        <f>'Local Option Sales Tax Coll'!N9</f>
        <v>SFY14-15</v>
      </c>
    </row>
    <row r="10" spans="1:17">
      <c r="A10" t="s">
        <v>0</v>
      </c>
      <c r="B10" s="2"/>
      <c r="C10" s="2"/>
      <c r="D10" s="2"/>
      <c r="E10" s="2"/>
      <c r="F10" s="2"/>
      <c r="G10" s="2"/>
      <c r="H10" s="2"/>
      <c r="I10" s="2"/>
      <c r="J10" s="2"/>
      <c r="K10" s="2"/>
      <c r="L10" s="32"/>
      <c r="M10" s="2"/>
      <c r="N10" s="5"/>
    </row>
    <row r="11" spans="1:17">
      <c r="A11" t="s">
        <v>1</v>
      </c>
    </row>
    <row r="12" spans="1:17">
      <c r="A12" t="s">
        <v>2</v>
      </c>
      <c r="B12" s="5">
        <v>316485.13</v>
      </c>
      <c r="C12" s="5">
        <v>291654.90999999997</v>
      </c>
      <c r="D12" s="6">
        <v>367973.28</v>
      </c>
      <c r="E12" s="6">
        <v>298946.45</v>
      </c>
      <c r="F12" s="6">
        <v>401994.32</v>
      </c>
      <c r="G12" s="6">
        <v>373751.65</v>
      </c>
      <c r="H12" s="27">
        <v>273978.27</v>
      </c>
      <c r="I12" s="6">
        <v>316326.13</v>
      </c>
      <c r="J12" s="6">
        <v>380667.68</v>
      </c>
      <c r="K12" s="6">
        <v>452305.24</v>
      </c>
      <c r="L12" s="27">
        <v>365630.23</v>
      </c>
      <c r="M12" s="6">
        <v>385997.51</v>
      </c>
      <c r="N12" s="5">
        <f t="shared" ref="N12:N43" si="0">SUM(B12:M12)</f>
        <v>4225710.8000000007</v>
      </c>
      <c r="Q12" s="27"/>
    </row>
    <row r="13" spans="1:17">
      <c r="A13" t="s">
        <v>3</v>
      </c>
      <c r="B13" s="6">
        <v>2795.31</v>
      </c>
      <c r="C13" s="6">
        <v>2267.9499999999998</v>
      </c>
      <c r="D13" s="6">
        <v>2809.88</v>
      </c>
      <c r="E13" s="6">
        <v>2672.35</v>
      </c>
      <c r="F13" s="6">
        <v>2067.0100000000002</v>
      </c>
      <c r="G13" s="6">
        <v>2115.4699999999998</v>
      </c>
      <c r="H13" s="6">
        <v>2593.5500000000002</v>
      </c>
      <c r="I13" s="6">
        <v>2668.28</v>
      </c>
      <c r="J13" s="6">
        <v>3232.16</v>
      </c>
      <c r="K13" s="6">
        <v>3081.68</v>
      </c>
      <c r="L13" s="6">
        <v>2928.15</v>
      </c>
      <c r="M13" s="6">
        <v>3277.76</v>
      </c>
      <c r="N13" s="5">
        <f t="shared" si="0"/>
        <v>32509.550000000003</v>
      </c>
      <c r="Q13" s="6"/>
    </row>
    <row r="14" spans="1:17">
      <c r="A14" t="s">
        <v>4</v>
      </c>
      <c r="B14" s="6">
        <v>3463549.92</v>
      </c>
      <c r="C14" s="6">
        <v>1925664.6</v>
      </c>
      <c r="D14" s="6">
        <v>1083598.58</v>
      </c>
      <c r="E14" s="6">
        <v>996614.31</v>
      </c>
      <c r="F14" s="6">
        <v>381414.04</v>
      </c>
      <c r="G14" s="6">
        <v>355906.64</v>
      </c>
      <c r="H14" s="6">
        <v>527158.92000000004</v>
      </c>
      <c r="I14" s="6">
        <v>799202.67</v>
      </c>
      <c r="J14" s="6">
        <v>2258151.81</v>
      </c>
      <c r="K14" s="6">
        <v>1711329.26</v>
      </c>
      <c r="L14" s="6">
        <v>2057502.04</v>
      </c>
      <c r="M14" s="6">
        <v>3704786.22</v>
      </c>
      <c r="N14" s="5">
        <f t="shared" si="0"/>
        <v>19264879.009999998</v>
      </c>
      <c r="Q14" s="6"/>
    </row>
    <row r="15" spans="1:17">
      <c r="A15" t="s">
        <v>5</v>
      </c>
      <c r="B15" s="6">
        <v>7518.78</v>
      </c>
      <c r="C15" s="40">
        <v>7504.93</v>
      </c>
      <c r="D15" s="6">
        <v>7119.57</v>
      </c>
      <c r="E15" s="6">
        <v>6748.91</v>
      </c>
      <c r="F15" s="6">
        <v>8959.27</v>
      </c>
      <c r="G15" s="28">
        <v>8086.53</v>
      </c>
      <c r="H15" s="6">
        <v>7329.12</v>
      </c>
      <c r="I15" s="6">
        <v>8373.11</v>
      </c>
      <c r="J15" s="6">
        <v>8984.82</v>
      </c>
      <c r="K15" s="6">
        <v>12170.47</v>
      </c>
      <c r="L15" s="6">
        <v>8583.33</v>
      </c>
      <c r="M15" s="6">
        <v>8647.0300000000007</v>
      </c>
      <c r="N15" s="5">
        <f t="shared" si="0"/>
        <v>100025.87000000001</v>
      </c>
      <c r="Q15" s="6"/>
    </row>
    <row r="16" spans="1:17">
      <c r="A16" t="s">
        <v>6</v>
      </c>
      <c r="B16" s="6">
        <v>844773.85</v>
      </c>
      <c r="C16" s="6">
        <v>926077.76</v>
      </c>
      <c r="D16" s="6">
        <v>766539.45</v>
      </c>
      <c r="E16" s="6">
        <v>626565.94999999995</v>
      </c>
      <c r="F16" s="6">
        <v>656720.22</v>
      </c>
      <c r="G16" s="6">
        <v>645180.4</v>
      </c>
      <c r="H16" s="6">
        <v>781715.24</v>
      </c>
      <c r="I16" s="6">
        <v>941598.83</v>
      </c>
      <c r="J16" s="6">
        <v>1170995.3400000001</v>
      </c>
      <c r="K16" s="6">
        <v>1585297.27</v>
      </c>
      <c r="L16" s="6">
        <v>1054167.2</v>
      </c>
      <c r="M16" s="6">
        <v>876094.28</v>
      </c>
      <c r="N16" s="5">
        <f t="shared" si="0"/>
        <v>10875725.789999999</v>
      </c>
      <c r="Q16" s="6"/>
    </row>
    <row r="17" spans="1:20">
      <c r="A17" t="s">
        <v>7</v>
      </c>
      <c r="B17" s="6">
        <v>3565975.82</v>
      </c>
      <c r="C17" s="6">
        <v>3345489.17</v>
      </c>
      <c r="D17" s="6">
        <v>2675355.48</v>
      </c>
      <c r="E17" s="6">
        <v>3695370.89</v>
      </c>
      <c r="F17" s="6">
        <v>4099543.36</v>
      </c>
      <c r="G17" s="6">
        <v>5183257.54</v>
      </c>
      <c r="H17" s="6">
        <v>6485370.2699999996</v>
      </c>
      <c r="I17" s="6">
        <v>7088532.6399999997</v>
      </c>
      <c r="J17" s="6">
        <v>7410654.5800000001</v>
      </c>
      <c r="K17" s="6">
        <v>5459886.5599999996</v>
      </c>
      <c r="L17" s="6">
        <v>4045322.9</v>
      </c>
      <c r="M17" s="6">
        <v>3618224.01</v>
      </c>
      <c r="N17" s="5">
        <f t="shared" si="0"/>
        <v>56672983.219999999</v>
      </c>
      <c r="Q17" s="6"/>
    </row>
    <row r="18" spans="1:20">
      <c r="A18" s="31" t="s">
        <v>8</v>
      </c>
      <c r="B18" s="6">
        <v>0</v>
      </c>
      <c r="C18" s="6">
        <v>0</v>
      </c>
      <c r="D18" s="6">
        <v>0</v>
      </c>
      <c r="E18" s="6">
        <v>0</v>
      </c>
      <c r="F18" s="6">
        <v>0</v>
      </c>
      <c r="G18" s="6">
        <v>0</v>
      </c>
      <c r="H18" s="6">
        <v>0</v>
      </c>
      <c r="I18" s="6">
        <v>0</v>
      </c>
      <c r="J18" s="6">
        <v>0</v>
      </c>
      <c r="K18" s="6">
        <v>0</v>
      </c>
      <c r="L18" s="6">
        <v>0</v>
      </c>
      <c r="M18" s="6">
        <v>0</v>
      </c>
      <c r="N18" s="5">
        <f t="shared" si="0"/>
        <v>0</v>
      </c>
      <c r="Q18" s="6"/>
    </row>
    <row r="19" spans="1:20">
      <c r="A19" t="s">
        <v>9</v>
      </c>
      <c r="B19" s="5">
        <v>140806</v>
      </c>
      <c r="C19" s="6">
        <v>177886.47</v>
      </c>
      <c r="D19" s="6">
        <v>135978.79</v>
      </c>
      <c r="E19" s="6">
        <v>168779.07</v>
      </c>
      <c r="F19" s="6">
        <v>110217.61</v>
      </c>
      <c r="G19" s="6">
        <v>131364.10999999999</v>
      </c>
      <c r="H19" s="6">
        <v>298088.81</v>
      </c>
      <c r="I19" s="6">
        <v>418781.99</v>
      </c>
      <c r="J19" s="6">
        <v>493064.39</v>
      </c>
      <c r="K19" s="6">
        <v>869691.32</v>
      </c>
      <c r="L19" s="6">
        <v>263947</v>
      </c>
      <c r="M19" s="6">
        <v>175839.52</v>
      </c>
      <c r="N19" s="5">
        <f t="shared" si="0"/>
        <v>3384445.08</v>
      </c>
      <c r="Q19" s="6"/>
    </row>
    <row r="20" spans="1:20">
      <c r="A20" t="s">
        <v>96</v>
      </c>
      <c r="B20" s="6">
        <v>57659.55</v>
      </c>
      <c r="C20" s="6">
        <v>89444.77</v>
      </c>
      <c r="D20" s="6">
        <v>67191.539999999994</v>
      </c>
      <c r="E20" s="6">
        <v>42401.53</v>
      </c>
      <c r="F20" s="6">
        <v>46919.64</v>
      </c>
      <c r="G20" s="6">
        <v>54526.239999999998</v>
      </c>
      <c r="H20" s="6">
        <v>60134.71</v>
      </c>
      <c r="I20" s="6">
        <v>80565.09</v>
      </c>
      <c r="J20" s="6">
        <v>96472.38</v>
      </c>
      <c r="K20" s="6">
        <v>107392.48</v>
      </c>
      <c r="L20" s="6">
        <v>71869.83</v>
      </c>
      <c r="M20" s="6">
        <v>62894.3</v>
      </c>
      <c r="N20" s="5">
        <f t="shared" si="0"/>
        <v>837472.05999999994</v>
      </c>
      <c r="Q20" s="6"/>
    </row>
    <row r="21" spans="1:20">
      <c r="A21" t="s">
        <v>10</v>
      </c>
      <c r="B21" s="6">
        <v>46757.23</v>
      </c>
      <c r="C21" s="6">
        <v>45703.74</v>
      </c>
      <c r="D21" s="6">
        <v>56574.78</v>
      </c>
      <c r="E21" s="6">
        <v>39632.65</v>
      </c>
      <c r="F21" s="6">
        <v>47452.44</v>
      </c>
      <c r="G21" s="6">
        <v>42789.23</v>
      </c>
      <c r="H21" s="6">
        <v>40439.32</v>
      </c>
      <c r="I21" s="6">
        <v>47582</v>
      </c>
      <c r="J21" s="6">
        <v>47527.59</v>
      </c>
      <c r="K21" s="6">
        <v>55544.87</v>
      </c>
      <c r="L21" s="6">
        <v>52597.79</v>
      </c>
      <c r="M21" s="6">
        <v>54907.97</v>
      </c>
      <c r="N21" s="5">
        <f t="shared" si="0"/>
        <v>577509.61</v>
      </c>
      <c r="Q21" s="6"/>
    </row>
    <row r="22" spans="1:20">
      <c r="A22" t="s">
        <v>11</v>
      </c>
      <c r="B22" s="5">
        <v>939361.91</v>
      </c>
      <c r="C22" s="6">
        <v>990654.28</v>
      </c>
      <c r="D22" s="6">
        <v>1011814.99</v>
      </c>
      <c r="E22" s="6">
        <v>684791.89</v>
      </c>
      <c r="F22" s="6">
        <v>965775.98</v>
      </c>
      <c r="G22" s="6">
        <v>1234199.8400000001</v>
      </c>
      <c r="H22" s="6">
        <v>1949752.68</v>
      </c>
      <c r="I22" s="6">
        <v>2992177.05</v>
      </c>
      <c r="J22" s="6">
        <v>3105769.56</v>
      </c>
      <c r="K22" s="6">
        <v>4279366.6100000003</v>
      </c>
      <c r="L22" s="6">
        <v>2049782.83</v>
      </c>
      <c r="M22" s="6">
        <v>1115481.8899999999</v>
      </c>
      <c r="N22" s="5">
        <f t="shared" si="0"/>
        <v>21318929.509999998</v>
      </c>
      <c r="P22" s="8"/>
      <c r="Q22" s="6"/>
      <c r="R22" s="8"/>
      <c r="T22" s="5"/>
    </row>
    <row r="23" spans="1:20">
      <c r="A23" t="s">
        <v>12</v>
      </c>
      <c r="B23" s="6">
        <v>81029.17</v>
      </c>
      <c r="C23" s="6">
        <v>84501.77</v>
      </c>
      <c r="D23" s="6">
        <v>68242.06</v>
      </c>
      <c r="E23" s="6">
        <v>62681.29</v>
      </c>
      <c r="F23" s="6">
        <v>88296</v>
      </c>
      <c r="G23" s="6">
        <v>80616.38</v>
      </c>
      <c r="H23" s="6">
        <v>75271.08</v>
      </c>
      <c r="I23" s="6">
        <v>82300.89</v>
      </c>
      <c r="J23" s="6">
        <v>90788.54</v>
      </c>
      <c r="K23" s="6">
        <v>100869.1</v>
      </c>
      <c r="L23" s="6">
        <v>87240.7</v>
      </c>
      <c r="M23" s="6">
        <v>85488.85</v>
      </c>
      <c r="N23" s="5">
        <f t="shared" si="0"/>
        <v>987325.83</v>
      </c>
      <c r="P23" s="8"/>
      <c r="Q23" s="6"/>
      <c r="R23" s="8"/>
      <c r="T23" s="5"/>
    </row>
    <row r="24" spans="1:20">
      <c r="A24" s="3" t="s">
        <v>128</v>
      </c>
      <c r="B24" s="6">
        <v>2247020</v>
      </c>
      <c r="C24" s="6">
        <v>2272647</v>
      </c>
      <c r="D24" s="6">
        <v>2343723</v>
      </c>
      <c r="E24" s="6">
        <v>2063398.87</v>
      </c>
      <c r="F24" s="6">
        <v>2301396.69</v>
      </c>
      <c r="G24" s="6">
        <v>3276782.49</v>
      </c>
      <c r="H24" s="6">
        <v>3499026.02</v>
      </c>
      <c r="I24" s="6">
        <v>4277996.16</v>
      </c>
      <c r="J24" s="6">
        <v>4484148.76</v>
      </c>
      <c r="K24" s="6">
        <v>4768172.2300000004</v>
      </c>
      <c r="L24" s="6">
        <v>3475689.21</v>
      </c>
      <c r="M24" s="6">
        <v>2988983.23</v>
      </c>
      <c r="N24" s="5">
        <f t="shared" si="0"/>
        <v>37998983.659999996</v>
      </c>
      <c r="P24" s="8"/>
      <c r="Q24" s="6"/>
      <c r="R24" s="8"/>
      <c r="T24" s="5"/>
    </row>
    <row r="25" spans="1:20">
      <c r="A25" t="s">
        <v>13</v>
      </c>
      <c r="B25" s="6">
        <v>2295.14</v>
      </c>
      <c r="C25" s="6">
        <v>2598.87</v>
      </c>
      <c r="D25" s="6">
        <v>2580.4299999999998</v>
      </c>
      <c r="E25" s="6">
        <v>1858.25</v>
      </c>
      <c r="F25" s="6">
        <v>2030.83</v>
      </c>
      <c r="G25" s="6">
        <v>2444.29</v>
      </c>
      <c r="H25" s="6">
        <v>2698.09</v>
      </c>
      <c r="I25" s="6">
        <v>6245.99</v>
      </c>
      <c r="J25" s="6">
        <v>7500.82</v>
      </c>
      <c r="K25" s="6">
        <v>9871.2199999999993</v>
      </c>
      <c r="L25" s="6">
        <v>4221.63</v>
      </c>
      <c r="M25" s="6">
        <v>4355.87</v>
      </c>
      <c r="N25" s="5">
        <f t="shared" si="0"/>
        <v>48701.43</v>
      </c>
      <c r="P25" s="8"/>
      <c r="Q25" s="6"/>
      <c r="R25" s="8"/>
      <c r="T25" s="5"/>
    </row>
    <row r="26" spans="1:20">
      <c r="A26" t="s">
        <v>14</v>
      </c>
      <c r="B26" s="6">
        <v>2928.29</v>
      </c>
      <c r="C26" s="6">
        <v>4138.1000000000004</v>
      </c>
      <c r="D26" s="6">
        <v>2215.06</v>
      </c>
      <c r="E26" s="6">
        <v>1532.49</v>
      </c>
      <c r="F26" s="6">
        <v>1419.56</v>
      </c>
      <c r="G26" s="6">
        <v>1640.75</v>
      </c>
      <c r="H26" s="6">
        <v>1863.85</v>
      </c>
      <c r="I26" s="6">
        <v>2558.4699999999998</v>
      </c>
      <c r="J26" s="6">
        <v>1965.36</v>
      </c>
      <c r="K26" s="6">
        <v>3220.16</v>
      </c>
      <c r="L26" s="6">
        <v>2739.51</v>
      </c>
      <c r="M26" s="6">
        <v>3529.08</v>
      </c>
      <c r="N26" s="5">
        <f t="shared" si="0"/>
        <v>29750.68</v>
      </c>
      <c r="P26" s="8"/>
      <c r="Q26" s="6"/>
      <c r="R26" s="8"/>
      <c r="T26" s="5"/>
    </row>
    <row r="27" spans="1:20">
      <c r="A27" t="s">
        <v>15</v>
      </c>
      <c r="B27" s="6">
        <f>1660242.65*(4/6)</f>
        <v>1106828.4333333331</v>
      </c>
      <c r="C27" s="6">
        <f>1520670.36*(4/6)</f>
        <v>1013780.24</v>
      </c>
      <c r="D27" s="6">
        <f>1308489.97*(4/6)</f>
        <v>872326.64666666661</v>
      </c>
      <c r="E27" s="6">
        <f>1737688.01*(4/6)</f>
        <v>1158458.6733333333</v>
      </c>
      <c r="F27" s="6">
        <f>1458159.42*(4/6)</f>
        <v>972106.27999999991</v>
      </c>
      <c r="G27" s="6">
        <f>1301377.47*(4/6)</f>
        <v>867584.98</v>
      </c>
      <c r="H27" s="6">
        <f>1560766.81*(4/6)</f>
        <v>1040511.2066666667</v>
      </c>
      <c r="I27" s="6">
        <f>4/6*1610179.57</f>
        <v>1073453.0466666666</v>
      </c>
      <c r="J27" s="6">
        <f>4/6*1911706.3</f>
        <v>1274470.8666666667</v>
      </c>
      <c r="K27" s="6">
        <f>4/6*1887237.59</f>
        <v>1258158.3933333333</v>
      </c>
      <c r="L27" s="6">
        <f>4/6*1858037.38</f>
        <v>1238691.5866666664</v>
      </c>
      <c r="M27" s="6">
        <f>4/6*1705657.61</f>
        <v>1137105.0733333332</v>
      </c>
      <c r="N27" s="5">
        <f t="shared" si="0"/>
        <v>13013475.426666666</v>
      </c>
      <c r="P27" s="8"/>
      <c r="Q27" s="6"/>
      <c r="R27" s="8"/>
      <c r="T27" s="5"/>
    </row>
    <row r="28" spans="1:20">
      <c r="A28" t="s">
        <v>16</v>
      </c>
      <c r="B28" s="6">
        <v>1309510.27</v>
      </c>
      <c r="C28" s="6">
        <v>1560277.67</v>
      </c>
      <c r="D28" s="6">
        <v>982523.97</v>
      </c>
      <c r="E28" s="6">
        <v>589690.36</v>
      </c>
      <c r="F28" s="6">
        <v>548072.09</v>
      </c>
      <c r="G28" s="6">
        <v>379003.57</v>
      </c>
      <c r="H28" s="6">
        <v>335807.41</v>
      </c>
      <c r="I28" s="6">
        <v>329989.92</v>
      </c>
      <c r="J28" s="6">
        <v>412271.39</v>
      </c>
      <c r="K28" s="6">
        <v>734256.72</v>
      </c>
      <c r="L28" s="6">
        <v>743489.92</v>
      </c>
      <c r="M28" s="6">
        <v>1012703.85</v>
      </c>
      <c r="N28" s="5">
        <f t="shared" si="0"/>
        <v>8937597.1400000006</v>
      </c>
      <c r="P28" s="8"/>
      <c r="Q28" s="6"/>
      <c r="R28" s="8"/>
      <c r="T28" s="5"/>
    </row>
    <row r="29" spans="1:20">
      <c r="A29" t="s">
        <v>17</v>
      </c>
      <c r="B29" s="6">
        <v>229695.95</v>
      </c>
      <c r="C29" s="6">
        <v>269627.39</v>
      </c>
      <c r="D29" s="6">
        <v>172563.75</v>
      </c>
      <c r="E29" s="6">
        <v>86872.1</v>
      </c>
      <c r="F29" s="6">
        <v>109251.39</v>
      </c>
      <c r="G29" s="6">
        <v>87063.44</v>
      </c>
      <c r="H29" s="6">
        <v>115190.09</v>
      </c>
      <c r="I29" s="6">
        <v>118497.95</v>
      </c>
      <c r="J29" s="6">
        <v>191295.17</v>
      </c>
      <c r="K29" s="6">
        <v>267913.40999999997</v>
      </c>
      <c r="L29" s="6">
        <v>198520.4</v>
      </c>
      <c r="M29" s="6">
        <v>160582.89000000001</v>
      </c>
      <c r="N29" s="5">
        <f t="shared" si="0"/>
        <v>2007073.9299999997</v>
      </c>
      <c r="P29" s="8"/>
      <c r="Q29" s="6"/>
      <c r="R29" s="8"/>
      <c r="T29" s="5"/>
    </row>
    <row r="30" spans="1:20">
      <c r="A30" t="s">
        <v>18</v>
      </c>
      <c r="B30" s="6">
        <v>210040.66</v>
      </c>
      <c r="C30" s="6">
        <v>164039.26999999999</v>
      </c>
      <c r="D30" s="6">
        <v>108718.16</v>
      </c>
      <c r="E30" s="6">
        <v>64137.38</v>
      </c>
      <c r="F30" s="6">
        <v>58825.59</v>
      </c>
      <c r="G30" s="6">
        <v>40024.120000000003</v>
      </c>
      <c r="H30" s="6">
        <v>30942.62</v>
      </c>
      <c r="I30" s="6">
        <v>39186.25</v>
      </c>
      <c r="J30" s="6">
        <v>42268.55</v>
      </c>
      <c r="K30" s="6">
        <v>83440.25</v>
      </c>
      <c r="L30" s="6">
        <v>100692.54</v>
      </c>
      <c r="M30" s="6">
        <v>143649.35999999999</v>
      </c>
      <c r="N30" s="5">
        <f t="shared" si="0"/>
        <v>1085964.75</v>
      </c>
      <c r="P30" s="8"/>
      <c r="Q30" s="6"/>
      <c r="R30" s="8"/>
      <c r="T30" s="5"/>
    </row>
    <row r="31" spans="1:20">
      <c r="A31" t="s">
        <v>19</v>
      </c>
      <c r="B31" s="6">
        <v>9590.92</v>
      </c>
      <c r="C31" s="6">
        <v>9946.8700000000008</v>
      </c>
      <c r="D31" s="6">
        <v>8525.64</v>
      </c>
      <c r="E31" s="6">
        <v>7997.72</v>
      </c>
      <c r="F31" s="6">
        <v>12759.32</v>
      </c>
      <c r="G31" s="6">
        <v>11375.48</v>
      </c>
      <c r="H31" s="6">
        <v>7624.09</v>
      </c>
      <c r="I31" s="6">
        <v>7986.98</v>
      </c>
      <c r="J31" s="6">
        <v>10296.16</v>
      </c>
      <c r="K31" s="6">
        <v>14667.52</v>
      </c>
      <c r="L31" s="6">
        <v>11624.59</v>
      </c>
      <c r="M31" s="6">
        <v>13814.32</v>
      </c>
      <c r="N31" s="5">
        <f t="shared" si="0"/>
        <v>126209.60999999999</v>
      </c>
      <c r="P31" s="8"/>
      <c r="Q31" s="6"/>
      <c r="R31" s="8"/>
      <c r="T31" s="5"/>
    </row>
    <row r="32" spans="1:20">
      <c r="A32" t="s">
        <v>20</v>
      </c>
      <c r="B32" s="6">
        <v>5369.21</v>
      </c>
      <c r="C32" s="6">
        <v>3799.65</v>
      </c>
      <c r="D32" s="6">
        <v>3529.13</v>
      </c>
      <c r="E32" s="6">
        <v>1633.45</v>
      </c>
      <c r="F32" s="6">
        <v>1586.37</v>
      </c>
      <c r="G32" s="6">
        <v>1128.43</v>
      </c>
      <c r="H32" s="6">
        <v>5913.15</v>
      </c>
      <c r="I32" s="6">
        <v>1826.77</v>
      </c>
      <c r="J32" s="6">
        <v>2053.34</v>
      </c>
      <c r="K32" s="6">
        <v>3401.81</v>
      </c>
      <c r="L32" s="6">
        <v>3915.12</v>
      </c>
      <c r="M32" s="6">
        <v>5741.09</v>
      </c>
      <c r="N32" s="5">
        <f t="shared" si="0"/>
        <v>39897.520000000004</v>
      </c>
      <c r="P32" s="8"/>
      <c r="Q32" s="6"/>
      <c r="R32" s="8"/>
      <c r="T32" s="5"/>
    </row>
    <row r="33" spans="1:20">
      <c r="A33" t="s">
        <v>21</v>
      </c>
      <c r="B33" s="6">
        <v>834.5</v>
      </c>
      <c r="C33" s="6">
        <v>479.16</v>
      </c>
      <c r="D33" s="6">
        <v>573.13</v>
      </c>
      <c r="E33" s="6">
        <v>342.66</v>
      </c>
      <c r="F33" s="6">
        <v>864.73</v>
      </c>
      <c r="G33" s="6">
        <v>1625.5</v>
      </c>
      <c r="H33" s="6">
        <v>2368.31</v>
      </c>
      <c r="I33" s="6">
        <v>4786.7700000000004</v>
      </c>
      <c r="J33" s="6">
        <v>4136.83</v>
      </c>
      <c r="K33" s="6">
        <v>3182.75</v>
      </c>
      <c r="L33" s="6">
        <v>1328.18</v>
      </c>
      <c r="M33" s="6">
        <v>1050.33</v>
      </c>
      <c r="N33" s="5">
        <f t="shared" si="0"/>
        <v>21572.85</v>
      </c>
      <c r="P33" s="8"/>
      <c r="Q33" s="6"/>
      <c r="R33" s="8"/>
      <c r="T33" s="5"/>
    </row>
    <row r="34" spans="1:20">
      <c r="A34" s="29" t="s">
        <v>22</v>
      </c>
      <c r="B34" s="6">
        <v>257543.73</v>
      </c>
      <c r="C34" s="6">
        <v>133384.21</v>
      </c>
      <c r="D34" s="6">
        <v>79179.75</v>
      </c>
      <c r="E34" s="6">
        <v>82127.62</v>
      </c>
      <c r="F34" s="6">
        <v>35827.629999999997</v>
      </c>
      <c r="G34" s="6">
        <v>29606.11</v>
      </c>
      <c r="H34" s="6">
        <v>53759.34</v>
      </c>
      <c r="I34" s="6">
        <v>72228.62</v>
      </c>
      <c r="J34" s="6">
        <v>118822.19</v>
      </c>
      <c r="K34" s="6">
        <v>123821.44</v>
      </c>
      <c r="L34" s="6">
        <v>165511.19</v>
      </c>
      <c r="M34" s="6">
        <v>291242.74</v>
      </c>
      <c r="N34" s="5">
        <f t="shared" si="0"/>
        <v>1443054.5699999998</v>
      </c>
      <c r="P34" s="8"/>
      <c r="Q34" s="6"/>
      <c r="R34" s="8"/>
      <c r="T34" s="5"/>
    </row>
    <row r="35" spans="1:20">
      <c r="A35" t="s">
        <v>23</v>
      </c>
      <c r="B35" s="6">
        <v>2823.72</v>
      </c>
      <c r="C35" s="6">
        <v>1742.14</v>
      </c>
      <c r="D35" s="6">
        <v>1581.4</v>
      </c>
      <c r="E35" s="6">
        <v>1550.02</v>
      </c>
      <c r="F35" s="6">
        <v>1684.33</v>
      </c>
      <c r="G35" s="6">
        <v>1751.07</v>
      </c>
      <c r="H35" s="6">
        <v>1723.64</v>
      </c>
      <c r="I35" s="6">
        <v>2317.92</v>
      </c>
      <c r="J35" s="6">
        <v>3317.96</v>
      </c>
      <c r="K35" s="6">
        <v>7236.17</v>
      </c>
      <c r="L35" s="6">
        <v>2604.1799999999998</v>
      </c>
      <c r="M35" s="6">
        <v>1963.54</v>
      </c>
      <c r="N35" s="5">
        <f t="shared" si="0"/>
        <v>30296.090000000004</v>
      </c>
      <c r="P35" s="8"/>
      <c r="Q35" s="6"/>
      <c r="R35" s="8"/>
      <c r="T35" s="5"/>
    </row>
    <row r="36" spans="1:20">
      <c r="A36" s="31" t="s">
        <v>24</v>
      </c>
      <c r="B36" s="6">
        <v>0</v>
      </c>
      <c r="C36" s="6">
        <v>0</v>
      </c>
      <c r="D36" s="6">
        <v>0</v>
      </c>
      <c r="E36" s="6">
        <v>0</v>
      </c>
      <c r="F36" s="6">
        <v>0</v>
      </c>
      <c r="G36" s="6">
        <v>0</v>
      </c>
      <c r="H36" s="6">
        <v>0</v>
      </c>
      <c r="I36" s="6">
        <v>0</v>
      </c>
      <c r="J36" s="6">
        <v>0</v>
      </c>
      <c r="K36" s="6">
        <v>0</v>
      </c>
      <c r="L36" s="6">
        <v>0</v>
      </c>
      <c r="M36" s="6">
        <v>0</v>
      </c>
      <c r="N36" s="5">
        <f t="shared" si="0"/>
        <v>0</v>
      </c>
      <c r="P36" s="8"/>
      <c r="Q36" s="6"/>
      <c r="R36" s="8"/>
      <c r="T36" s="5"/>
    </row>
    <row r="37" spans="1:20">
      <c r="A37" t="s">
        <v>25</v>
      </c>
      <c r="B37" s="6">
        <v>12177.67</v>
      </c>
      <c r="C37" s="6">
        <v>10380.459999999999</v>
      </c>
      <c r="D37" s="6">
        <v>11377.22</v>
      </c>
      <c r="E37" s="6">
        <v>9727.82</v>
      </c>
      <c r="F37" s="6">
        <v>11059.89</v>
      </c>
      <c r="G37" s="6">
        <v>13419.34</v>
      </c>
      <c r="H37" s="6">
        <v>14360.92</v>
      </c>
      <c r="I37" s="6">
        <v>26560.26</v>
      </c>
      <c r="J37" s="6">
        <v>32004.63</v>
      </c>
      <c r="K37" s="6">
        <v>24486.61</v>
      </c>
      <c r="L37" s="6">
        <v>22956.69</v>
      </c>
      <c r="M37" s="6">
        <v>18248.3</v>
      </c>
      <c r="N37" s="5">
        <f t="shared" si="0"/>
        <v>206759.81</v>
      </c>
      <c r="P37" s="8"/>
      <c r="Q37" s="6"/>
      <c r="R37" s="8"/>
      <c r="T37" s="5"/>
    </row>
    <row r="38" spans="1:20">
      <c r="A38" t="s">
        <v>26</v>
      </c>
      <c r="B38" s="6">
        <v>31414.27</v>
      </c>
      <c r="C38" s="6">
        <v>28560.48</v>
      </c>
      <c r="D38" s="6">
        <v>28826.42</v>
      </c>
      <c r="E38" s="6">
        <v>46473.83</v>
      </c>
      <c r="F38" s="6">
        <v>45556.28</v>
      </c>
      <c r="G38" s="6">
        <v>61174.18</v>
      </c>
      <c r="H38" s="6">
        <v>76774.25</v>
      </c>
      <c r="I38" s="6">
        <v>80463.199999999997</v>
      </c>
      <c r="J38" s="6">
        <v>100505.99</v>
      </c>
      <c r="K38" s="6">
        <v>69684.320000000007</v>
      </c>
      <c r="L38" s="6">
        <v>51856.01</v>
      </c>
      <c r="M38" s="6">
        <v>68601.649999999994</v>
      </c>
      <c r="N38" s="5">
        <f t="shared" si="0"/>
        <v>689890.88</v>
      </c>
      <c r="P38" s="8"/>
      <c r="Q38" s="6"/>
      <c r="R38" s="8"/>
      <c r="T38" s="5"/>
    </row>
    <row r="39" spans="1:20">
      <c r="A39" s="29" t="s">
        <v>138</v>
      </c>
      <c r="B39" s="6">
        <v>19205.53</v>
      </c>
      <c r="C39" s="6">
        <v>18366.75</v>
      </c>
      <c r="D39" s="6">
        <v>17990.810000000001</v>
      </c>
      <c r="E39" s="38">
        <v>17446.919999999998</v>
      </c>
      <c r="F39" s="6">
        <v>22523.86</v>
      </c>
      <c r="G39" s="6">
        <v>21048.7</v>
      </c>
      <c r="H39" s="6">
        <v>27647.65</v>
      </c>
      <c r="I39" s="36">
        <v>52246.11</v>
      </c>
      <c r="J39" s="6">
        <v>58400.959999999999</v>
      </c>
      <c r="K39" s="6">
        <v>84295.71</v>
      </c>
      <c r="L39" s="6">
        <v>26865.85</v>
      </c>
      <c r="M39" s="6">
        <v>23873.46</v>
      </c>
      <c r="N39" s="5">
        <f t="shared" si="0"/>
        <v>389912.31</v>
      </c>
      <c r="P39" s="8"/>
      <c r="Q39" s="6"/>
      <c r="R39" s="8"/>
      <c r="T39" s="5"/>
    </row>
    <row r="40" spans="1:20">
      <c r="A40" t="s">
        <v>28</v>
      </c>
      <c r="B40" s="6">
        <v>1502987.66</v>
      </c>
      <c r="C40" s="6">
        <v>2337446.79</v>
      </c>
      <c r="D40" s="27">
        <v>1853709.28</v>
      </c>
      <c r="E40" s="5">
        <v>1603619</v>
      </c>
      <c r="F40" s="6">
        <v>1931359.13</v>
      </c>
      <c r="G40" s="6">
        <v>1696114.6</v>
      </c>
      <c r="H40" s="6">
        <v>1891808.27</v>
      </c>
      <c r="I40" s="6">
        <v>2486025.21</v>
      </c>
      <c r="J40" s="6">
        <v>2814410.05</v>
      </c>
      <c r="K40" s="6">
        <v>3431845.17</v>
      </c>
      <c r="L40" s="6">
        <v>2746382.18</v>
      </c>
      <c r="M40" s="6">
        <v>2391363.0499999998</v>
      </c>
      <c r="N40" s="5">
        <f t="shared" si="0"/>
        <v>26687070.389999997</v>
      </c>
      <c r="Q40" s="6"/>
    </row>
    <row r="41" spans="1:20">
      <c r="A41" t="s">
        <v>29</v>
      </c>
      <c r="B41" s="6">
        <v>3620.37</v>
      </c>
      <c r="C41" s="6">
        <v>4484.8</v>
      </c>
      <c r="D41" s="6">
        <v>2409.98</v>
      </c>
      <c r="E41" s="39">
        <v>2239.19</v>
      </c>
      <c r="F41" s="6">
        <v>2936.7</v>
      </c>
      <c r="G41" s="6">
        <v>2916.21</v>
      </c>
      <c r="H41" s="6">
        <v>2550.8000000000002</v>
      </c>
      <c r="I41" s="6">
        <v>2314.5500000000002</v>
      </c>
      <c r="J41" s="6">
        <v>2442.6999999999998</v>
      </c>
      <c r="K41" s="6">
        <v>3583.2</v>
      </c>
      <c r="L41" s="6">
        <v>2602.7199999999998</v>
      </c>
      <c r="M41" s="6">
        <v>2701.78</v>
      </c>
      <c r="N41" s="5">
        <f t="shared" si="0"/>
        <v>34803</v>
      </c>
      <c r="Q41" s="6"/>
    </row>
    <row r="42" spans="1:20">
      <c r="A42" t="s">
        <v>30</v>
      </c>
      <c r="B42" s="6">
        <v>138400.79</v>
      </c>
      <c r="C42" s="6">
        <v>148913.01</v>
      </c>
      <c r="D42" s="6">
        <v>130179.5</v>
      </c>
      <c r="E42" s="6">
        <v>92704.19</v>
      </c>
      <c r="F42" s="6">
        <v>121742.61</v>
      </c>
      <c r="G42" s="6">
        <v>158579.6</v>
      </c>
      <c r="H42" s="6">
        <v>187751.79</v>
      </c>
      <c r="I42" s="6">
        <v>258287.14</v>
      </c>
      <c r="J42" s="6">
        <v>294405.39</v>
      </c>
      <c r="K42" s="6">
        <v>342963.51</v>
      </c>
      <c r="L42" s="6">
        <v>238156.41</v>
      </c>
      <c r="M42" s="6">
        <v>167101.37</v>
      </c>
      <c r="N42" s="5">
        <f t="shared" si="0"/>
        <v>2279185.31</v>
      </c>
      <c r="Q42" s="6"/>
    </row>
    <row r="43" spans="1:20">
      <c r="A43" t="s">
        <v>31</v>
      </c>
      <c r="B43" s="6">
        <v>26252.880000000001</v>
      </c>
      <c r="C43" s="6">
        <v>28116.54</v>
      </c>
      <c r="D43" s="6">
        <v>20220.060000000001</v>
      </c>
      <c r="E43" s="39">
        <v>16258.8</v>
      </c>
      <c r="F43" s="6">
        <v>20679.36</v>
      </c>
      <c r="G43" s="6">
        <v>20291.97</v>
      </c>
      <c r="H43" s="6">
        <v>19457.18</v>
      </c>
      <c r="I43" s="6">
        <v>20918.43</v>
      </c>
      <c r="J43" s="6">
        <v>22332.98</v>
      </c>
      <c r="K43" s="6">
        <v>27865.72</v>
      </c>
      <c r="L43" s="6">
        <v>24624.25</v>
      </c>
      <c r="M43" s="6">
        <v>25315.54</v>
      </c>
      <c r="N43" s="5">
        <f t="shared" si="0"/>
        <v>272333.70999999996</v>
      </c>
      <c r="Q43" s="6"/>
    </row>
    <row r="44" spans="1:20">
      <c r="A44" t="s">
        <v>32</v>
      </c>
      <c r="B44" s="6">
        <v>2587.14</v>
      </c>
      <c r="C44" s="6">
        <v>2317.12</v>
      </c>
      <c r="D44" s="6">
        <v>2341.67</v>
      </c>
      <c r="E44" s="39">
        <v>2178.89</v>
      </c>
      <c r="F44" s="6">
        <v>3270.37</v>
      </c>
      <c r="G44" s="6">
        <v>3385.62</v>
      </c>
      <c r="H44" s="6">
        <v>2150.66</v>
      </c>
      <c r="I44" s="6">
        <v>2053.62</v>
      </c>
      <c r="J44" s="6">
        <v>2200.6999999999998</v>
      </c>
      <c r="K44" s="6">
        <v>2716.63</v>
      </c>
      <c r="L44" s="6">
        <v>2433.41</v>
      </c>
      <c r="M44" s="6">
        <v>2568.6799999999998</v>
      </c>
      <c r="N44" s="5">
        <f t="shared" ref="N44:N68" si="1">SUM(B44:M44)</f>
        <v>30204.51</v>
      </c>
      <c r="Q44" s="6"/>
    </row>
    <row r="45" spans="1:20">
      <c r="A45" t="s">
        <v>33</v>
      </c>
      <c r="B45" s="6">
        <v>0</v>
      </c>
      <c r="C45" s="6">
        <v>0</v>
      </c>
      <c r="D45" s="6">
        <v>0</v>
      </c>
      <c r="E45" s="6">
        <v>0</v>
      </c>
      <c r="F45" s="6">
        <v>0</v>
      </c>
      <c r="G45" s="6">
        <v>0</v>
      </c>
      <c r="H45" s="6">
        <v>0</v>
      </c>
      <c r="I45" s="6">
        <v>0</v>
      </c>
      <c r="J45" s="6">
        <v>0</v>
      </c>
      <c r="K45" s="6">
        <v>0</v>
      </c>
      <c r="L45" s="6">
        <v>0</v>
      </c>
      <c r="M45" s="6">
        <v>0</v>
      </c>
      <c r="N45" s="5">
        <f t="shared" si="1"/>
        <v>0</v>
      </c>
      <c r="Q45" s="6"/>
    </row>
    <row r="46" spans="1:20">
      <c r="A46" t="s">
        <v>34</v>
      </c>
      <c r="B46" s="6">
        <v>190577.87</v>
      </c>
      <c r="C46" s="6">
        <v>194816.71</v>
      </c>
      <c r="D46" s="6">
        <v>175858.68</v>
      </c>
      <c r="E46" s="6">
        <v>151179.46</v>
      </c>
      <c r="F46" s="6">
        <v>182051.86</v>
      </c>
      <c r="G46" s="6">
        <v>186033.54</v>
      </c>
      <c r="H46" s="6">
        <v>222585.05</v>
      </c>
      <c r="I46" s="6">
        <v>234581.55</v>
      </c>
      <c r="J46" s="6">
        <v>272011.68</v>
      </c>
      <c r="K46" s="6">
        <v>343791.31</v>
      </c>
      <c r="L46" s="6">
        <v>249307.6</v>
      </c>
      <c r="M46" s="6">
        <v>191504.55</v>
      </c>
      <c r="N46" s="5">
        <f t="shared" si="1"/>
        <v>2594299.86</v>
      </c>
      <c r="Q46" s="6"/>
    </row>
    <row r="47" spans="1:20">
      <c r="A47" s="29" t="s">
        <v>35</v>
      </c>
      <c r="B47" s="6">
        <v>2233560.4300000002</v>
      </c>
      <c r="C47" s="6">
        <v>2284279.4</v>
      </c>
      <c r="D47" s="6">
        <v>1753442.04</v>
      </c>
      <c r="E47" s="6">
        <v>1314009.5900000001</v>
      </c>
      <c r="F47" s="6">
        <v>1567949.48</v>
      </c>
      <c r="G47" s="6">
        <v>2026109.15</v>
      </c>
      <c r="H47" s="6">
        <v>2949793.15</v>
      </c>
      <c r="I47" s="6">
        <v>4477215.18</v>
      </c>
      <c r="J47" s="6">
        <v>5506676.6100000003</v>
      </c>
      <c r="K47" s="6">
        <v>6920082.1900000004</v>
      </c>
      <c r="L47" s="6">
        <v>3521899.78</v>
      </c>
      <c r="M47" s="6">
        <v>2421777.27</v>
      </c>
      <c r="N47" s="5">
        <f t="shared" si="1"/>
        <v>36976794.270000003</v>
      </c>
      <c r="Q47" s="6"/>
    </row>
    <row r="48" spans="1:20">
      <c r="A48" t="s">
        <v>36</v>
      </c>
      <c r="B48" s="6">
        <v>374902.52</v>
      </c>
      <c r="C48" s="6">
        <v>348992.38</v>
      </c>
      <c r="D48" s="6">
        <v>379367.48</v>
      </c>
      <c r="E48" s="6">
        <v>392473.21</v>
      </c>
      <c r="F48" s="6">
        <v>519361.38</v>
      </c>
      <c r="G48" s="6">
        <v>480304.85</v>
      </c>
      <c r="H48" s="6">
        <v>289307.5</v>
      </c>
      <c r="I48" s="6">
        <v>331500.81</v>
      </c>
      <c r="J48" s="6">
        <v>423949.86</v>
      </c>
      <c r="K48" s="6">
        <v>534413.09</v>
      </c>
      <c r="L48" s="6">
        <v>444944.02</v>
      </c>
      <c r="M48" s="6">
        <v>457685.48</v>
      </c>
      <c r="N48" s="5">
        <f t="shared" si="1"/>
        <v>4977202.58</v>
      </c>
      <c r="Q48" s="6"/>
    </row>
    <row r="49" spans="1:17">
      <c r="A49" t="s">
        <v>37</v>
      </c>
      <c r="B49" s="6">
        <v>14809.6</v>
      </c>
      <c r="C49" s="6">
        <v>17009.09</v>
      </c>
      <c r="D49" s="6">
        <v>13455.36</v>
      </c>
      <c r="E49" s="39">
        <v>10713.69</v>
      </c>
      <c r="F49" s="6">
        <v>13355.97</v>
      </c>
      <c r="G49" s="6">
        <v>11528.14</v>
      </c>
      <c r="H49" s="6">
        <v>12257.85</v>
      </c>
      <c r="I49" s="6">
        <v>14925.11</v>
      </c>
      <c r="J49" s="6">
        <v>20336.96</v>
      </c>
      <c r="K49" s="6">
        <v>27002.74</v>
      </c>
      <c r="L49" s="6">
        <v>17341.88</v>
      </c>
      <c r="M49" s="6">
        <v>16437.849999999999</v>
      </c>
      <c r="N49" s="5">
        <f t="shared" si="1"/>
        <v>189174.24000000002</v>
      </c>
      <c r="Q49" s="6"/>
    </row>
    <row r="50" spans="1:17">
      <c r="A50" t="s">
        <v>38</v>
      </c>
      <c r="B50" s="6">
        <v>0</v>
      </c>
      <c r="C50" s="6">
        <v>0</v>
      </c>
      <c r="D50" s="6">
        <v>0</v>
      </c>
      <c r="E50" s="6">
        <v>0</v>
      </c>
      <c r="F50" s="6">
        <v>0</v>
      </c>
      <c r="G50" s="6">
        <v>0</v>
      </c>
      <c r="H50" s="6">
        <v>0</v>
      </c>
      <c r="I50" s="6">
        <v>0</v>
      </c>
      <c r="J50" s="6">
        <v>0</v>
      </c>
      <c r="K50" s="6">
        <v>0</v>
      </c>
      <c r="L50" s="6">
        <v>0</v>
      </c>
      <c r="M50" s="6">
        <v>0</v>
      </c>
      <c r="N50" s="5">
        <f t="shared" si="1"/>
        <v>0</v>
      </c>
      <c r="Q50" s="6"/>
    </row>
    <row r="51" spans="1:17">
      <c r="A51" t="s">
        <v>39</v>
      </c>
      <c r="B51" s="6">
        <v>11135.92</v>
      </c>
      <c r="C51" s="6">
        <v>9764.73</v>
      </c>
      <c r="D51" s="6">
        <v>9469.68</v>
      </c>
      <c r="E51" s="39">
        <v>6823.23</v>
      </c>
      <c r="F51" s="6">
        <v>10365.379999999999</v>
      </c>
      <c r="G51" s="6">
        <v>10497.65</v>
      </c>
      <c r="H51" s="6">
        <v>7719.24</v>
      </c>
      <c r="I51" s="6">
        <v>7443.61</v>
      </c>
      <c r="J51" s="6">
        <v>9588.82</v>
      </c>
      <c r="K51" s="6">
        <v>11451.91</v>
      </c>
      <c r="L51" s="6">
        <v>9532.76</v>
      </c>
      <c r="M51" s="6">
        <v>11478.7</v>
      </c>
      <c r="N51" s="5">
        <f t="shared" si="1"/>
        <v>115271.63</v>
      </c>
      <c r="Q51" s="6"/>
    </row>
    <row r="52" spans="1:17">
      <c r="A52" t="s">
        <v>40</v>
      </c>
      <c r="B52" s="6">
        <v>864182.25</v>
      </c>
      <c r="C52" s="6">
        <v>632523.5</v>
      </c>
      <c r="D52" s="6">
        <v>491286.82</v>
      </c>
      <c r="E52" s="6">
        <v>551159.07999999996</v>
      </c>
      <c r="F52" s="6">
        <v>562305.6</v>
      </c>
      <c r="G52" s="6">
        <v>847703.35</v>
      </c>
      <c r="H52" s="6">
        <v>1296397.44</v>
      </c>
      <c r="I52" s="6">
        <v>1426190.59</v>
      </c>
      <c r="J52" s="6">
        <v>1767720.21</v>
      </c>
      <c r="K52" s="6">
        <v>1069096.45</v>
      </c>
      <c r="L52" s="6">
        <v>800001.1</v>
      </c>
      <c r="M52" s="6">
        <v>1091234.9099999999</v>
      </c>
      <c r="N52" s="5">
        <f t="shared" si="1"/>
        <v>11399801.299999999</v>
      </c>
      <c r="Q52" s="6"/>
    </row>
    <row r="53" spans="1:17">
      <c r="A53" t="s">
        <v>41</v>
      </c>
      <c r="B53" s="6">
        <v>80693.86</v>
      </c>
      <c r="C53" s="6">
        <v>72535.67</v>
      </c>
      <c r="D53" s="6">
        <v>76284.149999999994</v>
      </c>
      <c r="E53" s="6">
        <v>67376.41</v>
      </c>
      <c r="F53" s="6">
        <v>86344.4</v>
      </c>
      <c r="G53" s="6">
        <v>77200.490000000005</v>
      </c>
      <c r="H53" s="6">
        <v>79452.399999999994</v>
      </c>
      <c r="I53" s="6">
        <v>110113.77</v>
      </c>
      <c r="J53" s="6">
        <v>146017.67000000001</v>
      </c>
      <c r="K53" s="6">
        <v>151591.82999999999</v>
      </c>
      <c r="L53" s="6">
        <v>105188.75</v>
      </c>
      <c r="M53" s="6">
        <v>82839.94</v>
      </c>
      <c r="N53" s="5">
        <f t="shared" si="1"/>
        <v>1135639.3399999999</v>
      </c>
      <c r="Q53" s="6"/>
    </row>
    <row r="54" spans="1:17">
      <c r="A54" t="s">
        <v>137</v>
      </c>
      <c r="B54" s="5">
        <v>56249.37</v>
      </c>
      <c r="C54" s="6">
        <v>106741.16</v>
      </c>
      <c r="D54" s="6">
        <v>71124.740000000005</v>
      </c>
      <c r="E54" s="6">
        <v>68756.98</v>
      </c>
      <c r="F54" s="6">
        <v>71011.47</v>
      </c>
      <c r="G54" s="6">
        <v>90647.07</v>
      </c>
      <c r="H54" s="6">
        <v>109910.51</v>
      </c>
      <c r="I54" s="6">
        <v>191167.49</v>
      </c>
      <c r="J54" s="6">
        <v>226163.57</v>
      </c>
      <c r="K54" s="6">
        <v>280463.09000000003</v>
      </c>
      <c r="L54" s="6">
        <v>149534.51</v>
      </c>
      <c r="M54" s="6">
        <v>101528.94</v>
      </c>
      <c r="N54" s="5">
        <f t="shared" si="1"/>
        <v>1523298.9</v>
      </c>
      <c r="Q54" s="6"/>
    </row>
    <row r="55" spans="1:17">
      <c r="A55" t="s">
        <v>43</v>
      </c>
      <c r="B55" s="5">
        <f>0.8*2940825.34</f>
        <v>2352660.2719999999</v>
      </c>
      <c r="C55" s="6">
        <f>0.8*3269049.03</f>
        <v>2615239.2239999999</v>
      </c>
      <c r="D55">
        <f>0.8*2634490.22</f>
        <v>2107592.1760000004</v>
      </c>
      <c r="E55" s="6">
        <f>0.8*1985763.7</f>
        <v>1588610.96</v>
      </c>
      <c r="F55" s="6">
        <f>0.8*2499577.25</f>
        <v>1999661.8</v>
      </c>
      <c r="G55" s="6">
        <f>0.8*2763685</f>
        <v>2210948</v>
      </c>
      <c r="H55" s="6">
        <f>0.8*3774560.32</f>
        <v>3019648.2560000001</v>
      </c>
      <c r="I55" s="6">
        <f>0.8*4471598.6</f>
        <v>3577278.88</v>
      </c>
      <c r="J55" s="6">
        <f>0.8*4976774.12</f>
        <v>3981419.2960000001</v>
      </c>
      <c r="K55" s="6">
        <f>0.8*5640627.38</f>
        <v>4512501.9040000001</v>
      </c>
      <c r="L55" s="6">
        <f>0.8*4274242.23</f>
        <v>3419393.7840000005</v>
      </c>
      <c r="M55" s="6">
        <f>0.8*3541810.48</f>
        <v>2833448.3840000001</v>
      </c>
      <c r="N55" s="5">
        <f t="shared" si="1"/>
        <v>34218402.936000004</v>
      </c>
      <c r="Q55" s="6"/>
    </row>
    <row r="56" spans="1:17">
      <c r="A56" t="s">
        <v>44</v>
      </c>
      <c r="B56" s="5">
        <v>517106.26</v>
      </c>
      <c r="C56" s="6">
        <v>599418.43000000005</v>
      </c>
      <c r="D56" s="6">
        <v>392562.24</v>
      </c>
      <c r="E56" s="6">
        <v>304228.25</v>
      </c>
      <c r="F56" s="6">
        <v>352086.3</v>
      </c>
      <c r="G56" s="6">
        <v>251087</v>
      </c>
      <c r="H56" s="6">
        <v>205817.3</v>
      </c>
      <c r="I56" s="6">
        <v>244021.29</v>
      </c>
      <c r="J56" s="6">
        <v>326954.58</v>
      </c>
      <c r="K56" s="6">
        <v>546386.68000000005</v>
      </c>
      <c r="L56" s="6">
        <v>540770.43000000005</v>
      </c>
      <c r="M56" s="6">
        <v>493936.13</v>
      </c>
      <c r="N56" s="5">
        <f t="shared" si="1"/>
        <v>4774374.8899999997</v>
      </c>
      <c r="Q56" s="6"/>
    </row>
    <row r="57" spans="1:17">
      <c r="A57" t="s">
        <v>45</v>
      </c>
      <c r="B57" s="6">
        <v>3330612.35</v>
      </c>
      <c r="C57" s="6">
        <v>1907946.18</v>
      </c>
      <c r="D57" s="6">
        <v>1143072.9099999999</v>
      </c>
      <c r="E57" s="6">
        <v>886981.06</v>
      </c>
      <c r="F57" s="6">
        <v>313442.31</v>
      </c>
      <c r="G57" s="6">
        <v>320915.76</v>
      </c>
      <c r="H57" s="6">
        <v>410853.35</v>
      </c>
      <c r="I57" s="6">
        <v>492951.35</v>
      </c>
      <c r="J57" s="6">
        <v>1033763.09</v>
      </c>
      <c r="K57" s="6">
        <v>1248990.4099999999</v>
      </c>
      <c r="L57" s="6">
        <v>1628068.98</v>
      </c>
      <c r="M57" s="6">
        <v>3247331.26</v>
      </c>
      <c r="N57" s="5">
        <f t="shared" si="1"/>
        <v>15964929.01</v>
      </c>
      <c r="Q57" s="6"/>
    </row>
    <row r="58" spans="1:17">
      <c r="A58" t="s">
        <v>46</v>
      </c>
      <c r="B58" s="6">
        <v>12318.93</v>
      </c>
      <c r="C58" s="6">
        <v>13315.99</v>
      </c>
      <c r="D58" s="6">
        <v>11161.83</v>
      </c>
      <c r="E58" s="39">
        <v>10775.53</v>
      </c>
      <c r="F58" s="6">
        <v>17492.25</v>
      </c>
      <c r="G58" s="6">
        <v>21221.63</v>
      </c>
      <c r="H58" s="6">
        <v>27395.08</v>
      </c>
      <c r="I58" s="6">
        <v>33413.35</v>
      </c>
      <c r="J58" s="6">
        <v>34469.980000000003</v>
      </c>
      <c r="K58" s="6">
        <v>30342.07</v>
      </c>
      <c r="L58" s="6">
        <v>18581.62</v>
      </c>
      <c r="M58" s="6">
        <v>13568.26</v>
      </c>
      <c r="N58" s="5">
        <f t="shared" si="1"/>
        <v>244056.52000000002</v>
      </c>
      <c r="Q58" s="6"/>
    </row>
    <row r="59" spans="1:17">
      <c r="A59" t="s">
        <v>47</v>
      </c>
      <c r="B59" s="6">
        <v>16243300</v>
      </c>
      <c r="C59" s="6">
        <v>14845400</v>
      </c>
      <c r="D59" s="6">
        <v>13755700</v>
      </c>
      <c r="E59" s="6">
        <v>17234000</v>
      </c>
      <c r="F59" s="6">
        <v>17415400</v>
      </c>
      <c r="G59" s="6">
        <v>18265800</v>
      </c>
      <c r="H59" s="6">
        <v>18838400</v>
      </c>
      <c r="I59" s="6">
        <v>19751400</v>
      </c>
      <c r="J59" s="6">
        <v>24617600</v>
      </c>
      <c r="K59" s="6">
        <v>20851200</v>
      </c>
      <c r="L59" s="6">
        <v>17678200</v>
      </c>
      <c r="M59" s="6">
        <v>19088300</v>
      </c>
      <c r="N59" s="5">
        <f t="shared" si="1"/>
        <v>218584700</v>
      </c>
      <c r="Q59" s="6"/>
    </row>
    <row r="60" spans="1:17">
      <c r="A60" t="s">
        <v>48</v>
      </c>
      <c r="B60" s="5">
        <v>3676025.17</v>
      </c>
      <c r="C60" s="6">
        <v>3820870.63</v>
      </c>
      <c r="D60" s="6">
        <v>3153240.62</v>
      </c>
      <c r="E60" s="6">
        <v>2719621.39</v>
      </c>
      <c r="F60" s="6">
        <v>2958390.8</v>
      </c>
      <c r="G60" s="6">
        <v>3002887.64</v>
      </c>
      <c r="H60" s="6">
        <v>3797347.72</v>
      </c>
      <c r="I60" s="6">
        <v>3913774.81</v>
      </c>
      <c r="J60" s="6">
        <v>3752011.3</v>
      </c>
      <c r="K60" s="6">
        <v>5074278.87</v>
      </c>
      <c r="L60" s="6">
        <v>4278261.1900000004</v>
      </c>
      <c r="M60" s="6">
        <v>3204094.42</v>
      </c>
      <c r="N60" s="5">
        <f t="shared" si="1"/>
        <v>43350804.559999995</v>
      </c>
      <c r="Q60" s="6"/>
    </row>
    <row r="61" spans="1:17">
      <c r="A61" t="s">
        <v>49</v>
      </c>
      <c r="B61" s="6">
        <v>1795740.63</v>
      </c>
      <c r="C61" s="6">
        <v>1970480.65</v>
      </c>
      <c r="D61" s="6">
        <v>1621608.42</v>
      </c>
      <c r="E61" s="6">
        <v>1857806.02</v>
      </c>
      <c r="F61" s="6">
        <v>2751115.35</v>
      </c>
      <c r="G61" s="6">
        <v>3785957.76</v>
      </c>
      <c r="H61" s="6">
        <v>5065319.12</v>
      </c>
      <c r="I61" s="6">
        <v>6140423.5599999996</v>
      </c>
      <c r="J61" s="6">
        <v>6690921.9699999997</v>
      </c>
      <c r="K61" s="6">
        <v>4416637.33</v>
      </c>
      <c r="L61" s="6">
        <v>3002755.51</v>
      </c>
      <c r="M61" s="6">
        <v>2512755.17</v>
      </c>
      <c r="N61" s="5">
        <f t="shared" si="1"/>
        <v>41611521.489999995</v>
      </c>
      <c r="Q61" s="6"/>
    </row>
    <row r="62" spans="1:17">
      <c r="A62" t="s">
        <v>50</v>
      </c>
      <c r="B62" s="6">
        <v>59069.04</v>
      </c>
      <c r="C62" s="6">
        <v>54663.39</v>
      </c>
      <c r="D62" s="6">
        <v>51521.08</v>
      </c>
      <c r="E62" s="39">
        <v>49056.92</v>
      </c>
      <c r="F62" s="6">
        <v>60229.65</v>
      </c>
      <c r="G62" s="6">
        <v>71464.7</v>
      </c>
      <c r="H62" s="6">
        <v>65687.81</v>
      </c>
      <c r="I62" s="6">
        <v>97768.76</v>
      </c>
      <c r="J62" s="6">
        <v>126936.65</v>
      </c>
      <c r="K62" s="6">
        <v>132896.57</v>
      </c>
      <c r="L62" s="6">
        <v>97920.72</v>
      </c>
      <c r="M62" s="6">
        <v>79086.34</v>
      </c>
      <c r="N62" s="5">
        <f t="shared" si="1"/>
        <v>946301.63</v>
      </c>
      <c r="Q62" s="6"/>
    </row>
    <row r="63" spans="1:17">
      <c r="A63" t="s">
        <v>51</v>
      </c>
      <c r="B63" s="6">
        <v>3157956.91</v>
      </c>
      <c r="C63" s="6">
        <v>2504555.66</v>
      </c>
      <c r="D63" s="6">
        <v>1927455.64</v>
      </c>
      <c r="E63" s="6">
        <v>2289028.35</v>
      </c>
      <c r="F63" s="6">
        <v>2002683.6</v>
      </c>
      <c r="G63" s="6">
        <v>2391134.14</v>
      </c>
      <c r="H63" s="6">
        <v>3006838.96</v>
      </c>
      <c r="I63" s="6">
        <v>3895396.7</v>
      </c>
      <c r="J63" s="6">
        <v>6034716.0199999996</v>
      </c>
      <c r="K63" s="6">
        <v>4180830.04</v>
      </c>
      <c r="L63" s="6">
        <v>3257050.72</v>
      </c>
      <c r="M63" s="6">
        <v>3569780.98</v>
      </c>
      <c r="N63" s="5">
        <f t="shared" si="1"/>
        <v>38217427.719999999</v>
      </c>
      <c r="Q63" s="6"/>
    </row>
    <row r="64" spans="1:17">
      <c r="A64" t="s">
        <v>52</v>
      </c>
      <c r="B64" s="6">
        <v>680005.27</v>
      </c>
      <c r="C64" s="6">
        <v>694816.83</v>
      </c>
      <c r="D64" s="6">
        <v>694816.83</v>
      </c>
      <c r="E64" s="6">
        <v>470705.38</v>
      </c>
      <c r="F64" s="6">
        <v>607173.06999999995</v>
      </c>
      <c r="G64" s="6">
        <v>522514.29</v>
      </c>
      <c r="H64" s="6">
        <v>700639.18</v>
      </c>
      <c r="I64" s="6">
        <v>740399.76</v>
      </c>
      <c r="J64" s="6">
        <v>931002.03</v>
      </c>
      <c r="K64" s="6">
        <v>152194.75</v>
      </c>
      <c r="L64" s="6">
        <v>949671.33</v>
      </c>
      <c r="M64" s="6">
        <v>704154.65</v>
      </c>
      <c r="N64" s="5">
        <f t="shared" si="1"/>
        <v>7848093.3700000001</v>
      </c>
      <c r="Q64" s="6"/>
    </row>
    <row r="65" spans="1:17">
      <c r="A65" t="s">
        <v>53</v>
      </c>
      <c r="B65" s="6">
        <v>23665.84</v>
      </c>
      <c r="C65" s="6">
        <v>20773.72</v>
      </c>
      <c r="D65" s="6">
        <v>20419.93</v>
      </c>
      <c r="E65" s="6">
        <v>18261.36</v>
      </c>
      <c r="F65" s="6">
        <v>23510.07</v>
      </c>
      <c r="G65" s="6">
        <v>18446.169999999998</v>
      </c>
      <c r="H65" s="6">
        <v>26227.32</v>
      </c>
      <c r="I65" s="6">
        <v>31330.52</v>
      </c>
      <c r="J65" s="6">
        <v>41870.83</v>
      </c>
      <c r="K65" s="6">
        <v>34085.449999999997</v>
      </c>
      <c r="L65" s="6">
        <v>30735.39</v>
      </c>
      <c r="M65" s="6">
        <v>23617.69</v>
      </c>
      <c r="N65" s="5">
        <f t="shared" si="1"/>
        <v>312944.29000000004</v>
      </c>
      <c r="Q65" s="6"/>
    </row>
    <row r="66" spans="1:17">
      <c r="A66" t="s">
        <v>54</v>
      </c>
      <c r="B66" s="6">
        <v>889318.07</v>
      </c>
      <c r="C66" s="6">
        <v>996725.22</v>
      </c>
      <c r="D66" s="6">
        <v>681077.2</v>
      </c>
      <c r="E66" s="6">
        <v>466721.06</v>
      </c>
      <c r="F66" s="6">
        <v>524844.05000000005</v>
      </c>
      <c r="G66" s="6">
        <v>591206.42000000004</v>
      </c>
      <c r="H66" s="6">
        <v>603530.34</v>
      </c>
      <c r="I66" s="28">
        <v>639140.73</v>
      </c>
      <c r="J66" s="6">
        <v>768608.39</v>
      </c>
      <c r="K66" s="6">
        <v>1024941.6</v>
      </c>
      <c r="L66" s="6">
        <v>926966.85</v>
      </c>
      <c r="M66" s="6">
        <v>949948.38</v>
      </c>
      <c r="N66" s="5">
        <f t="shared" si="1"/>
        <v>9063028.3099999987</v>
      </c>
      <c r="Q66" s="6"/>
    </row>
    <row r="67" spans="1:17">
      <c r="A67" t="s">
        <v>55</v>
      </c>
      <c r="B67" s="6">
        <v>202630.2</v>
      </c>
      <c r="C67" s="6">
        <v>230595.81</v>
      </c>
      <c r="D67" s="6">
        <v>193452.92</v>
      </c>
      <c r="E67" s="6">
        <v>132063.35</v>
      </c>
      <c r="F67" s="6">
        <v>182524.58</v>
      </c>
      <c r="G67" s="6">
        <v>201085.39</v>
      </c>
      <c r="H67" s="6">
        <v>252888.17</v>
      </c>
      <c r="I67" s="6">
        <v>370227.91</v>
      </c>
      <c r="J67" s="6">
        <v>486168.53</v>
      </c>
      <c r="K67" s="6">
        <v>546105.06999999995</v>
      </c>
      <c r="L67" s="6">
        <v>298800.52</v>
      </c>
      <c r="M67" s="6">
        <v>225347.71</v>
      </c>
      <c r="N67" s="5">
        <f t="shared" si="1"/>
        <v>3321890.1599999997</v>
      </c>
      <c r="Q67" s="6"/>
    </row>
    <row r="68" spans="1:17">
      <c r="A68" t="s">
        <v>56</v>
      </c>
      <c r="B68" s="6">
        <v>427576.09</v>
      </c>
      <c r="C68" s="6">
        <v>228503.53</v>
      </c>
      <c r="D68" s="6">
        <v>135703.18</v>
      </c>
      <c r="E68" s="6">
        <v>97214.84</v>
      </c>
      <c r="F68" s="6">
        <v>64186.85</v>
      </c>
      <c r="G68" s="6">
        <v>73768.84</v>
      </c>
      <c r="H68" s="6">
        <v>68102.31</v>
      </c>
      <c r="I68" s="6">
        <v>82935.53</v>
      </c>
      <c r="J68" s="6">
        <v>146059.47</v>
      </c>
      <c r="K68" s="6">
        <v>166965.70000000001</v>
      </c>
      <c r="L68" s="6">
        <v>233267</v>
      </c>
      <c r="M68" s="6">
        <v>365614.97</v>
      </c>
      <c r="N68" s="5">
        <f t="shared" si="1"/>
        <v>2089898.3099999998</v>
      </c>
      <c r="Q68" s="6"/>
    </row>
    <row r="69" spans="1:17">
      <c r="A69" t="s">
        <v>57</v>
      </c>
      <c r="B69" s="5">
        <v>1269324.8899999999</v>
      </c>
      <c r="C69" s="6">
        <v>1383236.6</v>
      </c>
      <c r="D69" s="6">
        <v>950152.27</v>
      </c>
      <c r="E69" s="6">
        <v>697161.09</v>
      </c>
      <c r="F69" s="6">
        <v>942957.44</v>
      </c>
      <c r="G69" s="6">
        <v>1010382.61</v>
      </c>
      <c r="H69" s="6">
        <v>1378965.65</v>
      </c>
      <c r="I69" s="6">
        <v>2361244.08</v>
      </c>
      <c r="J69" s="6">
        <v>2471465.17</v>
      </c>
      <c r="K69" s="6">
        <v>3001970.09</v>
      </c>
      <c r="L69" s="6">
        <v>1936873.48</v>
      </c>
      <c r="M69" s="6">
        <v>1257438.43</v>
      </c>
      <c r="N69" s="5">
        <f t="shared" ref="N69:N76" si="2">SUM(B69:M69)</f>
        <v>18661171.800000001</v>
      </c>
      <c r="Q69" s="6"/>
    </row>
    <row r="70" spans="1:17">
      <c r="A70" t="s">
        <v>58</v>
      </c>
      <c r="B70" s="5">
        <v>325396.5</v>
      </c>
      <c r="C70" s="6">
        <v>316969.89</v>
      </c>
      <c r="D70" s="6">
        <v>300955.34999999998</v>
      </c>
      <c r="E70" s="6">
        <v>271010.78999999998</v>
      </c>
      <c r="F70" s="6">
        <v>345553.42</v>
      </c>
      <c r="G70" s="6">
        <v>326890.8</v>
      </c>
      <c r="H70" s="6">
        <v>369179.12</v>
      </c>
      <c r="I70" s="6">
        <v>408722.33</v>
      </c>
      <c r="J70" s="6">
        <v>483661.31</v>
      </c>
      <c r="K70" s="6">
        <v>509179.07</v>
      </c>
      <c r="L70" s="6">
        <v>405854.61</v>
      </c>
      <c r="M70" s="6">
        <v>401958.83</v>
      </c>
      <c r="N70" s="5">
        <f t="shared" si="2"/>
        <v>4465332.0199999996</v>
      </c>
      <c r="Q70" s="6"/>
    </row>
    <row r="71" spans="1:17">
      <c r="A71" t="s">
        <v>59</v>
      </c>
      <c r="B71" s="6">
        <v>25061.23</v>
      </c>
      <c r="C71" s="6">
        <v>18984.919999999998</v>
      </c>
      <c r="D71" s="6">
        <v>20553.66</v>
      </c>
      <c r="E71" s="39">
        <v>20107.259999999998</v>
      </c>
      <c r="F71" s="6">
        <v>29014.15</v>
      </c>
      <c r="G71" s="6">
        <v>36537.56</v>
      </c>
      <c r="H71" s="6">
        <v>61589.77</v>
      </c>
      <c r="I71" s="6">
        <v>108710.37</v>
      </c>
      <c r="J71" s="6">
        <v>99954.77</v>
      </c>
      <c r="K71" s="6">
        <v>102828.36</v>
      </c>
      <c r="L71" s="6">
        <v>47018.47</v>
      </c>
      <c r="M71" s="6">
        <v>30921.040000000001</v>
      </c>
      <c r="N71" s="5">
        <f t="shared" si="2"/>
        <v>601281.56000000006</v>
      </c>
      <c r="Q71" s="6"/>
    </row>
    <row r="72" spans="1:17">
      <c r="A72" t="s">
        <v>60</v>
      </c>
      <c r="B72" s="6">
        <v>16643.46</v>
      </c>
      <c r="C72" s="6">
        <v>15438.42</v>
      </c>
      <c r="D72" s="6">
        <v>15755.45</v>
      </c>
      <c r="E72" s="6">
        <v>20773.98</v>
      </c>
      <c r="F72" s="6">
        <v>18892.400000000001</v>
      </c>
      <c r="G72" s="6">
        <v>14118.71</v>
      </c>
      <c r="H72" s="6">
        <v>16908.599999999999</v>
      </c>
      <c r="I72" s="6">
        <v>12936.6</v>
      </c>
      <c r="J72" s="6">
        <v>25481.200000000001</v>
      </c>
      <c r="K72" s="6">
        <v>22889.119999999999</v>
      </c>
      <c r="L72" s="6">
        <v>20633.82</v>
      </c>
      <c r="M72" s="6">
        <v>19023.61</v>
      </c>
      <c r="N72" s="5">
        <f t="shared" si="2"/>
        <v>219495.37</v>
      </c>
      <c r="Q72" s="6"/>
    </row>
    <row r="73" spans="1:17">
      <c r="A73" t="s">
        <v>130</v>
      </c>
      <c r="B73" s="6">
        <v>22618</v>
      </c>
      <c r="C73" s="6">
        <v>34613</v>
      </c>
      <c r="D73" s="6">
        <v>23557</v>
      </c>
      <c r="E73" s="6">
        <v>16332</v>
      </c>
      <c r="F73" s="6">
        <v>17095</v>
      </c>
      <c r="G73" s="6">
        <v>15145</v>
      </c>
      <c r="H73" s="6">
        <v>11886</v>
      </c>
      <c r="I73" s="6">
        <v>13168</v>
      </c>
      <c r="J73" s="6">
        <v>14443</v>
      </c>
      <c r="K73" s="6">
        <v>21004</v>
      </c>
      <c r="L73" s="6">
        <v>18929</v>
      </c>
      <c r="M73" s="6">
        <v>20298</v>
      </c>
      <c r="N73" s="5">
        <f t="shared" si="2"/>
        <v>229088</v>
      </c>
      <c r="Q73" s="6"/>
    </row>
    <row r="74" spans="1:17">
      <c r="A74" t="s">
        <v>62</v>
      </c>
      <c r="B74" s="6">
        <v>0</v>
      </c>
      <c r="C74" s="6">
        <v>0</v>
      </c>
      <c r="D74" s="6">
        <v>0</v>
      </c>
      <c r="E74" s="6">
        <v>0</v>
      </c>
      <c r="F74" s="6">
        <v>0</v>
      </c>
      <c r="G74" s="6">
        <v>0</v>
      </c>
      <c r="H74" s="6">
        <v>0</v>
      </c>
      <c r="I74" s="6">
        <v>0</v>
      </c>
      <c r="J74" s="6">
        <v>0</v>
      </c>
      <c r="K74" s="6">
        <v>0</v>
      </c>
      <c r="L74" s="6">
        <v>0</v>
      </c>
      <c r="M74" s="6">
        <v>0</v>
      </c>
      <c r="N74" s="5">
        <f t="shared" si="2"/>
        <v>0</v>
      </c>
      <c r="Q74" s="6"/>
    </row>
    <row r="75" spans="1:17">
      <c r="A75" t="s">
        <v>63</v>
      </c>
      <c r="B75" s="6">
        <v>1081349.8500000001</v>
      </c>
      <c r="C75" s="6">
        <v>617764.68999999994</v>
      </c>
      <c r="D75" s="6">
        <v>379849.01</v>
      </c>
      <c r="E75" s="6">
        <v>511674.61</v>
      </c>
      <c r="F75" s="6">
        <v>421360.16</v>
      </c>
      <c r="G75" s="6">
        <v>464040.23</v>
      </c>
      <c r="H75" s="6">
        <v>776468.32</v>
      </c>
      <c r="I75" s="27">
        <v>1142416.03</v>
      </c>
      <c r="J75" s="6">
        <v>1370133.82</v>
      </c>
      <c r="K75" s="6">
        <v>948052.42</v>
      </c>
      <c r="L75" s="6">
        <v>767867.84</v>
      </c>
      <c r="M75" s="6">
        <v>931793.85</v>
      </c>
      <c r="N75" s="5">
        <f t="shared" si="2"/>
        <v>9412770.8300000001</v>
      </c>
      <c r="Q75" s="6"/>
    </row>
    <row r="76" spans="1:17">
      <c r="A76" t="s">
        <v>125</v>
      </c>
      <c r="B76" s="5">
        <v>17591.48</v>
      </c>
      <c r="C76" s="6">
        <v>11393.89</v>
      </c>
      <c r="D76" s="6">
        <v>12032.25</v>
      </c>
      <c r="E76" s="39">
        <v>9347.7800000000007</v>
      </c>
      <c r="F76" s="6">
        <v>12532.11</v>
      </c>
      <c r="G76" s="6">
        <v>10661.37</v>
      </c>
      <c r="H76" s="6">
        <v>8621.34</v>
      </c>
      <c r="I76" s="6">
        <v>9225.7900000000009</v>
      </c>
      <c r="J76" s="6">
        <v>10089.01</v>
      </c>
      <c r="K76" s="6">
        <v>12844.26</v>
      </c>
      <c r="L76" s="6">
        <v>12176.92</v>
      </c>
      <c r="M76" s="6">
        <v>13431.73</v>
      </c>
      <c r="N76" s="5">
        <f t="shared" si="2"/>
        <v>139947.92999999996</v>
      </c>
      <c r="Q76" s="6"/>
    </row>
    <row r="77" spans="1:17">
      <c r="A77" t="s">
        <v>65</v>
      </c>
      <c r="B77" s="6">
        <v>4054227.51</v>
      </c>
      <c r="C77" s="6">
        <v>2325550.4500000002</v>
      </c>
      <c r="D77" s="6">
        <v>1744309.73</v>
      </c>
      <c r="E77" s="6">
        <v>969059.54</v>
      </c>
      <c r="F77" s="6">
        <v>493085.19</v>
      </c>
      <c r="G77" s="6">
        <v>475523.06</v>
      </c>
      <c r="H77" s="6">
        <v>425739.43</v>
      </c>
      <c r="I77" s="6">
        <v>505150.71999999997</v>
      </c>
      <c r="J77" s="6">
        <v>1490939.61</v>
      </c>
      <c r="K77" s="6">
        <v>1514573.19</v>
      </c>
      <c r="L77" s="6">
        <v>2016049.72</v>
      </c>
      <c r="M77" s="6">
        <v>3677684.5</v>
      </c>
      <c r="N77" s="5">
        <f>SUM(B77:M77)</f>
        <v>19691892.649999999</v>
      </c>
      <c r="Q77" s="6"/>
    </row>
    <row r="78" spans="1:17">
      <c r="A78" t="s">
        <v>66</v>
      </c>
      <c r="B78" s="6">
        <v>8652.69</v>
      </c>
      <c r="C78" s="6">
        <v>9571.93</v>
      </c>
      <c r="D78" s="6">
        <v>6015.91</v>
      </c>
      <c r="E78" s="39">
        <v>4773.3900000000003</v>
      </c>
      <c r="F78" s="6">
        <v>6097.41</v>
      </c>
      <c r="G78" s="6">
        <v>5295.09</v>
      </c>
      <c r="H78" s="6">
        <v>6614.52</v>
      </c>
      <c r="I78" s="6">
        <v>5030.8599999999997</v>
      </c>
      <c r="J78" s="6">
        <v>5885.3</v>
      </c>
      <c r="K78" s="6">
        <v>7423.47</v>
      </c>
      <c r="L78" s="6">
        <v>6052</v>
      </c>
      <c r="M78" s="6">
        <v>6745.88</v>
      </c>
      <c r="N78" s="5">
        <f>SUM(B78:M78)</f>
        <v>78158.450000000012</v>
      </c>
      <c r="Q78" s="6"/>
    </row>
    <row r="79" spans="1:17">
      <c r="A79" t="s">
        <v>1</v>
      </c>
      <c r="B79" s="5"/>
      <c r="C79" s="5"/>
      <c r="D79" s="5"/>
      <c r="E79" s="5"/>
      <c r="F79" s="5"/>
      <c r="G79" s="5"/>
      <c r="H79" s="5"/>
      <c r="I79" s="5"/>
      <c r="J79" s="5"/>
      <c r="K79" s="5"/>
      <c r="L79" s="28"/>
      <c r="M79" s="5"/>
      <c r="N79" s="5"/>
    </row>
    <row r="80" spans="1:17">
      <c r="A80" t="s">
        <v>68</v>
      </c>
      <c r="B80" s="5">
        <f t="shared" ref="B80:M80" si="3">SUM(B12:B78)</f>
        <v>60602802.265333347</v>
      </c>
      <c r="C80" s="5">
        <f t="shared" si="3"/>
        <v>54805388.56400001</v>
      </c>
      <c r="D80" s="5">
        <f t="shared" si="3"/>
        <v>45201147.962666668</v>
      </c>
      <c r="E80" s="5">
        <f t="shared" si="3"/>
        <v>45683260.083333351</v>
      </c>
      <c r="F80" s="5">
        <f t="shared" si="3"/>
        <v>47586386.399999976</v>
      </c>
      <c r="G80" s="5">
        <f t="shared" si="3"/>
        <v>52605810.890000008</v>
      </c>
      <c r="H80" s="5">
        <f t="shared" si="3"/>
        <v>61933852.112666681</v>
      </c>
      <c r="I80" s="5">
        <f t="shared" si="3"/>
        <v>73014258.086666673</v>
      </c>
      <c r="J80" s="5">
        <f t="shared" si="3"/>
        <v>88262580.352666676</v>
      </c>
      <c r="K80" s="5">
        <f t="shared" si="3"/>
        <v>84298730.837333336</v>
      </c>
      <c r="L80" s="28">
        <f t="shared" si="3"/>
        <v>66014127.880666666</v>
      </c>
      <c r="M80" s="5">
        <f t="shared" si="3"/>
        <v>66600902.397333346</v>
      </c>
      <c r="N80" s="5">
        <f>SUM(B80:M80)</f>
        <v>746609247.83266675</v>
      </c>
    </row>
    <row r="81" spans="7:7">
      <c r="G81" s="5"/>
    </row>
    <row r="82" spans="7:7">
      <c r="G82" s="5"/>
    </row>
    <row r="83" spans="7:7">
      <c r="G83" s="5"/>
    </row>
    <row r="84" spans="7:7">
      <c r="G84" s="5"/>
    </row>
    <row r="85" spans="7:7">
      <c r="G85" s="5"/>
    </row>
    <row r="86" spans="7:7">
      <c r="G86" s="5"/>
    </row>
    <row r="87" spans="7:7">
      <c r="G87" s="5"/>
    </row>
    <row r="88" spans="7:7">
      <c r="G88" s="5"/>
    </row>
    <row r="89" spans="7:7">
      <c r="G89" s="5"/>
    </row>
    <row r="90" spans="7:7">
      <c r="G90" s="5"/>
    </row>
    <row r="91" spans="7:7">
      <c r="G91" s="5"/>
    </row>
    <row r="92" spans="7:7">
      <c r="G92" s="5"/>
    </row>
    <row r="93" spans="7:7">
      <c r="G93" s="5"/>
    </row>
    <row r="94" spans="7:7">
      <c r="G94" s="5"/>
    </row>
    <row r="95" spans="7:7">
      <c r="G95" s="5"/>
    </row>
    <row r="96" spans="7:7">
      <c r="G96" s="5"/>
    </row>
    <row r="97" spans="7:7">
      <c r="G97" s="5"/>
    </row>
    <row r="98" spans="7:7">
      <c r="G98" s="5"/>
    </row>
    <row r="99" spans="7:7">
      <c r="G99" s="5"/>
    </row>
    <row r="100" spans="7:7">
      <c r="G100" s="5"/>
    </row>
    <row r="101" spans="7:7">
      <c r="G101" s="5"/>
    </row>
    <row r="102" spans="7:7">
      <c r="G102" s="5"/>
    </row>
    <row r="103" spans="7:7">
      <c r="G103" s="5"/>
    </row>
    <row r="104" spans="7:7">
      <c r="G104" s="5"/>
    </row>
    <row r="105" spans="7:7">
      <c r="G105" s="5"/>
    </row>
    <row r="106" spans="7:7">
      <c r="G106" s="5"/>
    </row>
    <row r="107" spans="7:7">
      <c r="G107" s="5"/>
    </row>
    <row r="108" spans="7:7">
      <c r="G108" s="5"/>
    </row>
    <row r="109" spans="7:7">
      <c r="G109" s="5"/>
    </row>
    <row r="110" spans="7:7">
      <c r="G110" s="5"/>
    </row>
    <row r="111" spans="7:7">
      <c r="G111" s="5"/>
    </row>
    <row r="112" spans="7:7">
      <c r="G112" s="5"/>
    </row>
    <row r="113" spans="7:7">
      <c r="G113" s="5"/>
    </row>
    <row r="114" spans="7:7">
      <c r="G114" s="5"/>
    </row>
    <row r="115" spans="7:7">
      <c r="G115" s="5"/>
    </row>
    <row r="116" spans="7:7">
      <c r="G116" s="5"/>
    </row>
    <row r="117" spans="7:7">
      <c r="G117" s="5"/>
    </row>
    <row r="118" spans="7:7">
      <c r="G118" s="5"/>
    </row>
    <row r="119" spans="7:7">
      <c r="G119" s="5"/>
    </row>
    <row r="120" spans="7:7">
      <c r="G120" s="5"/>
    </row>
    <row r="121" spans="7:7">
      <c r="G121" s="5"/>
    </row>
    <row r="122" spans="7:7">
      <c r="G122" s="5"/>
    </row>
    <row r="123" spans="7:7">
      <c r="G123" s="5"/>
    </row>
    <row r="124" spans="7:7">
      <c r="G124" s="5"/>
    </row>
    <row r="125" spans="7:7">
      <c r="G125" s="5"/>
    </row>
    <row r="126" spans="7:7">
      <c r="G126" s="5"/>
    </row>
    <row r="127" spans="7:7">
      <c r="G127" s="5"/>
    </row>
    <row r="128" spans="7:7">
      <c r="G128" s="5"/>
    </row>
    <row r="129" spans="7:7">
      <c r="G129" s="5"/>
    </row>
    <row r="130" spans="7:7">
      <c r="G130" s="5"/>
    </row>
    <row r="131" spans="7:7">
      <c r="G131" s="5"/>
    </row>
    <row r="132" spans="7:7">
      <c r="G132" s="5"/>
    </row>
    <row r="133" spans="7:7">
      <c r="G133" s="5"/>
    </row>
    <row r="134" spans="7:7">
      <c r="G134" s="5"/>
    </row>
    <row r="135" spans="7:7">
      <c r="G135" s="5"/>
    </row>
    <row r="136" spans="7:7">
      <c r="G136" s="5"/>
    </row>
    <row r="137" spans="7:7">
      <c r="G137" s="5"/>
    </row>
    <row r="138" spans="7:7">
      <c r="G138" s="5"/>
    </row>
    <row r="139" spans="7:7">
      <c r="G139" s="5"/>
    </row>
    <row r="140" spans="7:7">
      <c r="G140" s="5"/>
    </row>
    <row r="141" spans="7:7">
      <c r="G141" s="5"/>
    </row>
    <row r="142" spans="7:7">
      <c r="G142" s="5"/>
    </row>
    <row r="143" spans="7:7">
      <c r="G143" s="5"/>
    </row>
    <row r="144" spans="7:7">
      <c r="G144" s="5"/>
    </row>
    <row r="145" spans="7:7">
      <c r="G145" s="5"/>
    </row>
    <row r="146" spans="7:7">
      <c r="G146" s="5"/>
    </row>
    <row r="147" spans="7:7">
      <c r="G147" s="5"/>
    </row>
    <row r="148" spans="7:7">
      <c r="G148" s="5"/>
    </row>
    <row r="149" spans="7:7">
      <c r="G149" s="5"/>
    </row>
    <row r="150" spans="7:7">
      <c r="G150" s="5"/>
    </row>
    <row r="151" spans="7:7">
      <c r="G151" s="5"/>
    </row>
    <row r="152" spans="7:7">
      <c r="G152" s="5"/>
    </row>
    <row r="153" spans="7:7">
      <c r="G153" s="5"/>
    </row>
    <row r="154" spans="7:7">
      <c r="G154" s="5"/>
    </row>
    <row r="155" spans="7:7">
      <c r="G155" s="5"/>
    </row>
    <row r="156" spans="7:7">
      <c r="G156" s="5"/>
    </row>
    <row r="157" spans="7:7">
      <c r="G157" s="5"/>
    </row>
    <row r="158" spans="7:7">
      <c r="G158" s="5"/>
    </row>
    <row r="159" spans="7:7">
      <c r="G159" s="5"/>
    </row>
    <row r="160" spans="7:7">
      <c r="G160" s="5"/>
    </row>
    <row r="161" spans="7:7">
      <c r="G161" s="5"/>
    </row>
    <row r="162" spans="7:7">
      <c r="G162" s="5"/>
    </row>
    <row r="163" spans="7:7">
      <c r="G163" s="5"/>
    </row>
    <row r="164" spans="7:7">
      <c r="G164" s="5"/>
    </row>
    <row r="165" spans="7:7">
      <c r="G165" s="5"/>
    </row>
    <row r="166" spans="7:7">
      <c r="G166" s="5"/>
    </row>
    <row r="167" spans="7:7">
      <c r="G167" s="5"/>
    </row>
    <row r="168" spans="7:7">
      <c r="G168" s="5"/>
    </row>
    <row r="169" spans="7:7">
      <c r="G169" s="5"/>
    </row>
    <row r="170" spans="7:7">
      <c r="G170" s="5"/>
    </row>
    <row r="171" spans="7:7">
      <c r="G171" s="5"/>
    </row>
    <row r="172" spans="7:7">
      <c r="G172" s="5"/>
    </row>
    <row r="173" spans="7:7">
      <c r="G173" s="5"/>
    </row>
    <row r="174" spans="7:7">
      <c r="G174" s="5"/>
    </row>
    <row r="175" spans="7:7">
      <c r="G175" s="5"/>
    </row>
    <row r="176" spans="7:7">
      <c r="G176" s="5"/>
    </row>
    <row r="177" spans="7:7">
      <c r="G177" s="5"/>
    </row>
    <row r="178" spans="7:7">
      <c r="G178" s="5"/>
    </row>
    <row r="179" spans="7:7">
      <c r="G179" s="5"/>
    </row>
    <row r="180" spans="7:7">
      <c r="G180" s="5"/>
    </row>
    <row r="181" spans="7:7">
      <c r="G181" s="5"/>
    </row>
  </sheetData>
  <mergeCells count="5">
    <mergeCell ref="A3:N3"/>
    <mergeCell ref="A7:N7"/>
    <mergeCell ref="A6:N6"/>
    <mergeCell ref="A5:N5"/>
    <mergeCell ref="A4:N4"/>
  </mergeCells>
  <phoneticPr fontId="4" type="noConversion"/>
  <printOptions headings="1" gridLines="1"/>
  <pageMargins left="0" right="0" top="0.5" bottom="0.25" header="0" footer="0"/>
  <pageSetup scale="110"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4"/>
    <pageSetUpPr fitToPage="1"/>
  </sheetPr>
  <dimension ref="A1:N82"/>
  <sheetViews>
    <sheetView workbookViewId="0">
      <pane xSplit="1" ySplit="11" topLeftCell="B57" activePane="bottomRight" state="frozen"/>
      <selection pane="topRight" activeCell="B1" sqref="B1"/>
      <selection pane="bottomLeft" activeCell="A10" sqref="A10"/>
      <selection pane="bottomRight" activeCell="M76" sqref="M76"/>
    </sheetView>
  </sheetViews>
  <sheetFormatPr defaultRowHeight="12.75"/>
  <cols>
    <col min="1" max="1" width="16.1640625" bestFit="1" customWidth="1"/>
    <col min="7" max="7" width="10.1640625" bestFit="1" customWidth="1"/>
    <col min="10" max="11" width="10.1640625" bestFit="1" customWidth="1"/>
    <col min="13" max="13" width="10.1640625" bestFit="1" customWidth="1"/>
    <col min="14" max="14" width="10.1640625" style="5" bestFit="1" customWidth="1"/>
  </cols>
  <sheetData>
    <row r="1" spans="1:14">
      <c r="A1" t="str">
        <f>'SFY1415'!A1</f>
        <v>VALIDATED TAX RECEIPTS DATA FOR:  JULY, 2014 thru June, 2015</v>
      </c>
      <c r="N1" t="s">
        <v>89</v>
      </c>
    </row>
    <row r="2" spans="1:14">
      <c r="N2"/>
    </row>
    <row r="3" spans="1:14">
      <c r="A3" s="41" t="s">
        <v>69</v>
      </c>
      <c r="B3" s="41"/>
      <c r="C3" s="41"/>
      <c r="D3" s="41"/>
      <c r="E3" s="41"/>
      <c r="F3" s="41"/>
      <c r="G3" s="41"/>
      <c r="H3" s="41"/>
      <c r="I3" s="41"/>
      <c r="J3" s="41"/>
      <c r="K3" s="41"/>
      <c r="L3" s="41"/>
      <c r="M3" s="41"/>
      <c r="N3" s="41"/>
    </row>
    <row r="4" spans="1:14">
      <c r="A4" s="41" t="s">
        <v>131</v>
      </c>
      <c r="B4" s="41"/>
      <c r="C4" s="41"/>
      <c r="D4" s="41"/>
      <c r="E4" s="41"/>
      <c r="F4" s="41"/>
      <c r="G4" s="41"/>
      <c r="H4" s="41"/>
      <c r="I4" s="41"/>
      <c r="J4" s="41"/>
      <c r="K4" s="41"/>
      <c r="L4" s="41"/>
      <c r="M4" s="41"/>
      <c r="N4" s="41"/>
    </row>
    <row r="5" spans="1:14">
      <c r="A5" s="41" t="s">
        <v>70</v>
      </c>
      <c r="B5" s="41"/>
      <c r="C5" s="41"/>
      <c r="D5" s="41"/>
      <c r="E5" s="41"/>
      <c r="F5" s="41"/>
      <c r="G5" s="41"/>
      <c r="H5" s="41"/>
      <c r="I5" s="41"/>
      <c r="J5" s="41"/>
      <c r="K5" s="41"/>
      <c r="L5" s="41"/>
      <c r="M5" s="41"/>
      <c r="N5" s="41"/>
    </row>
    <row r="6" spans="1:14">
      <c r="A6" s="41" t="s">
        <v>135</v>
      </c>
      <c r="B6" s="41"/>
      <c r="C6" s="41"/>
      <c r="D6" s="41"/>
      <c r="E6" s="41"/>
      <c r="F6" s="41"/>
      <c r="G6" s="41"/>
      <c r="H6" s="41"/>
      <c r="I6" s="41"/>
      <c r="J6" s="41"/>
      <c r="K6" s="41"/>
      <c r="L6" s="41"/>
      <c r="M6" s="41"/>
      <c r="N6" s="41"/>
    </row>
    <row r="7" spans="1:14">
      <c r="A7" s="41" t="s">
        <v>132</v>
      </c>
      <c r="B7" s="41"/>
      <c r="C7" s="41"/>
      <c r="D7" s="41"/>
      <c r="E7" s="41"/>
      <c r="F7" s="41"/>
      <c r="G7" s="41"/>
      <c r="H7" s="41"/>
      <c r="I7" s="41"/>
      <c r="J7" s="41"/>
      <c r="K7" s="41"/>
      <c r="L7" s="41"/>
      <c r="M7" s="41"/>
      <c r="N7" s="41"/>
    </row>
    <row r="9" spans="1:14">
      <c r="B9" s="1">
        <f>'Local Option Sales Tax Coll'!B9</f>
        <v>41821</v>
      </c>
      <c r="C9" s="1">
        <f>'Local Option Sales Tax Coll'!C9</f>
        <v>41852</v>
      </c>
      <c r="D9" s="1">
        <f>'Local Option Sales Tax Coll'!D9</f>
        <v>41883</v>
      </c>
      <c r="E9" s="1">
        <f>'Local Option Sales Tax Coll'!E9</f>
        <v>41913</v>
      </c>
      <c r="F9" s="1">
        <f>'Local Option Sales Tax Coll'!F9</f>
        <v>41944</v>
      </c>
      <c r="G9" s="1">
        <f>'Local Option Sales Tax Coll'!G9</f>
        <v>41974</v>
      </c>
      <c r="H9" s="1">
        <f>'Local Option Sales Tax Coll'!H9</f>
        <v>42005</v>
      </c>
      <c r="I9" s="1">
        <f>'Local Option Sales Tax Coll'!I9</f>
        <v>42036</v>
      </c>
      <c r="J9" s="1">
        <f>'Local Option Sales Tax Coll'!J9</f>
        <v>42064</v>
      </c>
      <c r="K9" s="1">
        <f>'Local Option Sales Tax Coll'!K9</f>
        <v>42095</v>
      </c>
      <c r="L9" s="1">
        <f>'Local Option Sales Tax Coll'!L9</f>
        <v>42125</v>
      </c>
      <c r="M9" s="1">
        <f>'Local Option Sales Tax Coll'!M9</f>
        <v>42156</v>
      </c>
      <c r="N9" s="1" t="str">
        <f>'Local Option Sales Tax Coll'!N9</f>
        <v>SFY14-15</v>
      </c>
    </row>
    <row r="10" spans="1:14">
      <c r="A10" t="s">
        <v>0</v>
      </c>
      <c r="B10" s="2"/>
      <c r="C10" s="2"/>
      <c r="D10" s="2"/>
      <c r="E10" s="2"/>
      <c r="F10" s="2"/>
      <c r="G10" s="2"/>
      <c r="H10" s="2"/>
      <c r="I10" s="2"/>
      <c r="J10" s="2"/>
      <c r="K10" s="2"/>
      <c r="L10" s="2"/>
      <c r="M10" s="2"/>
    </row>
    <row r="11" spans="1:14">
      <c r="A11" t="s">
        <v>1</v>
      </c>
    </row>
    <row r="12" spans="1:14">
      <c r="A12" t="s">
        <v>2</v>
      </c>
      <c r="B12" s="6">
        <v>0</v>
      </c>
      <c r="C12" s="6">
        <v>0</v>
      </c>
      <c r="D12" s="6">
        <v>0</v>
      </c>
      <c r="E12" s="6">
        <v>0</v>
      </c>
      <c r="F12" s="6">
        <v>0</v>
      </c>
      <c r="G12" s="6">
        <v>0</v>
      </c>
      <c r="H12" s="6">
        <v>0</v>
      </c>
      <c r="I12" s="6">
        <v>0</v>
      </c>
      <c r="J12" s="6">
        <v>0</v>
      </c>
      <c r="K12" s="6">
        <v>0</v>
      </c>
      <c r="L12" s="6">
        <v>0</v>
      </c>
      <c r="M12" s="6">
        <v>0</v>
      </c>
      <c r="N12" s="5">
        <f>SUM(B12:M12)</f>
        <v>0</v>
      </c>
    </row>
    <row r="13" spans="1:14">
      <c r="A13" t="s">
        <v>3</v>
      </c>
      <c r="B13" s="6">
        <v>0</v>
      </c>
      <c r="C13" s="6">
        <v>0</v>
      </c>
      <c r="D13" s="6">
        <v>0</v>
      </c>
      <c r="E13" s="6">
        <v>0</v>
      </c>
      <c r="F13" s="6">
        <v>0</v>
      </c>
      <c r="G13" s="6">
        <v>0</v>
      </c>
      <c r="H13" s="6">
        <v>0</v>
      </c>
      <c r="I13" s="6">
        <v>0</v>
      </c>
      <c r="J13" s="6">
        <v>0</v>
      </c>
      <c r="K13" s="6">
        <v>0</v>
      </c>
      <c r="L13" s="6">
        <v>0</v>
      </c>
      <c r="M13" s="6">
        <v>0</v>
      </c>
      <c r="N13" s="5">
        <f t="shared" ref="N13:N76" si="0">SUM(B13:M13)</f>
        <v>0</v>
      </c>
    </row>
    <row r="14" spans="1:14">
      <c r="A14" t="s">
        <v>4</v>
      </c>
      <c r="B14" s="6">
        <v>0</v>
      </c>
      <c r="C14" s="6">
        <v>0</v>
      </c>
      <c r="D14" s="6">
        <v>0</v>
      </c>
      <c r="E14" s="6">
        <v>0</v>
      </c>
      <c r="F14" s="6">
        <v>0</v>
      </c>
      <c r="G14" s="6">
        <v>0</v>
      </c>
      <c r="H14" s="6">
        <v>0</v>
      </c>
      <c r="I14" s="6">
        <v>0</v>
      </c>
      <c r="J14" s="6">
        <v>0</v>
      </c>
      <c r="K14" s="6">
        <v>0</v>
      </c>
      <c r="L14" s="6">
        <v>0</v>
      </c>
      <c r="M14" s="6">
        <v>0</v>
      </c>
      <c r="N14" s="5">
        <f t="shared" si="0"/>
        <v>0</v>
      </c>
    </row>
    <row r="15" spans="1:14">
      <c r="A15" t="s">
        <v>5</v>
      </c>
      <c r="B15" s="6">
        <v>0</v>
      </c>
      <c r="C15" s="6">
        <v>0</v>
      </c>
      <c r="D15" s="6">
        <v>0</v>
      </c>
      <c r="E15" s="6">
        <v>0</v>
      </c>
      <c r="F15" s="6">
        <v>0</v>
      </c>
      <c r="G15" s="6">
        <v>0</v>
      </c>
      <c r="H15" s="6">
        <v>0</v>
      </c>
      <c r="I15" s="6">
        <v>0</v>
      </c>
      <c r="J15" s="6">
        <v>0</v>
      </c>
      <c r="K15" s="6">
        <v>0</v>
      </c>
      <c r="L15" s="6">
        <v>0</v>
      </c>
      <c r="M15" s="6">
        <v>0</v>
      </c>
      <c r="N15" s="5">
        <f t="shared" si="0"/>
        <v>0</v>
      </c>
    </row>
    <row r="16" spans="1:14">
      <c r="A16" t="s">
        <v>6</v>
      </c>
      <c r="B16" s="6">
        <v>0</v>
      </c>
      <c r="C16" s="6">
        <v>0</v>
      </c>
      <c r="D16" s="6">
        <v>0</v>
      </c>
      <c r="E16" s="6">
        <v>0</v>
      </c>
      <c r="F16" s="6">
        <v>0</v>
      </c>
      <c r="G16" s="6">
        <v>0</v>
      </c>
      <c r="H16" s="6">
        <v>0</v>
      </c>
      <c r="I16" s="6">
        <v>0</v>
      </c>
      <c r="J16" s="6">
        <v>0</v>
      </c>
      <c r="K16" s="6">
        <v>0</v>
      </c>
      <c r="L16" s="6">
        <v>0</v>
      </c>
      <c r="M16" s="6">
        <v>0</v>
      </c>
      <c r="N16" s="5">
        <f t="shared" si="0"/>
        <v>0</v>
      </c>
    </row>
    <row r="17" spans="1:14">
      <c r="A17" t="s">
        <v>7</v>
      </c>
      <c r="B17" s="6">
        <v>0</v>
      </c>
      <c r="C17" s="6">
        <v>0</v>
      </c>
      <c r="D17" s="6">
        <v>0</v>
      </c>
      <c r="E17" s="6">
        <v>0</v>
      </c>
      <c r="F17" s="6">
        <v>0</v>
      </c>
      <c r="G17" s="6">
        <v>0</v>
      </c>
      <c r="H17" s="6">
        <v>0</v>
      </c>
      <c r="I17" s="6">
        <v>0</v>
      </c>
      <c r="J17" s="6">
        <v>0</v>
      </c>
      <c r="K17" s="6">
        <v>0</v>
      </c>
      <c r="L17" s="6">
        <v>0</v>
      </c>
      <c r="M17" s="6">
        <v>0</v>
      </c>
      <c r="N17" s="5">
        <f t="shared" si="0"/>
        <v>0</v>
      </c>
    </row>
    <row r="18" spans="1:14">
      <c r="A18" t="s">
        <v>8</v>
      </c>
      <c r="B18" s="6">
        <v>0</v>
      </c>
      <c r="C18" s="6">
        <v>0</v>
      </c>
      <c r="D18" s="6">
        <v>0</v>
      </c>
      <c r="E18" s="6">
        <v>0</v>
      </c>
      <c r="F18" s="6">
        <v>0</v>
      </c>
      <c r="G18" s="6">
        <v>0</v>
      </c>
      <c r="H18" s="6">
        <v>0</v>
      </c>
      <c r="I18" s="6">
        <v>0</v>
      </c>
      <c r="J18" s="6">
        <v>0</v>
      </c>
      <c r="K18" s="6">
        <v>0</v>
      </c>
      <c r="L18" s="6">
        <v>0</v>
      </c>
      <c r="M18" s="6">
        <v>0</v>
      </c>
      <c r="N18" s="5">
        <f t="shared" si="0"/>
        <v>0</v>
      </c>
    </row>
    <row r="19" spans="1:14">
      <c r="A19" t="s">
        <v>9</v>
      </c>
      <c r="B19" s="6">
        <v>0</v>
      </c>
      <c r="C19" s="6">
        <v>0</v>
      </c>
      <c r="D19" s="6">
        <v>0</v>
      </c>
      <c r="E19" s="6">
        <v>0</v>
      </c>
      <c r="F19" s="6">
        <v>0</v>
      </c>
      <c r="G19" s="6">
        <v>0</v>
      </c>
      <c r="H19" s="6">
        <v>0</v>
      </c>
      <c r="I19" s="6">
        <v>0</v>
      </c>
      <c r="J19" s="6">
        <v>0</v>
      </c>
      <c r="K19" s="6">
        <v>0</v>
      </c>
      <c r="L19" s="6">
        <v>0</v>
      </c>
      <c r="M19" s="6">
        <v>0</v>
      </c>
      <c r="N19" s="5">
        <f t="shared" si="0"/>
        <v>0</v>
      </c>
    </row>
    <row r="20" spans="1:14">
      <c r="A20" t="s">
        <v>96</v>
      </c>
      <c r="B20" s="6">
        <v>0</v>
      </c>
      <c r="C20" s="6">
        <v>0</v>
      </c>
      <c r="D20" s="6">
        <v>0</v>
      </c>
      <c r="E20" s="6">
        <v>0</v>
      </c>
      <c r="F20" s="6">
        <v>0</v>
      </c>
      <c r="G20" s="6">
        <v>0</v>
      </c>
      <c r="H20" s="6">
        <v>0</v>
      </c>
      <c r="I20" s="6">
        <v>0</v>
      </c>
      <c r="J20" s="6">
        <v>0</v>
      </c>
      <c r="K20" s="6">
        <v>0</v>
      </c>
      <c r="L20" s="6">
        <v>0</v>
      </c>
      <c r="M20" s="6">
        <v>0</v>
      </c>
      <c r="N20" s="5">
        <f t="shared" si="0"/>
        <v>0</v>
      </c>
    </row>
    <row r="21" spans="1:14">
      <c r="A21" t="s">
        <v>10</v>
      </c>
      <c r="B21" s="6">
        <v>0</v>
      </c>
      <c r="C21" s="6">
        <v>0</v>
      </c>
      <c r="D21" s="6">
        <v>0</v>
      </c>
      <c r="E21" s="6">
        <v>0</v>
      </c>
      <c r="F21" s="6">
        <v>0</v>
      </c>
      <c r="G21" s="6">
        <v>0</v>
      </c>
      <c r="H21" s="6">
        <v>0</v>
      </c>
      <c r="I21" s="6">
        <v>0</v>
      </c>
      <c r="J21" s="6">
        <v>0</v>
      </c>
      <c r="K21" s="6">
        <v>0</v>
      </c>
      <c r="L21" s="6">
        <v>0</v>
      </c>
      <c r="M21" s="6">
        <v>0</v>
      </c>
      <c r="N21" s="5">
        <f t="shared" si="0"/>
        <v>0</v>
      </c>
    </row>
    <row r="22" spans="1:14">
      <c r="A22" t="s">
        <v>11</v>
      </c>
      <c r="B22" s="6">
        <v>0</v>
      </c>
      <c r="C22" s="6">
        <v>0</v>
      </c>
      <c r="D22" s="6">
        <v>0</v>
      </c>
      <c r="E22" s="6">
        <v>0</v>
      </c>
      <c r="F22" s="6">
        <v>0</v>
      </c>
      <c r="G22" s="6">
        <v>0</v>
      </c>
      <c r="H22" s="6">
        <v>0</v>
      </c>
      <c r="I22" s="6">
        <v>0</v>
      </c>
      <c r="J22" s="6">
        <v>0</v>
      </c>
      <c r="K22" s="6">
        <v>0</v>
      </c>
      <c r="L22" s="6">
        <v>0</v>
      </c>
      <c r="M22" s="6">
        <v>0</v>
      </c>
      <c r="N22" s="5">
        <f t="shared" si="0"/>
        <v>0</v>
      </c>
    </row>
    <row r="23" spans="1:14">
      <c r="A23" t="s">
        <v>12</v>
      </c>
      <c r="B23" s="6">
        <v>0</v>
      </c>
      <c r="C23" s="6">
        <v>0</v>
      </c>
      <c r="D23" s="6">
        <v>0</v>
      </c>
      <c r="E23" s="6">
        <v>0</v>
      </c>
      <c r="F23" s="6">
        <v>0</v>
      </c>
      <c r="G23" s="6">
        <v>0</v>
      </c>
      <c r="H23" s="6">
        <v>0</v>
      </c>
      <c r="I23" s="6">
        <v>0</v>
      </c>
      <c r="J23" s="6">
        <v>0</v>
      </c>
      <c r="K23" s="6">
        <v>0</v>
      </c>
      <c r="L23" s="6">
        <v>0</v>
      </c>
      <c r="M23" s="6">
        <v>0</v>
      </c>
      <c r="N23" s="5">
        <f t="shared" si="0"/>
        <v>0</v>
      </c>
    </row>
    <row r="24" spans="1:14">
      <c r="A24" s="24" t="s">
        <v>128</v>
      </c>
      <c r="B24" s="6">
        <v>4409782</v>
      </c>
      <c r="C24" s="6">
        <v>4703235</v>
      </c>
      <c r="D24" s="6">
        <v>4866068</v>
      </c>
      <c r="E24" s="6">
        <v>3889014</v>
      </c>
      <c r="F24" s="6">
        <v>4564328.8099999996</v>
      </c>
      <c r="G24" s="6">
        <v>5891738.6299999999</v>
      </c>
      <c r="H24" s="6">
        <v>4602866.82</v>
      </c>
      <c r="I24" s="6">
        <v>8178322.2000000002</v>
      </c>
      <c r="J24" s="6">
        <v>9106833.4000000004</v>
      </c>
      <c r="K24" s="6">
        <v>9396434.0399999991</v>
      </c>
      <c r="L24" s="6">
        <v>7225789.1699999999</v>
      </c>
      <c r="M24" s="6">
        <v>5942587.8300000001</v>
      </c>
      <c r="N24" s="5">
        <f>SUM(B24:M24)</f>
        <v>72776999.900000006</v>
      </c>
    </row>
    <row r="25" spans="1:14">
      <c r="A25" t="s">
        <v>13</v>
      </c>
      <c r="B25" s="6">
        <v>0</v>
      </c>
      <c r="C25" s="6">
        <v>0</v>
      </c>
      <c r="D25" s="6">
        <v>0</v>
      </c>
      <c r="E25" s="6">
        <v>0</v>
      </c>
      <c r="F25" s="6">
        <v>0</v>
      </c>
      <c r="G25" s="6">
        <v>0</v>
      </c>
      <c r="H25" s="6">
        <v>0</v>
      </c>
      <c r="I25" s="6">
        <v>0</v>
      </c>
      <c r="J25" s="6">
        <v>0</v>
      </c>
      <c r="K25" s="6">
        <v>0</v>
      </c>
      <c r="L25" s="6">
        <v>0</v>
      </c>
      <c r="M25" s="6">
        <v>0</v>
      </c>
      <c r="N25" s="5">
        <f t="shared" si="0"/>
        <v>0</v>
      </c>
    </row>
    <row r="26" spans="1:14">
      <c r="A26" t="s">
        <v>14</v>
      </c>
      <c r="B26" s="6">
        <v>0</v>
      </c>
      <c r="C26" s="6">
        <v>0</v>
      </c>
      <c r="D26" s="6">
        <v>0</v>
      </c>
      <c r="E26" s="6">
        <v>0</v>
      </c>
      <c r="F26" s="6">
        <v>0</v>
      </c>
      <c r="G26" s="6">
        <v>0</v>
      </c>
      <c r="H26" s="6">
        <v>0</v>
      </c>
      <c r="I26" s="6">
        <v>0</v>
      </c>
      <c r="J26" s="6">
        <v>0</v>
      </c>
      <c r="K26" s="6">
        <v>0</v>
      </c>
      <c r="L26" s="6">
        <v>0</v>
      </c>
      <c r="M26" s="6">
        <v>0</v>
      </c>
      <c r="N26" s="5">
        <f t="shared" si="0"/>
        <v>0</v>
      </c>
    </row>
    <row r="27" spans="1:14">
      <c r="A27" s="25" t="s">
        <v>15</v>
      </c>
      <c r="B27" s="6">
        <f>'Tourist Development Tax'!B27/4*2</f>
        <v>553414.21666666656</v>
      </c>
      <c r="C27" s="6">
        <f>'Tourist Development Tax'!C27/4*2</f>
        <v>506890.12</v>
      </c>
      <c r="D27" s="6">
        <f>'Tourist Development Tax'!D27/4*2</f>
        <v>436163.3233333333</v>
      </c>
      <c r="E27" s="6">
        <f>'Tourist Development Tax'!E27/4*2</f>
        <v>579229.33666666667</v>
      </c>
      <c r="F27" s="6">
        <f>'Tourist Development Tax'!F27/4*2</f>
        <v>486053.13999999996</v>
      </c>
      <c r="G27" s="6">
        <f>'Tourist Development Tax'!G27/4*2</f>
        <v>433792.49</v>
      </c>
      <c r="H27" s="6">
        <f>'Tourist Development Tax'!H27/4*2</f>
        <v>520255.60333333333</v>
      </c>
      <c r="I27" s="6">
        <f>'Tourist Development Tax'!I27/4*2</f>
        <v>536726.52333333332</v>
      </c>
      <c r="J27" s="6">
        <f>'Tourist Development Tax'!J27/4*2</f>
        <v>637235.43333333335</v>
      </c>
      <c r="K27" s="6">
        <f>'Tourist Development Tax'!K27/4*2</f>
        <v>629079.19666666666</v>
      </c>
      <c r="L27" s="6">
        <f>'Tourist Development Tax'!L27/4*2</f>
        <v>619345.79333333322</v>
      </c>
      <c r="M27" s="6">
        <f>'Tourist Development Tax'!M27/4*2</f>
        <v>568552.53666666662</v>
      </c>
      <c r="N27" s="5">
        <f>SUM(B27:M27)</f>
        <v>6506737.7133333329</v>
      </c>
    </row>
    <row r="28" spans="1:14">
      <c r="A28" t="s">
        <v>16</v>
      </c>
      <c r="B28" s="6">
        <v>0</v>
      </c>
      <c r="C28" s="6">
        <v>0</v>
      </c>
      <c r="D28" s="6">
        <v>0</v>
      </c>
      <c r="E28" s="6">
        <v>0</v>
      </c>
      <c r="F28" s="6">
        <v>0</v>
      </c>
      <c r="G28" s="6">
        <v>0</v>
      </c>
      <c r="H28" s="6">
        <v>0</v>
      </c>
      <c r="I28" s="6">
        <v>0</v>
      </c>
      <c r="J28" s="6">
        <v>0</v>
      </c>
      <c r="K28" s="6">
        <v>0</v>
      </c>
      <c r="L28" s="6">
        <v>0</v>
      </c>
      <c r="M28" s="6">
        <v>0</v>
      </c>
      <c r="N28" s="5">
        <f t="shared" si="0"/>
        <v>0</v>
      </c>
    </row>
    <row r="29" spans="1:14">
      <c r="A29" t="s">
        <v>17</v>
      </c>
      <c r="B29" s="6">
        <v>0</v>
      </c>
      <c r="C29" s="6">
        <v>0</v>
      </c>
      <c r="D29" s="6">
        <v>0</v>
      </c>
      <c r="E29" s="6">
        <v>0</v>
      </c>
      <c r="F29" s="6">
        <v>0</v>
      </c>
      <c r="G29" s="6">
        <v>0</v>
      </c>
      <c r="H29" s="6">
        <v>0</v>
      </c>
      <c r="I29" s="6">
        <v>0</v>
      </c>
      <c r="J29" s="6">
        <v>0</v>
      </c>
      <c r="K29" s="6">
        <v>0</v>
      </c>
      <c r="L29" s="6">
        <v>0</v>
      </c>
      <c r="M29" s="6">
        <v>0</v>
      </c>
      <c r="N29" s="5">
        <f t="shared" si="0"/>
        <v>0</v>
      </c>
    </row>
    <row r="30" spans="1:14">
      <c r="A30" t="s">
        <v>18</v>
      </c>
      <c r="B30" s="6">
        <v>0</v>
      </c>
      <c r="C30" s="6">
        <v>0</v>
      </c>
      <c r="D30" s="6">
        <v>0</v>
      </c>
      <c r="E30" s="6">
        <v>0</v>
      </c>
      <c r="F30" s="6">
        <v>0</v>
      </c>
      <c r="G30" s="6">
        <v>0</v>
      </c>
      <c r="H30" s="6">
        <v>0</v>
      </c>
      <c r="I30" s="6">
        <v>0</v>
      </c>
      <c r="J30" s="6">
        <v>0</v>
      </c>
      <c r="K30" s="6">
        <v>0</v>
      </c>
      <c r="L30" s="6">
        <v>0</v>
      </c>
      <c r="M30" s="6">
        <v>0</v>
      </c>
      <c r="N30" s="5">
        <f t="shared" si="0"/>
        <v>0</v>
      </c>
    </row>
    <row r="31" spans="1:14">
      <c r="A31" t="s">
        <v>19</v>
      </c>
      <c r="B31" s="6">
        <v>0</v>
      </c>
      <c r="C31" s="6">
        <v>0</v>
      </c>
      <c r="D31" s="6">
        <v>0</v>
      </c>
      <c r="E31" s="6">
        <v>0</v>
      </c>
      <c r="F31" s="6">
        <v>0</v>
      </c>
      <c r="G31" s="6">
        <v>0</v>
      </c>
      <c r="H31" s="6">
        <v>0</v>
      </c>
      <c r="I31" s="6">
        <v>0</v>
      </c>
      <c r="J31" s="6">
        <v>0</v>
      </c>
      <c r="K31" s="6">
        <v>0</v>
      </c>
      <c r="L31" s="6">
        <v>0</v>
      </c>
      <c r="M31" s="6">
        <v>0</v>
      </c>
      <c r="N31" s="5">
        <f t="shared" si="0"/>
        <v>0</v>
      </c>
    </row>
    <row r="32" spans="1:14">
      <c r="A32" t="s">
        <v>20</v>
      </c>
      <c r="B32" s="6">
        <v>0</v>
      </c>
      <c r="C32" s="6">
        <v>0</v>
      </c>
      <c r="D32" s="6">
        <v>0</v>
      </c>
      <c r="E32" s="6">
        <v>0</v>
      </c>
      <c r="F32" s="6">
        <v>0</v>
      </c>
      <c r="G32" s="6">
        <v>0</v>
      </c>
      <c r="H32" s="6">
        <v>0</v>
      </c>
      <c r="I32" s="6">
        <v>0</v>
      </c>
      <c r="J32" s="6">
        <v>0</v>
      </c>
      <c r="K32" s="6">
        <v>0</v>
      </c>
      <c r="L32" s="6">
        <v>0</v>
      </c>
      <c r="M32" s="6">
        <v>0</v>
      </c>
      <c r="N32" s="5">
        <f t="shared" si="0"/>
        <v>0</v>
      </c>
    </row>
    <row r="33" spans="1:14">
      <c r="A33" t="s">
        <v>21</v>
      </c>
      <c r="B33" s="6">
        <v>0</v>
      </c>
      <c r="C33" s="6">
        <v>0</v>
      </c>
      <c r="D33" s="6">
        <v>0</v>
      </c>
      <c r="E33" s="6">
        <v>0</v>
      </c>
      <c r="F33" s="6">
        <v>0</v>
      </c>
      <c r="G33" s="6">
        <v>0</v>
      </c>
      <c r="H33" s="6">
        <v>0</v>
      </c>
      <c r="I33" s="6">
        <v>0</v>
      </c>
      <c r="J33" s="6">
        <v>0</v>
      </c>
      <c r="K33" s="6">
        <v>0</v>
      </c>
      <c r="L33" s="6">
        <v>0</v>
      </c>
      <c r="M33" s="6">
        <v>0</v>
      </c>
      <c r="N33" s="5">
        <f t="shared" si="0"/>
        <v>0</v>
      </c>
    </row>
    <row r="34" spans="1:14">
      <c r="A34" t="s">
        <v>22</v>
      </c>
      <c r="B34" s="6">
        <v>0</v>
      </c>
      <c r="C34" s="6">
        <v>0</v>
      </c>
      <c r="D34" s="6">
        <v>0</v>
      </c>
      <c r="E34" s="6">
        <v>0</v>
      </c>
      <c r="F34" s="6">
        <v>0</v>
      </c>
      <c r="G34" s="6">
        <v>0</v>
      </c>
      <c r="H34" s="6">
        <v>0</v>
      </c>
      <c r="I34" s="6">
        <v>0</v>
      </c>
      <c r="J34" s="6">
        <v>0</v>
      </c>
      <c r="K34" s="6">
        <v>0</v>
      </c>
      <c r="L34" s="6">
        <v>0</v>
      </c>
      <c r="M34" s="6">
        <v>0</v>
      </c>
      <c r="N34" s="5">
        <f t="shared" si="0"/>
        <v>0</v>
      </c>
    </row>
    <row r="35" spans="1:14">
      <c r="A35" t="s">
        <v>23</v>
      </c>
      <c r="B35" s="6">
        <v>0</v>
      </c>
      <c r="C35" s="6">
        <v>0</v>
      </c>
      <c r="D35" s="6">
        <v>0</v>
      </c>
      <c r="E35" s="6">
        <v>0</v>
      </c>
      <c r="F35" s="6">
        <v>0</v>
      </c>
      <c r="G35" s="6">
        <v>0</v>
      </c>
      <c r="H35" s="6">
        <v>0</v>
      </c>
      <c r="I35" s="6">
        <v>0</v>
      </c>
      <c r="J35" s="6">
        <v>0</v>
      </c>
      <c r="K35" s="6">
        <v>0</v>
      </c>
      <c r="L35" s="6">
        <v>0</v>
      </c>
      <c r="M35" s="6">
        <v>0</v>
      </c>
      <c r="N35" s="5">
        <f t="shared" si="0"/>
        <v>0</v>
      </c>
    </row>
    <row r="36" spans="1:14">
      <c r="A36" t="s">
        <v>24</v>
      </c>
      <c r="B36" s="6">
        <v>0</v>
      </c>
      <c r="C36" s="6">
        <v>0</v>
      </c>
      <c r="D36" s="6">
        <v>0</v>
      </c>
      <c r="E36" s="6">
        <v>0</v>
      </c>
      <c r="F36" s="6">
        <v>0</v>
      </c>
      <c r="G36" s="6">
        <v>0</v>
      </c>
      <c r="H36" s="6">
        <v>0</v>
      </c>
      <c r="I36" s="6">
        <v>0</v>
      </c>
      <c r="J36" s="6">
        <v>0</v>
      </c>
      <c r="K36" s="6">
        <v>0</v>
      </c>
      <c r="L36" s="6">
        <v>0</v>
      </c>
      <c r="M36" s="6">
        <v>0</v>
      </c>
      <c r="N36" s="5">
        <f t="shared" si="0"/>
        <v>0</v>
      </c>
    </row>
    <row r="37" spans="1:14">
      <c r="A37" t="s">
        <v>25</v>
      </c>
      <c r="B37" s="6">
        <v>0</v>
      </c>
      <c r="C37" s="6">
        <v>0</v>
      </c>
      <c r="D37" s="6">
        <v>0</v>
      </c>
      <c r="E37" s="6">
        <v>0</v>
      </c>
      <c r="F37" s="6">
        <v>0</v>
      </c>
      <c r="G37" s="6">
        <v>0</v>
      </c>
      <c r="H37" s="6">
        <v>0</v>
      </c>
      <c r="I37" s="6">
        <v>0</v>
      </c>
      <c r="J37" s="6">
        <v>0</v>
      </c>
      <c r="K37" s="6">
        <v>0</v>
      </c>
      <c r="L37" s="6">
        <v>0</v>
      </c>
      <c r="M37" s="6">
        <v>0</v>
      </c>
      <c r="N37" s="5">
        <f t="shared" si="0"/>
        <v>0</v>
      </c>
    </row>
    <row r="38" spans="1:14">
      <c r="A38" t="s">
        <v>26</v>
      </c>
      <c r="B38" s="6">
        <v>0</v>
      </c>
      <c r="C38" s="6">
        <v>0</v>
      </c>
      <c r="D38" s="6">
        <v>0</v>
      </c>
      <c r="E38" s="6">
        <v>0</v>
      </c>
      <c r="F38" s="6">
        <v>0</v>
      </c>
      <c r="G38" s="6">
        <v>0</v>
      </c>
      <c r="H38" s="6">
        <v>0</v>
      </c>
      <c r="I38" s="6">
        <v>0</v>
      </c>
      <c r="J38" s="6">
        <v>0</v>
      </c>
      <c r="K38" s="6">
        <v>0</v>
      </c>
      <c r="L38" s="6">
        <v>0</v>
      </c>
      <c r="M38" s="6">
        <v>0</v>
      </c>
      <c r="N38" s="5">
        <f t="shared" si="0"/>
        <v>0</v>
      </c>
    </row>
    <row r="39" spans="1:14">
      <c r="A39" t="s">
        <v>27</v>
      </c>
      <c r="B39" s="6">
        <v>0</v>
      </c>
      <c r="C39" s="6">
        <v>0</v>
      </c>
      <c r="D39" s="6">
        <v>0</v>
      </c>
      <c r="E39" s="6">
        <v>0</v>
      </c>
      <c r="F39" s="6">
        <v>0</v>
      </c>
      <c r="G39" s="6">
        <v>0</v>
      </c>
      <c r="H39" s="6">
        <v>0</v>
      </c>
      <c r="I39" s="6">
        <v>0</v>
      </c>
      <c r="J39" s="6">
        <v>0</v>
      </c>
      <c r="K39" s="6">
        <v>0</v>
      </c>
      <c r="L39" s="6">
        <v>0</v>
      </c>
      <c r="M39" s="6">
        <v>0</v>
      </c>
      <c r="N39" s="5">
        <f t="shared" si="0"/>
        <v>0</v>
      </c>
    </row>
    <row r="40" spans="1:14">
      <c r="A40" t="s">
        <v>28</v>
      </c>
      <c r="B40" s="6">
        <v>0</v>
      </c>
      <c r="C40" s="6">
        <v>0</v>
      </c>
      <c r="D40" s="6">
        <v>0</v>
      </c>
      <c r="E40" s="6">
        <v>0</v>
      </c>
      <c r="F40" s="6">
        <v>0</v>
      </c>
      <c r="G40" s="6">
        <v>0</v>
      </c>
      <c r="H40" s="6">
        <v>0</v>
      </c>
      <c r="I40" s="6">
        <v>0</v>
      </c>
      <c r="J40" s="6">
        <v>0</v>
      </c>
      <c r="K40" s="6">
        <v>0</v>
      </c>
      <c r="L40" s="6">
        <v>0</v>
      </c>
      <c r="M40" s="6">
        <v>0</v>
      </c>
      <c r="N40" s="5">
        <f t="shared" si="0"/>
        <v>0</v>
      </c>
    </row>
    <row r="41" spans="1:14">
      <c r="A41" t="s">
        <v>29</v>
      </c>
      <c r="B41" s="6">
        <v>0</v>
      </c>
      <c r="C41" s="6">
        <v>0</v>
      </c>
      <c r="D41" s="6">
        <v>0</v>
      </c>
      <c r="E41" s="6">
        <v>0</v>
      </c>
      <c r="F41" s="6">
        <v>0</v>
      </c>
      <c r="G41" s="6">
        <v>0</v>
      </c>
      <c r="H41" s="6">
        <v>0</v>
      </c>
      <c r="I41" s="6">
        <v>0</v>
      </c>
      <c r="J41" s="6">
        <v>0</v>
      </c>
      <c r="K41" s="6">
        <v>0</v>
      </c>
      <c r="L41" s="6">
        <v>0</v>
      </c>
      <c r="M41" s="6">
        <v>0</v>
      </c>
      <c r="N41" s="5">
        <f t="shared" si="0"/>
        <v>0</v>
      </c>
    </row>
    <row r="42" spans="1:14">
      <c r="A42" t="s">
        <v>30</v>
      </c>
      <c r="B42" s="6">
        <v>0</v>
      </c>
      <c r="C42" s="6">
        <v>0</v>
      </c>
      <c r="D42" s="6">
        <v>0</v>
      </c>
      <c r="E42" s="6">
        <v>0</v>
      </c>
      <c r="F42" s="6">
        <v>0</v>
      </c>
      <c r="G42" s="6">
        <v>0</v>
      </c>
      <c r="H42" s="6">
        <v>0</v>
      </c>
      <c r="I42" s="6">
        <v>0</v>
      </c>
      <c r="J42" s="6">
        <v>0</v>
      </c>
      <c r="K42" s="6">
        <v>0</v>
      </c>
      <c r="L42" s="6">
        <v>0</v>
      </c>
      <c r="M42" s="6">
        <v>0</v>
      </c>
      <c r="N42" s="5">
        <f t="shared" si="0"/>
        <v>0</v>
      </c>
    </row>
    <row r="43" spans="1:14">
      <c r="A43" t="s">
        <v>31</v>
      </c>
      <c r="B43" s="6">
        <v>0</v>
      </c>
      <c r="C43" s="6">
        <v>0</v>
      </c>
      <c r="D43" s="6">
        <v>0</v>
      </c>
      <c r="E43" s="6">
        <v>0</v>
      </c>
      <c r="F43" s="6">
        <v>0</v>
      </c>
      <c r="G43" s="6">
        <v>0</v>
      </c>
      <c r="H43" s="6">
        <v>0</v>
      </c>
      <c r="I43" s="6">
        <v>0</v>
      </c>
      <c r="J43" s="6">
        <v>0</v>
      </c>
      <c r="K43" s="6">
        <v>0</v>
      </c>
      <c r="L43" s="6">
        <v>0</v>
      </c>
      <c r="M43" s="6">
        <v>0</v>
      </c>
      <c r="N43" s="5">
        <f t="shared" si="0"/>
        <v>0</v>
      </c>
    </row>
    <row r="44" spans="1:14">
      <c r="A44" t="s">
        <v>32</v>
      </c>
      <c r="B44" s="6">
        <v>0</v>
      </c>
      <c r="C44" s="6">
        <v>0</v>
      </c>
      <c r="D44" s="6">
        <v>0</v>
      </c>
      <c r="E44" s="6">
        <v>0</v>
      </c>
      <c r="F44" s="6">
        <v>0</v>
      </c>
      <c r="G44" s="6">
        <v>0</v>
      </c>
      <c r="H44" s="6">
        <v>0</v>
      </c>
      <c r="I44" s="6">
        <v>0</v>
      </c>
      <c r="J44" s="6">
        <v>0</v>
      </c>
      <c r="K44" s="6">
        <v>0</v>
      </c>
      <c r="L44" s="6">
        <v>0</v>
      </c>
      <c r="M44" s="6">
        <v>0</v>
      </c>
      <c r="N44" s="5">
        <f t="shared" si="0"/>
        <v>0</v>
      </c>
    </row>
    <row r="45" spans="1:14">
      <c r="A45" t="s">
        <v>33</v>
      </c>
      <c r="B45" s="6">
        <v>0</v>
      </c>
      <c r="C45" s="6">
        <v>0</v>
      </c>
      <c r="D45" s="6">
        <v>0</v>
      </c>
      <c r="E45" s="6">
        <v>0</v>
      </c>
      <c r="F45" s="6">
        <v>0</v>
      </c>
      <c r="G45" s="6">
        <v>0</v>
      </c>
      <c r="H45" s="6">
        <v>0</v>
      </c>
      <c r="I45" s="6">
        <v>0</v>
      </c>
      <c r="J45" s="6">
        <v>0</v>
      </c>
      <c r="K45" s="6">
        <v>0</v>
      </c>
      <c r="L45" s="6">
        <v>0</v>
      </c>
      <c r="M45" s="6">
        <v>0</v>
      </c>
      <c r="N45" s="5">
        <f t="shared" si="0"/>
        <v>0</v>
      </c>
    </row>
    <row r="46" spans="1:14">
      <c r="A46" t="s">
        <v>34</v>
      </c>
      <c r="B46" s="6">
        <v>0</v>
      </c>
      <c r="C46" s="6">
        <v>0</v>
      </c>
      <c r="D46" s="6">
        <v>0</v>
      </c>
      <c r="E46" s="6">
        <v>0</v>
      </c>
      <c r="F46" s="6">
        <v>0</v>
      </c>
      <c r="G46" s="6">
        <v>0</v>
      </c>
      <c r="H46" s="6">
        <v>0</v>
      </c>
      <c r="I46" s="6">
        <v>0</v>
      </c>
      <c r="J46" s="6">
        <v>0</v>
      </c>
      <c r="K46" s="6">
        <v>0</v>
      </c>
      <c r="L46" s="6">
        <v>0</v>
      </c>
      <c r="M46" s="6">
        <v>0</v>
      </c>
      <c r="N46" s="5">
        <f t="shared" si="0"/>
        <v>0</v>
      </c>
    </row>
    <row r="47" spans="1:14">
      <c r="A47" t="s">
        <v>35</v>
      </c>
      <c r="B47" s="6">
        <v>0</v>
      </c>
      <c r="C47" s="6">
        <v>0</v>
      </c>
      <c r="D47" s="6">
        <v>0</v>
      </c>
      <c r="E47" s="6">
        <v>0</v>
      </c>
      <c r="F47" s="6">
        <v>0</v>
      </c>
      <c r="G47" s="6">
        <v>0</v>
      </c>
      <c r="H47" s="6">
        <v>0</v>
      </c>
      <c r="I47" s="6">
        <v>0</v>
      </c>
      <c r="J47" s="6">
        <v>0</v>
      </c>
      <c r="K47" s="6">
        <v>0</v>
      </c>
      <c r="L47" s="6">
        <v>0</v>
      </c>
      <c r="M47" s="6">
        <v>0</v>
      </c>
      <c r="N47" s="5">
        <f t="shared" si="0"/>
        <v>0</v>
      </c>
    </row>
    <row r="48" spans="1:14">
      <c r="A48" t="s">
        <v>36</v>
      </c>
      <c r="B48" s="6">
        <v>0</v>
      </c>
      <c r="C48" s="6">
        <v>0</v>
      </c>
      <c r="D48" s="6">
        <v>0</v>
      </c>
      <c r="E48" s="6">
        <v>0</v>
      </c>
      <c r="F48" s="6">
        <v>0</v>
      </c>
      <c r="G48" s="6">
        <v>0</v>
      </c>
      <c r="H48" s="6">
        <v>0</v>
      </c>
      <c r="I48" s="6">
        <v>0</v>
      </c>
      <c r="J48" s="6">
        <v>0</v>
      </c>
      <c r="K48" s="6">
        <v>0</v>
      </c>
      <c r="L48" s="6">
        <v>0</v>
      </c>
      <c r="M48" s="6">
        <v>0</v>
      </c>
      <c r="N48" s="5">
        <f t="shared" si="0"/>
        <v>0</v>
      </c>
    </row>
    <row r="49" spans="1:14">
      <c r="A49" t="s">
        <v>37</v>
      </c>
      <c r="B49" s="6">
        <v>0</v>
      </c>
      <c r="C49" s="6">
        <v>0</v>
      </c>
      <c r="D49" s="6">
        <v>0</v>
      </c>
      <c r="E49" s="6">
        <v>0</v>
      </c>
      <c r="F49" s="6">
        <v>0</v>
      </c>
      <c r="G49" s="6">
        <v>0</v>
      </c>
      <c r="H49" s="6">
        <v>0</v>
      </c>
      <c r="I49" s="6">
        <v>0</v>
      </c>
      <c r="J49" s="6">
        <v>0</v>
      </c>
      <c r="K49" s="6">
        <v>0</v>
      </c>
      <c r="L49" s="6">
        <v>0</v>
      </c>
      <c r="M49" s="6">
        <v>0</v>
      </c>
      <c r="N49" s="5">
        <f t="shared" si="0"/>
        <v>0</v>
      </c>
    </row>
    <row r="50" spans="1:14">
      <c r="A50" t="s">
        <v>38</v>
      </c>
      <c r="B50" s="6">
        <v>0</v>
      </c>
      <c r="C50" s="6">
        <v>0</v>
      </c>
      <c r="D50" s="6">
        <v>0</v>
      </c>
      <c r="E50" s="6">
        <v>0</v>
      </c>
      <c r="F50" s="6">
        <v>0</v>
      </c>
      <c r="G50" s="6">
        <v>0</v>
      </c>
      <c r="H50" s="6">
        <v>0</v>
      </c>
      <c r="I50" s="6">
        <v>0</v>
      </c>
      <c r="J50" s="6">
        <v>0</v>
      </c>
      <c r="K50" s="6">
        <v>0</v>
      </c>
      <c r="L50" s="6">
        <v>0</v>
      </c>
      <c r="M50" s="6">
        <v>0</v>
      </c>
      <c r="N50" s="5">
        <f t="shared" si="0"/>
        <v>0</v>
      </c>
    </row>
    <row r="51" spans="1:14">
      <c r="A51" t="s">
        <v>39</v>
      </c>
      <c r="B51" s="6">
        <v>0</v>
      </c>
      <c r="C51" s="6">
        <v>0</v>
      </c>
      <c r="D51" s="6">
        <v>0</v>
      </c>
      <c r="E51" s="6">
        <v>0</v>
      </c>
      <c r="F51" s="6">
        <v>0</v>
      </c>
      <c r="G51" s="6">
        <v>0</v>
      </c>
      <c r="H51" s="6">
        <v>0</v>
      </c>
      <c r="I51" s="6">
        <v>0</v>
      </c>
      <c r="J51" s="6">
        <v>0</v>
      </c>
      <c r="K51" s="6">
        <v>0</v>
      </c>
      <c r="L51" s="6">
        <v>0</v>
      </c>
      <c r="M51" s="6">
        <v>0</v>
      </c>
      <c r="N51" s="5">
        <f t="shared" si="0"/>
        <v>0</v>
      </c>
    </row>
    <row r="52" spans="1:14">
      <c r="A52" t="s">
        <v>40</v>
      </c>
      <c r="B52" s="6">
        <v>0</v>
      </c>
      <c r="C52" s="6">
        <v>0</v>
      </c>
      <c r="D52" s="6">
        <v>0</v>
      </c>
      <c r="E52" s="6">
        <v>0</v>
      </c>
      <c r="F52" s="6">
        <v>0</v>
      </c>
      <c r="G52" s="6">
        <v>0</v>
      </c>
      <c r="H52" s="6">
        <v>0</v>
      </c>
      <c r="I52" s="6">
        <v>0</v>
      </c>
      <c r="J52" s="6">
        <v>0</v>
      </c>
      <c r="K52" s="6">
        <v>0</v>
      </c>
      <c r="L52" s="6">
        <v>0</v>
      </c>
      <c r="M52" s="6">
        <v>0</v>
      </c>
      <c r="N52" s="5">
        <f t="shared" si="0"/>
        <v>0</v>
      </c>
    </row>
    <row r="53" spans="1:14">
      <c r="A53" t="s">
        <v>41</v>
      </c>
      <c r="B53" s="6">
        <v>0</v>
      </c>
      <c r="C53" s="6">
        <v>0</v>
      </c>
      <c r="D53" s="6">
        <v>0</v>
      </c>
      <c r="E53" s="6">
        <v>0</v>
      </c>
      <c r="F53" s="6">
        <v>0</v>
      </c>
      <c r="G53" s="6">
        <v>0</v>
      </c>
      <c r="H53" s="6">
        <v>0</v>
      </c>
      <c r="I53" s="6">
        <v>0</v>
      </c>
      <c r="J53" s="6">
        <v>0</v>
      </c>
      <c r="K53" s="6">
        <v>0</v>
      </c>
      <c r="L53" s="6">
        <v>0</v>
      </c>
      <c r="M53" s="6">
        <v>0</v>
      </c>
      <c r="N53" s="5">
        <f t="shared" si="0"/>
        <v>0</v>
      </c>
    </row>
    <row r="54" spans="1:14">
      <c r="A54" t="s">
        <v>42</v>
      </c>
      <c r="B54" s="6">
        <v>0</v>
      </c>
      <c r="C54" s="6">
        <v>0</v>
      </c>
      <c r="D54" s="6">
        <v>0</v>
      </c>
      <c r="E54" s="6">
        <v>0</v>
      </c>
      <c r="F54" s="6">
        <v>0</v>
      </c>
      <c r="G54" s="6">
        <v>0</v>
      </c>
      <c r="H54" s="6">
        <v>0</v>
      </c>
      <c r="I54" s="6">
        <v>0</v>
      </c>
      <c r="J54" s="6">
        <v>0</v>
      </c>
      <c r="K54" s="6">
        <v>0</v>
      </c>
      <c r="L54" s="6">
        <v>0</v>
      </c>
      <c r="M54" s="6">
        <v>0</v>
      </c>
      <c r="N54" s="5">
        <f t="shared" si="0"/>
        <v>0</v>
      </c>
    </row>
    <row r="55" spans="1:14" s="5" customFormat="1">
      <c r="A55" s="34" t="s">
        <v>43</v>
      </c>
      <c r="B55" s="5">
        <f>'Tourist Development Tax'!B55/4</f>
        <v>588165.06799999997</v>
      </c>
      <c r="C55" s="5">
        <f>'Tourist Development Tax'!C55/4</f>
        <v>653809.80599999998</v>
      </c>
      <c r="D55" s="5">
        <f>'Tourist Development Tax'!D55/4</f>
        <v>526898.04400000011</v>
      </c>
      <c r="E55" s="5">
        <f>'Tourist Development Tax'!E55/4</f>
        <v>397152.74</v>
      </c>
      <c r="F55" s="5">
        <f>'Tourist Development Tax'!F55/4</f>
        <v>499915.45</v>
      </c>
      <c r="G55" s="5">
        <f>'Tourist Development Tax'!G55/4</f>
        <v>552737</v>
      </c>
      <c r="H55" s="5">
        <f>'Tourist Development Tax'!H55/4</f>
        <v>754912.06400000001</v>
      </c>
      <c r="I55" s="5">
        <f>'Tourist Development Tax'!I55/4</f>
        <v>894319.72</v>
      </c>
      <c r="J55" s="5">
        <f>'Tourist Development Tax'!J55/4</f>
        <v>995354.82400000002</v>
      </c>
      <c r="K55" s="5">
        <f>'Tourist Development Tax'!K55/4</f>
        <v>1128125.476</v>
      </c>
      <c r="L55" s="5">
        <f>'Tourist Development Tax'!L55/4</f>
        <v>854848.44600000011</v>
      </c>
      <c r="M55" s="5">
        <f>'Tourist Development Tax'!M55/4</f>
        <v>708362.09600000002</v>
      </c>
      <c r="N55" s="5">
        <f>SUM(B55:M55)</f>
        <v>8554600.7340000011</v>
      </c>
    </row>
    <row r="56" spans="1:14">
      <c r="A56" t="s">
        <v>44</v>
      </c>
      <c r="B56" s="6">
        <v>0</v>
      </c>
      <c r="C56" s="6">
        <v>0</v>
      </c>
      <c r="D56" s="6">
        <v>0</v>
      </c>
      <c r="E56" s="6">
        <v>0</v>
      </c>
      <c r="F56" s="6">
        <v>0</v>
      </c>
      <c r="G56" s="6">
        <v>0</v>
      </c>
      <c r="H56" s="6">
        <v>0</v>
      </c>
      <c r="I56" s="6">
        <v>0</v>
      </c>
      <c r="J56" s="6">
        <v>0</v>
      </c>
      <c r="K56" s="6">
        <v>0</v>
      </c>
      <c r="L56" s="6">
        <v>0</v>
      </c>
      <c r="M56" s="6">
        <v>0</v>
      </c>
      <c r="N56" s="5">
        <f t="shared" si="0"/>
        <v>0</v>
      </c>
    </row>
    <row r="57" spans="1:14">
      <c r="A57" t="s">
        <v>45</v>
      </c>
      <c r="B57" s="6">
        <v>0</v>
      </c>
      <c r="C57" s="6">
        <v>0</v>
      </c>
      <c r="D57" s="6">
        <v>0</v>
      </c>
      <c r="E57" s="6">
        <v>0</v>
      </c>
      <c r="F57" s="6">
        <v>0</v>
      </c>
      <c r="G57" s="6">
        <v>0</v>
      </c>
      <c r="H57" s="6">
        <v>0</v>
      </c>
      <c r="I57" s="6">
        <v>0</v>
      </c>
      <c r="J57" s="6">
        <v>0</v>
      </c>
      <c r="K57" s="6">
        <v>0</v>
      </c>
      <c r="L57" s="6">
        <v>0</v>
      </c>
      <c r="M57" s="6">
        <v>0</v>
      </c>
      <c r="N57" s="5">
        <f t="shared" si="0"/>
        <v>0</v>
      </c>
    </row>
    <row r="58" spans="1:14">
      <c r="A58" t="s">
        <v>46</v>
      </c>
      <c r="B58" s="6">
        <v>0</v>
      </c>
      <c r="C58" s="6">
        <v>0</v>
      </c>
      <c r="D58" s="6">
        <v>0</v>
      </c>
      <c r="E58" s="6">
        <v>0</v>
      </c>
      <c r="F58" s="6">
        <v>0</v>
      </c>
      <c r="G58" s="6">
        <v>0</v>
      </c>
      <c r="H58" s="6">
        <v>0</v>
      </c>
      <c r="I58" s="6">
        <v>0</v>
      </c>
      <c r="J58" s="6">
        <v>0</v>
      </c>
      <c r="K58" s="6">
        <v>0</v>
      </c>
      <c r="L58" s="6">
        <v>0</v>
      </c>
      <c r="M58" s="6">
        <v>0</v>
      </c>
      <c r="N58" s="5">
        <f t="shared" si="0"/>
        <v>0</v>
      </c>
    </row>
    <row r="59" spans="1:14">
      <c r="A59" t="s">
        <v>47</v>
      </c>
      <c r="B59" s="6">
        <v>0</v>
      </c>
      <c r="C59" s="6">
        <v>0</v>
      </c>
      <c r="D59" s="6">
        <v>0</v>
      </c>
      <c r="E59" s="6">
        <v>0</v>
      </c>
      <c r="F59" s="6">
        <v>0</v>
      </c>
      <c r="G59" s="6">
        <v>0</v>
      </c>
      <c r="H59" s="6">
        <v>0</v>
      </c>
      <c r="I59" s="6">
        <v>0</v>
      </c>
      <c r="J59" s="6">
        <v>0</v>
      </c>
      <c r="K59" s="6">
        <v>0</v>
      </c>
      <c r="L59" s="6">
        <v>0</v>
      </c>
      <c r="M59" s="6">
        <v>0</v>
      </c>
      <c r="N59" s="5">
        <f t="shared" si="0"/>
        <v>0</v>
      </c>
    </row>
    <row r="60" spans="1:14">
      <c r="A60" t="s">
        <v>48</v>
      </c>
      <c r="B60" s="6">
        <v>0</v>
      </c>
      <c r="C60" s="6">
        <v>0</v>
      </c>
      <c r="D60" s="6">
        <v>0</v>
      </c>
      <c r="E60" s="6">
        <v>0</v>
      </c>
      <c r="F60" s="6">
        <v>0</v>
      </c>
      <c r="G60" s="6">
        <v>0</v>
      </c>
      <c r="H60" s="6">
        <v>0</v>
      </c>
      <c r="I60" s="6">
        <v>0</v>
      </c>
      <c r="J60" s="6">
        <v>0</v>
      </c>
      <c r="K60" s="6">
        <v>0</v>
      </c>
      <c r="L60" s="6">
        <v>0</v>
      </c>
      <c r="M60" s="6">
        <v>0</v>
      </c>
      <c r="N60" s="5">
        <f t="shared" si="0"/>
        <v>0</v>
      </c>
    </row>
    <row r="61" spans="1:14">
      <c r="A61" t="s">
        <v>49</v>
      </c>
      <c r="B61" s="6">
        <v>0</v>
      </c>
      <c r="C61" s="6">
        <v>0</v>
      </c>
      <c r="D61" s="6">
        <v>0</v>
      </c>
      <c r="E61" s="6">
        <v>0</v>
      </c>
      <c r="F61" s="6">
        <v>0</v>
      </c>
      <c r="G61" s="6">
        <v>0</v>
      </c>
      <c r="H61" s="6">
        <v>0</v>
      </c>
      <c r="I61" s="6">
        <v>0</v>
      </c>
      <c r="J61" s="6">
        <v>0</v>
      </c>
      <c r="K61" s="6">
        <v>0</v>
      </c>
      <c r="L61" s="6">
        <v>0</v>
      </c>
      <c r="M61" s="6">
        <v>0</v>
      </c>
      <c r="N61" s="5">
        <f t="shared" si="0"/>
        <v>0</v>
      </c>
    </row>
    <row r="62" spans="1:14">
      <c r="A62" t="s">
        <v>50</v>
      </c>
      <c r="B62" s="6">
        <v>0</v>
      </c>
      <c r="C62" s="6">
        <v>0</v>
      </c>
      <c r="D62" s="6">
        <v>0</v>
      </c>
      <c r="E62" s="6">
        <v>0</v>
      </c>
      <c r="F62" s="6">
        <v>0</v>
      </c>
      <c r="G62" s="6">
        <v>0</v>
      </c>
      <c r="H62" s="6">
        <v>0</v>
      </c>
      <c r="I62" s="6">
        <v>0</v>
      </c>
      <c r="J62" s="6">
        <v>0</v>
      </c>
      <c r="K62" s="6">
        <v>0</v>
      </c>
      <c r="L62" s="6">
        <v>0</v>
      </c>
      <c r="M62" s="6">
        <v>0</v>
      </c>
      <c r="N62" s="5">
        <f t="shared" si="0"/>
        <v>0</v>
      </c>
    </row>
    <row r="63" spans="1:14">
      <c r="A63" t="s">
        <v>51</v>
      </c>
      <c r="B63" s="6">
        <v>0</v>
      </c>
      <c r="C63" s="6">
        <v>0</v>
      </c>
      <c r="D63" s="6">
        <v>0</v>
      </c>
      <c r="E63" s="6">
        <v>0</v>
      </c>
      <c r="F63" s="6">
        <v>0</v>
      </c>
      <c r="G63" s="6">
        <v>0</v>
      </c>
      <c r="H63" s="6">
        <v>0</v>
      </c>
      <c r="I63" s="6">
        <v>0</v>
      </c>
      <c r="J63" s="6">
        <v>0</v>
      </c>
      <c r="K63" s="6">
        <v>0</v>
      </c>
      <c r="L63" s="6">
        <v>0</v>
      </c>
      <c r="M63" s="6">
        <v>0</v>
      </c>
      <c r="N63" s="5">
        <f t="shared" si="0"/>
        <v>0</v>
      </c>
    </row>
    <row r="64" spans="1:14">
      <c r="A64" t="s">
        <v>52</v>
      </c>
      <c r="B64" s="6">
        <v>0</v>
      </c>
      <c r="C64" s="6">
        <v>0</v>
      </c>
      <c r="D64" s="6">
        <v>0</v>
      </c>
      <c r="E64" s="6">
        <v>0</v>
      </c>
      <c r="F64" s="6">
        <v>0</v>
      </c>
      <c r="G64" s="6">
        <v>0</v>
      </c>
      <c r="H64" s="6">
        <v>0</v>
      </c>
      <c r="I64" s="6">
        <v>0</v>
      </c>
      <c r="J64" s="6">
        <v>0</v>
      </c>
      <c r="K64" s="6">
        <v>0</v>
      </c>
      <c r="L64" s="6">
        <v>0</v>
      </c>
      <c r="M64" s="6">
        <v>0</v>
      </c>
      <c r="N64" s="5">
        <f t="shared" si="0"/>
        <v>0</v>
      </c>
    </row>
    <row r="65" spans="1:14">
      <c r="A65" t="s">
        <v>53</v>
      </c>
      <c r="B65" s="6">
        <v>0</v>
      </c>
      <c r="C65" s="6">
        <v>0</v>
      </c>
      <c r="D65" s="6">
        <v>0</v>
      </c>
      <c r="E65" s="6">
        <v>0</v>
      </c>
      <c r="F65" s="6">
        <v>0</v>
      </c>
      <c r="G65" s="6">
        <v>0</v>
      </c>
      <c r="H65" s="6">
        <v>0</v>
      </c>
      <c r="I65" s="6">
        <v>0</v>
      </c>
      <c r="J65" s="6">
        <v>0</v>
      </c>
      <c r="K65" s="6">
        <v>0</v>
      </c>
      <c r="L65" s="6">
        <v>0</v>
      </c>
      <c r="M65" s="6">
        <v>0</v>
      </c>
      <c r="N65" s="5">
        <f t="shared" si="0"/>
        <v>0</v>
      </c>
    </row>
    <row r="66" spans="1:14">
      <c r="A66" t="s">
        <v>54</v>
      </c>
      <c r="B66" s="6">
        <v>0</v>
      </c>
      <c r="C66" s="6">
        <v>0</v>
      </c>
      <c r="D66" s="6">
        <v>0</v>
      </c>
      <c r="E66" s="6">
        <v>0</v>
      </c>
      <c r="F66" s="6">
        <v>0</v>
      </c>
      <c r="G66" s="6">
        <v>0</v>
      </c>
      <c r="H66" s="6">
        <v>0</v>
      </c>
      <c r="I66" s="6">
        <v>0</v>
      </c>
      <c r="J66" s="6">
        <v>0</v>
      </c>
      <c r="K66" s="6">
        <v>0</v>
      </c>
      <c r="L66" s="6">
        <v>0</v>
      </c>
      <c r="M66" s="6">
        <v>0</v>
      </c>
      <c r="N66" s="5">
        <f t="shared" si="0"/>
        <v>0</v>
      </c>
    </row>
    <row r="67" spans="1:14">
      <c r="A67" t="s">
        <v>55</v>
      </c>
      <c r="B67" s="6">
        <v>0</v>
      </c>
      <c r="C67" s="6">
        <v>0</v>
      </c>
      <c r="D67" s="6">
        <v>0</v>
      </c>
      <c r="E67" s="6">
        <v>0</v>
      </c>
      <c r="F67" s="6">
        <v>0</v>
      </c>
      <c r="G67" s="6">
        <v>0</v>
      </c>
      <c r="H67" s="6">
        <v>0</v>
      </c>
      <c r="I67" s="6">
        <v>0</v>
      </c>
      <c r="J67" s="6">
        <v>0</v>
      </c>
      <c r="K67" s="6">
        <v>0</v>
      </c>
      <c r="L67" s="6">
        <v>0</v>
      </c>
      <c r="M67" s="6">
        <v>0</v>
      </c>
      <c r="N67" s="5">
        <f t="shared" si="0"/>
        <v>0</v>
      </c>
    </row>
    <row r="68" spans="1:14">
      <c r="A68" t="s">
        <v>56</v>
      </c>
      <c r="B68" s="6">
        <v>0</v>
      </c>
      <c r="C68" s="6">
        <v>0</v>
      </c>
      <c r="D68" s="6">
        <v>0</v>
      </c>
      <c r="E68" s="6">
        <v>0</v>
      </c>
      <c r="F68" s="6">
        <v>0</v>
      </c>
      <c r="G68" s="6">
        <v>0</v>
      </c>
      <c r="H68" s="6">
        <v>0</v>
      </c>
      <c r="I68" s="6">
        <v>0</v>
      </c>
      <c r="J68" s="6">
        <v>0</v>
      </c>
      <c r="K68" s="6">
        <v>0</v>
      </c>
      <c r="L68" s="6">
        <v>0</v>
      </c>
      <c r="M68" s="6">
        <v>0</v>
      </c>
      <c r="N68" s="5">
        <f t="shared" si="0"/>
        <v>0</v>
      </c>
    </row>
    <row r="69" spans="1:14">
      <c r="A69" t="s">
        <v>57</v>
      </c>
      <c r="B69" s="6">
        <v>0</v>
      </c>
      <c r="C69" s="6">
        <v>0</v>
      </c>
      <c r="D69" s="6">
        <v>0</v>
      </c>
      <c r="E69" s="6">
        <v>0</v>
      </c>
      <c r="F69" s="6">
        <v>0</v>
      </c>
      <c r="G69" s="6">
        <v>0</v>
      </c>
      <c r="H69" s="6">
        <v>0</v>
      </c>
      <c r="I69" s="6">
        <v>0</v>
      </c>
      <c r="J69" s="6">
        <v>0</v>
      </c>
      <c r="K69" s="6">
        <v>0</v>
      </c>
      <c r="L69" s="6">
        <v>0</v>
      </c>
      <c r="M69" s="6">
        <v>0</v>
      </c>
      <c r="N69" s="5">
        <f t="shared" si="0"/>
        <v>0</v>
      </c>
    </row>
    <row r="70" spans="1:14">
      <c r="A70" t="s">
        <v>58</v>
      </c>
      <c r="B70" s="6">
        <v>0</v>
      </c>
      <c r="C70" s="6">
        <v>0</v>
      </c>
      <c r="D70" s="6">
        <v>0</v>
      </c>
      <c r="E70" s="6">
        <v>0</v>
      </c>
      <c r="F70" s="6">
        <v>0</v>
      </c>
      <c r="G70" s="6">
        <v>0</v>
      </c>
      <c r="H70" s="6">
        <v>0</v>
      </c>
      <c r="I70" s="6">
        <v>0</v>
      </c>
      <c r="J70" s="6">
        <v>0</v>
      </c>
      <c r="K70" s="6">
        <v>0</v>
      </c>
      <c r="L70" s="6">
        <v>0</v>
      </c>
      <c r="M70" s="6">
        <v>0</v>
      </c>
      <c r="N70" s="5">
        <f t="shared" si="0"/>
        <v>0</v>
      </c>
    </row>
    <row r="71" spans="1:14">
      <c r="A71" t="s">
        <v>59</v>
      </c>
      <c r="B71" s="6">
        <v>0</v>
      </c>
      <c r="C71" s="6">
        <v>0</v>
      </c>
      <c r="D71" s="6">
        <v>0</v>
      </c>
      <c r="E71" s="6">
        <v>0</v>
      </c>
      <c r="F71" s="6">
        <v>0</v>
      </c>
      <c r="G71" s="6">
        <v>0</v>
      </c>
      <c r="H71" s="6">
        <v>0</v>
      </c>
      <c r="I71" s="6">
        <v>0</v>
      </c>
      <c r="J71" s="6">
        <v>0</v>
      </c>
      <c r="K71" s="6">
        <v>0</v>
      </c>
      <c r="L71" s="6">
        <v>0</v>
      </c>
      <c r="M71" s="6">
        <v>0</v>
      </c>
      <c r="N71" s="5">
        <f t="shared" si="0"/>
        <v>0</v>
      </c>
    </row>
    <row r="72" spans="1:14">
      <c r="A72" t="s">
        <v>60</v>
      </c>
      <c r="B72" s="6">
        <v>0</v>
      </c>
      <c r="C72" s="6">
        <v>0</v>
      </c>
      <c r="D72" s="6">
        <v>0</v>
      </c>
      <c r="E72" s="6">
        <v>0</v>
      </c>
      <c r="F72" s="6">
        <v>0</v>
      </c>
      <c r="G72" s="6">
        <v>0</v>
      </c>
      <c r="H72" s="6">
        <v>0</v>
      </c>
      <c r="I72" s="6">
        <v>0</v>
      </c>
      <c r="J72" s="6">
        <v>0</v>
      </c>
      <c r="K72" s="6">
        <v>0</v>
      </c>
      <c r="L72" s="6">
        <v>0</v>
      </c>
      <c r="M72" s="6">
        <v>0</v>
      </c>
      <c r="N72" s="5">
        <f t="shared" si="0"/>
        <v>0</v>
      </c>
    </row>
    <row r="73" spans="1:14">
      <c r="A73" t="s">
        <v>130</v>
      </c>
      <c r="B73" s="6">
        <v>0</v>
      </c>
      <c r="C73" s="6">
        <v>0</v>
      </c>
      <c r="D73" s="6">
        <v>0</v>
      </c>
      <c r="E73" s="6">
        <v>0</v>
      </c>
      <c r="F73" s="6">
        <v>0</v>
      </c>
      <c r="G73" s="6">
        <v>0</v>
      </c>
      <c r="H73" s="6">
        <v>0</v>
      </c>
      <c r="I73" s="6">
        <v>0</v>
      </c>
      <c r="J73" s="6">
        <v>0</v>
      </c>
      <c r="K73" s="6">
        <v>0</v>
      </c>
      <c r="L73" s="6">
        <v>0</v>
      </c>
      <c r="M73" s="6">
        <v>0</v>
      </c>
      <c r="N73" s="5">
        <f t="shared" si="0"/>
        <v>0</v>
      </c>
    </row>
    <row r="74" spans="1:14">
      <c r="A74" t="s">
        <v>62</v>
      </c>
      <c r="B74" s="6">
        <v>0</v>
      </c>
      <c r="C74" s="6">
        <v>0</v>
      </c>
      <c r="D74" s="6">
        <v>0</v>
      </c>
      <c r="E74" s="6">
        <v>0</v>
      </c>
      <c r="F74" s="6">
        <v>0</v>
      </c>
      <c r="G74" s="6">
        <v>0</v>
      </c>
      <c r="H74" s="6">
        <v>0</v>
      </c>
      <c r="I74" s="6">
        <v>0</v>
      </c>
      <c r="J74" s="6">
        <v>0</v>
      </c>
      <c r="K74" s="6">
        <v>0</v>
      </c>
      <c r="L74" s="6">
        <v>0</v>
      </c>
      <c r="M74" s="6">
        <v>0</v>
      </c>
      <c r="N74" s="5">
        <f t="shared" si="0"/>
        <v>0</v>
      </c>
    </row>
    <row r="75" spans="1:14">
      <c r="A75" s="25" t="s">
        <v>63</v>
      </c>
      <c r="B75" s="6">
        <v>1081349.8400000001</v>
      </c>
      <c r="C75" s="6">
        <v>617764.69999999995</v>
      </c>
      <c r="D75" s="6">
        <v>379849</v>
      </c>
      <c r="E75" s="6">
        <v>511674.62</v>
      </c>
      <c r="F75" s="6">
        <v>421360.16</v>
      </c>
      <c r="G75" s="6">
        <v>464040.22</v>
      </c>
      <c r="H75" s="6">
        <v>776468.33</v>
      </c>
      <c r="I75" s="6">
        <v>1142416.04</v>
      </c>
      <c r="J75" s="6">
        <v>1370133.79</v>
      </c>
      <c r="K75" s="6">
        <v>948052.44</v>
      </c>
      <c r="L75" s="6">
        <v>767867.83</v>
      </c>
      <c r="M75" s="6">
        <v>931793.87</v>
      </c>
      <c r="N75" s="5">
        <f t="shared" si="0"/>
        <v>9412770.8399999999</v>
      </c>
    </row>
    <row r="76" spans="1:14">
      <c r="A76" t="s">
        <v>64</v>
      </c>
      <c r="B76" s="6">
        <v>0</v>
      </c>
      <c r="C76" s="6">
        <v>0</v>
      </c>
      <c r="D76" s="6">
        <v>0</v>
      </c>
      <c r="E76" s="6">
        <v>0</v>
      </c>
      <c r="F76" s="6">
        <v>0</v>
      </c>
      <c r="G76" s="6">
        <v>0</v>
      </c>
      <c r="H76" s="6">
        <v>0</v>
      </c>
      <c r="I76" s="6">
        <v>0</v>
      </c>
      <c r="J76" s="6">
        <v>0</v>
      </c>
      <c r="K76" s="6">
        <v>0</v>
      </c>
      <c r="L76" s="6">
        <v>0</v>
      </c>
      <c r="M76" s="6">
        <v>0</v>
      </c>
      <c r="N76" s="5">
        <f t="shared" si="0"/>
        <v>0</v>
      </c>
    </row>
    <row r="77" spans="1:14">
      <c r="A77" t="s">
        <v>65</v>
      </c>
      <c r="B77" s="6">
        <v>0</v>
      </c>
      <c r="C77" s="6">
        <v>0</v>
      </c>
      <c r="D77" s="6">
        <v>0</v>
      </c>
      <c r="E77" s="6">
        <v>0</v>
      </c>
      <c r="F77" s="6">
        <v>0</v>
      </c>
      <c r="G77" s="6">
        <v>0</v>
      </c>
      <c r="H77" s="6">
        <v>0</v>
      </c>
      <c r="I77" s="6">
        <v>0</v>
      </c>
      <c r="J77" s="6">
        <v>0</v>
      </c>
      <c r="K77" s="6">
        <v>0</v>
      </c>
      <c r="L77" s="6">
        <v>0</v>
      </c>
      <c r="M77" s="6">
        <v>0</v>
      </c>
      <c r="N77" s="5">
        <f>SUM(B77:M77)</f>
        <v>0</v>
      </c>
    </row>
    <row r="78" spans="1:14">
      <c r="A78" t="s">
        <v>66</v>
      </c>
      <c r="B78" s="6">
        <v>0</v>
      </c>
      <c r="C78" s="6">
        <v>0</v>
      </c>
      <c r="D78" s="6">
        <v>0</v>
      </c>
      <c r="E78" s="6">
        <v>0</v>
      </c>
      <c r="F78" s="6">
        <v>0</v>
      </c>
      <c r="G78" s="6">
        <v>0</v>
      </c>
      <c r="H78" s="6">
        <v>0</v>
      </c>
      <c r="I78" s="6">
        <v>0</v>
      </c>
      <c r="J78" s="6">
        <v>0</v>
      </c>
      <c r="K78" s="6">
        <v>0</v>
      </c>
      <c r="L78" s="6">
        <v>0</v>
      </c>
      <c r="M78" s="6">
        <v>0</v>
      </c>
      <c r="N78" s="5">
        <f>SUM(B78:M78)</f>
        <v>0</v>
      </c>
    </row>
    <row r="79" spans="1:14">
      <c r="A79" t="s">
        <v>1</v>
      </c>
    </row>
    <row r="80" spans="1:14">
      <c r="A80" t="s">
        <v>68</v>
      </c>
      <c r="B80" s="5">
        <f t="shared" ref="B80:M80" si="1">SUM(B12:B78)</f>
        <v>6632711.1246666666</v>
      </c>
      <c r="C80" s="5">
        <f t="shared" si="1"/>
        <v>6481699.6260000002</v>
      </c>
      <c r="D80" s="5">
        <f t="shared" si="1"/>
        <v>6208978.367333333</v>
      </c>
      <c r="E80" s="5">
        <f t="shared" si="1"/>
        <v>5377070.6966666672</v>
      </c>
      <c r="F80" s="5">
        <f t="shared" si="1"/>
        <v>5971657.5599999996</v>
      </c>
      <c r="G80" s="5">
        <f t="shared" si="1"/>
        <v>7342308.3399999999</v>
      </c>
      <c r="H80" s="5">
        <f t="shared" si="1"/>
        <v>6654502.8173333341</v>
      </c>
      <c r="I80" s="5">
        <f t="shared" si="1"/>
        <v>10751784.483333334</v>
      </c>
      <c r="J80" s="5">
        <f t="shared" si="1"/>
        <v>12109557.447333332</v>
      </c>
      <c r="K80" s="5">
        <f t="shared" si="1"/>
        <v>12101691.152666666</v>
      </c>
      <c r="L80" s="5">
        <f t="shared" si="1"/>
        <v>9467851.2393333334</v>
      </c>
      <c r="M80" s="5">
        <f t="shared" si="1"/>
        <v>8151296.3326666672</v>
      </c>
      <c r="N80" s="5">
        <f>SUM(B80:M80)</f>
        <v>97251109.187333316</v>
      </c>
    </row>
    <row r="82" spans="7:7">
      <c r="G82" s="5"/>
    </row>
  </sheetData>
  <mergeCells count="5">
    <mergeCell ref="A7:N7"/>
    <mergeCell ref="A3:N3"/>
    <mergeCell ref="A4:N4"/>
    <mergeCell ref="A5:N5"/>
    <mergeCell ref="A6:N6"/>
  </mergeCells>
  <phoneticPr fontId="4" type="noConversion"/>
  <printOptions headings="1" gridLines="1"/>
  <pageMargins left="0.75" right="0.75" top="1" bottom="1" header="0.5" footer="0.5"/>
  <pageSetup scale="93"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7"/>
    <pageSetUpPr fitToPage="1"/>
  </sheetPr>
  <dimension ref="A1:N225"/>
  <sheetViews>
    <sheetView topLeftCell="A12" workbookViewId="0">
      <selection activeCell="M12" sqref="M12:M78"/>
    </sheetView>
  </sheetViews>
  <sheetFormatPr defaultRowHeight="12.75"/>
  <cols>
    <col min="1" max="1" width="16.1640625" bestFit="1" customWidth="1"/>
    <col min="11" max="11" width="9.83203125" bestFit="1" customWidth="1"/>
    <col min="12" max="12" width="10.1640625" bestFit="1" customWidth="1"/>
    <col min="14" max="14" width="10.1640625" bestFit="1" customWidth="1"/>
  </cols>
  <sheetData>
    <row r="1" spans="1:14">
      <c r="A1" t="str">
        <f>'SFY1415'!A1</f>
        <v>VALIDATED TAX RECEIPTS DATA FOR:  JULY, 2014 thru June, 2015</v>
      </c>
      <c r="N1" t="s">
        <v>89</v>
      </c>
    </row>
    <row r="3" spans="1:14">
      <c r="A3" s="41" t="s">
        <v>69</v>
      </c>
      <c r="B3" s="41"/>
      <c r="C3" s="41"/>
      <c r="D3" s="41"/>
      <c r="E3" s="41"/>
      <c r="F3" s="41"/>
      <c r="G3" s="41"/>
      <c r="H3" s="41"/>
      <c r="I3" s="41"/>
      <c r="J3" s="41"/>
      <c r="K3" s="41"/>
      <c r="L3" s="41"/>
      <c r="M3" s="41"/>
      <c r="N3" s="41"/>
    </row>
    <row r="4" spans="1:14">
      <c r="A4" s="41" t="s">
        <v>131</v>
      </c>
      <c r="B4" s="41"/>
      <c r="C4" s="41"/>
      <c r="D4" s="41"/>
      <c r="E4" s="41"/>
      <c r="F4" s="41"/>
      <c r="G4" s="41"/>
      <c r="H4" s="41"/>
      <c r="I4" s="41"/>
      <c r="J4" s="41"/>
      <c r="K4" s="41"/>
      <c r="L4" s="41"/>
      <c r="M4" s="41"/>
      <c r="N4" s="41"/>
    </row>
    <row r="5" spans="1:14">
      <c r="A5" s="41" t="s">
        <v>70</v>
      </c>
      <c r="B5" s="41"/>
      <c r="C5" s="41"/>
      <c r="D5" s="41"/>
      <c r="E5" s="41"/>
      <c r="F5" s="41"/>
      <c r="G5" s="41"/>
      <c r="H5" s="41"/>
      <c r="I5" s="41"/>
      <c r="J5" s="41"/>
      <c r="K5" s="41"/>
      <c r="L5" s="41"/>
      <c r="M5" s="41"/>
      <c r="N5" s="41"/>
    </row>
    <row r="6" spans="1:14">
      <c r="A6" s="41" t="s">
        <v>135</v>
      </c>
      <c r="B6" s="41"/>
      <c r="C6" s="41"/>
      <c r="D6" s="41"/>
      <c r="E6" s="41"/>
      <c r="F6" s="41"/>
      <c r="G6" s="41"/>
      <c r="H6" s="41"/>
      <c r="I6" s="41"/>
      <c r="J6" s="41"/>
      <c r="K6" s="41"/>
      <c r="L6" s="41"/>
      <c r="M6" s="41"/>
      <c r="N6" s="41"/>
    </row>
    <row r="7" spans="1:14">
      <c r="A7" s="41" t="s">
        <v>134</v>
      </c>
      <c r="B7" s="41"/>
      <c r="C7" s="41"/>
      <c r="D7" s="41"/>
      <c r="E7" s="41"/>
      <c r="F7" s="41"/>
      <c r="G7" s="41"/>
      <c r="H7" s="41"/>
      <c r="I7" s="41"/>
      <c r="J7" s="41"/>
      <c r="K7" s="41"/>
      <c r="L7" s="41"/>
      <c r="M7" s="41"/>
      <c r="N7" s="41"/>
    </row>
    <row r="8" spans="1:14">
      <c r="N8" s="5"/>
    </row>
    <row r="9" spans="1:14">
      <c r="B9" s="1">
        <f>'Local Option Sales Tax Coll'!B9</f>
        <v>41821</v>
      </c>
      <c r="C9" s="1">
        <f>'Local Option Sales Tax Coll'!C9</f>
        <v>41852</v>
      </c>
      <c r="D9" s="1">
        <f>'Local Option Sales Tax Coll'!D9</f>
        <v>41883</v>
      </c>
      <c r="E9" s="1">
        <f>'Local Option Sales Tax Coll'!E9</f>
        <v>41913</v>
      </c>
      <c r="F9" s="1">
        <f>'Local Option Sales Tax Coll'!F9</f>
        <v>41944</v>
      </c>
      <c r="G9" s="1">
        <f>'Local Option Sales Tax Coll'!G9</f>
        <v>41974</v>
      </c>
      <c r="H9" s="1">
        <f>'Local Option Sales Tax Coll'!H9</f>
        <v>42005</v>
      </c>
      <c r="I9" s="1">
        <f>'Local Option Sales Tax Coll'!I9</f>
        <v>42036</v>
      </c>
      <c r="J9" s="1">
        <f>'Local Option Sales Tax Coll'!J9</f>
        <v>42064</v>
      </c>
      <c r="K9" s="1">
        <f>'Local Option Sales Tax Coll'!K9</f>
        <v>42095</v>
      </c>
      <c r="L9" s="1">
        <f>'Local Option Sales Tax Coll'!L9</f>
        <v>42125</v>
      </c>
      <c r="M9" s="1">
        <f>'Local Option Sales Tax Coll'!M9</f>
        <v>42156</v>
      </c>
      <c r="N9" s="1" t="str">
        <f>'Local Option Sales Tax Coll'!N9</f>
        <v>SFY14-15</v>
      </c>
    </row>
    <row r="10" spans="1:14">
      <c r="A10" t="s">
        <v>0</v>
      </c>
      <c r="B10" s="2"/>
      <c r="C10" s="2"/>
      <c r="D10" s="2"/>
      <c r="E10" s="2"/>
      <c r="F10" s="2"/>
      <c r="G10" s="2"/>
      <c r="H10" s="2"/>
      <c r="I10" s="2"/>
      <c r="J10" s="2"/>
      <c r="K10" s="2"/>
      <c r="L10" s="2"/>
      <c r="M10" s="2"/>
      <c r="N10" s="5"/>
    </row>
    <row r="11" spans="1:14">
      <c r="A11" t="s">
        <v>1</v>
      </c>
    </row>
    <row r="12" spans="1:14">
      <c r="A12" t="s">
        <v>90</v>
      </c>
      <c r="B12" s="12">
        <v>97196.43</v>
      </c>
      <c r="C12" s="13">
        <v>99249.38</v>
      </c>
      <c r="D12" s="13">
        <v>100824.33</v>
      </c>
      <c r="E12" s="13">
        <v>96790.87</v>
      </c>
      <c r="F12" s="16">
        <v>97976.87</v>
      </c>
      <c r="G12" s="13">
        <v>98678.82</v>
      </c>
      <c r="H12" s="19">
        <v>99617.38</v>
      </c>
      <c r="I12" s="21">
        <v>101738.76</v>
      </c>
      <c r="J12" s="13">
        <v>103756.2</v>
      </c>
      <c r="K12" s="23">
        <v>117820.77</v>
      </c>
      <c r="L12" s="23">
        <v>118801.22</v>
      </c>
      <c r="M12" s="23">
        <v>118924.45</v>
      </c>
      <c r="N12" s="5">
        <f>SUM(B12:M12)</f>
        <v>1251375.48</v>
      </c>
    </row>
    <row r="13" spans="1:14">
      <c r="A13" t="s">
        <v>91</v>
      </c>
      <c r="B13" s="12">
        <v>12457.24</v>
      </c>
      <c r="C13" s="13">
        <v>21308.77</v>
      </c>
      <c r="D13" s="13">
        <v>20506.169999999998</v>
      </c>
      <c r="E13" s="13">
        <v>12038.08</v>
      </c>
      <c r="F13" s="16">
        <v>11443.01</v>
      </c>
      <c r="G13" s="13">
        <v>12087.8</v>
      </c>
      <c r="H13" s="19">
        <v>25108.07</v>
      </c>
      <c r="I13" s="21">
        <v>13660.73</v>
      </c>
      <c r="J13" s="13">
        <v>18145.509999999998</v>
      </c>
      <c r="K13" s="23">
        <v>12345.97</v>
      </c>
      <c r="L13" s="23">
        <v>16619.900000000001</v>
      </c>
      <c r="M13" s="23">
        <v>21847.9</v>
      </c>
      <c r="N13" s="5">
        <f t="shared" ref="N13:N76" si="0">SUM(B13:M13)</f>
        <v>197569.14999999997</v>
      </c>
    </row>
    <row r="14" spans="1:14">
      <c r="A14" s="31" t="s">
        <v>92</v>
      </c>
      <c r="B14" s="12">
        <v>96026.66</v>
      </c>
      <c r="C14" s="13">
        <v>103041.69</v>
      </c>
      <c r="D14" s="13">
        <v>91184.59</v>
      </c>
      <c r="E14" s="13">
        <v>82096.820000000007</v>
      </c>
      <c r="F14" s="16">
        <v>85212.71</v>
      </c>
      <c r="G14" s="13">
        <v>75462.36</v>
      </c>
      <c r="H14" s="19">
        <v>77530.64</v>
      </c>
      <c r="I14" s="21">
        <v>78794.95</v>
      </c>
      <c r="J14" s="13">
        <v>80051.199999999997</v>
      </c>
      <c r="K14" s="23">
        <v>96399.97</v>
      </c>
      <c r="L14" s="23">
        <v>95494.85</v>
      </c>
      <c r="M14" s="23">
        <v>100610.82</v>
      </c>
      <c r="N14" s="5">
        <f t="shared" si="0"/>
        <v>1061907.26</v>
      </c>
    </row>
    <row r="15" spans="1:14">
      <c r="A15" t="s">
        <v>5</v>
      </c>
      <c r="B15" s="12">
        <v>1768.15</v>
      </c>
      <c r="C15" s="13">
        <v>1626.09</v>
      </c>
      <c r="D15" s="13">
        <v>1679.98</v>
      </c>
      <c r="E15" s="13">
        <v>1856.98</v>
      </c>
      <c r="F15" s="16">
        <v>1779.91</v>
      </c>
      <c r="G15" s="13">
        <v>1641.65</v>
      </c>
      <c r="H15" s="19">
        <v>1962.76</v>
      </c>
      <c r="I15" s="21">
        <v>2388.34</v>
      </c>
      <c r="J15" s="13">
        <v>3325.14</v>
      </c>
      <c r="K15" s="23">
        <v>3884.91</v>
      </c>
      <c r="L15" s="23">
        <v>3616.83</v>
      </c>
      <c r="M15" s="23">
        <v>3524.59</v>
      </c>
      <c r="N15" s="5">
        <f t="shared" si="0"/>
        <v>29055.329999999998</v>
      </c>
    </row>
    <row r="16" spans="1:14">
      <c r="A16" t="s">
        <v>93</v>
      </c>
      <c r="B16" s="12">
        <v>31098.55</v>
      </c>
      <c r="C16" s="13">
        <v>28599.85</v>
      </c>
      <c r="D16" s="13">
        <v>29547.58</v>
      </c>
      <c r="E16" s="13">
        <v>32660.65</v>
      </c>
      <c r="F16" s="16">
        <v>31305.31</v>
      </c>
      <c r="G16" s="13">
        <v>28873.59</v>
      </c>
      <c r="H16" s="19">
        <v>48058.77</v>
      </c>
      <c r="I16" s="21">
        <v>152940.06</v>
      </c>
      <c r="J16" s="13">
        <v>212929.44</v>
      </c>
      <c r="K16" s="23">
        <v>248775.5</v>
      </c>
      <c r="L16" s="23">
        <v>231122.88</v>
      </c>
      <c r="M16" s="23">
        <v>225428.49</v>
      </c>
      <c r="N16" s="5">
        <f t="shared" si="0"/>
        <v>1301340.6700000002</v>
      </c>
    </row>
    <row r="17" spans="1:14">
      <c r="A17" t="s">
        <v>94</v>
      </c>
      <c r="B17" s="12">
        <v>701124.82</v>
      </c>
      <c r="C17" s="13">
        <v>691597.16</v>
      </c>
      <c r="D17" s="13">
        <v>736875.75</v>
      </c>
      <c r="E17" s="13">
        <v>710234.75</v>
      </c>
      <c r="F17" s="16">
        <v>730196.89</v>
      </c>
      <c r="G17" s="13">
        <v>711709.95</v>
      </c>
      <c r="H17" s="19">
        <v>739628.28</v>
      </c>
      <c r="I17" s="21">
        <v>712994.79</v>
      </c>
      <c r="J17" s="13">
        <v>691220.27</v>
      </c>
      <c r="K17" s="23">
        <v>786131.35</v>
      </c>
      <c r="L17" s="23">
        <v>760835.07</v>
      </c>
      <c r="M17" s="23">
        <v>757202.89</v>
      </c>
      <c r="N17" s="5">
        <f t="shared" si="0"/>
        <v>8729751.9700000007</v>
      </c>
    </row>
    <row r="18" spans="1:14">
      <c r="A18" t="s">
        <v>8</v>
      </c>
      <c r="B18" s="12">
        <v>2364.19</v>
      </c>
      <c r="C18" s="13">
        <v>2174.2399999999998</v>
      </c>
      <c r="D18" s="13">
        <v>2246.29</v>
      </c>
      <c r="E18" s="13">
        <v>2482.9299999999998</v>
      </c>
      <c r="F18" s="16">
        <v>2379.91</v>
      </c>
      <c r="G18" s="13">
        <v>2195.04</v>
      </c>
      <c r="H18" s="19">
        <v>2336.06</v>
      </c>
      <c r="I18" s="21">
        <v>830.46</v>
      </c>
      <c r="J18" s="13">
        <v>1156.18</v>
      </c>
      <c r="K18" s="23">
        <v>1350.83</v>
      </c>
      <c r="L18" s="23">
        <v>1267.96</v>
      </c>
      <c r="M18" s="23">
        <v>1231.3499999999999</v>
      </c>
      <c r="N18" s="5">
        <f t="shared" si="0"/>
        <v>22015.439999999995</v>
      </c>
    </row>
    <row r="19" spans="1:14">
      <c r="A19" t="s">
        <v>95</v>
      </c>
      <c r="B19" s="12">
        <v>74584.570000000007</v>
      </c>
      <c r="C19" s="13">
        <v>74751.289999999994</v>
      </c>
      <c r="D19" s="13">
        <v>74461.06</v>
      </c>
      <c r="E19" s="13">
        <v>72836.009999999995</v>
      </c>
      <c r="F19" s="16">
        <v>84043.65</v>
      </c>
      <c r="G19" s="13">
        <v>80965.279999999999</v>
      </c>
      <c r="H19" s="19">
        <v>90803.03</v>
      </c>
      <c r="I19" s="21">
        <v>87670.47</v>
      </c>
      <c r="J19" s="13">
        <v>84864.67</v>
      </c>
      <c r="K19" s="23">
        <v>99406.45</v>
      </c>
      <c r="L19" s="23">
        <v>89551.19</v>
      </c>
      <c r="M19" s="23">
        <v>79128.25</v>
      </c>
      <c r="N19" s="5">
        <f t="shared" si="0"/>
        <v>993065.91999999993</v>
      </c>
    </row>
    <row r="20" spans="1:14">
      <c r="A20" t="s">
        <v>96</v>
      </c>
      <c r="B20" s="12">
        <v>45919.519999999997</v>
      </c>
      <c r="C20" s="13">
        <v>48770.17</v>
      </c>
      <c r="D20" s="13">
        <v>47601.42</v>
      </c>
      <c r="E20" s="13">
        <v>44051.89</v>
      </c>
      <c r="F20" s="16">
        <v>45058.82</v>
      </c>
      <c r="G20" s="13">
        <v>44149.26</v>
      </c>
      <c r="H20" s="19">
        <v>45444.72</v>
      </c>
      <c r="I20" s="21">
        <v>47300.04</v>
      </c>
      <c r="J20" s="13">
        <v>48968.05</v>
      </c>
      <c r="K20" s="23">
        <v>55835.76</v>
      </c>
      <c r="L20" s="23">
        <v>54338.38</v>
      </c>
      <c r="M20" s="23">
        <v>53364.68</v>
      </c>
      <c r="N20" s="5">
        <f t="shared" si="0"/>
        <v>580802.71000000008</v>
      </c>
    </row>
    <row r="21" spans="1:14">
      <c r="A21" t="s">
        <v>97</v>
      </c>
      <c r="B21" s="12">
        <v>68917.61</v>
      </c>
      <c r="C21" s="13">
        <v>69360.67</v>
      </c>
      <c r="D21" s="13">
        <v>72204.679999999993</v>
      </c>
      <c r="E21" s="13">
        <v>67382.179999999993</v>
      </c>
      <c r="F21" s="16">
        <v>67455.5</v>
      </c>
      <c r="G21" s="13">
        <v>66455.070000000007</v>
      </c>
      <c r="H21" s="19">
        <v>73903.03</v>
      </c>
      <c r="I21" s="21">
        <v>73964.52</v>
      </c>
      <c r="J21" s="13">
        <v>69288.5</v>
      </c>
      <c r="K21" s="23">
        <v>77314.84</v>
      </c>
      <c r="L21" s="23">
        <v>77456.59</v>
      </c>
      <c r="M21" s="23">
        <v>78367.75</v>
      </c>
      <c r="N21" s="5">
        <f t="shared" si="0"/>
        <v>862070.94</v>
      </c>
    </row>
    <row r="22" spans="1:14">
      <c r="A22" t="s">
        <v>98</v>
      </c>
      <c r="B22" s="12">
        <v>102340.42</v>
      </c>
      <c r="C22" s="13">
        <v>102558.35</v>
      </c>
      <c r="D22" s="13">
        <v>108316.97</v>
      </c>
      <c r="E22" s="13">
        <v>104675.79</v>
      </c>
      <c r="F22" s="16">
        <v>116580.26</v>
      </c>
      <c r="G22" s="13">
        <v>115604.91</v>
      </c>
      <c r="H22" s="19">
        <v>123677.84</v>
      </c>
      <c r="I22" s="21">
        <v>129158.89</v>
      </c>
      <c r="J22" s="13">
        <v>129488.54</v>
      </c>
      <c r="K22" s="23">
        <v>148324.34</v>
      </c>
      <c r="L22" s="23">
        <v>137958.88</v>
      </c>
      <c r="M22" s="23">
        <v>122534.95</v>
      </c>
      <c r="N22" s="5">
        <f t="shared" si="0"/>
        <v>1441220.14</v>
      </c>
    </row>
    <row r="23" spans="1:14">
      <c r="A23" t="s">
        <v>12</v>
      </c>
      <c r="B23" s="12">
        <v>51527.83</v>
      </c>
      <c r="C23" s="13">
        <v>55380.03</v>
      </c>
      <c r="D23" s="13">
        <v>52788.06</v>
      </c>
      <c r="E23" s="13">
        <v>49567.01</v>
      </c>
      <c r="F23" s="16">
        <v>50164.07</v>
      </c>
      <c r="G23" s="13">
        <v>48737.73</v>
      </c>
      <c r="H23" s="19">
        <v>56196.36</v>
      </c>
      <c r="I23" s="21">
        <v>40868.03</v>
      </c>
      <c r="J23" s="13">
        <v>43668.35</v>
      </c>
      <c r="K23" s="23">
        <v>49768.57</v>
      </c>
      <c r="L23" s="23">
        <v>52546.83</v>
      </c>
      <c r="M23" s="23">
        <v>54405.14</v>
      </c>
      <c r="N23" s="5">
        <f t="shared" si="0"/>
        <v>605618.01</v>
      </c>
    </row>
    <row r="24" spans="1:14">
      <c r="A24" t="s">
        <v>129</v>
      </c>
      <c r="B24" s="12">
        <v>897224.81</v>
      </c>
      <c r="C24" s="13">
        <v>903458.43</v>
      </c>
      <c r="D24" s="13">
        <v>967554.09</v>
      </c>
      <c r="E24" s="13">
        <v>936761.75</v>
      </c>
      <c r="F24" s="16">
        <v>972460.68</v>
      </c>
      <c r="G24" s="13">
        <v>940396.13</v>
      </c>
      <c r="H24" s="19">
        <v>960977.89</v>
      </c>
      <c r="I24" s="21">
        <v>916743.52</v>
      </c>
      <c r="J24" s="13">
        <v>890969.11</v>
      </c>
      <c r="K24" s="23">
        <v>1021023.57</v>
      </c>
      <c r="L24" s="23">
        <v>999311.57</v>
      </c>
      <c r="M24" s="23">
        <v>1001788.65</v>
      </c>
      <c r="N24" s="5">
        <f t="shared" si="0"/>
        <v>11408670.199999999</v>
      </c>
    </row>
    <row r="25" spans="1:14">
      <c r="A25" t="s">
        <v>13</v>
      </c>
      <c r="B25" s="12">
        <v>11479.62</v>
      </c>
      <c r="C25" s="13">
        <v>11059.89</v>
      </c>
      <c r="D25" s="13">
        <v>10890.95</v>
      </c>
      <c r="E25" s="13">
        <v>10895.75</v>
      </c>
      <c r="F25" s="16">
        <v>11223.22</v>
      </c>
      <c r="G25" s="13">
        <v>11916.44</v>
      </c>
      <c r="H25" s="19">
        <v>13037.76</v>
      </c>
      <c r="I25" s="21">
        <v>11072.22</v>
      </c>
      <c r="J25" s="13">
        <v>12737.69</v>
      </c>
      <c r="K25" s="23">
        <v>14341.04</v>
      </c>
      <c r="L25" s="23">
        <v>13055.04</v>
      </c>
      <c r="M25" s="23">
        <v>12466.87</v>
      </c>
      <c r="N25" s="5">
        <f t="shared" si="0"/>
        <v>144176.49000000002</v>
      </c>
    </row>
    <row r="26" spans="1:14">
      <c r="A26" t="s">
        <v>14</v>
      </c>
      <c r="B26" s="12">
        <v>1813.53</v>
      </c>
      <c r="C26" s="13">
        <v>1667.81</v>
      </c>
      <c r="D26" s="13">
        <v>1723.07</v>
      </c>
      <c r="E26" s="13">
        <v>1904.61</v>
      </c>
      <c r="F26" s="16">
        <v>1825.57</v>
      </c>
      <c r="G26" s="13">
        <v>1683.77</v>
      </c>
      <c r="H26" s="19">
        <v>2079.7399999999998</v>
      </c>
      <c r="I26" s="21">
        <v>2995.67</v>
      </c>
      <c r="J26" s="13">
        <v>4170.6899999999996</v>
      </c>
      <c r="K26" s="23">
        <v>4872.8</v>
      </c>
      <c r="L26" s="23">
        <v>4534.18</v>
      </c>
      <c r="M26" s="23">
        <v>4419.51</v>
      </c>
      <c r="N26" s="5">
        <f t="shared" si="0"/>
        <v>33690.949999999997</v>
      </c>
    </row>
    <row r="27" spans="1:14">
      <c r="A27" t="s">
        <v>99</v>
      </c>
      <c r="B27" s="12">
        <v>100827.82</v>
      </c>
      <c r="C27" s="13">
        <v>92726.51</v>
      </c>
      <c r="D27" s="13">
        <v>95799.27</v>
      </c>
      <c r="E27" s="13">
        <v>105892.46</v>
      </c>
      <c r="F27" s="16">
        <v>101498.19</v>
      </c>
      <c r="G27" s="13">
        <v>93614.05</v>
      </c>
      <c r="H27" s="19">
        <v>101757.69</v>
      </c>
      <c r="I27" s="21">
        <v>52880.49</v>
      </c>
      <c r="J27" s="13">
        <v>73622.39</v>
      </c>
      <c r="K27" s="23">
        <v>86016.52</v>
      </c>
      <c r="L27" s="23">
        <v>80445.399999999994</v>
      </c>
      <c r="M27" s="23">
        <v>78243.41</v>
      </c>
      <c r="N27" s="5">
        <f t="shared" si="0"/>
        <v>1063324.2</v>
      </c>
    </row>
    <row r="28" spans="1:14">
      <c r="A28" t="s">
        <v>100</v>
      </c>
      <c r="B28" s="12">
        <v>133818.32</v>
      </c>
      <c r="C28" s="13">
        <v>138020.99</v>
      </c>
      <c r="D28" s="13">
        <v>135283.94</v>
      </c>
      <c r="E28" s="13">
        <v>127012.98</v>
      </c>
      <c r="F28" s="16">
        <v>132772.57999999999</v>
      </c>
      <c r="G28" s="13">
        <v>123271.43</v>
      </c>
      <c r="H28" s="19">
        <v>126312.93</v>
      </c>
      <c r="I28" s="21">
        <v>113533.22</v>
      </c>
      <c r="J28" s="13">
        <v>115771.87</v>
      </c>
      <c r="K28" s="23">
        <v>132762.56</v>
      </c>
      <c r="L28" s="23">
        <v>130204.38</v>
      </c>
      <c r="M28" s="23">
        <v>136540.82</v>
      </c>
      <c r="N28" s="5">
        <f t="shared" si="0"/>
        <v>1545306.0199999998</v>
      </c>
    </row>
    <row r="29" spans="1:14">
      <c r="A29" t="s">
        <v>17</v>
      </c>
      <c r="B29" s="12">
        <v>36318.339999999997</v>
      </c>
      <c r="C29" s="13">
        <v>35220.589999999997</v>
      </c>
      <c r="D29" s="13">
        <v>34813.17</v>
      </c>
      <c r="E29" s="13">
        <v>33669.230000000003</v>
      </c>
      <c r="F29" s="16">
        <v>32819.53</v>
      </c>
      <c r="G29" s="13">
        <v>31484.13</v>
      </c>
      <c r="H29" s="19">
        <v>31625.9</v>
      </c>
      <c r="I29" s="21">
        <v>31109.06</v>
      </c>
      <c r="J29" s="13">
        <v>32293.279999999999</v>
      </c>
      <c r="K29" s="23">
        <v>39882.300000000003</v>
      </c>
      <c r="L29" s="23">
        <v>37944.21</v>
      </c>
      <c r="M29" s="23">
        <v>38020.639999999999</v>
      </c>
      <c r="N29" s="5">
        <f t="shared" si="0"/>
        <v>415200.38</v>
      </c>
    </row>
    <row r="30" spans="1:14">
      <c r="A30" t="s">
        <v>18</v>
      </c>
      <c r="B30" s="12">
        <v>1181.07</v>
      </c>
      <c r="C30" s="13">
        <v>1086.17</v>
      </c>
      <c r="D30" s="13">
        <v>1122.17</v>
      </c>
      <c r="E30" s="13">
        <v>1240.3900000000001</v>
      </c>
      <c r="F30" s="16">
        <v>1188.92</v>
      </c>
      <c r="G30" s="13">
        <v>1096.56</v>
      </c>
      <c r="H30" s="19">
        <v>1195.95</v>
      </c>
      <c r="I30" s="21">
        <v>648.09</v>
      </c>
      <c r="J30" s="13">
        <v>902.3</v>
      </c>
      <c r="K30" s="23">
        <v>1054.2</v>
      </c>
      <c r="L30" s="23">
        <v>985.59</v>
      </c>
      <c r="M30" s="23">
        <v>958.75</v>
      </c>
      <c r="N30" s="5">
        <f t="shared" si="0"/>
        <v>12660.16</v>
      </c>
    </row>
    <row r="31" spans="1:14">
      <c r="A31" t="s">
        <v>19</v>
      </c>
      <c r="B31" s="12">
        <v>3307.74</v>
      </c>
      <c r="C31" s="13">
        <v>3041.96</v>
      </c>
      <c r="D31" s="13">
        <v>3142.76</v>
      </c>
      <c r="E31" s="13">
        <v>3473.89</v>
      </c>
      <c r="F31" s="16">
        <v>3329.74</v>
      </c>
      <c r="G31" s="13">
        <v>3071.07</v>
      </c>
      <c r="H31" s="19">
        <v>3522.69</v>
      </c>
      <c r="I31" s="21">
        <v>150110.39000000001</v>
      </c>
      <c r="J31" s="13">
        <v>4519.4399999999996</v>
      </c>
      <c r="K31" s="23">
        <v>5280.27</v>
      </c>
      <c r="L31" s="23">
        <v>4921.24</v>
      </c>
      <c r="M31" s="23">
        <v>4793.53</v>
      </c>
      <c r="N31" s="5">
        <f t="shared" si="0"/>
        <v>192514.72</v>
      </c>
    </row>
    <row r="32" spans="1:14">
      <c r="A32" t="s">
        <v>20</v>
      </c>
      <c r="B32" s="12">
        <v>5916.15</v>
      </c>
      <c r="C32" s="13">
        <v>6118.36</v>
      </c>
      <c r="D32" s="13">
        <v>5963.56</v>
      </c>
      <c r="E32" s="13">
        <v>6085.87</v>
      </c>
      <c r="F32" s="16">
        <v>5716.83</v>
      </c>
      <c r="G32" s="13">
        <v>5799.56</v>
      </c>
      <c r="H32" s="19">
        <v>5721</v>
      </c>
      <c r="I32" s="21">
        <v>5397.19</v>
      </c>
      <c r="J32" s="13">
        <v>5548.95</v>
      </c>
      <c r="K32" s="23">
        <v>6316.01</v>
      </c>
      <c r="L32" s="23">
        <v>6198.29</v>
      </c>
      <c r="M32" s="23">
        <v>6431.72</v>
      </c>
      <c r="N32" s="5">
        <f t="shared" si="0"/>
        <v>71213.489999999991</v>
      </c>
    </row>
    <row r="33" spans="1:14">
      <c r="A33" t="s">
        <v>21</v>
      </c>
      <c r="B33" s="12">
        <v>2717.93</v>
      </c>
      <c r="C33" s="13">
        <v>2831.1</v>
      </c>
      <c r="D33" s="13">
        <v>3038.83</v>
      </c>
      <c r="E33" s="13">
        <v>3396.47</v>
      </c>
      <c r="F33" s="16">
        <v>2857.32</v>
      </c>
      <c r="G33" s="13">
        <v>3365.89</v>
      </c>
      <c r="H33" s="19">
        <v>3874.7</v>
      </c>
      <c r="I33" s="21">
        <v>4587.75</v>
      </c>
      <c r="J33" s="13">
        <v>4659.42</v>
      </c>
      <c r="K33" s="23">
        <v>5569.45</v>
      </c>
      <c r="L33" s="23">
        <v>4892.37</v>
      </c>
      <c r="M33" s="23">
        <v>4518.34</v>
      </c>
      <c r="N33" s="5">
        <f t="shared" si="0"/>
        <v>46309.570000000007</v>
      </c>
    </row>
    <row r="34" spans="1:14">
      <c r="A34" t="s">
        <v>101</v>
      </c>
      <c r="B34" s="12">
        <v>5937.55</v>
      </c>
      <c r="C34" s="13">
        <v>6321.34</v>
      </c>
      <c r="D34" s="13">
        <v>5269.44</v>
      </c>
      <c r="E34" s="13">
        <v>4808.0200000000004</v>
      </c>
      <c r="F34" s="16">
        <v>4572.8999999999996</v>
      </c>
      <c r="G34" s="13">
        <v>4034.78</v>
      </c>
      <c r="H34" s="19">
        <v>3950.66</v>
      </c>
      <c r="I34" s="21">
        <v>5412.49</v>
      </c>
      <c r="J34" s="13">
        <v>5703.75</v>
      </c>
      <c r="K34" s="23">
        <v>6940.36</v>
      </c>
      <c r="L34" s="23">
        <v>8079.53</v>
      </c>
      <c r="M34" s="23">
        <v>7587.43</v>
      </c>
      <c r="N34" s="5">
        <f t="shared" si="0"/>
        <v>68618.25</v>
      </c>
    </row>
    <row r="35" spans="1:14">
      <c r="A35" t="s">
        <v>23</v>
      </c>
      <c r="B35" s="12">
        <v>7941.43</v>
      </c>
      <c r="C35" s="13">
        <v>7303.35</v>
      </c>
      <c r="D35" s="13">
        <v>7545.38</v>
      </c>
      <c r="E35" s="13">
        <v>8340.33</v>
      </c>
      <c r="F35" s="16">
        <v>7994.24</v>
      </c>
      <c r="G35" s="13">
        <v>7373.25</v>
      </c>
      <c r="H35" s="19">
        <v>7784.75</v>
      </c>
      <c r="I35" s="21">
        <v>233234.26</v>
      </c>
      <c r="J35" s="13">
        <v>3174.21</v>
      </c>
      <c r="K35" s="23">
        <v>3708.59</v>
      </c>
      <c r="L35" s="23">
        <v>3489.63</v>
      </c>
      <c r="M35" s="23">
        <v>3385.39</v>
      </c>
      <c r="N35" s="5">
        <f t="shared" si="0"/>
        <v>301274.81000000006</v>
      </c>
    </row>
    <row r="36" spans="1:14">
      <c r="A36" t="s">
        <v>24</v>
      </c>
      <c r="B36" s="12">
        <v>11927.96</v>
      </c>
      <c r="C36" s="13">
        <v>11228.95</v>
      </c>
      <c r="D36" s="13">
        <v>11524.57</v>
      </c>
      <c r="E36" s="13">
        <v>11823.92</v>
      </c>
      <c r="F36" s="16">
        <v>12289.3</v>
      </c>
      <c r="G36" s="13">
        <v>12419.42</v>
      </c>
      <c r="H36" s="19">
        <v>12875.73</v>
      </c>
      <c r="I36" s="21">
        <v>12000.74</v>
      </c>
      <c r="J36" s="13">
        <v>12460.84</v>
      </c>
      <c r="K36" s="23">
        <v>13911.71</v>
      </c>
      <c r="L36" s="23">
        <v>13553.11</v>
      </c>
      <c r="M36" s="23">
        <v>13176.3</v>
      </c>
      <c r="N36" s="5">
        <f t="shared" si="0"/>
        <v>149192.54999999999</v>
      </c>
    </row>
    <row r="37" spans="1:14">
      <c r="A37" t="s">
        <v>25</v>
      </c>
      <c r="B37" s="12">
        <v>19650.79</v>
      </c>
      <c r="C37" s="13">
        <v>19174.25</v>
      </c>
      <c r="D37" s="13">
        <v>20059.78</v>
      </c>
      <c r="E37" s="13">
        <v>19653.52</v>
      </c>
      <c r="F37" s="16">
        <v>20620.18</v>
      </c>
      <c r="G37" s="13">
        <v>20626.13</v>
      </c>
      <c r="H37" s="19">
        <v>21631.759999999998</v>
      </c>
      <c r="I37" s="21">
        <v>18701.25</v>
      </c>
      <c r="J37" s="13">
        <v>20351.59</v>
      </c>
      <c r="K37" s="23">
        <v>23041.77</v>
      </c>
      <c r="L37" s="23">
        <v>21363.31</v>
      </c>
      <c r="M37" s="23">
        <v>21262.31</v>
      </c>
      <c r="N37" s="5">
        <f t="shared" si="0"/>
        <v>246136.63999999998</v>
      </c>
    </row>
    <row r="38" spans="1:14">
      <c r="A38" t="s">
        <v>102</v>
      </c>
      <c r="B38" s="12">
        <v>64443.199999999997</v>
      </c>
      <c r="C38" s="13">
        <v>64166.34</v>
      </c>
      <c r="D38" s="13">
        <v>64623.19</v>
      </c>
      <c r="E38" s="13">
        <v>64635.34</v>
      </c>
      <c r="F38" s="16">
        <v>64947.43</v>
      </c>
      <c r="G38" s="13">
        <v>65096.77</v>
      </c>
      <c r="H38" s="19">
        <v>66746.460000000006</v>
      </c>
      <c r="I38" s="21">
        <v>63266.53</v>
      </c>
      <c r="J38" s="13">
        <v>64707.02</v>
      </c>
      <c r="K38" s="23">
        <v>75449.58</v>
      </c>
      <c r="L38" s="23">
        <v>72886.59</v>
      </c>
      <c r="M38" s="23">
        <v>69306.66</v>
      </c>
      <c r="N38" s="5">
        <f t="shared" si="0"/>
        <v>800275.11</v>
      </c>
    </row>
    <row r="39" spans="1:14">
      <c r="A39" t="s">
        <v>27</v>
      </c>
      <c r="B39" s="12">
        <v>42039.02</v>
      </c>
      <c r="C39" s="13">
        <v>41263.379999999997</v>
      </c>
      <c r="D39" s="13">
        <v>42383.66</v>
      </c>
      <c r="E39" s="13">
        <v>42389.43</v>
      </c>
      <c r="F39" s="16">
        <v>43096.18</v>
      </c>
      <c r="G39" s="13">
        <v>44246.23</v>
      </c>
      <c r="H39" s="19">
        <v>48233.42</v>
      </c>
      <c r="I39" s="21">
        <v>43153.919999999998</v>
      </c>
      <c r="J39" s="13">
        <v>43649.82</v>
      </c>
      <c r="K39" s="23">
        <v>49638.14</v>
      </c>
      <c r="L39" s="23">
        <v>44617.85</v>
      </c>
      <c r="M39" s="23">
        <v>41024</v>
      </c>
      <c r="N39" s="5">
        <f t="shared" si="0"/>
        <v>525735.05000000005</v>
      </c>
    </row>
    <row r="40" spans="1:14">
      <c r="A40" t="s">
        <v>103</v>
      </c>
      <c r="B40" s="12">
        <v>559778.05000000005</v>
      </c>
      <c r="C40" s="13">
        <v>550016.56999999995</v>
      </c>
      <c r="D40" s="13">
        <v>577871.03</v>
      </c>
      <c r="E40" s="13">
        <v>559739.18000000005</v>
      </c>
      <c r="F40" s="16">
        <v>589774.01</v>
      </c>
      <c r="G40" s="13">
        <v>552605.4</v>
      </c>
      <c r="H40" s="19">
        <v>584486.42000000004</v>
      </c>
      <c r="I40" s="21">
        <v>544802.91</v>
      </c>
      <c r="J40" s="13">
        <v>529382.85</v>
      </c>
      <c r="K40" s="23">
        <v>589334.28</v>
      </c>
      <c r="L40" s="23">
        <v>582176.75</v>
      </c>
      <c r="M40" s="23">
        <v>584414.59</v>
      </c>
      <c r="N40" s="5">
        <f t="shared" si="0"/>
        <v>6804382.0399999991</v>
      </c>
    </row>
    <row r="41" spans="1:14">
      <c r="A41" t="s">
        <v>29</v>
      </c>
      <c r="B41" s="12">
        <v>11364.8</v>
      </c>
      <c r="C41" s="13">
        <v>11453.97</v>
      </c>
      <c r="D41" s="13">
        <v>10118.56</v>
      </c>
      <c r="E41" s="13">
        <v>9745.2999999999993</v>
      </c>
      <c r="F41" s="16">
        <v>9549.6</v>
      </c>
      <c r="G41" s="13">
        <v>9260.67</v>
      </c>
      <c r="H41" s="19">
        <v>10093.620000000001</v>
      </c>
      <c r="I41" s="21">
        <v>7505.08</v>
      </c>
      <c r="J41" s="13">
        <v>7694.87</v>
      </c>
      <c r="K41" s="23">
        <v>9250.49</v>
      </c>
      <c r="L41" s="23">
        <v>8683.91</v>
      </c>
      <c r="M41" s="23">
        <v>8803.82</v>
      </c>
      <c r="N41" s="5">
        <f t="shared" si="0"/>
        <v>113524.69</v>
      </c>
    </row>
    <row r="42" spans="1:14">
      <c r="A42" t="s">
        <v>104</v>
      </c>
      <c r="B42" s="12">
        <v>18494.11</v>
      </c>
      <c r="C42" s="13">
        <v>17008.16</v>
      </c>
      <c r="D42" s="13">
        <v>17571.77</v>
      </c>
      <c r="E42" s="13">
        <v>19423.099999999999</v>
      </c>
      <c r="F42" s="16">
        <v>18617.080000000002</v>
      </c>
      <c r="G42" s="13">
        <v>17170.95</v>
      </c>
      <c r="H42" s="19">
        <v>18135.509999999998</v>
      </c>
      <c r="I42" s="21">
        <v>5351.45</v>
      </c>
      <c r="J42" s="13">
        <v>7450.53</v>
      </c>
      <c r="K42" s="23">
        <v>8704.7999999999993</v>
      </c>
      <c r="L42" s="23">
        <v>8190.02</v>
      </c>
      <c r="M42" s="23">
        <v>7945.72</v>
      </c>
      <c r="N42" s="5">
        <f t="shared" si="0"/>
        <v>164063.19999999998</v>
      </c>
    </row>
    <row r="43" spans="1:14">
      <c r="A43" t="s">
        <v>31</v>
      </c>
      <c r="B43" s="12">
        <v>51482.35</v>
      </c>
      <c r="C43" s="13">
        <v>51788.480000000003</v>
      </c>
      <c r="D43" s="13">
        <v>49536.72</v>
      </c>
      <c r="E43" s="13">
        <v>49566.42</v>
      </c>
      <c r="F43" s="16">
        <v>49278.879999999997</v>
      </c>
      <c r="G43" s="13">
        <v>46867.82</v>
      </c>
      <c r="H43" s="19">
        <v>48816.43</v>
      </c>
      <c r="I43" s="21">
        <v>28100.35</v>
      </c>
      <c r="J43" s="13">
        <v>29378.75</v>
      </c>
      <c r="K43" s="23">
        <v>34706.76</v>
      </c>
      <c r="L43" s="23">
        <v>38341.440000000002</v>
      </c>
      <c r="M43" s="23">
        <v>35257.9</v>
      </c>
      <c r="N43" s="5">
        <f t="shared" si="0"/>
        <v>513122.3</v>
      </c>
    </row>
    <row r="44" spans="1:14">
      <c r="A44" t="s">
        <v>32</v>
      </c>
      <c r="B44" s="12">
        <v>11776.16</v>
      </c>
      <c r="C44" s="13">
        <v>11900.38</v>
      </c>
      <c r="D44" s="13">
        <v>11452.09</v>
      </c>
      <c r="E44" s="13">
        <v>10928.06</v>
      </c>
      <c r="F44" s="16">
        <v>11124</v>
      </c>
      <c r="G44" s="13">
        <v>10736.21</v>
      </c>
      <c r="H44" s="19">
        <v>12017.97</v>
      </c>
      <c r="I44" s="21">
        <v>7131.14</v>
      </c>
      <c r="J44" s="13">
        <v>7806.75</v>
      </c>
      <c r="K44" s="23">
        <v>9414.91</v>
      </c>
      <c r="L44" s="23">
        <v>8887.9500000000007</v>
      </c>
      <c r="M44" s="23">
        <v>8878.24</v>
      </c>
      <c r="N44" s="5">
        <f t="shared" si="0"/>
        <v>122053.86</v>
      </c>
    </row>
    <row r="45" spans="1:14">
      <c r="A45" t="s">
        <v>33</v>
      </c>
      <c r="B45" s="12">
        <v>535.6</v>
      </c>
      <c r="C45" s="13">
        <v>492.57</v>
      </c>
      <c r="D45" s="13">
        <v>508.89</v>
      </c>
      <c r="E45" s="13">
        <v>562.51</v>
      </c>
      <c r="F45" s="16">
        <v>539.16</v>
      </c>
      <c r="G45" s="13">
        <v>497.29</v>
      </c>
      <c r="H45" s="19">
        <v>663.36</v>
      </c>
      <c r="I45" s="21">
        <v>1287.53</v>
      </c>
      <c r="J45" s="13">
        <v>1792.54</v>
      </c>
      <c r="K45" s="23">
        <v>2094.31</v>
      </c>
      <c r="L45" s="23">
        <v>1947.33</v>
      </c>
      <c r="M45" s="23">
        <v>1898.67</v>
      </c>
      <c r="N45" s="5">
        <f t="shared" si="0"/>
        <v>12819.76</v>
      </c>
    </row>
    <row r="46" spans="1:14">
      <c r="A46" t="s">
        <v>105</v>
      </c>
      <c r="B46" s="12">
        <v>116674.28</v>
      </c>
      <c r="C46" s="13">
        <v>118055.14</v>
      </c>
      <c r="D46" s="13">
        <v>119079.86</v>
      </c>
      <c r="E46" s="13">
        <v>118877.85</v>
      </c>
      <c r="F46" s="16">
        <v>126138.19</v>
      </c>
      <c r="G46" s="13">
        <v>121815.95</v>
      </c>
      <c r="H46" s="19">
        <v>122618.55</v>
      </c>
      <c r="I46" s="21">
        <v>122081.33</v>
      </c>
      <c r="J46" s="13">
        <v>123080.75</v>
      </c>
      <c r="K46" s="23">
        <v>140886.35</v>
      </c>
      <c r="L46" s="23">
        <v>135651.48000000001</v>
      </c>
      <c r="M46" s="23">
        <v>131540.82999999999</v>
      </c>
      <c r="N46" s="5">
        <f t="shared" si="0"/>
        <v>1496500.56</v>
      </c>
    </row>
    <row r="47" spans="1:14">
      <c r="A47" t="s">
        <v>106</v>
      </c>
      <c r="B47" s="12">
        <v>246673.7</v>
      </c>
      <c r="C47" s="13">
        <v>244324.84</v>
      </c>
      <c r="D47" s="13">
        <v>257778.63</v>
      </c>
      <c r="E47" s="13">
        <v>252430.2</v>
      </c>
      <c r="F47" s="16">
        <v>270677.81</v>
      </c>
      <c r="G47" s="13">
        <v>274608.71000000002</v>
      </c>
      <c r="H47" s="19">
        <v>290581.23</v>
      </c>
      <c r="I47" s="21">
        <v>305449.05</v>
      </c>
      <c r="J47" s="13">
        <v>299298.55</v>
      </c>
      <c r="K47" s="23">
        <v>344416.61</v>
      </c>
      <c r="L47" s="23">
        <v>319919.13</v>
      </c>
      <c r="M47" s="23">
        <v>288449.19</v>
      </c>
      <c r="N47" s="5">
        <f t="shared" si="0"/>
        <v>3394607.6499999994</v>
      </c>
    </row>
    <row r="48" spans="1:14">
      <c r="A48" t="s">
        <v>107</v>
      </c>
      <c r="B48" s="12">
        <v>113607.93</v>
      </c>
      <c r="C48" s="13">
        <v>115513.49</v>
      </c>
      <c r="D48" s="13">
        <v>119177.9</v>
      </c>
      <c r="E48" s="13">
        <v>116295.1</v>
      </c>
      <c r="F48" s="16">
        <v>126619.09</v>
      </c>
      <c r="G48" s="13">
        <v>114820.91</v>
      </c>
      <c r="H48" s="19">
        <v>114603.08</v>
      </c>
      <c r="I48" s="21">
        <v>109703.1</v>
      </c>
      <c r="J48" s="13">
        <v>111451</v>
      </c>
      <c r="K48" s="23">
        <v>120654.92</v>
      </c>
      <c r="L48" s="23">
        <v>123149.79</v>
      </c>
      <c r="M48" s="23">
        <v>120989.36</v>
      </c>
      <c r="N48" s="5">
        <f t="shared" si="0"/>
        <v>1406585.67</v>
      </c>
    </row>
    <row r="49" spans="1:14">
      <c r="A49" t="s">
        <v>37</v>
      </c>
      <c r="B49" s="12">
        <v>4201.3599999999997</v>
      </c>
      <c r="C49" s="13">
        <v>3863.79</v>
      </c>
      <c r="D49" s="13">
        <v>3991.83</v>
      </c>
      <c r="E49" s="13">
        <v>4412.41</v>
      </c>
      <c r="F49" s="16">
        <v>4229.3</v>
      </c>
      <c r="G49" s="13">
        <v>3900.77</v>
      </c>
      <c r="H49" s="19">
        <v>4278.72</v>
      </c>
      <c r="I49" s="21">
        <v>2514.12</v>
      </c>
      <c r="J49" s="13">
        <v>3500.27</v>
      </c>
      <c r="K49" s="23">
        <v>4089.52</v>
      </c>
      <c r="L49" s="23">
        <v>3821.15</v>
      </c>
      <c r="M49" s="23">
        <v>3717.99</v>
      </c>
      <c r="N49" s="5">
        <f t="shared" si="0"/>
        <v>46521.229999999996</v>
      </c>
    </row>
    <row r="50" spans="1:14">
      <c r="A50" t="s">
        <v>38</v>
      </c>
      <c r="B50" s="12">
        <v>4586.8100000000004</v>
      </c>
      <c r="C50" s="13">
        <v>4460.42</v>
      </c>
      <c r="D50" s="13">
        <v>4218.7700000000004</v>
      </c>
      <c r="E50" s="13">
        <v>4495.58</v>
      </c>
      <c r="F50" s="16">
        <v>4565.8100000000004</v>
      </c>
      <c r="G50" s="13">
        <v>4163.99</v>
      </c>
      <c r="H50" s="19">
        <v>4444.8</v>
      </c>
      <c r="I50" s="21">
        <v>3667.16</v>
      </c>
      <c r="J50" s="13">
        <v>3771.22</v>
      </c>
      <c r="K50" s="23">
        <v>4003.03</v>
      </c>
      <c r="L50" s="23">
        <v>4216.6899999999996</v>
      </c>
      <c r="M50" s="23">
        <v>4059.07</v>
      </c>
      <c r="N50" s="5">
        <f t="shared" si="0"/>
        <v>50653.350000000006</v>
      </c>
    </row>
    <row r="51" spans="1:14">
      <c r="A51" t="s">
        <v>39</v>
      </c>
      <c r="B51" s="12">
        <v>33018.28</v>
      </c>
      <c r="C51" s="13">
        <v>32308.41</v>
      </c>
      <c r="D51" s="13">
        <v>31684.28</v>
      </c>
      <c r="E51" s="13">
        <v>32639.46</v>
      </c>
      <c r="F51" s="16">
        <v>31925.34</v>
      </c>
      <c r="G51" s="13">
        <v>30629.26</v>
      </c>
      <c r="H51" s="19">
        <v>31110</v>
      </c>
      <c r="I51" s="21">
        <v>11007.47</v>
      </c>
      <c r="J51" s="13">
        <v>11721.72</v>
      </c>
      <c r="K51" s="23">
        <v>15242.56</v>
      </c>
      <c r="L51" s="23">
        <v>13989.54</v>
      </c>
      <c r="M51" s="23">
        <v>14882.73</v>
      </c>
      <c r="N51" s="5">
        <f t="shared" si="0"/>
        <v>290159.05</v>
      </c>
    </row>
    <row r="52" spans="1:14">
      <c r="A52" t="s">
        <v>108</v>
      </c>
      <c r="B52" s="12">
        <v>136109.22</v>
      </c>
      <c r="C52" s="13">
        <v>134558.69</v>
      </c>
      <c r="D52" s="13">
        <v>139551.43</v>
      </c>
      <c r="E52" s="13">
        <v>133581.76000000001</v>
      </c>
      <c r="F52" s="16">
        <v>143065.68</v>
      </c>
      <c r="G52" s="13">
        <v>136074.73000000001</v>
      </c>
      <c r="H52" s="19">
        <v>146644.69</v>
      </c>
      <c r="I52" s="21">
        <v>153789.92000000001</v>
      </c>
      <c r="J52" s="13">
        <v>146857.20000000001</v>
      </c>
      <c r="K52" s="23">
        <v>164698.04999999999</v>
      </c>
      <c r="L52" s="23">
        <v>156314.18</v>
      </c>
      <c r="M52" s="23">
        <v>150403.43</v>
      </c>
      <c r="N52" s="5">
        <f t="shared" si="0"/>
        <v>1741648.9799999997</v>
      </c>
    </row>
    <row r="53" spans="1:14">
      <c r="A53" t="s">
        <v>41</v>
      </c>
      <c r="B53" s="12">
        <v>176694.7</v>
      </c>
      <c r="C53" s="13">
        <v>174062.71</v>
      </c>
      <c r="D53" s="13">
        <v>177193.68</v>
      </c>
      <c r="E53" s="13">
        <v>169515.51999999999</v>
      </c>
      <c r="F53" s="16">
        <v>185933.19</v>
      </c>
      <c r="G53" s="13">
        <v>176302.74</v>
      </c>
      <c r="H53" s="19">
        <v>178270.41</v>
      </c>
      <c r="I53" s="21">
        <v>148599.42000000001</v>
      </c>
      <c r="J53" s="13">
        <v>148486.19</v>
      </c>
      <c r="K53" s="23">
        <v>172248.68</v>
      </c>
      <c r="L53" s="23">
        <v>165534.94</v>
      </c>
      <c r="M53" s="23">
        <v>162975.59</v>
      </c>
      <c r="N53" s="5">
        <f t="shared" si="0"/>
        <v>2035817.7699999998</v>
      </c>
    </row>
    <row r="54" spans="1:14">
      <c r="A54" t="s">
        <v>42</v>
      </c>
      <c r="B54" s="12">
        <v>64478.31</v>
      </c>
      <c r="C54" s="13">
        <v>63087.17</v>
      </c>
      <c r="D54" s="13">
        <v>66958.53</v>
      </c>
      <c r="E54" s="13">
        <v>63632.34</v>
      </c>
      <c r="F54" s="16">
        <v>62864.62</v>
      </c>
      <c r="G54" s="13">
        <v>66165.61</v>
      </c>
      <c r="H54" s="19">
        <v>71794.91</v>
      </c>
      <c r="I54" s="21">
        <v>71653.88</v>
      </c>
      <c r="J54" s="13">
        <v>68081.710000000006</v>
      </c>
      <c r="K54" s="23">
        <v>78584.429999999993</v>
      </c>
      <c r="L54" s="23">
        <v>73454.149999999994</v>
      </c>
      <c r="M54" s="23">
        <v>69500.66</v>
      </c>
      <c r="N54" s="5">
        <f t="shared" si="0"/>
        <v>820256.32000000007</v>
      </c>
    </row>
    <row r="55" spans="1:14">
      <c r="A55" t="s">
        <v>109</v>
      </c>
      <c r="B55" s="12">
        <v>48365.05</v>
      </c>
      <c r="C55" s="13">
        <v>52171.9</v>
      </c>
      <c r="D55" s="13">
        <v>49013.120000000003</v>
      </c>
      <c r="E55" s="13">
        <v>34318.65</v>
      </c>
      <c r="F55" s="16">
        <v>37777.51</v>
      </c>
      <c r="G55" s="13">
        <v>34879</v>
      </c>
      <c r="H55" s="19">
        <v>43039.73</v>
      </c>
      <c r="I55" s="21">
        <v>46738.35</v>
      </c>
      <c r="J55" s="13">
        <v>42268.66</v>
      </c>
      <c r="K55" s="23">
        <v>52814.2</v>
      </c>
      <c r="L55" s="23">
        <v>50268.21</v>
      </c>
      <c r="M55" s="23">
        <v>48465.95</v>
      </c>
      <c r="N55" s="5">
        <f t="shared" si="0"/>
        <v>540120.32999999996</v>
      </c>
    </row>
    <row r="56" spans="1:14">
      <c r="A56" t="s">
        <v>110</v>
      </c>
      <c r="B56" s="12">
        <v>38739.480000000003</v>
      </c>
      <c r="C56" s="13">
        <v>39760.660000000003</v>
      </c>
      <c r="D56" s="13">
        <v>39787.89</v>
      </c>
      <c r="E56" s="13">
        <v>36798.83</v>
      </c>
      <c r="F56" s="16">
        <v>39371.9</v>
      </c>
      <c r="G56" s="13">
        <v>37484.89</v>
      </c>
      <c r="H56" s="19">
        <v>37259.879999999997</v>
      </c>
      <c r="I56" s="21">
        <v>30019.06</v>
      </c>
      <c r="J56" s="13">
        <v>29074.22</v>
      </c>
      <c r="K56" s="23">
        <v>34953.870000000003</v>
      </c>
      <c r="L56" s="23">
        <v>35139.42</v>
      </c>
      <c r="M56" s="23">
        <v>34102.94</v>
      </c>
      <c r="N56" s="5">
        <f t="shared" si="0"/>
        <v>432493.04000000004</v>
      </c>
    </row>
    <row r="57" spans="1:14">
      <c r="A57" t="s">
        <v>111</v>
      </c>
      <c r="B57" s="12">
        <v>96939.49</v>
      </c>
      <c r="C57" s="13">
        <v>100412.44</v>
      </c>
      <c r="D57" s="13">
        <v>91882.91</v>
      </c>
      <c r="E57" s="13">
        <v>81097.78</v>
      </c>
      <c r="F57" s="16">
        <v>82444.88</v>
      </c>
      <c r="G57" s="13">
        <v>75262.240000000005</v>
      </c>
      <c r="H57" s="19">
        <v>76937.710000000006</v>
      </c>
      <c r="I57" s="21">
        <v>72886.34</v>
      </c>
      <c r="J57" s="13">
        <v>74996.84</v>
      </c>
      <c r="K57" s="23">
        <v>83613.41</v>
      </c>
      <c r="L57" s="23">
        <v>86786.45</v>
      </c>
      <c r="M57" s="23">
        <v>91004.87</v>
      </c>
      <c r="N57" s="5">
        <f t="shared" si="0"/>
        <v>1014265.3599999999</v>
      </c>
    </row>
    <row r="58" spans="1:14">
      <c r="A58" t="s">
        <v>46</v>
      </c>
      <c r="B58" s="12">
        <v>26089.69</v>
      </c>
      <c r="C58" s="13">
        <v>24878.66</v>
      </c>
      <c r="D58" s="13">
        <v>27064.84</v>
      </c>
      <c r="E58" s="13">
        <v>25894.73</v>
      </c>
      <c r="F58" s="16">
        <v>23261.33</v>
      </c>
      <c r="G58" s="13">
        <v>30242.28</v>
      </c>
      <c r="H58" s="19">
        <v>33198.82</v>
      </c>
      <c r="I58" s="21">
        <v>28928.85</v>
      </c>
      <c r="J58" s="13">
        <v>26225.83</v>
      </c>
      <c r="K58" s="23">
        <v>33199.120000000003</v>
      </c>
      <c r="L58" s="23">
        <v>30112.11</v>
      </c>
      <c r="M58" s="23">
        <v>27306.58</v>
      </c>
      <c r="N58" s="5">
        <f t="shared" si="0"/>
        <v>336402.84</v>
      </c>
    </row>
    <row r="59" spans="1:14">
      <c r="A59" t="s">
        <v>112</v>
      </c>
      <c r="B59" s="12">
        <v>99710.67</v>
      </c>
      <c r="C59" s="13">
        <v>91699.13</v>
      </c>
      <c r="D59" s="13">
        <v>94737.85</v>
      </c>
      <c r="E59" s="13">
        <v>104719.19</v>
      </c>
      <c r="F59" s="16">
        <v>100373.62</v>
      </c>
      <c r="G59" s="13">
        <v>92576.82</v>
      </c>
      <c r="H59" s="19">
        <v>101670.15</v>
      </c>
      <c r="I59" s="21">
        <v>60872.24</v>
      </c>
      <c r="J59" s="13">
        <v>84748.84</v>
      </c>
      <c r="K59" s="23">
        <v>99016.07</v>
      </c>
      <c r="L59" s="23">
        <v>92506.33</v>
      </c>
      <c r="M59" s="23">
        <v>90013.88</v>
      </c>
      <c r="N59" s="5">
        <f t="shared" si="0"/>
        <v>1112644.79</v>
      </c>
    </row>
    <row r="60" spans="1:14">
      <c r="A60" t="s">
        <v>113</v>
      </c>
      <c r="B60" s="12">
        <v>150856.13</v>
      </c>
      <c r="C60" s="13">
        <v>154615.79</v>
      </c>
      <c r="D60" s="13">
        <v>157389.21</v>
      </c>
      <c r="E60" s="13">
        <v>142424.57</v>
      </c>
      <c r="F60" s="16">
        <v>149163.19</v>
      </c>
      <c r="G60" s="13">
        <v>144103.79</v>
      </c>
      <c r="H60" s="19">
        <v>150033.65</v>
      </c>
      <c r="I60" s="21">
        <v>150175.44</v>
      </c>
      <c r="J60" s="13">
        <v>144726.94</v>
      </c>
      <c r="K60" s="23">
        <v>168272.86</v>
      </c>
      <c r="L60" s="23">
        <v>163469.85999999999</v>
      </c>
      <c r="M60" s="23">
        <v>161855.03</v>
      </c>
      <c r="N60" s="5">
        <f t="shared" si="0"/>
        <v>1837086.4599999997</v>
      </c>
    </row>
    <row r="61" spans="1:14">
      <c r="A61" t="s">
        <v>114</v>
      </c>
      <c r="B61" s="12">
        <v>470290.56</v>
      </c>
      <c r="C61" s="13">
        <v>467203.28</v>
      </c>
      <c r="D61" s="13">
        <v>497258.64</v>
      </c>
      <c r="E61" s="13">
        <v>499649.14</v>
      </c>
      <c r="F61" s="16">
        <v>495761.5</v>
      </c>
      <c r="G61" s="13">
        <v>495397.16</v>
      </c>
      <c r="H61" s="19">
        <v>537402.23</v>
      </c>
      <c r="I61" s="21">
        <v>524517.14</v>
      </c>
      <c r="J61" s="13">
        <v>505890.7</v>
      </c>
      <c r="K61" s="23">
        <v>582320.84</v>
      </c>
      <c r="L61" s="23">
        <v>558299.17000000004</v>
      </c>
      <c r="M61" s="23">
        <v>537532.87</v>
      </c>
      <c r="N61" s="5">
        <f t="shared" si="0"/>
        <v>6171523.2300000004</v>
      </c>
    </row>
    <row r="62" spans="1:14">
      <c r="A62" t="s">
        <v>50</v>
      </c>
      <c r="B62" s="12">
        <v>175951.77</v>
      </c>
      <c r="C62" s="13">
        <v>176755.14</v>
      </c>
      <c r="D62" s="13">
        <v>180617.51</v>
      </c>
      <c r="E62" s="13">
        <v>176016.39</v>
      </c>
      <c r="F62" s="16">
        <v>192422.62</v>
      </c>
      <c r="G62" s="13">
        <v>178304.95</v>
      </c>
      <c r="H62" s="19">
        <v>182637.98</v>
      </c>
      <c r="I62" s="21">
        <v>172020.98</v>
      </c>
      <c r="J62" s="13">
        <v>173232.76</v>
      </c>
      <c r="K62" s="23">
        <v>195876.54</v>
      </c>
      <c r="L62" s="23">
        <v>192180.49</v>
      </c>
      <c r="M62" s="23">
        <v>182936.14</v>
      </c>
      <c r="N62" s="5">
        <f t="shared" si="0"/>
        <v>2178953.27</v>
      </c>
    </row>
    <row r="63" spans="1:14">
      <c r="A63" t="s">
        <v>115</v>
      </c>
      <c r="B63" s="12">
        <v>325849.65999999997</v>
      </c>
      <c r="C63" s="13">
        <v>325614.21999999997</v>
      </c>
      <c r="D63" s="13">
        <v>330076.61</v>
      </c>
      <c r="E63" s="13">
        <v>320639.43</v>
      </c>
      <c r="F63" s="16">
        <v>337394.88</v>
      </c>
      <c r="G63" s="13">
        <v>317159.71000000002</v>
      </c>
      <c r="H63" s="19">
        <v>327124.46000000002</v>
      </c>
      <c r="I63" s="21">
        <v>316582.52</v>
      </c>
      <c r="J63" s="13">
        <v>316214.58</v>
      </c>
      <c r="K63" s="23">
        <v>363732.49</v>
      </c>
      <c r="L63" s="23">
        <v>358108.92</v>
      </c>
      <c r="M63" s="23">
        <v>351764.13</v>
      </c>
      <c r="N63" s="5">
        <f t="shared" si="0"/>
        <v>3990261.6099999994</v>
      </c>
    </row>
    <row r="64" spans="1:14">
      <c r="A64" t="s">
        <v>116</v>
      </c>
      <c r="B64" s="12">
        <v>261824.36</v>
      </c>
      <c r="C64" s="13">
        <v>258078.86</v>
      </c>
      <c r="D64" s="13">
        <v>263566.05</v>
      </c>
      <c r="E64" s="13">
        <v>262056.95999999999</v>
      </c>
      <c r="F64" s="16">
        <v>275858.07</v>
      </c>
      <c r="G64" s="13">
        <v>259106.69</v>
      </c>
      <c r="H64" s="19">
        <v>270056.3</v>
      </c>
      <c r="I64" s="21">
        <v>236048.39</v>
      </c>
      <c r="J64" s="13">
        <v>247407.74</v>
      </c>
      <c r="K64" s="23">
        <v>283767.61</v>
      </c>
      <c r="L64" s="23">
        <v>272069.28999999998</v>
      </c>
      <c r="M64" s="23">
        <v>264439.93</v>
      </c>
      <c r="N64" s="5">
        <f t="shared" si="0"/>
        <v>3154280.25</v>
      </c>
    </row>
    <row r="65" spans="1:14">
      <c r="A65" t="s">
        <v>117</v>
      </c>
      <c r="B65" s="12">
        <v>30394.23</v>
      </c>
      <c r="C65" s="13">
        <v>29028.67</v>
      </c>
      <c r="D65" s="13">
        <v>30307.87</v>
      </c>
      <c r="E65" s="13">
        <v>30125.33</v>
      </c>
      <c r="F65" s="16">
        <v>28990.61</v>
      </c>
      <c r="G65" s="13">
        <v>28108.1</v>
      </c>
      <c r="H65" s="19">
        <v>28686.84</v>
      </c>
      <c r="I65" s="21">
        <v>27046.32</v>
      </c>
      <c r="J65" s="13">
        <v>26749.88</v>
      </c>
      <c r="K65" s="23">
        <v>30994.34</v>
      </c>
      <c r="L65" s="23">
        <v>31268.92</v>
      </c>
      <c r="M65" s="23">
        <v>32014.83</v>
      </c>
      <c r="N65" s="5">
        <f t="shared" si="0"/>
        <v>353715.94</v>
      </c>
    </row>
    <row r="66" spans="1:14">
      <c r="A66" t="s">
        <v>118</v>
      </c>
      <c r="B66" s="12">
        <v>23190.84</v>
      </c>
      <c r="C66" s="13">
        <v>21327.49</v>
      </c>
      <c r="D66" s="13">
        <v>22034.25</v>
      </c>
      <c r="E66" s="13">
        <v>24355.73</v>
      </c>
      <c r="F66" s="16">
        <v>23345.02</v>
      </c>
      <c r="G66" s="13">
        <v>21531.62</v>
      </c>
      <c r="H66" s="19">
        <v>22697.27</v>
      </c>
      <c r="I66" s="21">
        <v>6367.86</v>
      </c>
      <c r="J66" s="13">
        <v>8865.6</v>
      </c>
      <c r="K66" s="23">
        <v>10358.1</v>
      </c>
      <c r="L66" s="23">
        <v>9752.56</v>
      </c>
      <c r="M66" s="23">
        <v>9458.7900000000009</v>
      </c>
      <c r="N66" s="5">
        <f t="shared" si="0"/>
        <v>203285.13</v>
      </c>
    </row>
    <row r="67" spans="1:14">
      <c r="A67" t="s">
        <v>119</v>
      </c>
      <c r="B67" s="12">
        <v>114734.06</v>
      </c>
      <c r="C67" s="13">
        <v>112976.21</v>
      </c>
      <c r="D67" s="13">
        <v>118069.08</v>
      </c>
      <c r="E67" s="13">
        <v>111391.22</v>
      </c>
      <c r="F67" s="16">
        <v>120884.93</v>
      </c>
      <c r="G67" s="13">
        <v>116809.84</v>
      </c>
      <c r="H67" s="19">
        <v>121568.93</v>
      </c>
      <c r="I67" s="21">
        <v>113554.38</v>
      </c>
      <c r="J67" s="13">
        <v>108191.32</v>
      </c>
      <c r="K67" s="23">
        <v>128724.5</v>
      </c>
      <c r="L67" s="23">
        <v>124745.4</v>
      </c>
      <c r="M67" s="23">
        <v>121042.32</v>
      </c>
      <c r="N67" s="5">
        <f t="shared" si="0"/>
        <v>1412692.19</v>
      </c>
    </row>
    <row r="68" spans="1:14">
      <c r="A68" t="s">
        <v>120</v>
      </c>
      <c r="B68" s="12">
        <v>6166.83</v>
      </c>
      <c r="C68" s="13">
        <v>5671.33</v>
      </c>
      <c r="D68" s="13">
        <v>5859.27</v>
      </c>
      <c r="E68" s="13">
        <v>6476.58</v>
      </c>
      <c r="F68" s="16">
        <v>6207.82</v>
      </c>
      <c r="G68" s="13">
        <v>5725.61</v>
      </c>
      <c r="H68" s="19">
        <v>6901.79</v>
      </c>
      <c r="I68" s="21">
        <v>8786.65</v>
      </c>
      <c r="J68" s="13">
        <v>12233.14</v>
      </c>
      <c r="K68" s="23">
        <v>14292.55</v>
      </c>
      <c r="L68" s="23">
        <v>13304.27</v>
      </c>
      <c r="M68" s="23">
        <v>12965.77</v>
      </c>
      <c r="N68" s="5">
        <f t="shared" si="0"/>
        <v>104591.61000000002</v>
      </c>
    </row>
    <row r="69" spans="1:14">
      <c r="A69" t="s">
        <v>121</v>
      </c>
      <c r="B69" s="12">
        <v>128695.39</v>
      </c>
      <c r="C69" s="13">
        <v>130444.13</v>
      </c>
      <c r="D69" s="13">
        <v>128789.79</v>
      </c>
      <c r="E69" s="13">
        <v>121973.18</v>
      </c>
      <c r="F69" s="16">
        <v>135774.96</v>
      </c>
      <c r="G69" s="13">
        <v>135642.46</v>
      </c>
      <c r="H69" s="19">
        <v>140833.03</v>
      </c>
      <c r="I69" s="21">
        <v>138945.04</v>
      </c>
      <c r="J69" s="13">
        <v>138846.39999999999</v>
      </c>
      <c r="K69" s="23">
        <v>161070.12</v>
      </c>
      <c r="L69" s="23">
        <v>152759.47</v>
      </c>
      <c r="M69" s="23">
        <v>137943.64000000001</v>
      </c>
      <c r="N69" s="5">
        <f t="shared" si="0"/>
        <v>1651717.6099999999</v>
      </c>
    </row>
    <row r="70" spans="1:14">
      <c r="A70" t="s">
        <v>122</v>
      </c>
      <c r="B70" s="12">
        <v>166429.88</v>
      </c>
      <c r="C70" s="13">
        <v>168545.65</v>
      </c>
      <c r="D70" s="13">
        <v>177984.78</v>
      </c>
      <c r="E70" s="13">
        <v>168338.59</v>
      </c>
      <c r="F70" s="16">
        <v>179562.73</v>
      </c>
      <c r="G70" s="13">
        <v>172036.91</v>
      </c>
      <c r="H70" s="19">
        <v>170691.68</v>
      </c>
      <c r="I70" s="21">
        <v>172977.47</v>
      </c>
      <c r="J70" s="13">
        <v>166684.37</v>
      </c>
      <c r="K70" s="23">
        <v>185894.27</v>
      </c>
      <c r="L70" s="23">
        <v>188770.17</v>
      </c>
      <c r="M70" s="23">
        <v>189568.76</v>
      </c>
      <c r="N70" s="5">
        <f t="shared" si="0"/>
        <v>2107485.2599999998</v>
      </c>
    </row>
    <row r="71" spans="1:14">
      <c r="A71" t="s">
        <v>59</v>
      </c>
      <c r="B71" s="12">
        <v>77652.710000000006</v>
      </c>
      <c r="C71" s="13">
        <v>76689.55</v>
      </c>
      <c r="D71" s="13">
        <v>79226.149999999994</v>
      </c>
      <c r="E71" s="13">
        <v>76998.45</v>
      </c>
      <c r="F71" s="16">
        <v>82489.16</v>
      </c>
      <c r="G71" s="13">
        <v>78258.759999999995</v>
      </c>
      <c r="H71" s="19">
        <v>85037.77</v>
      </c>
      <c r="I71" s="21">
        <v>56654.38</v>
      </c>
      <c r="J71" s="13">
        <v>59746.09</v>
      </c>
      <c r="K71" s="23">
        <v>68547.78</v>
      </c>
      <c r="L71" s="23">
        <v>64895.12</v>
      </c>
      <c r="M71" s="23">
        <v>59823.96</v>
      </c>
      <c r="N71" s="5">
        <f t="shared" si="0"/>
        <v>866019.88</v>
      </c>
    </row>
    <row r="72" spans="1:14">
      <c r="A72" t="s">
        <v>123</v>
      </c>
      <c r="B72" s="12">
        <v>25879.88</v>
      </c>
      <c r="C72" s="13">
        <v>25765.69</v>
      </c>
      <c r="D72" s="13">
        <v>24773.69</v>
      </c>
      <c r="E72" s="13">
        <v>24623.21</v>
      </c>
      <c r="F72" s="16">
        <v>24144.52</v>
      </c>
      <c r="G72" s="13">
        <v>24551.3</v>
      </c>
      <c r="H72" s="19">
        <v>26633.57</v>
      </c>
      <c r="I72" s="21">
        <v>20593.28</v>
      </c>
      <c r="J72" s="13">
        <v>20007</v>
      </c>
      <c r="K72" s="23">
        <v>25734.39</v>
      </c>
      <c r="L72" s="23">
        <v>26076.39</v>
      </c>
      <c r="M72" s="23">
        <v>25386.09</v>
      </c>
      <c r="N72" s="5">
        <f t="shared" si="0"/>
        <v>294169.01000000007</v>
      </c>
    </row>
    <row r="73" spans="1:14">
      <c r="A73" t="s">
        <v>61</v>
      </c>
      <c r="B73" s="12">
        <v>6194.04</v>
      </c>
      <c r="C73" s="13">
        <v>5696.35</v>
      </c>
      <c r="D73" s="13">
        <v>5885.12</v>
      </c>
      <c r="E73" s="13">
        <v>6505.16</v>
      </c>
      <c r="F73" s="16">
        <v>6235.21</v>
      </c>
      <c r="G73" s="13">
        <v>5750.87</v>
      </c>
      <c r="H73" s="19">
        <v>6256.49</v>
      </c>
      <c r="I73" s="21">
        <v>3289.71</v>
      </c>
      <c r="J73" s="13">
        <v>4580.08</v>
      </c>
      <c r="K73" s="23">
        <v>5351.12</v>
      </c>
      <c r="L73" s="23">
        <v>5004.07</v>
      </c>
      <c r="M73" s="23">
        <v>4867.29</v>
      </c>
      <c r="N73" s="5">
        <f t="shared" si="0"/>
        <v>65615.509999999995</v>
      </c>
    </row>
    <row r="74" spans="1:14">
      <c r="A74" t="s">
        <v>62</v>
      </c>
      <c r="B74" s="12">
        <v>6017.44</v>
      </c>
      <c r="C74" s="13">
        <v>5806.57</v>
      </c>
      <c r="D74" s="13">
        <v>5992.97</v>
      </c>
      <c r="E74" s="13">
        <v>6227.15</v>
      </c>
      <c r="F74" s="16">
        <v>6082.36</v>
      </c>
      <c r="G74" s="13">
        <v>5549.42</v>
      </c>
      <c r="H74" s="19">
        <v>5866</v>
      </c>
      <c r="I74" s="21">
        <v>3890.36</v>
      </c>
      <c r="J74" s="13">
        <v>4783.7</v>
      </c>
      <c r="K74" s="23">
        <v>5302.58</v>
      </c>
      <c r="L74" s="23">
        <v>5305.4</v>
      </c>
      <c r="M74" s="23">
        <v>6078.13</v>
      </c>
      <c r="N74" s="5">
        <f t="shared" si="0"/>
        <v>66902.080000000002</v>
      </c>
    </row>
    <row r="75" spans="1:14">
      <c r="A75" t="s">
        <v>124</v>
      </c>
      <c r="B75" s="12">
        <v>188210.35</v>
      </c>
      <c r="C75" s="13">
        <v>195613.94</v>
      </c>
      <c r="D75" s="13">
        <v>193956.76</v>
      </c>
      <c r="E75" s="13">
        <v>181027.45</v>
      </c>
      <c r="F75" s="16">
        <v>193351.92</v>
      </c>
      <c r="G75" s="13">
        <v>183158.99</v>
      </c>
      <c r="H75" s="19">
        <v>190290.55</v>
      </c>
      <c r="I75" s="21">
        <v>187174.77</v>
      </c>
      <c r="J75" s="13">
        <v>190124.54</v>
      </c>
      <c r="K75" s="23">
        <v>223674.48</v>
      </c>
      <c r="L75" s="23">
        <v>214837.68</v>
      </c>
      <c r="M75" s="23">
        <v>209457.51</v>
      </c>
      <c r="N75" s="5">
        <f t="shared" si="0"/>
        <v>2350878.9400000004</v>
      </c>
    </row>
    <row r="76" spans="1:14">
      <c r="A76" t="s">
        <v>125</v>
      </c>
      <c r="B76" s="12">
        <v>9956.4699999999993</v>
      </c>
      <c r="C76" s="13">
        <v>9705.56</v>
      </c>
      <c r="D76" s="13">
        <v>10035.459999999999</v>
      </c>
      <c r="E76" s="13">
        <v>9242.32</v>
      </c>
      <c r="F76" s="16">
        <v>9047.19</v>
      </c>
      <c r="G76" s="13">
        <v>8341.59</v>
      </c>
      <c r="H76" s="19">
        <v>9025.34</v>
      </c>
      <c r="I76" s="21">
        <v>9227.48</v>
      </c>
      <c r="J76" s="13">
        <v>8793.06</v>
      </c>
      <c r="K76" s="23">
        <v>10896.56</v>
      </c>
      <c r="L76" s="23">
        <v>12585.51</v>
      </c>
      <c r="M76" s="23">
        <v>11477.56</v>
      </c>
      <c r="N76" s="5">
        <f t="shared" si="0"/>
        <v>118334.09999999998</v>
      </c>
    </row>
    <row r="77" spans="1:14">
      <c r="A77" t="s">
        <v>126</v>
      </c>
      <c r="B77" s="12">
        <v>42429.81</v>
      </c>
      <c r="C77" s="13">
        <v>44697.05</v>
      </c>
      <c r="D77" s="13">
        <v>39250.550000000003</v>
      </c>
      <c r="E77" s="13">
        <v>36357.839999999997</v>
      </c>
      <c r="F77" s="16">
        <v>37677.279999999999</v>
      </c>
      <c r="G77" s="13">
        <v>33638.129999999997</v>
      </c>
      <c r="H77" s="19">
        <v>31122.91</v>
      </c>
      <c r="I77" s="21">
        <v>65073.78</v>
      </c>
      <c r="J77" s="13">
        <v>31819.03</v>
      </c>
      <c r="K77" s="23">
        <v>41814.980000000003</v>
      </c>
      <c r="L77" s="23">
        <v>41516.449999999997</v>
      </c>
      <c r="M77" s="23">
        <v>50607.1</v>
      </c>
      <c r="N77" s="5">
        <f>SUM(B77:M77)</f>
        <v>496004.91</v>
      </c>
    </row>
    <row r="78" spans="1:14">
      <c r="A78" t="s">
        <v>66</v>
      </c>
      <c r="B78" s="12">
        <v>11214.97</v>
      </c>
      <c r="C78" s="13">
        <v>11083.34</v>
      </c>
      <c r="D78" s="13">
        <v>10035.06</v>
      </c>
      <c r="E78" s="13">
        <v>9256.08</v>
      </c>
      <c r="F78" s="16">
        <v>9315.39</v>
      </c>
      <c r="G78" s="13">
        <v>9356.4</v>
      </c>
      <c r="H78" s="19">
        <v>10309.77</v>
      </c>
      <c r="I78" s="21">
        <v>10296.84</v>
      </c>
      <c r="J78" s="13">
        <v>10199.01</v>
      </c>
      <c r="K78" s="23">
        <v>11851.48</v>
      </c>
      <c r="L78" s="23">
        <v>12732.63</v>
      </c>
      <c r="M78" s="23">
        <v>12300.68</v>
      </c>
      <c r="N78" s="5">
        <f>SUM(B78:M78)</f>
        <v>127951.65</v>
      </c>
    </row>
    <row r="79" spans="1:14">
      <c r="A79" t="s">
        <v>1</v>
      </c>
    </row>
    <row r="80" spans="1:14">
      <c r="A80" t="s">
        <v>68</v>
      </c>
      <c r="B80" s="5">
        <f t="shared" ref="B80:M80" si="1">SUM(B12:B78)</f>
        <v>6713130.6899999985</v>
      </c>
      <c r="C80" s="5">
        <f t="shared" si="1"/>
        <v>6710243.5100000007</v>
      </c>
      <c r="D80" s="5">
        <f t="shared" si="1"/>
        <v>6919264.1099999985</v>
      </c>
      <c r="E80" s="5">
        <f t="shared" si="1"/>
        <v>6701016.6700000027</v>
      </c>
      <c r="F80" s="5">
        <f t="shared" si="1"/>
        <v>6974650.0800000019</v>
      </c>
      <c r="G80" s="5">
        <f t="shared" si="1"/>
        <v>6714655.6100000013</v>
      </c>
      <c r="H80" s="5">
        <f t="shared" si="1"/>
        <v>7049438.5200000005</v>
      </c>
      <c r="I80" s="5">
        <f t="shared" si="1"/>
        <v>7092468.370000001</v>
      </c>
      <c r="J80" s="5">
        <f t="shared" si="1"/>
        <v>6718269.6500000004</v>
      </c>
      <c r="K80" s="5">
        <f t="shared" si="1"/>
        <v>7707572.0900000008</v>
      </c>
      <c r="L80" s="5">
        <f t="shared" si="1"/>
        <v>7472865.6100000013</v>
      </c>
      <c r="M80" s="5">
        <f t="shared" si="1"/>
        <v>7326628.129999999</v>
      </c>
      <c r="N80" s="5">
        <f>SUM(B80:M80)</f>
        <v>84100203.039999992</v>
      </c>
    </row>
    <row r="87" spans="2:13">
      <c r="B87" s="7"/>
      <c r="C87" s="7"/>
      <c r="D87" s="7"/>
      <c r="E87" s="7"/>
      <c r="F87" s="7"/>
      <c r="G87" s="7"/>
      <c r="H87" s="7"/>
      <c r="I87" s="7"/>
      <c r="J87" s="7"/>
      <c r="K87" s="7"/>
      <c r="L87" s="7"/>
      <c r="M87" s="7"/>
    </row>
    <row r="88" spans="2:13">
      <c r="B88" s="7"/>
      <c r="C88" s="7"/>
      <c r="D88" s="7"/>
      <c r="E88" s="7"/>
      <c r="F88" s="7"/>
      <c r="G88" s="7"/>
      <c r="H88" s="7"/>
      <c r="I88" s="7"/>
      <c r="J88" s="7"/>
      <c r="K88" s="7"/>
      <c r="L88" s="7"/>
      <c r="M88" s="7"/>
    </row>
    <row r="89" spans="2:13">
      <c r="B89" s="7"/>
      <c r="C89" s="7"/>
      <c r="D89" s="7"/>
      <c r="E89" s="7"/>
      <c r="F89" s="7"/>
      <c r="G89" s="7"/>
      <c r="H89" s="7"/>
      <c r="I89" s="7"/>
      <c r="J89" s="7"/>
      <c r="K89" s="7"/>
      <c r="L89" s="7"/>
      <c r="M89" s="7"/>
    </row>
    <row r="90" spans="2:13">
      <c r="B90" s="7"/>
      <c r="C90" s="7"/>
      <c r="D90" s="7"/>
      <c r="E90" s="7"/>
      <c r="F90" s="7"/>
      <c r="G90" s="7"/>
      <c r="H90" s="7"/>
      <c r="I90" s="7"/>
      <c r="J90" s="7"/>
      <c r="K90" s="7"/>
      <c r="L90" s="7"/>
      <c r="M90" s="7"/>
    </row>
    <row r="91" spans="2:13">
      <c r="B91" s="7"/>
      <c r="C91" s="7"/>
      <c r="D91" s="7"/>
      <c r="E91" s="7"/>
      <c r="F91" s="7"/>
      <c r="G91" s="7"/>
      <c r="H91" s="7"/>
      <c r="I91" s="7"/>
      <c r="J91" s="7"/>
      <c r="K91" s="7"/>
      <c r="L91" s="7"/>
      <c r="M91" s="7"/>
    </row>
    <row r="92" spans="2:13">
      <c r="B92" s="7"/>
      <c r="C92" s="7"/>
      <c r="D92" s="7"/>
      <c r="E92" s="7"/>
      <c r="F92" s="7"/>
      <c r="G92" s="7"/>
      <c r="H92" s="7"/>
      <c r="I92" s="7"/>
      <c r="J92" s="7"/>
      <c r="K92" s="7"/>
      <c r="L92" s="7"/>
      <c r="M92" s="7"/>
    </row>
    <row r="93" spans="2:13">
      <c r="B93" s="7"/>
      <c r="C93" s="7"/>
      <c r="D93" s="7"/>
      <c r="E93" s="7"/>
      <c r="F93" s="7"/>
      <c r="G93" s="7"/>
      <c r="H93" s="7"/>
      <c r="I93" s="7"/>
      <c r="J93" s="7"/>
      <c r="K93" s="7"/>
      <c r="L93" s="7"/>
      <c r="M93" s="7"/>
    </row>
    <row r="94" spans="2:13">
      <c r="B94" s="7"/>
      <c r="C94" s="7"/>
      <c r="D94" s="7"/>
      <c r="E94" s="7"/>
      <c r="F94" s="7"/>
      <c r="G94" s="7"/>
      <c r="H94" s="7"/>
      <c r="I94" s="7"/>
      <c r="J94" s="7"/>
      <c r="K94" s="7"/>
      <c r="L94" s="7"/>
      <c r="M94" s="7"/>
    </row>
    <row r="95" spans="2:13">
      <c r="B95" s="7"/>
      <c r="C95" s="7"/>
      <c r="D95" s="7"/>
      <c r="E95" s="7"/>
      <c r="F95" s="7"/>
      <c r="G95" s="7"/>
      <c r="H95" s="7"/>
      <c r="I95" s="7"/>
      <c r="J95" s="7"/>
      <c r="K95" s="7"/>
      <c r="L95" s="7"/>
      <c r="M95" s="7"/>
    </row>
    <row r="96" spans="2:13">
      <c r="B96" s="7"/>
      <c r="C96" s="7"/>
      <c r="D96" s="7"/>
      <c r="E96" s="7"/>
      <c r="F96" s="7"/>
      <c r="G96" s="7"/>
      <c r="H96" s="7"/>
      <c r="I96" s="7"/>
      <c r="J96" s="7"/>
      <c r="K96" s="7"/>
      <c r="L96" s="7"/>
      <c r="M96" s="7"/>
    </row>
    <row r="97" spans="2:13">
      <c r="B97" s="7"/>
      <c r="C97" s="7"/>
      <c r="D97" s="7"/>
      <c r="E97" s="7"/>
      <c r="F97" s="7"/>
      <c r="G97" s="7"/>
      <c r="H97" s="7"/>
      <c r="I97" s="7"/>
      <c r="J97" s="7"/>
      <c r="K97" s="7"/>
      <c r="L97" s="7"/>
      <c r="M97" s="7"/>
    </row>
    <row r="98" spans="2:13">
      <c r="B98" s="7"/>
      <c r="C98" s="7"/>
      <c r="D98" s="7"/>
      <c r="E98" s="7"/>
      <c r="F98" s="7"/>
      <c r="G98" s="7"/>
      <c r="H98" s="7"/>
      <c r="I98" s="7"/>
      <c r="J98" s="7"/>
      <c r="K98" s="7"/>
      <c r="L98" s="7"/>
      <c r="M98" s="7"/>
    </row>
    <row r="99" spans="2:13">
      <c r="B99" s="7"/>
      <c r="C99" s="7"/>
      <c r="D99" s="7"/>
      <c r="E99" s="7"/>
      <c r="F99" s="7"/>
      <c r="G99" s="7"/>
      <c r="H99" s="7"/>
      <c r="I99" s="7"/>
      <c r="J99" s="7"/>
      <c r="K99" s="7"/>
      <c r="L99" s="7"/>
      <c r="M99" s="7"/>
    </row>
    <row r="100" spans="2:13">
      <c r="B100" s="7"/>
      <c r="C100" s="7"/>
      <c r="D100" s="7"/>
      <c r="E100" s="7"/>
      <c r="F100" s="7"/>
      <c r="G100" s="7"/>
      <c r="H100" s="7"/>
      <c r="I100" s="7"/>
      <c r="J100" s="7"/>
      <c r="K100" s="7"/>
      <c r="L100" s="7"/>
      <c r="M100" s="7"/>
    </row>
    <row r="101" spans="2:13">
      <c r="B101" s="7"/>
      <c r="C101" s="7"/>
      <c r="D101" s="7"/>
      <c r="E101" s="7"/>
      <c r="F101" s="7"/>
      <c r="G101" s="7"/>
      <c r="H101" s="7"/>
      <c r="I101" s="7"/>
      <c r="J101" s="7"/>
      <c r="K101" s="7"/>
      <c r="L101" s="7"/>
      <c r="M101" s="7"/>
    </row>
    <row r="102" spans="2:13">
      <c r="B102" s="7"/>
      <c r="C102" s="7"/>
      <c r="D102" s="7"/>
      <c r="E102" s="7"/>
      <c r="F102" s="7"/>
      <c r="G102" s="7"/>
      <c r="H102" s="7"/>
      <c r="I102" s="7"/>
      <c r="J102" s="7"/>
      <c r="K102" s="7"/>
      <c r="L102" s="7"/>
      <c r="M102" s="7"/>
    </row>
    <row r="103" spans="2:13">
      <c r="B103" s="7"/>
      <c r="C103" s="7"/>
      <c r="D103" s="7"/>
      <c r="E103" s="7"/>
      <c r="F103" s="7"/>
      <c r="G103" s="7"/>
      <c r="H103" s="7"/>
      <c r="I103" s="7"/>
      <c r="J103" s="7"/>
      <c r="K103" s="7"/>
      <c r="L103" s="7"/>
      <c r="M103" s="7"/>
    </row>
    <row r="104" spans="2:13">
      <c r="B104" s="7"/>
      <c r="C104" s="7"/>
      <c r="D104" s="7"/>
      <c r="E104" s="7"/>
      <c r="F104" s="7"/>
      <c r="G104" s="7"/>
      <c r="H104" s="7"/>
      <c r="I104" s="7"/>
      <c r="J104" s="7"/>
      <c r="K104" s="7"/>
      <c r="L104" s="7"/>
      <c r="M104" s="7"/>
    </row>
    <row r="105" spans="2:13">
      <c r="B105" s="7"/>
      <c r="C105" s="7"/>
      <c r="D105" s="7"/>
      <c r="E105" s="7"/>
      <c r="F105" s="7"/>
      <c r="G105" s="7"/>
      <c r="H105" s="7"/>
      <c r="I105" s="7"/>
      <c r="J105" s="7"/>
      <c r="K105" s="7"/>
      <c r="L105" s="7"/>
      <c r="M105" s="7"/>
    </row>
    <row r="106" spans="2:13">
      <c r="B106" s="7"/>
      <c r="C106" s="7"/>
      <c r="D106" s="7"/>
      <c r="E106" s="7"/>
      <c r="F106" s="7"/>
      <c r="G106" s="7"/>
      <c r="H106" s="7"/>
      <c r="I106" s="7"/>
      <c r="J106" s="7"/>
      <c r="K106" s="7"/>
      <c r="L106" s="7"/>
      <c r="M106" s="7"/>
    </row>
    <row r="107" spans="2:13">
      <c r="B107" s="7"/>
      <c r="C107" s="7"/>
      <c r="D107" s="7"/>
      <c r="E107" s="7"/>
      <c r="F107" s="7"/>
      <c r="G107" s="7"/>
      <c r="H107" s="7"/>
      <c r="I107" s="7"/>
      <c r="J107" s="7"/>
      <c r="K107" s="7"/>
      <c r="L107" s="7"/>
      <c r="M107" s="7"/>
    </row>
    <row r="108" spans="2:13">
      <c r="B108" s="7"/>
      <c r="C108" s="7"/>
      <c r="D108" s="7"/>
      <c r="E108" s="7"/>
      <c r="F108" s="7"/>
      <c r="G108" s="7"/>
      <c r="H108" s="7"/>
      <c r="I108" s="7"/>
      <c r="J108" s="7"/>
      <c r="K108" s="7"/>
      <c r="L108" s="7"/>
      <c r="M108" s="7"/>
    </row>
    <row r="109" spans="2:13">
      <c r="B109" s="7"/>
      <c r="C109" s="7"/>
      <c r="D109" s="7"/>
      <c r="E109" s="7"/>
      <c r="F109" s="7"/>
      <c r="G109" s="7"/>
      <c r="H109" s="7"/>
      <c r="I109" s="7"/>
      <c r="J109" s="7"/>
      <c r="K109" s="7"/>
      <c r="L109" s="7"/>
      <c r="M109" s="7"/>
    </row>
    <row r="110" spans="2:13">
      <c r="B110" s="7"/>
      <c r="C110" s="7"/>
      <c r="D110" s="7"/>
      <c r="E110" s="7"/>
      <c r="F110" s="7"/>
      <c r="G110" s="7"/>
      <c r="H110" s="7"/>
      <c r="I110" s="7"/>
      <c r="J110" s="7"/>
      <c r="K110" s="7"/>
      <c r="L110" s="7"/>
      <c r="M110" s="7"/>
    </row>
    <row r="111" spans="2:13">
      <c r="B111" s="7"/>
      <c r="C111" s="7"/>
      <c r="D111" s="7"/>
      <c r="E111" s="7"/>
      <c r="F111" s="7"/>
      <c r="G111" s="7"/>
      <c r="H111" s="7"/>
      <c r="I111" s="7"/>
      <c r="J111" s="7"/>
      <c r="K111" s="7"/>
      <c r="L111" s="7"/>
      <c r="M111" s="7"/>
    </row>
    <row r="112" spans="2:13">
      <c r="B112" s="7"/>
      <c r="C112" s="7"/>
      <c r="D112" s="7"/>
      <c r="E112" s="7"/>
      <c r="F112" s="7"/>
      <c r="G112" s="7"/>
      <c r="H112" s="7"/>
      <c r="I112" s="7"/>
      <c r="J112" s="7"/>
      <c r="K112" s="7"/>
      <c r="L112" s="7"/>
      <c r="M112" s="7"/>
    </row>
    <row r="113" spans="2:13">
      <c r="B113" s="7"/>
      <c r="C113" s="7"/>
      <c r="D113" s="7"/>
      <c r="E113" s="7"/>
      <c r="F113" s="7"/>
      <c r="G113" s="7"/>
      <c r="H113" s="7"/>
      <c r="I113" s="7"/>
      <c r="J113" s="7"/>
      <c r="K113" s="7"/>
      <c r="L113" s="7"/>
      <c r="M113" s="7"/>
    </row>
    <row r="114" spans="2:13">
      <c r="B114" s="7"/>
      <c r="C114" s="7"/>
      <c r="D114" s="7"/>
      <c r="E114" s="7"/>
      <c r="F114" s="7"/>
      <c r="G114" s="7"/>
      <c r="H114" s="7"/>
      <c r="I114" s="7"/>
      <c r="J114" s="7"/>
      <c r="K114" s="7"/>
      <c r="L114" s="7"/>
      <c r="M114" s="7"/>
    </row>
    <row r="115" spans="2:13">
      <c r="B115" s="7"/>
      <c r="C115" s="7"/>
      <c r="D115" s="7"/>
      <c r="E115" s="7"/>
      <c r="F115" s="7"/>
      <c r="G115" s="7"/>
      <c r="H115" s="7"/>
      <c r="I115" s="7"/>
      <c r="J115" s="7"/>
      <c r="K115" s="7"/>
      <c r="L115" s="7"/>
      <c r="M115" s="7"/>
    </row>
    <row r="116" spans="2:13">
      <c r="B116" s="7"/>
      <c r="C116" s="7"/>
      <c r="D116" s="7"/>
      <c r="E116" s="7"/>
      <c r="F116" s="7"/>
      <c r="G116" s="7"/>
      <c r="H116" s="7"/>
      <c r="I116" s="7"/>
      <c r="J116" s="7"/>
      <c r="K116" s="7"/>
      <c r="L116" s="7"/>
      <c r="M116" s="7"/>
    </row>
    <row r="117" spans="2:13">
      <c r="B117" s="7"/>
      <c r="C117" s="7"/>
      <c r="D117" s="7"/>
      <c r="E117" s="7"/>
      <c r="F117" s="7"/>
      <c r="G117" s="7"/>
      <c r="H117" s="7"/>
      <c r="I117" s="7"/>
      <c r="J117" s="7"/>
      <c r="K117" s="7"/>
      <c r="L117" s="7"/>
      <c r="M117" s="7"/>
    </row>
    <row r="118" spans="2:13">
      <c r="B118" s="7"/>
      <c r="C118" s="7"/>
      <c r="D118" s="7"/>
      <c r="E118" s="7"/>
      <c r="F118" s="7"/>
      <c r="G118" s="7"/>
      <c r="H118" s="7"/>
      <c r="I118" s="7"/>
      <c r="J118" s="7"/>
      <c r="K118" s="7"/>
      <c r="L118" s="7"/>
      <c r="M118" s="7"/>
    </row>
    <row r="119" spans="2:13">
      <c r="B119" s="7"/>
      <c r="C119" s="7"/>
      <c r="D119" s="7"/>
      <c r="E119" s="7"/>
      <c r="F119" s="7"/>
      <c r="G119" s="7"/>
      <c r="H119" s="7"/>
      <c r="I119" s="7"/>
      <c r="J119" s="7"/>
      <c r="K119" s="7"/>
      <c r="L119" s="7"/>
      <c r="M119" s="7"/>
    </row>
    <row r="120" spans="2:13">
      <c r="B120" s="7"/>
      <c r="C120" s="7"/>
      <c r="D120" s="7"/>
      <c r="E120" s="7"/>
      <c r="F120" s="7"/>
      <c r="G120" s="7"/>
      <c r="H120" s="7"/>
      <c r="I120" s="7"/>
      <c r="J120" s="7"/>
      <c r="K120" s="7"/>
      <c r="L120" s="7"/>
      <c r="M120" s="7"/>
    </row>
    <row r="121" spans="2:13">
      <c r="B121" s="7"/>
      <c r="C121" s="7"/>
      <c r="D121" s="7"/>
      <c r="E121" s="7"/>
      <c r="F121" s="7"/>
      <c r="G121" s="7"/>
      <c r="H121" s="7"/>
      <c r="I121" s="7"/>
      <c r="J121" s="7"/>
      <c r="K121" s="7"/>
      <c r="L121" s="7"/>
      <c r="M121" s="7"/>
    </row>
    <row r="122" spans="2:13">
      <c r="B122" s="7"/>
      <c r="C122" s="7"/>
      <c r="D122" s="7"/>
      <c r="E122" s="7"/>
      <c r="F122" s="7"/>
      <c r="G122" s="7"/>
      <c r="H122" s="7"/>
      <c r="I122" s="7"/>
      <c r="J122" s="7"/>
      <c r="K122" s="7"/>
      <c r="L122" s="7"/>
      <c r="M122" s="7"/>
    </row>
    <row r="123" spans="2:13">
      <c r="B123" s="7"/>
      <c r="C123" s="7"/>
      <c r="D123" s="7"/>
      <c r="E123" s="7"/>
      <c r="F123" s="7"/>
      <c r="G123" s="7"/>
      <c r="H123" s="7"/>
      <c r="I123" s="7"/>
      <c r="J123" s="7"/>
      <c r="K123" s="7"/>
      <c r="L123" s="7"/>
      <c r="M123" s="7"/>
    </row>
    <row r="124" spans="2:13">
      <c r="B124" s="7"/>
      <c r="C124" s="7"/>
      <c r="D124" s="7"/>
      <c r="E124" s="7"/>
      <c r="F124" s="7"/>
      <c r="G124" s="7"/>
      <c r="H124" s="7"/>
      <c r="I124" s="7"/>
      <c r="J124" s="7"/>
      <c r="K124" s="7"/>
      <c r="L124" s="7"/>
      <c r="M124" s="7"/>
    </row>
    <row r="125" spans="2:13">
      <c r="B125" s="7"/>
      <c r="C125" s="7"/>
      <c r="D125" s="7"/>
      <c r="E125" s="7"/>
      <c r="F125" s="7"/>
      <c r="G125" s="7"/>
      <c r="H125" s="7"/>
      <c r="I125" s="7"/>
      <c r="J125" s="7"/>
      <c r="K125" s="7"/>
      <c r="L125" s="7"/>
      <c r="M125" s="7"/>
    </row>
    <row r="126" spans="2:13">
      <c r="B126" s="7"/>
      <c r="C126" s="7"/>
      <c r="D126" s="7"/>
      <c r="E126" s="7"/>
      <c r="F126" s="7"/>
      <c r="G126" s="7"/>
      <c r="H126" s="7"/>
      <c r="I126" s="7"/>
      <c r="J126" s="7"/>
      <c r="K126" s="7"/>
      <c r="L126" s="7"/>
      <c r="M126" s="7"/>
    </row>
    <row r="127" spans="2:13">
      <c r="B127" s="7"/>
      <c r="C127" s="7"/>
      <c r="D127" s="7"/>
      <c r="E127" s="7"/>
      <c r="F127" s="7"/>
      <c r="G127" s="7"/>
      <c r="H127" s="7"/>
      <c r="I127" s="7"/>
      <c r="J127" s="7"/>
      <c r="K127" s="7"/>
      <c r="L127" s="7"/>
      <c r="M127" s="7"/>
    </row>
    <row r="128" spans="2:13">
      <c r="B128" s="7"/>
      <c r="C128" s="7"/>
      <c r="D128" s="7"/>
      <c r="E128" s="7"/>
      <c r="F128" s="7"/>
      <c r="G128" s="7"/>
      <c r="H128" s="7"/>
      <c r="I128" s="7"/>
      <c r="J128" s="7"/>
      <c r="K128" s="7"/>
      <c r="L128" s="7"/>
      <c r="M128" s="7"/>
    </row>
    <row r="129" spans="2:13">
      <c r="B129" s="7"/>
      <c r="C129" s="7"/>
      <c r="D129" s="7"/>
      <c r="E129" s="7"/>
      <c r="F129" s="7"/>
      <c r="G129" s="7"/>
      <c r="H129" s="7"/>
      <c r="I129" s="7"/>
      <c r="J129" s="7"/>
      <c r="K129" s="7"/>
      <c r="L129" s="7"/>
      <c r="M129" s="7"/>
    </row>
    <row r="130" spans="2:13">
      <c r="B130" s="7"/>
      <c r="C130" s="7"/>
      <c r="D130" s="7"/>
      <c r="E130" s="7"/>
      <c r="F130" s="7"/>
      <c r="G130" s="7"/>
      <c r="H130" s="7"/>
      <c r="I130" s="7"/>
      <c r="J130" s="7"/>
      <c r="K130" s="7"/>
      <c r="L130" s="7"/>
      <c r="M130" s="7"/>
    </row>
    <row r="131" spans="2:13">
      <c r="B131" s="7"/>
      <c r="C131" s="7"/>
      <c r="D131" s="7"/>
      <c r="E131" s="7"/>
      <c r="F131" s="7"/>
      <c r="G131" s="7"/>
      <c r="H131" s="7"/>
      <c r="I131" s="7"/>
      <c r="J131" s="7"/>
      <c r="K131" s="7"/>
      <c r="L131" s="7"/>
      <c r="M131" s="7"/>
    </row>
    <row r="132" spans="2:13">
      <c r="B132" s="7"/>
      <c r="C132" s="7"/>
      <c r="D132" s="7"/>
      <c r="E132" s="7"/>
      <c r="F132" s="7"/>
      <c r="G132" s="7"/>
      <c r="H132" s="7"/>
      <c r="I132" s="7"/>
      <c r="J132" s="7"/>
      <c r="K132" s="7"/>
      <c r="L132" s="7"/>
      <c r="M132" s="7"/>
    </row>
    <row r="133" spans="2:13">
      <c r="B133" s="7"/>
      <c r="C133" s="7"/>
      <c r="D133" s="7"/>
      <c r="E133" s="7"/>
      <c r="F133" s="7"/>
      <c r="G133" s="7"/>
      <c r="H133" s="7"/>
      <c r="I133" s="7"/>
      <c r="J133" s="7"/>
      <c r="K133" s="7"/>
      <c r="L133" s="7"/>
      <c r="M133" s="7"/>
    </row>
    <row r="134" spans="2:13">
      <c r="B134" s="7"/>
      <c r="C134" s="7"/>
      <c r="D134" s="7"/>
      <c r="E134" s="7"/>
      <c r="F134" s="7"/>
      <c r="G134" s="7"/>
      <c r="H134" s="7"/>
      <c r="I134" s="7"/>
      <c r="J134" s="7"/>
      <c r="K134" s="7"/>
      <c r="L134" s="7"/>
      <c r="M134" s="7"/>
    </row>
    <row r="135" spans="2:13">
      <c r="B135" s="7"/>
      <c r="C135" s="7"/>
      <c r="D135" s="7"/>
      <c r="E135" s="7"/>
      <c r="F135" s="7"/>
      <c r="G135" s="7"/>
      <c r="H135" s="7"/>
      <c r="I135" s="7"/>
      <c r="J135" s="7"/>
      <c r="K135" s="7"/>
      <c r="L135" s="7"/>
      <c r="M135" s="7"/>
    </row>
    <row r="136" spans="2:13">
      <c r="B136" s="7"/>
      <c r="C136" s="7"/>
      <c r="D136" s="7"/>
      <c r="E136" s="7"/>
      <c r="F136" s="7"/>
      <c r="G136" s="7"/>
      <c r="H136" s="7"/>
      <c r="I136" s="7"/>
      <c r="J136" s="7"/>
      <c r="K136" s="7"/>
      <c r="L136" s="7"/>
      <c r="M136" s="7"/>
    </row>
    <row r="137" spans="2:13">
      <c r="B137" s="7"/>
      <c r="C137" s="7"/>
      <c r="D137" s="7"/>
      <c r="E137" s="7"/>
      <c r="F137" s="7"/>
      <c r="G137" s="7"/>
      <c r="H137" s="7"/>
      <c r="I137" s="7"/>
      <c r="J137" s="7"/>
      <c r="K137" s="7"/>
      <c r="L137" s="7"/>
      <c r="M137" s="7"/>
    </row>
    <row r="138" spans="2:13">
      <c r="B138" s="7"/>
      <c r="C138" s="7"/>
      <c r="D138" s="7"/>
      <c r="E138" s="7"/>
      <c r="F138" s="7"/>
      <c r="G138" s="7"/>
      <c r="H138" s="7"/>
      <c r="I138" s="7"/>
      <c r="J138" s="7"/>
      <c r="K138" s="7"/>
      <c r="L138" s="7"/>
      <c r="M138" s="7"/>
    </row>
    <row r="139" spans="2:13">
      <c r="B139" s="7"/>
      <c r="C139" s="7"/>
      <c r="D139" s="7"/>
      <c r="E139" s="7"/>
      <c r="F139" s="7"/>
      <c r="G139" s="7"/>
      <c r="H139" s="7"/>
      <c r="I139" s="7"/>
      <c r="J139" s="7"/>
      <c r="K139" s="7"/>
      <c r="L139" s="7"/>
      <c r="M139" s="7"/>
    </row>
    <row r="140" spans="2:13">
      <c r="B140" s="7"/>
      <c r="C140" s="7"/>
      <c r="D140" s="7"/>
      <c r="E140" s="7"/>
      <c r="F140" s="7"/>
      <c r="G140" s="7"/>
      <c r="H140" s="7"/>
      <c r="I140" s="7"/>
      <c r="J140" s="7"/>
      <c r="K140" s="7"/>
      <c r="L140" s="7"/>
      <c r="M140" s="7"/>
    </row>
    <row r="141" spans="2:13">
      <c r="B141" s="7"/>
      <c r="C141" s="7"/>
      <c r="D141" s="7"/>
      <c r="E141" s="7"/>
      <c r="F141" s="7"/>
      <c r="G141" s="7"/>
      <c r="H141" s="7"/>
      <c r="I141" s="7"/>
      <c r="J141" s="7"/>
      <c r="K141" s="7"/>
      <c r="L141" s="7"/>
      <c r="M141" s="7"/>
    </row>
    <row r="142" spans="2:13">
      <c r="B142" s="7"/>
      <c r="C142" s="7"/>
      <c r="D142" s="7"/>
      <c r="E142" s="7"/>
      <c r="F142" s="7"/>
      <c r="G142" s="7"/>
      <c r="H142" s="7"/>
      <c r="I142" s="7"/>
      <c r="J142" s="7"/>
      <c r="K142" s="7"/>
      <c r="L142" s="7"/>
      <c r="M142" s="7"/>
    </row>
    <row r="143" spans="2:13">
      <c r="B143" s="7"/>
      <c r="C143" s="7"/>
      <c r="D143" s="7"/>
      <c r="E143" s="7"/>
      <c r="F143" s="7"/>
      <c r="G143" s="7"/>
      <c r="H143" s="7"/>
      <c r="I143" s="7"/>
      <c r="J143" s="7"/>
      <c r="K143" s="7"/>
      <c r="L143" s="7"/>
      <c r="M143" s="7"/>
    </row>
    <row r="144" spans="2:13">
      <c r="B144" s="7"/>
      <c r="C144" s="7"/>
      <c r="D144" s="7"/>
      <c r="E144" s="7"/>
      <c r="F144" s="7"/>
      <c r="G144" s="7"/>
      <c r="H144" s="7"/>
      <c r="I144" s="7"/>
      <c r="J144" s="7"/>
      <c r="K144" s="7"/>
      <c r="L144" s="7"/>
      <c r="M144" s="7"/>
    </row>
    <row r="145" spans="2:13">
      <c r="B145" s="7"/>
      <c r="C145" s="7"/>
      <c r="D145" s="7"/>
      <c r="E145" s="7"/>
      <c r="F145" s="7"/>
      <c r="G145" s="7"/>
      <c r="H145" s="7"/>
      <c r="I145" s="7"/>
      <c r="J145" s="7"/>
      <c r="K145" s="7"/>
      <c r="L145" s="7"/>
      <c r="M145" s="7"/>
    </row>
    <row r="146" spans="2:13">
      <c r="B146" s="7"/>
      <c r="C146" s="7"/>
      <c r="D146" s="7"/>
      <c r="E146" s="7"/>
      <c r="F146" s="7"/>
      <c r="G146" s="7"/>
      <c r="H146" s="7"/>
      <c r="I146" s="7"/>
      <c r="J146" s="7"/>
      <c r="K146" s="7"/>
      <c r="L146" s="7"/>
      <c r="M146" s="7"/>
    </row>
    <row r="147" spans="2:13">
      <c r="B147" s="7"/>
      <c r="C147" s="7"/>
      <c r="D147" s="7"/>
      <c r="E147" s="7"/>
      <c r="F147" s="7"/>
      <c r="G147" s="7"/>
      <c r="H147" s="7"/>
      <c r="I147" s="7"/>
      <c r="J147" s="7"/>
      <c r="K147" s="7"/>
      <c r="L147" s="7"/>
      <c r="M147" s="7"/>
    </row>
    <row r="148" spans="2:13">
      <c r="B148" s="7"/>
      <c r="C148" s="7"/>
      <c r="D148" s="7"/>
      <c r="E148" s="7"/>
      <c r="F148" s="7"/>
      <c r="G148" s="7"/>
      <c r="H148" s="7"/>
      <c r="I148" s="7"/>
      <c r="J148" s="7"/>
      <c r="K148" s="7"/>
      <c r="L148" s="7"/>
      <c r="M148" s="7"/>
    </row>
    <row r="149" spans="2:13">
      <c r="B149" s="7"/>
      <c r="C149" s="7"/>
      <c r="D149" s="7"/>
      <c r="E149" s="7"/>
      <c r="F149" s="7"/>
      <c r="G149" s="7"/>
      <c r="H149" s="7"/>
      <c r="I149" s="7"/>
      <c r="J149" s="7"/>
      <c r="K149" s="7"/>
      <c r="L149" s="7"/>
      <c r="M149" s="7"/>
    </row>
    <row r="150" spans="2:13">
      <c r="B150" s="7"/>
      <c r="C150" s="7"/>
      <c r="D150" s="7"/>
      <c r="E150" s="7"/>
      <c r="F150" s="7"/>
      <c r="G150" s="7"/>
      <c r="H150" s="7"/>
      <c r="I150" s="7"/>
      <c r="J150" s="7"/>
      <c r="K150" s="7"/>
      <c r="L150" s="7"/>
      <c r="M150" s="7"/>
    </row>
    <row r="151" spans="2:13">
      <c r="B151" s="7"/>
      <c r="C151" s="7"/>
      <c r="D151" s="7"/>
      <c r="E151" s="7"/>
      <c r="F151" s="7"/>
      <c r="G151" s="7"/>
      <c r="H151" s="7"/>
      <c r="I151" s="7"/>
      <c r="J151" s="7"/>
      <c r="K151" s="7"/>
      <c r="L151" s="7"/>
      <c r="M151" s="7"/>
    </row>
    <row r="152" spans="2:13">
      <c r="B152" s="7"/>
      <c r="C152" s="7"/>
      <c r="D152" s="7"/>
      <c r="E152" s="7"/>
      <c r="F152" s="7"/>
      <c r="G152" s="7"/>
      <c r="H152" s="7"/>
      <c r="I152" s="7"/>
      <c r="J152" s="7"/>
      <c r="K152" s="7"/>
      <c r="L152" s="7"/>
      <c r="M152" s="7"/>
    </row>
    <row r="153" spans="2:13">
      <c r="B153" s="7"/>
      <c r="C153" s="7"/>
      <c r="D153" s="7"/>
      <c r="E153" s="7"/>
      <c r="F153" s="7"/>
      <c r="G153" s="7"/>
      <c r="H153" s="7"/>
      <c r="I153" s="7"/>
      <c r="J153" s="7"/>
      <c r="K153" s="7"/>
      <c r="L153" s="7"/>
      <c r="M153" s="7"/>
    </row>
    <row r="159" spans="2:13">
      <c r="B159" s="7"/>
      <c r="C159" s="7"/>
      <c r="D159" s="7"/>
      <c r="E159" s="7"/>
      <c r="F159" s="7"/>
      <c r="G159" s="7"/>
      <c r="H159" s="7"/>
      <c r="I159" s="7"/>
      <c r="J159" s="7"/>
      <c r="K159" s="7"/>
      <c r="L159" s="7"/>
      <c r="M159" s="7"/>
    </row>
    <row r="160" spans="2:13">
      <c r="B160" s="7"/>
      <c r="C160" s="7"/>
      <c r="D160" s="7"/>
      <c r="E160" s="7"/>
      <c r="F160" s="7"/>
      <c r="G160" s="7"/>
      <c r="H160" s="7"/>
      <c r="I160" s="7"/>
      <c r="J160" s="7"/>
      <c r="K160" s="7"/>
      <c r="L160" s="7"/>
      <c r="M160" s="7"/>
    </row>
    <row r="161" spans="2:13">
      <c r="B161" s="7"/>
      <c r="C161" s="7"/>
      <c r="D161" s="7"/>
      <c r="E161" s="7"/>
      <c r="F161" s="7"/>
      <c r="G161" s="7"/>
      <c r="H161" s="7"/>
      <c r="I161" s="7"/>
      <c r="J161" s="7"/>
      <c r="K161" s="7"/>
      <c r="L161" s="7"/>
      <c r="M161" s="7"/>
    </row>
    <row r="162" spans="2:13">
      <c r="B162" s="7"/>
      <c r="C162" s="7"/>
      <c r="D162" s="7"/>
      <c r="E162" s="7"/>
      <c r="F162" s="7"/>
      <c r="G162" s="7"/>
      <c r="H162" s="7"/>
      <c r="I162" s="7"/>
      <c r="J162" s="7"/>
      <c r="K162" s="7"/>
      <c r="L162" s="7"/>
      <c r="M162" s="7"/>
    </row>
    <row r="163" spans="2:13">
      <c r="B163" s="7"/>
      <c r="C163" s="7"/>
      <c r="D163" s="7"/>
      <c r="E163" s="7"/>
      <c r="F163" s="7"/>
      <c r="G163" s="7"/>
      <c r="H163" s="7"/>
      <c r="I163" s="7"/>
      <c r="J163" s="7"/>
      <c r="K163" s="7"/>
      <c r="L163" s="7"/>
      <c r="M163" s="7"/>
    </row>
    <row r="164" spans="2:13">
      <c r="B164" s="7"/>
      <c r="C164" s="7"/>
      <c r="D164" s="7"/>
      <c r="E164" s="7"/>
      <c r="F164" s="7"/>
      <c r="G164" s="7"/>
      <c r="H164" s="7"/>
      <c r="I164" s="7"/>
      <c r="J164" s="7"/>
      <c r="K164" s="7"/>
      <c r="L164" s="7"/>
      <c r="M164" s="7"/>
    </row>
    <row r="165" spans="2:13">
      <c r="B165" s="7"/>
      <c r="C165" s="7"/>
      <c r="D165" s="7"/>
      <c r="E165" s="7"/>
      <c r="F165" s="7"/>
      <c r="G165" s="7"/>
      <c r="H165" s="7"/>
      <c r="I165" s="7"/>
      <c r="J165" s="7"/>
      <c r="K165" s="7"/>
      <c r="L165" s="7"/>
      <c r="M165" s="7"/>
    </row>
    <row r="166" spans="2:13">
      <c r="B166" s="7"/>
      <c r="C166" s="7"/>
      <c r="D166" s="7"/>
      <c r="E166" s="7"/>
      <c r="F166" s="7"/>
      <c r="G166" s="7"/>
      <c r="H166" s="7"/>
      <c r="I166" s="7"/>
      <c r="J166" s="7"/>
      <c r="K166" s="7"/>
      <c r="L166" s="7"/>
      <c r="M166" s="7"/>
    </row>
    <row r="167" spans="2:13">
      <c r="B167" s="7"/>
      <c r="C167" s="7"/>
      <c r="D167" s="7"/>
      <c r="E167" s="7"/>
      <c r="F167" s="7"/>
      <c r="G167" s="7"/>
      <c r="H167" s="7"/>
      <c r="I167" s="7"/>
      <c r="J167" s="7"/>
      <c r="K167" s="7"/>
      <c r="L167" s="7"/>
      <c r="M167" s="7"/>
    </row>
    <row r="168" spans="2:13">
      <c r="B168" s="7"/>
      <c r="C168" s="7"/>
      <c r="D168" s="7"/>
      <c r="E168" s="7"/>
      <c r="F168" s="7"/>
      <c r="G168" s="7"/>
      <c r="H168" s="7"/>
      <c r="I168" s="7"/>
      <c r="J168" s="7"/>
      <c r="K168" s="7"/>
      <c r="L168" s="7"/>
      <c r="M168" s="7"/>
    </row>
    <row r="169" spans="2:13">
      <c r="B169" s="7"/>
      <c r="C169" s="7"/>
      <c r="D169" s="7"/>
      <c r="E169" s="7"/>
      <c r="F169" s="7"/>
      <c r="G169" s="7"/>
      <c r="H169" s="7"/>
      <c r="I169" s="7"/>
      <c r="J169" s="7"/>
      <c r="K169" s="7"/>
      <c r="L169" s="7"/>
      <c r="M169" s="7"/>
    </row>
    <row r="170" spans="2:13">
      <c r="B170" s="7"/>
      <c r="C170" s="7"/>
      <c r="D170" s="7"/>
      <c r="E170" s="7"/>
      <c r="F170" s="7"/>
      <c r="G170" s="7"/>
      <c r="H170" s="7"/>
      <c r="I170" s="7"/>
      <c r="J170" s="7"/>
      <c r="K170" s="7"/>
      <c r="L170" s="7"/>
      <c r="M170" s="7"/>
    </row>
    <row r="171" spans="2:13">
      <c r="B171" s="7"/>
      <c r="C171" s="7"/>
      <c r="D171" s="7"/>
      <c r="E171" s="7"/>
      <c r="F171" s="7"/>
      <c r="G171" s="7"/>
      <c r="H171" s="7"/>
      <c r="I171" s="7"/>
      <c r="J171" s="7"/>
      <c r="K171" s="7"/>
      <c r="L171" s="7"/>
      <c r="M171" s="7"/>
    </row>
    <row r="172" spans="2:13">
      <c r="B172" s="7"/>
      <c r="C172" s="7"/>
      <c r="D172" s="7"/>
      <c r="E172" s="7"/>
      <c r="F172" s="7"/>
      <c r="G172" s="7"/>
      <c r="H172" s="7"/>
      <c r="I172" s="7"/>
      <c r="J172" s="7"/>
      <c r="K172" s="7"/>
      <c r="L172" s="7"/>
      <c r="M172" s="7"/>
    </row>
    <row r="173" spans="2:13">
      <c r="B173" s="7"/>
      <c r="C173" s="7"/>
      <c r="D173" s="7"/>
      <c r="E173" s="7"/>
      <c r="F173" s="7"/>
      <c r="G173" s="7"/>
      <c r="H173" s="7"/>
      <c r="I173" s="7"/>
      <c r="J173" s="7"/>
      <c r="K173" s="7"/>
      <c r="L173" s="7"/>
      <c r="M173" s="7"/>
    </row>
    <row r="174" spans="2:13">
      <c r="B174" s="7"/>
      <c r="C174" s="7"/>
      <c r="D174" s="7"/>
      <c r="E174" s="7"/>
      <c r="F174" s="7"/>
      <c r="G174" s="7"/>
      <c r="H174" s="7"/>
      <c r="I174" s="7"/>
      <c r="J174" s="7"/>
      <c r="K174" s="7"/>
      <c r="L174" s="7"/>
      <c r="M174" s="7"/>
    </row>
    <row r="175" spans="2:13">
      <c r="B175" s="7"/>
      <c r="C175" s="7"/>
      <c r="D175" s="7"/>
      <c r="E175" s="7"/>
      <c r="F175" s="7"/>
      <c r="G175" s="7"/>
      <c r="H175" s="7"/>
      <c r="I175" s="7"/>
      <c r="J175" s="7"/>
      <c r="K175" s="7"/>
      <c r="L175" s="7"/>
      <c r="M175" s="7"/>
    </row>
    <row r="176" spans="2:13">
      <c r="B176" s="7"/>
      <c r="C176" s="7"/>
      <c r="D176" s="7"/>
      <c r="E176" s="7"/>
      <c r="F176" s="7"/>
      <c r="G176" s="7"/>
      <c r="H176" s="7"/>
      <c r="I176" s="7"/>
      <c r="J176" s="7"/>
      <c r="K176" s="7"/>
      <c r="L176" s="7"/>
      <c r="M176" s="7"/>
    </row>
    <row r="177" spans="2:13">
      <c r="B177" s="7"/>
      <c r="C177" s="7"/>
      <c r="D177" s="7"/>
      <c r="E177" s="7"/>
      <c r="F177" s="7"/>
      <c r="G177" s="7"/>
      <c r="H177" s="7"/>
      <c r="I177" s="7"/>
      <c r="J177" s="7"/>
      <c r="K177" s="7"/>
      <c r="L177" s="7"/>
      <c r="M177" s="7"/>
    </row>
    <row r="178" spans="2:13">
      <c r="B178" s="7"/>
      <c r="C178" s="7"/>
      <c r="D178" s="7"/>
      <c r="E178" s="7"/>
      <c r="F178" s="7"/>
      <c r="G178" s="7"/>
      <c r="H178" s="7"/>
      <c r="I178" s="7"/>
      <c r="J178" s="7"/>
      <c r="K178" s="7"/>
      <c r="L178" s="7"/>
      <c r="M178" s="7"/>
    </row>
    <row r="179" spans="2:13">
      <c r="B179" s="7"/>
      <c r="C179" s="7"/>
      <c r="D179" s="7"/>
      <c r="E179" s="7"/>
      <c r="F179" s="7"/>
      <c r="G179" s="7"/>
      <c r="H179" s="7"/>
      <c r="I179" s="7"/>
      <c r="J179" s="7"/>
      <c r="K179" s="7"/>
      <c r="L179" s="7"/>
      <c r="M179" s="7"/>
    </row>
    <row r="180" spans="2:13">
      <c r="B180" s="7"/>
      <c r="C180" s="7"/>
      <c r="D180" s="7"/>
      <c r="E180" s="7"/>
      <c r="F180" s="7"/>
      <c r="G180" s="7"/>
      <c r="H180" s="7"/>
      <c r="I180" s="7"/>
      <c r="J180" s="7"/>
      <c r="K180" s="7"/>
      <c r="L180" s="7"/>
      <c r="M180" s="7"/>
    </row>
    <row r="181" spans="2:13">
      <c r="B181" s="7"/>
      <c r="C181" s="7"/>
      <c r="D181" s="7"/>
      <c r="E181" s="7"/>
      <c r="F181" s="7"/>
      <c r="G181" s="7"/>
      <c r="H181" s="7"/>
      <c r="I181" s="7"/>
      <c r="J181" s="7"/>
      <c r="K181" s="7"/>
      <c r="L181" s="7"/>
      <c r="M181" s="7"/>
    </row>
    <row r="182" spans="2:13">
      <c r="B182" s="7"/>
      <c r="C182" s="7"/>
      <c r="D182" s="7"/>
      <c r="E182" s="7"/>
      <c r="F182" s="7"/>
      <c r="G182" s="7"/>
      <c r="H182" s="7"/>
      <c r="I182" s="7"/>
      <c r="J182" s="7"/>
      <c r="K182" s="7"/>
      <c r="L182" s="7"/>
      <c r="M182" s="7"/>
    </row>
    <row r="183" spans="2:13">
      <c r="B183" s="7"/>
      <c r="C183" s="7"/>
      <c r="D183" s="7"/>
      <c r="E183" s="7"/>
      <c r="F183" s="7"/>
      <c r="G183" s="7"/>
      <c r="H183" s="7"/>
      <c r="I183" s="7"/>
      <c r="J183" s="7"/>
      <c r="K183" s="7"/>
      <c r="L183" s="7"/>
      <c r="M183" s="7"/>
    </row>
    <row r="184" spans="2:13">
      <c r="B184" s="7"/>
      <c r="C184" s="7"/>
      <c r="D184" s="7"/>
      <c r="E184" s="7"/>
      <c r="F184" s="7"/>
      <c r="G184" s="7"/>
      <c r="H184" s="7"/>
      <c r="I184" s="7"/>
      <c r="J184" s="7"/>
      <c r="K184" s="7"/>
      <c r="L184" s="7"/>
      <c r="M184" s="7"/>
    </row>
    <row r="185" spans="2:13">
      <c r="B185" s="7"/>
      <c r="C185" s="7"/>
      <c r="D185" s="7"/>
      <c r="E185" s="7"/>
      <c r="F185" s="7"/>
      <c r="G185" s="7"/>
      <c r="H185" s="7"/>
      <c r="I185" s="7"/>
      <c r="J185" s="7"/>
      <c r="K185" s="7"/>
      <c r="L185" s="7"/>
      <c r="M185" s="7"/>
    </row>
    <row r="186" spans="2:13">
      <c r="B186" s="7"/>
      <c r="C186" s="7"/>
      <c r="D186" s="7"/>
      <c r="E186" s="7"/>
      <c r="F186" s="7"/>
      <c r="G186" s="7"/>
      <c r="H186" s="7"/>
      <c r="I186" s="7"/>
      <c r="J186" s="7"/>
      <c r="K186" s="7"/>
      <c r="L186" s="7"/>
      <c r="M186" s="7"/>
    </row>
    <row r="187" spans="2:13">
      <c r="B187" s="7"/>
      <c r="C187" s="7"/>
      <c r="D187" s="7"/>
      <c r="E187" s="7"/>
      <c r="F187" s="7"/>
      <c r="G187" s="7"/>
      <c r="H187" s="7"/>
      <c r="I187" s="7"/>
      <c r="J187" s="7"/>
      <c r="K187" s="7"/>
      <c r="L187" s="7"/>
      <c r="M187" s="7"/>
    </row>
    <row r="188" spans="2:13">
      <c r="B188" s="7"/>
      <c r="C188" s="7"/>
      <c r="D188" s="7"/>
      <c r="E188" s="7"/>
      <c r="F188" s="7"/>
      <c r="G188" s="7"/>
      <c r="H188" s="7"/>
      <c r="I188" s="7"/>
      <c r="J188" s="7"/>
      <c r="K188" s="7"/>
      <c r="L188" s="7"/>
      <c r="M188" s="7"/>
    </row>
    <row r="189" spans="2:13">
      <c r="B189" s="7"/>
      <c r="C189" s="7"/>
      <c r="D189" s="7"/>
      <c r="E189" s="7"/>
      <c r="F189" s="7"/>
      <c r="G189" s="7"/>
      <c r="H189" s="7"/>
      <c r="I189" s="7"/>
      <c r="J189" s="7"/>
      <c r="K189" s="7"/>
      <c r="L189" s="7"/>
      <c r="M189" s="7"/>
    </row>
    <row r="190" spans="2:13">
      <c r="B190" s="7"/>
      <c r="C190" s="7"/>
      <c r="D190" s="7"/>
      <c r="E190" s="7"/>
      <c r="F190" s="7"/>
      <c r="G190" s="7"/>
      <c r="H190" s="7"/>
      <c r="I190" s="7"/>
      <c r="J190" s="7"/>
      <c r="K190" s="7"/>
      <c r="L190" s="7"/>
      <c r="M190" s="7"/>
    </row>
    <row r="191" spans="2:13">
      <c r="B191" s="7"/>
      <c r="C191" s="7"/>
      <c r="D191" s="7"/>
      <c r="E191" s="7"/>
      <c r="F191" s="7"/>
      <c r="G191" s="7"/>
      <c r="H191" s="7"/>
      <c r="I191" s="7"/>
      <c r="J191" s="7"/>
      <c r="K191" s="7"/>
      <c r="L191" s="7"/>
      <c r="M191" s="7"/>
    </row>
    <row r="192" spans="2:13">
      <c r="B192" s="7"/>
      <c r="C192" s="7"/>
      <c r="D192" s="7"/>
      <c r="E192" s="7"/>
      <c r="F192" s="7"/>
      <c r="G192" s="7"/>
      <c r="H192" s="7"/>
      <c r="I192" s="7"/>
      <c r="J192" s="7"/>
      <c r="K192" s="7"/>
      <c r="L192" s="7"/>
      <c r="M192" s="7"/>
    </row>
    <row r="193" spans="2:13">
      <c r="B193" s="7"/>
      <c r="C193" s="7"/>
      <c r="D193" s="7"/>
      <c r="E193" s="7"/>
      <c r="F193" s="7"/>
      <c r="G193" s="7"/>
      <c r="H193" s="7"/>
      <c r="I193" s="7"/>
      <c r="J193" s="7"/>
      <c r="K193" s="7"/>
      <c r="L193" s="7"/>
      <c r="M193" s="7"/>
    </row>
    <row r="194" spans="2:13">
      <c r="B194" s="7"/>
      <c r="C194" s="7"/>
      <c r="D194" s="7"/>
      <c r="E194" s="7"/>
      <c r="F194" s="7"/>
      <c r="G194" s="7"/>
      <c r="H194" s="7"/>
      <c r="I194" s="7"/>
      <c r="J194" s="7"/>
      <c r="K194" s="7"/>
      <c r="L194" s="7"/>
      <c r="M194" s="7"/>
    </row>
    <row r="195" spans="2:13">
      <c r="B195" s="7"/>
      <c r="C195" s="7"/>
      <c r="D195" s="7"/>
      <c r="E195" s="7"/>
      <c r="F195" s="7"/>
      <c r="G195" s="7"/>
      <c r="H195" s="7"/>
      <c r="I195" s="7"/>
      <c r="J195" s="7"/>
      <c r="K195" s="7"/>
      <c r="L195" s="7"/>
      <c r="M195" s="7"/>
    </row>
    <row r="196" spans="2:13">
      <c r="B196" s="7"/>
      <c r="C196" s="7"/>
      <c r="D196" s="7"/>
      <c r="E196" s="7"/>
      <c r="F196" s="7"/>
      <c r="G196" s="7"/>
      <c r="H196" s="7"/>
      <c r="I196" s="7"/>
      <c r="J196" s="7"/>
      <c r="K196" s="7"/>
      <c r="L196" s="7"/>
      <c r="M196" s="7"/>
    </row>
    <row r="197" spans="2:13">
      <c r="B197" s="7"/>
      <c r="C197" s="7"/>
      <c r="D197" s="7"/>
      <c r="E197" s="7"/>
      <c r="F197" s="7"/>
      <c r="G197" s="7"/>
      <c r="H197" s="7"/>
      <c r="I197" s="7"/>
      <c r="J197" s="7"/>
      <c r="K197" s="7"/>
      <c r="L197" s="7"/>
      <c r="M197" s="7"/>
    </row>
    <row r="198" spans="2:13">
      <c r="B198" s="7"/>
      <c r="C198" s="7"/>
      <c r="D198" s="7"/>
      <c r="E198" s="7"/>
      <c r="F198" s="7"/>
      <c r="G198" s="7"/>
      <c r="H198" s="7"/>
      <c r="I198" s="7"/>
      <c r="J198" s="7"/>
      <c r="K198" s="7"/>
      <c r="L198" s="7"/>
      <c r="M198" s="7"/>
    </row>
    <row r="199" spans="2:13">
      <c r="B199" s="7"/>
      <c r="C199" s="7"/>
      <c r="D199" s="7"/>
      <c r="E199" s="7"/>
      <c r="F199" s="7"/>
      <c r="G199" s="7"/>
      <c r="H199" s="7"/>
      <c r="I199" s="7"/>
      <c r="J199" s="7"/>
      <c r="K199" s="7"/>
      <c r="L199" s="7"/>
      <c r="M199" s="7"/>
    </row>
    <row r="200" spans="2:13">
      <c r="B200" s="7"/>
      <c r="C200" s="7"/>
      <c r="D200" s="7"/>
      <c r="E200" s="7"/>
      <c r="F200" s="7"/>
      <c r="G200" s="7"/>
      <c r="H200" s="7"/>
      <c r="I200" s="7"/>
      <c r="J200" s="7"/>
      <c r="K200" s="7"/>
      <c r="L200" s="7"/>
      <c r="M200" s="7"/>
    </row>
    <row r="201" spans="2:13">
      <c r="B201" s="7"/>
      <c r="C201" s="7"/>
      <c r="D201" s="7"/>
      <c r="E201" s="7"/>
      <c r="F201" s="7"/>
      <c r="G201" s="7"/>
      <c r="H201" s="7"/>
      <c r="I201" s="7"/>
      <c r="J201" s="7"/>
      <c r="K201" s="7"/>
      <c r="L201" s="7"/>
      <c r="M201" s="7"/>
    </row>
    <row r="202" spans="2:13">
      <c r="B202" s="7"/>
      <c r="C202" s="7"/>
      <c r="D202" s="7"/>
      <c r="E202" s="7"/>
      <c r="F202" s="7"/>
      <c r="G202" s="7"/>
      <c r="H202" s="7"/>
      <c r="I202" s="7"/>
      <c r="J202" s="7"/>
      <c r="K202" s="7"/>
      <c r="L202" s="7"/>
      <c r="M202" s="7"/>
    </row>
    <row r="203" spans="2:13">
      <c r="B203" s="7"/>
      <c r="C203" s="7"/>
      <c r="D203" s="7"/>
      <c r="E203" s="7"/>
      <c r="F203" s="7"/>
      <c r="G203" s="7"/>
      <c r="H203" s="7"/>
      <c r="I203" s="7"/>
      <c r="J203" s="7"/>
      <c r="K203" s="7"/>
      <c r="L203" s="7"/>
      <c r="M203" s="7"/>
    </row>
    <row r="204" spans="2:13">
      <c r="B204" s="7"/>
      <c r="C204" s="7"/>
      <c r="D204" s="7"/>
      <c r="E204" s="7"/>
      <c r="F204" s="7"/>
      <c r="G204" s="7"/>
      <c r="H204" s="7"/>
      <c r="I204" s="7"/>
      <c r="J204" s="7"/>
      <c r="K204" s="7"/>
      <c r="L204" s="7"/>
      <c r="M204" s="7"/>
    </row>
    <row r="205" spans="2:13">
      <c r="B205" s="7"/>
      <c r="C205" s="7"/>
      <c r="D205" s="7"/>
      <c r="E205" s="7"/>
      <c r="F205" s="7"/>
      <c r="G205" s="7"/>
      <c r="H205" s="7"/>
      <c r="I205" s="7"/>
      <c r="J205" s="7"/>
      <c r="K205" s="7"/>
      <c r="L205" s="7"/>
      <c r="M205" s="7"/>
    </row>
    <row r="206" spans="2:13">
      <c r="B206" s="7"/>
      <c r="C206" s="7"/>
      <c r="D206" s="7"/>
      <c r="E206" s="7"/>
      <c r="F206" s="7"/>
      <c r="G206" s="7"/>
      <c r="H206" s="7"/>
      <c r="I206" s="7"/>
      <c r="J206" s="7"/>
      <c r="K206" s="7"/>
      <c r="L206" s="7"/>
      <c r="M206" s="7"/>
    </row>
    <row r="207" spans="2:13">
      <c r="B207" s="7"/>
      <c r="C207" s="7"/>
      <c r="D207" s="7"/>
      <c r="E207" s="7"/>
      <c r="F207" s="7"/>
      <c r="G207" s="7"/>
      <c r="H207" s="7"/>
      <c r="I207" s="7"/>
      <c r="J207" s="7"/>
      <c r="K207" s="7"/>
      <c r="L207" s="7"/>
      <c r="M207" s="7"/>
    </row>
    <row r="208" spans="2:13">
      <c r="B208" s="7"/>
      <c r="C208" s="7"/>
      <c r="D208" s="7"/>
      <c r="E208" s="7"/>
      <c r="F208" s="7"/>
      <c r="G208" s="7"/>
      <c r="H208" s="7"/>
      <c r="I208" s="7"/>
      <c r="J208" s="7"/>
      <c r="K208" s="7"/>
      <c r="L208" s="7"/>
      <c r="M208" s="7"/>
    </row>
    <row r="209" spans="2:13">
      <c r="B209" s="7"/>
      <c r="C209" s="7"/>
      <c r="D209" s="7"/>
      <c r="E209" s="7"/>
      <c r="F209" s="7"/>
      <c r="G209" s="7"/>
      <c r="H209" s="7"/>
      <c r="I209" s="7"/>
      <c r="J209" s="7"/>
      <c r="K209" s="7"/>
      <c r="L209" s="7"/>
      <c r="M209" s="7"/>
    </row>
    <row r="210" spans="2:13">
      <c r="B210" s="7"/>
      <c r="C210" s="7"/>
      <c r="D210" s="7"/>
      <c r="E210" s="7"/>
      <c r="F210" s="7"/>
      <c r="G210" s="7"/>
      <c r="H210" s="7"/>
      <c r="I210" s="7"/>
      <c r="J210" s="7"/>
      <c r="K210" s="7"/>
      <c r="L210" s="7"/>
      <c r="M210" s="7"/>
    </row>
    <row r="211" spans="2:13">
      <c r="B211" s="7"/>
      <c r="C211" s="7"/>
      <c r="D211" s="7"/>
      <c r="E211" s="7"/>
      <c r="F211" s="7"/>
      <c r="G211" s="7"/>
      <c r="H211" s="7"/>
      <c r="I211" s="7"/>
      <c r="J211" s="7"/>
      <c r="K211" s="7"/>
      <c r="L211" s="7"/>
      <c r="M211" s="7"/>
    </row>
    <row r="212" spans="2:13">
      <c r="B212" s="7"/>
      <c r="C212" s="7"/>
      <c r="D212" s="7"/>
      <c r="E212" s="7"/>
      <c r="F212" s="7"/>
      <c r="G212" s="7"/>
      <c r="H212" s="7"/>
      <c r="I212" s="7"/>
      <c r="J212" s="7"/>
      <c r="K212" s="7"/>
      <c r="L212" s="7"/>
      <c r="M212" s="7"/>
    </row>
    <row r="213" spans="2:13">
      <c r="B213" s="7"/>
      <c r="C213" s="7"/>
      <c r="D213" s="7"/>
      <c r="E213" s="7"/>
      <c r="F213" s="7"/>
      <c r="G213" s="7"/>
      <c r="H213" s="7"/>
      <c r="I213" s="7"/>
      <c r="J213" s="7"/>
      <c r="K213" s="7"/>
      <c r="L213" s="7"/>
      <c r="M213" s="7"/>
    </row>
    <row r="214" spans="2:13">
      <c r="B214" s="7"/>
      <c r="C214" s="7"/>
      <c r="D214" s="7"/>
      <c r="E214" s="7"/>
      <c r="F214" s="7"/>
      <c r="G214" s="7"/>
      <c r="H214" s="7"/>
      <c r="I214" s="7"/>
      <c r="J214" s="7"/>
      <c r="K214" s="7"/>
      <c r="L214" s="7"/>
      <c r="M214" s="7"/>
    </row>
    <row r="215" spans="2:13">
      <c r="B215" s="7"/>
      <c r="C215" s="7"/>
      <c r="D215" s="7"/>
      <c r="E215" s="7"/>
      <c r="F215" s="7"/>
      <c r="G215" s="7"/>
      <c r="H215" s="7"/>
      <c r="I215" s="7"/>
      <c r="J215" s="7"/>
      <c r="K215" s="7"/>
      <c r="L215" s="7"/>
      <c r="M215" s="7"/>
    </row>
    <row r="216" spans="2:13">
      <c r="B216" s="7"/>
      <c r="C216" s="7"/>
      <c r="D216" s="7"/>
      <c r="E216" s="7"/>
      <c r="F216" s="7"/>
      <c r="G216" s="7"/>
      <c r="H216" s="7"/>
      <c r="I216" s="7"/>
      <c r="J216" s="7"/>
      <c r="K216" s="7"/>
      <c r="L216" s="7"/>
      <c r="M216" s="7"/>
    </row>
    <row r="217" spans="2:13">
      <c r="B217" s="7"/>
      <c r="C217" s="7"/>
      <c r="D217" s="7"/>
      <c r="E217" s="7"/>
      <c r="F217" s="7"/>
      <c r="G217" s="7"/>
      <c r="H217" s="7"/>
      <c r="I217" s="7"/>
      <c r="J217" s="7"/>
      <c r="K217" s="7"/>
      <c r="L217" s="7"/>
      <c r="M217" s="7"/>
    </row>
    <row r="218" spans="2:13">
      <c r="B218" s="7"/>
      <c r="C218" s="7"/>
      <c r="D218" s="7"/>
      <c r="E218" s="7"/>
      <c r="F218" s="7"/>
      <c r="G218" s="7"/>
      <c r="H218" s="7"/>
      <c r="I218" s="7"/>
      <c r="J218" s="7"/>
      <c r="K218" s="7"/>
      <c r="L218" s="7"/>
      <c r="M218" s="7"/>
    </row>
    <row r="219" spans="2:13">
      <c r="B219" s="7"/>
      <c r="C219" s="7"/>
      <c r="D219" s="7"/>
      <c r="E219" s="7"/>
      <c r="F219" s="7"/>
      <c r="G219" s="7"/>
      <c r="H219" s="7"/>
      <c r="I219" s="7"/>
      <c r="J219" s="7"/>
      <c r="K219" s="7"/>
      <c r="L219" s="7"/>
      <c r="M219" s="7"/>
    </row>
    <row r="220" spans="2:13">
      <c r="B220" s="7"/>
      <c r="C220" s="7"/>
      <c r="D220" s="7"/>
      <c r="E220" s="7"/>
      <c r="F220" s="7"/>
      <c r="G220" s="7"/>
      <c r="H220" s="7"/>
      <c r="I220" s="7"/>
      <c r="J220" s="7"/>
      <c r="K220" s="7"/>
      <c r="L220" s="7"/>
      <c r="M220" s="7"/>
    </row>
    <row r="221" spans="2:13">
      <c r="B221" s="7"/>
      <c r="C221" s="7"/>
      <c r="D221" s="7"/>
      <c r="E221" s="7"/>
      <c r="F221" s="7"/>
      <c r="G221" s="7"/>
      <c r="H221" s="7"/>
      <c r="I221" s="7"/>
      <c r="J221" s="7"/>
      <c r="K221" s="7"/>
      <c r="L221" s="7"/>
      <c r="M221" s="7"/>
    </row>
    <row r="222" spans="2:13">
      <c r="B222" s="7"/>
      <c r="C222" s="7"/>
      <c r="D222" s="7"/>
      <c r="E222" s="7"/>
      <c r="F222" s="7"/>
      <c r="G222" s="7"/>
      <c r="H222" s="7"/>
      <c r="I222" s="7"/>
      <c r="J222" s="7"/>
      <c r="K222" s="7"/>
      <c r="L222" s="7"/>
      <c r="M222" s="7"/>
    </row>
    <row r="223" spans="2:13">
      <c r="B223" s="7"/>
      <c r="C223" s="7"/>
      <c r="D223" s="7"/>
      <c r="E223" s="7"/>
      <c r="F223" s="7"/>
      <c r="G223" s="7"/>
      <c r="H223" s="7"/>
      <c r="I223" s="7"/>
      <c r="J223" s="7"/>
      <c r="K223" s="7"/>
      <c r="L223" s="7"/>
      <c r="M223" s="7"/>
    </row>
    <row r="224" spans="2:13">
      <c r="B224" s="7"/>
      <c r="C224" s="7"/>
      <c r="D224" s="7"/>
      <c r="E224" s="7"/>
      <c r="F224" s="7"/>
      <c r="G224" s="7"/>
      <c r="H224" s="7"/>
      <c r="I224" s="7"/>
      <c r="J224" s="7"/>
      <c r="K224" s="7"/>
      <c r="L224" s="7"/>
      <c r="M224" s="7"/>
    </row>
    <row r="225" spans="2:13">
      <c r="B225" s="7"/>
      <c r="C225" s="7"/>
      <c r="D225" s="7"/>
      <c r="E225" s="7"/>
      <c r="F225" s="7"/>
      <c r="G225" s="7"/>
      <c r="H225" s="7"/>
      <c r="I225" s="7"/>
      <c r="J225" s="7"/>
      <c r="K225" s="7"/>
      <c r="L225" s="7"/>
      <c r="M225" s="7"/>
    </row>
  </sheetData>
  <mergeCells count="5">
    <mergeCell ref="A3:N3"/>
    <mergeCell ref="A7:N7"/>
    <mergeCell ref="A6:N6"/>
    <mergeCell ref="A5:N5"/>
    <mergeCell ref="A4:N4"/>
  </mergeCells>
  <phoneticPr fontId="4"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8"/>
    <pageSetUpPr fitToPage="1"/>
  </sheetPr>
  <dimension ref="A1:N80"/>
  <sheetViews>
    <sheetView workbookViewId="0">
      <pane xSplit="1" ySplit="11" topLeftCell="B34" activePane="bottomRight" state="frozen"/>
      <selection pane="topRight" activeCell="B1" sqref="B1"/>
      <selection pane="bottomLeft" activeCell="A10" sqref="A10"/>
      <selection pane="bottomRight" activeCell="M12" sqref="M12:M78"/>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s>
  <sheetData>
    <row r="1" spans="1:14">
      <c r="A1" t="str">
        <f>'SFY1415'!A1</f>
        <v>VALIDATED TAX RECEIPTS DATA FOR:  JULY, 2014 thru June, 2015</v>
      </c>
      <c r="N1" t="s">
        <v>89</v>
      </c>
    </row>
    <row r="3" spans="1:14">
      <c r="A3" s="41" t="s">
        <v>69</v>
      </c>
      <c r="B3" s="41"/>
      <c r="C3" s="41"/>
      <c r="D3" s="41"/>
      <c r="E3" s="41"/>
      <c r="F3" s="41"/>
      <c r="G3" s="41"/>
      <c r="H3" s="41"/>
      <c r="I3" s="41"/>
      <c r="J3" s="41"/>
      <c r="K3" s="41"/>
      <c r="L3" s="41"/>
      <c r="M3" s="41"/>
      <c r="N3" s="41"/>
    </row>
    <row r="4" spans="1:14">
      <c r="A4" s="41" t="s">
        <v>131</v>
      </c>
      <c r="B4" s="41"/>
      <c r="C4" s="41"/>
      <c r="D4" s="41"/>
      <c r="E4" s="41"/>
      <c r="F4" s="41"/>
      <c r="G4" s="41"/>
      <c r="H4" s="41"/>
      <c r="I4" s="41"/>
      <c r="J4" s="41"/>
      <c r="K4" s="41"/>
      <c r="L4" s="41"/>
      <c r="M4" s="41"/>
      <c r="N4" s="41"/>
    </row>
    <row r="5" spans="1:14">
      <c r="A5" s="41" t="s">
        <v>70</v>
      </c>
      <c r="B5" s="41"/>
      <c r="C5" s="41"/>
      <c r="D5" s="41"/>
      <c r="E5" s="41"/>
      <c r="F5" s="41"/>
      <c r="G5" s="41"/>
      <c r="H5" s="41"/>
      <c r="I5" s="41"/>
      <c r="J5" s="41"/>
      <c r="K5" s="41"/>
      <c r="L5" s="41"/>
      <c r="M5" s="41"/>
      <c r="N5" s="41"/>
    </row>
    <row r="6" spans="1:14">
      <c r="A6" s="41" t="s">
        <v>135</v>
      </c>
      <c r="B6" s="41"/>
      <c r="C6" s="41"/>
      <c r="D6" s="41"/>
      <c r="E6" s="41"/>
      <c r="F6" s="41"/>
      <c r="G6" s="41"/>
      <c r="H6" s="41"/>
      <c r="I6" s="41"/>
      <c r="J6" s="41"/>
      <c r="K6" s="41"/>
      <c r="L6" s="41"/>
      <c r="M6" s="41"/>
      <c r="N6" s="41"/>
    </row>
    <row r="7" spans="1:14">
      <c r="A7" s="41" t="s">
        <v>134</v>
      </c>
      <c r="B7" s="41"/>
      <c r="C7" s="41"/>
      <c r="D7" s="41"/>
      <c r="E7" s="41"/>
      <c r="F7" s="41"/>
      <c r="G7" s="41"/>
      <c r="H7" s="41"/>
      <c r="I7" s="41"/>
      <c r="J7" s="41"/>
      <c r="K7" s="41"/>
      <c r="L7" s="41"/>
      <c r="M7" s="41"/>
      <c r="N7" s="41"/>
    </row>
    <row r="8" spans="1:14">
      <c r="A8" s="9"/>
      <c r="B8" s="9"/>
      <c r="C8" s="9"/>
      <c r="D8" s="9"/>
      <c r="E8" s="9"/>
      <c r="F8" s="9"/>
      <c r="G8" s="9"/>
      <c r="H8" s="9"/>
      <c r="I8" s="9"/>
      <c r="J8" s="9"/>
      <c r="K8" s="9"/>
      <c r="L8" s="9"/>
      <c r="M8" s="9"/>
      <c r="N8" s="9"/>
    </row>
    <row r="9" spans="1:14">
      <c r="B9" s="1">
        <f>'Local Option Sales Tax Coll'!B9</f>
        <v>41821</v>
      </c>
      <c r="C9" s="1">
        <f>'Local Option Sales Tax Coll'!C9</f>
        <v>41852</v>
      </c>
      <c r="D9" s="1">
        <f>'Local Option Sales Tax Coll'!D9</f>
        <v>41883</v>
      </c>
      <c r="E9" s="1">
        <f>'Local Option Sales Tax Coll'!E9</f>
        <v>41913</v>
      </c>
      <c r="F9" s="1">
        <f>'Local Option Sales Tax Coll'!F9</f>
        <v>41944</v>
      </c>
      <c r="G9" s="1">
        <f>'Local Option Sales Tax Coll'!G9</f>
        <v>41974</v>
      </c>
      <c r="H9" s="1">
        <f>'Local Option Sales Tax Coll'!H9</f>
        <v>42005</v>
      </c>
      <c r="I9" s="1">
        <f>'Local Option Sales Tax Coll'!I9</f>
        <v>42036</v>
      </c>
      <c r="J9" s="1">
        <f>'Local Option Sales Tax Coll'!J9</f>
        <v>42064</v>
      </c>
      <c r="K9" s="1">
        <f>'Local Option Sales Tax Coll'!K9</f>
        <v>42095</v>
      </c>
      <c r="L9" s="1">
        <f>'Local Option Sales Tax Coll'!L9</f>
        <v>42125</v>
      </c>
      <c r="M9" s="1">
        <f>'Local Option Sales Tax Coll'!M9</f>
        <v>42156</v>
      </c>
      <c r="N9" s="1" t="str">
        <f>'Local Option Sales Tax Coll'!N9</f>
        <v>SFY14-15</v>
      </c>
    </row>
    <row r="10" spans="1:14">
      <c r="A10" t="s">
        <v>0</v>
      </c>
      <c r="B10" s="2"/>
      <c r="C10" s="2"/>
      <c r="D10" s="2"/>
      <c r="E10" s="2"/>
      <c r="F10" s="2"/>
      <c r="G10" s="2"/>
      <c r="H10" s="2"/>
      <c r="I10" s="2"/>
      <c r="J10" s="2"/>
      <c r="K10" s="2"/>
      <c r="L10" s="2"/>
      <c r="M10" s="2"/>
      <c r="N10" s="5"/>
    </row>
    <row r="11" spans="1:14">
      <c r="A11" t="s">
        <v>1</v>
      </c>
    </row>
    <row r="12" spans="1:14">
      <c r="A12" t="s">
        <v>90</v>
      </c>
      <c r="B12" s="10">
        <v>581221.82999999996</v>
      </c>
      <c r="C12" s="15">
        <v>593412.69999999995</v>
      </c>
      <c r="D12" s="15">
        <v>604225.81999999995</v>
      </c>
      <c r="E12" s="15">
        <v>578154.56999999995</v>
      </c>
      <c r="F12" s="16">
        <v>586185.64</v>
      </c>
      <c r="G12" s="10">
        <v>589971.21</v>
      </c>
      <c r="H12" s="17">
        <v>595866.16</v>
      </c>
      <c r="I12" s="20">
        <v>609128.37</v>
      </c>
      <c r="J12" s="13">
        <v>618842.09</v>
      </c>
      <c r="K12" s="20">
        <v>705737.66</v>
      </c>
      <c r="L12" s="4">
        <v>711725.08</v>
      </c>
      <c r="M12" s="4">
        <v>711609.25</v>
      </c>
      <c r="N12" s="5">
        <f t="shared" ref="N12:N43" si="0">SUM(B12:M12)</f>
        <v>7486080.3799999999</v>
      </c>
    </row>
    <row r="13" spans="1:14">
      <c r="A13" t="s">
        <v>91</v>
      </c>
      <c r="B13" s="10">
        <v>74061.399999999994</v>
      </c>
      <c r="C13" s="15">
        <v>127336.98</v>
      </c>
      <c r="D13" s="15">
        <v>122869.74</v>
      </c>
      <c r="E13" s="15">
        <v>70987.240000000005</v>
      </c>
      <c r="F13" s="16">
        <v>68236.259999999995</v>
      </c>
      <c r="G13" s="10">
        <v>71581.27</v>
      </c>
      <c r="H13" s="17">
        <v>150431.21</v>
      </c>
      <c r="I13" s="20">
        <v>81861.83</v>
      </c>
      <c r="J13" s="13">
        <v>108443.5</v>
      </c>
      <c r="K13" s="20">
        <v>73732.28</v>
      </c>
      <c r="L13" s="4">
        <v>99046.69</v>
      </c>
      <c r="M13" s="4">
        <v>130168.92</v>
      </c>
      <c r="N13" s="5">
        <f t="shared" si="0"/>
        <v>1178757.3199999998</v>
      </c>
    </row>
    <row r="14" spans="1:14">
      <c r="A14" s="31" t="s">
        <v>92</v>
      </c>
      <c r="B14" s="10">
        <v>574560.21</v>
      </c>
      <c r="C14" s="15">
        <v>616522.01</v>
      </c>
      <c r="D14" s="15">
        <v>546547.05000000005</v>
      </c>
      <c r="E14" s="15">
        <v>490355.99</v>
      </c>
      <c r="F14" s="16">
        <v>509863.69</v>
      </c>
      <c r="G14" s="10">
        <v>450964.36</v>
      </c>
      <c r="H14" s="17">
        <v>463722.73</v>
      </c>
      <c r="I14" s="20">
        <v>472062.99</v>
      </c>
      <c r="J14" s="13">
        <v>477348.12</v>
      </c>
      <c r="K14" s="20">
        <v>577521.19999999995</v>
      </c>
      <c r="L14" s="4">
        <v>572080.06999999995</v>
      </c>
      <c r="M14" s="4">
        <v>602039.30000000005</v>
      </c>
      <c r="N14" s="5">
        <f t="shared" si="0"/>
        <v>6353587.7199999997</v>
      </c>
    </row>
    <row r="15" spans="1:14">
      <c r="A15" t="s">
        <v>5</v>
      </c>
      <c r="B15" s="10">
        <v>74295.259999999995</v>
      </c>
      <c r="C15" s="15">
        <v>73851.75</v>
      </c>
      <c r="D15" s="15">
        <v>75035.64</v>
      </c>
      <c r="E15" s="15">
        <v>68923.520000000004</v>
      </c>
      <c r="F15" s="16">
        <v>80106.3</v>
      </c>
      <c r="G15" s="10">
        <v>74796.990000000005</v>
      </c>
      <c r="H15" s="17">
        <v>72757.13</v>
      </c>
      <c r="I15" s="20">
        <v>75569.22</v>
      </c>
      <c r="J15" s="13">
        <v>84153.4</v>
      </c>
      <c r="K15" s="20">
        <v>98698.15</v>
      </c>
      <c r="L15" s="4">
        <v>103864.39</v>
      </c>
      <c r="M15" s="4">
        <v>93450.98</v>
      </c>
      <c r="N15" s="5">
        <f t="shared" si="0"/>
        <v>975502.7300000001</v>
      </c>
    </row>
    <row r="16" spans="1:14">
      <c r="A16" t="s">
        <v>93</v>
      </c>
      <c r="B16" s="10">
        <v>1285073.78</v>
      </c>
      <c r="C16" s="15">
        <v>1334868.3500000001</v>
      </c>
      <c r="D16" s="15">
        <v>1350730.7</v>
      </c>
      <c r="E16" s="15">
        <v>1284707.18</v>
      </c>
      <c r="F16" s="16">
        <v>1348386.56</v>
      </c>
      <c r="G16" s="10">
        <v>1254137.53</v>
      </c>
      <c r="H16" s="17">
        <v>1413745.41</v>
      </c>
      <c r="I16" s="20">
        <v>2049207.01</v>
      </c>
      <c r="J16" s="13">
        <v>2336377.89</v>
      </c>
      <c r="K16" s="20">
        <v>2743782.86</v>
      </c>
      <c r="L16" s="4">
        <v>2652186.92</v>
      </c>
      <c r="M16" s="4">
        <v>2565332.85</v>
      </c>
      <c r="N16" s="5">
        <f t="shared" si="0"/>
        <v>21618537.039999999</v>
      </c>
    </row>
    <row r="17" spans="1:14">
      <c r="A17" t="s">
        <v>94</v>
      </c>
      <c r="B17" s="10">
        <v>4189646.43</v>
      </c>
      <c r="C17" s="15">
        <v>4127011.89</v>
      </c>
      <c r="D17" s="15">
        <v>4414672.33</v>
      </c>
      <c r="E17" s="15">
        <v>4236283.82</v>
      </c>
      <c r="F17" s="16">
        <v>4366627.22</v>
      </c>
      <c r="G17" s="10">
        <v>4253971.93</v>
      </c>
      <c r="H17" s="17">
        <v>4429066.1100000003</v>
      </c>
      <c r="I17" s="20">
        <v>4273555.41</v>
      </c>
      <c r="J17" s="13">
        <v>4123847.74</v>
      </c>
      <c r="K17" s="20">
        <v>4707388.92</v>
      </c>
      <c r="L17" s="4">
        <v>4551916.53</v>
      </c>
      <c r="M17" s="4">
        <v>4530201.0199999996</v>
      </c>
      <c r="N17" s="5">
        <f t="shared" si="0"/>
        <v>52204189.350000009</v>
      </c>
    </row>
    <row r="18" spans="1:14">
      <c r="A18" t="s">
        <v>8</v>
      </c>
      <c r="B18" s="10">
        <v>33381.910000000003</v>
      </c>
      <c r="C18" s="15">
        <v>33761.040000000001</v>
      </c>
      <c r="D18" s="15">
        <v>32091.87</v>
      </c>
      <c r="E18" s="15">
        <v>31786.02</v>
      </c>
      <c r="F18" s="16">
        <v>31943.87</v>
      </c>
      <c r="G18" s="10">
        <v>27790.41</v>
      </c>
      <c r="H18" s="17">
        <v>30316.54</v>
      </c>
      <c r="I18" s="20">
        <v>21135.48</v>
      </c>
      <c r="J18" s="13">
        <v>23890.02</v>
      </c>
      <c r="K18" s="20">
        <v>22516.27</v>
      </c>
      <c r="L18" s="4">
        <v>27554.75</v>
      </c>
      <c r="M18" s="4">
        <v>30733.4</v>
      </c>
      <c r="N18" s="5">
        <f t="shared" si="0"/>
        <v>346901.58000000007</v>
      </c>
    </row>
    <row r="19" spans="1:14">
      <c r="A19" t="s">
        <v>95</v>
      </c>
      <c r="B19" s="10">
        <v>445380.14</v>
      </c>
      <c r="C19" s="15">
        <v>446199.38</v>
      </c>
      <c r="D19" s="15">
        <v>445964.28</v>
      </c>
      <c r="E19" s="15">
        <v>434057.43</v>
      </c>
      <c r="F19" s="16">
        <v>502375.1</v>
      </c>
      <c r="G19" s="10">
        <v>483331.61</v>
      </c>
      <c r="H19" s="17">
        <v>543653.42000000004</v>
      </c>
      <c r="I19" s="20">
        <v>525451.01</v>
      </c>
      <c r="J19" s="13">
        <v>506729.7</v>
      </c>
      <c r="K19" s="20">
        <v>595734.85</v>
      </c>
      <c r="L19" s="4">
        <v>536136.19999999995</v>
      </c>
      <c r="M19" s="4">
        <v>472770.82</v>
      </c>
      <c r="N19" s="5">
        <f t="shared" si="0"/>
        <v>5937783.9400000004</v>
      </c>
    </row>
    <row r="20" spans="1:14">
      <c r="A20" t="s">
        <v>96</v>
      </c>
      <c r="B20" s="10">
        <v>274810.34999999998</v>
      </c>
      <c r="C20" s="15">
        <v>291858.23</v>
      </c>
      <c r="D20" s="15">
        <v>285360.84000000003</v>
      </c>
      <c r="E20" s="15">
        <v>263328.27</v>
      </c>
      <c r="F20" s="16">
        <v>269728.74</v>
      </c>
      <c r="G20" s="10">
        <v>264095.96000000002</v>
      </c>
      <c r="H20" s="17">
        <v>271823.35999999999</v>
      </c>
      <c r="I20" s="20">
        <v>283398.68</v>
      </c>
      <c r="J20" s="13">
        <v>292126.73</v>
      </c>
      <c r="K20" s="20">
        <v>334520.27</v>
      </c>
      <c r="L20" s="4">
        <v>325634.77</v>
      </c>
      <c r="M20" s="4">
        <v>319430.28999999998</v>
      </c>
      <c r="N20" s="5">
        <f t="shared" si="0"/>
        <v>3476116.49</v>
      </c>
    </row>
    <row r="21" spans="1:14">
      <c r="A21" t="s">
        <v>97</v>
      </c>
      <c r="B21" s="10">
        <v>412482.9</v>
      </c>
      <c r="C21" s="15">
        <v>413570.45</v>
      </c>
      <c r="D21" s="15">
        <v>432869.8</v>
      </c>
      <c r="E21" s="15">
        <v>402870.63</v>
      </c>
      <c r="F21" s="16">
        <v>403829.84</v>
      </c>
      <c r="G21" s="10">
        <v>397573.41</v>
      </c>
      <c r="H21" s="17">
        <v>442414.07</v>
      </c>
      <c r="I21" s="20">
        <v>443285.76000000001</v>
      </c>
      <c r="J21" s="13">
        <v>410741.5</v>
      </c>
      <c r="K21" s="20">
        <v>463271.77</v>
      </c>
      <c r="L21" s="4">
        <v>464169.68</v>
      </c>
      <c r="M21" s="4">
        <v>469145.18</v>
      </c>
      <c r="N21" s="5">
        <f t="shared" si="0"/>
        <v>5156224.99</v>
      </c>
    </row>
    <row r="22" spans="1:14">
      <c r="A22" t="s">
        <v>98</v>
      </c>
      <c r="B22" s="10">
        <v>612200.99</v>
      </c>
      <c r="C22" s="15">
        <v>613196.99</v>
      </c>
      <c r="D22" s="15">
        <v>649239.74</v>
      </c>
      <c r="E22" s="15">
        <v>625506.96</v>
      </c>
      <c r="F22" s="16">
        <v>697776.88</v>
      </c>
      <c r="G22" s="10">
        <v>691558.34</v>
      </c>
      <c r="H22" s="17">
        <v>740636.11</v>
      </c>
      <c r="I22" s="20">
        <v>774269.15</v>
      </c>
      <c r="J22" s="13">
        <v>774077.2</v>
      </c>
      <c r="K22" s="20">
        <v>888957.17</v>
      </c>
      <c r="L22" s="4">
        <v>826596.06</v>
      </c>
      <c r="M22" s="4">
        <v>733324.25</v>
      </c>
      <c r="N22" s="5">
        <f t="shared" si="0"/>
        <v>8627339.8399999999</v>
      </c>
    </row>
    <row r="23" spans="1:14">
      <c r="A23" t="s">
        <v>12</v>
      </c>
      <c r="B23" s="10">
        <v>306550.86</v>
      </c>
      <c r="C23" s="15">
        <v>329364.31</v>
      </c>
      <c r="D23" s="15">
        <v>315812.02</v>
      </c>
      <c r="E23" s="15">
        <v>293764.42</v>
      </c>
      <c r="F23" s="16">
        <v>298569.07</v>
      </c>
      <c r="G23" s="10">
        <v>289464.03000000003</v>
      </c>
      <c r="H23" s="17">
        <v>336375.91</v>
      </c>
      <c r="I23" s="20">
        <v>244817.86</v>
      </c>
      <c r="J23" s="13">
        <v>260375.57</v>
      </c>
      <c r="K23" s="20">
        <v>298047.83</v>
      </c>
      <c r="L23" s="4">
        <v>313850.84000000003</v>
      </c>
      <c r="M23" s="4">
        <v>324112.15999999997</v>
      </c>
      <c r="N23" s="5">
        <f t="shared" si="0"/>
        <v>3611104.88</v>
      </c>
    </row>
    <row r="24" spans="1:14">
      <c r="A24" t="s">
        <v>129</v>
      </c>
      <c r="B24" s="10">
        <v>5351703.74</v>
      </c>
      <c r="C24" s="15">
        <v>5399165.21</v>
      </c>
      <c r="D24" s="15">
        <v>5798157.7800000003</v>
      </c>
      <c r="E24" s="15">
        <v>5583032.5499999998</v>
      </c>
      <c r="F24" s="16">
        <v>5817051.1900000004</v>
      </c>
      <c r="G24" s="10">
        <v>5612284.29</v>
      </c>
      <c r="H24" s="17">
        <v>5752737.9800000004</v>
      </c>
      <c r="I24" s="20">
        <v>5492663.8700000001</v>
      </c>
      <c r="J24" s="13">
        <v>5319659.88</v>
      </c>
      <c r="K24" s="20">
        <v>6104345.1200000001</v>
      </c>
      <c r="L24" s="4">
        <v>5984726.4800000004</v>
      </c>
      <c r="M24" s="4">
        <v>5991256.4800000004</v>
      </c>
      <c r="N24" s="5">
        <f t="shared" si="0"/>
        <v>68206784.570000008</v>
      </c>
    </row>
    <row r="25" spans="1:14">
      <c r="A25" t="s">
        <v>13</v>
      </c>
      <c r="B25" s="10">
        <v>67716.800000000003</v>
      </c>
      <c r="C25" s="15">
        <v>65337.56</v>
      </c>
      <c r="D25" s="15">
        <v>65167.6</v>
      </c>
      <c r="E25" s="15">
        <v>64101.57</v>
      </c>
      <c r="F25" s="16">
        <v>66890.47</v>
      </c>
      <c r="G25" s="10">
        <v>70377.210000000006</v>
      </c>
      <c r="H25" s="17">
        <v>77454.97</v>
      </c>
      <c r="I25" s="20">
        <v>66290.7</v>
      </c>
      <c r="J25" s="13">
        <v>75643.39</v>
      </c>
      <c r="K25" s="20">
        <v>85823.67</v>
      </c>
      <c r="L25" s="4">
        <v>78050.22</v>
      </c>
      <c r="M25" s="4">
        <v>74321.070000000007</v>
      </c>
      <c r="N25" s="5">
        <f t="shared" si="0"/>
        <v>857175.23</v>
      </c>
    </row>
    <row r="26" spans="1:14">
      <c r="A26" t="s">
        <v>14</v>
      </c>
      <c r="B26" s="10">
        <v>38652.78</v>
      </c>
      <c r="C26" s="15">
        <v>42394.38</v>
      </c>
      <c r="D26" s="15">
        <v>37576.699999999997</v>
      </c>
      <c r="E26" s="15">
        <v>36014.65</v>
      </c>
      <c r="F26" s="16">
        <v>43269.24</v>
      </c>
      <c r="G26" s="10">
        <v>37837.08</v>
      </c>
      <c r="H26" s="17">
        <v>41095.730000000003</v>
      </c>
      <c r="I26" s="20">
        <v>43489.14</v>
      </c>
      <c r="J26" s="13">
        <v>48441.41</v>
      </c>
      <c r="K26" s="20">
        <v>56734.54</v>
      </c>
      <c r="L26" s="4">
        <v>54235.94</v>
      </c>
      <c r="M26" s="4">
        <v>56817.3</v>
      </c>
      <c r="N26" s="5">
        <f t="shared" si="0"/>
        <v>536558.89</v>
      </c>
    </row>
    <row r="27" spans="1:14">
      <c r="A27" t="s">
        <v>99</v>
      </c>
      <c r="B27" s="10">
        <v>2746077.34</v>
      </c>
      <c r="C27" s="15">
        <v>2745151.51</v>
      </c>
      <c r="D27" s="15">
        <v>2841684.98</v>
      </c>
      <c r="E27" s="15">
        <v>2712022.6</v>
      </c>
      <c r="F27" s="16">
        <v>2798296.25</v>
      </c>
      <c r="G27" s="10">
        <v>2650413.86</v>
      </c>
      <c r="H27" s="17">
        <v>2783754.09</v>
      </c>
      <c r="I27" s="20">
        <v>2459380.2200000002</v>
      </c>
      <c r="J27" s="13">
        <v>2488191.0699999998</v>
      </c>
      <c r="K27" s="20">
        <v>2763218.91</v>
      </c>
      <c r="L27" s="4">
        <v>2774563.73</v>
      </c>
      <c r="M27" s="4">
        <v>2836909.96</v>
      </c>
      <c r="N27" s="5">
        <f t="shared" si="0"/>
        <v>32599664.52</v>
      </c>
    </row>
    <row r="28" spans="1:14">
      <c r="A28" t="s">
        <v>100</v>
      </c>
      <c r="B28" s="10">
        <v>798840.26</v>
      </c>
      <c r="C28" s="15">
        <v>823527.55</v>
      </c>
      <c r="D28" s="15">
        <v>810292.39</v>
      </c>
      <c r="E28" s="15">
        <v>756437.89</v>
      </c>
      <c r="F28" s="16">
        <v>793079.4</v>
      </c>
      <c r="G28" s="10">
        <v>735336.52</v>
      </c>
      <c r="H28" s="17">
        <v>755475.5</v>
      </c>
      <c r="I28" s="20">
        <v>680074.62</v>
      </c>
      <c r="J28" s="13">
        <v>689820.68</v>
      </c>
      <c r="K28" s="20">
        <v>794844</v>
      </c>
      <c r="L28" s="4">
        <v>778540.01</v>
      </c>
      <c r="M28" s="4">
        <v>815247.09</v>
      </c>
      <c r="N28" s="5">
        <f t="shared" si="0"/>
        <v>9231515.9100000001</v>
      </c>
    </row>
    <row r="29" spans="1:14">
      <c r="A29" t="s">
        <v>17</v>
      </c>
      <c r="B29" s="10">
        <v>217315.92</v>
      </c>
      <c r="C29" s="15">
        <v>210682.37</v>
      </c>
      <c r="D29" s="15">
        <v>208670.85</v>
      </c>
      <c r="E29" s="15">
        <v>201189.12</v>
      </c>
      <c r="F29" s="16">
        <v>196392.66</v>
      </c>
      <c r="G29" s="10">
        <v>188232.74</v>
      </c>
      <c r="H29" s="17">
        <v>189278.47</v>
      </c>
      <c r="I29" s="20">
        <v>186422.94</v>
      </c>
      <c r="J29" s="13">
        <v>192790.58</v>
      </c>
      <c r="K29" s="20">
        <v>239008.8</v>
      </c>
      <c r="L29" s="4">
        <v>227336.02</v>
      </c>
      <c r="M29" s="4">
        <v>227533.95</v>
      </c>
      <c r="N29" s="5">
        <f t="shared" si="0"/>
        <v>2484854.4200000004</v>
      </c>
    </row>
    <row r="30" spans="1:14">
      <c r="A30" t="s">
        <v>18</v>
      </c>
      <c r="B30" s="10">
        <v>40223.269999999997</v>
      </c>
      <c r="C30" s="15">
        <v>36044.97</v>
      </c>
      <c r="D30" s="15">
        <v>31373.42</v>
      </c>
      <c r="E30" s="15">
        <v>26968.35</v>
      </c>
      <c r="F30" s="16">
        <v>27195.01</v>
      </c>
      <c r="G30" s="10">
        <v>24020.1</v>
      </c>
      <c r="H30" s="17">
        <v>22922.48</v>
      </c>
      <c r="I30" s="20">
        <v>22944.66</v>
      </c>
      <c r="J30" s="13">
        <v>23173.16</v>
      </c>
      <c r="K30" s="20">
        <v>27603.919999999998</v>
      </c>
      <c r="L30" s="4">
        <v>29630.35</v>
      </c>
      <c r="M30" s="4">
        <v>34670.449999999997</v>
      </c>
      <c r="N30" s="5">
        <f t="shared" si="0"/>
        <v>346770.14</v>
      </c>
    </row>
    <row r="31" spans="1:14">
      <c r="A31" t="s">
        <v>19</v>
      </c>
      <c r="B31" s="10">
        <v>147357.85</v>
      </c>
      <c r="C31" s="15">
        <v>151490.56</v>
      </c>
      <c r="D31" s="15">
        <v>148518.51999999999</v>
      </c>
      <c r="E31" s="15">
        <v>137304.1</v>
      </c>
      <c r="F31" s="16">
        <v>135490.68</v>
      </c>
      <c r="G31" s="10">
        <v>139193.31</v>
      </c>
      <c r="H31" s="17">
        <v>147773.29999999999</v>
      </c>
      <c r="I31" s="20">
        <v>1022048.02</v>
      </c>
      <c r="J31" s="13">
        <v>139913.99</v>
      </c>
      <c r="K31" s="20">
        <v>164839.46</v>
      </c>
      <c r="L31" s="4">
        <v>158469.45000000001</v>
      </c>
      <c r="M31" s="4">
        <v>165456.13</v>
      </c>
      <c r="N31" s="5">
        <f t="shared" si="0"/>
        <v>2657855.37</v>
      </c>
    </row>
    <row r="32" spans="1:14">
      <c r="A32" t="s">
        <v>20</v>
      </c>
      <c r="B32" s="10">
        <v>35340.9</v>
      </c>
      <c r="C32" s="15">
        <v>36541.769999999997</v>
      </c>
      <c r="D32" s="15">
        <v>35726.69</v>
      </c>
      <c r="E32" s="15">
        <v>36298.120000000003</v>
      </c>
      <c r="F32" s="16">
        <v>34163.279999999999</v>
      </c>
      <c r="G32" s="10">
        <v>34620.879999999997</v>
      </c>
      <c r="H32" s="17">
        <v>34224.18</v>
      </c>
      <c r="I32" s="20">
        <v>32343.16</v>
      </c>
      <c r="J32" s="13">
        <v>33124.949999999997</v>
      </c>
      <c r="K32" s="20">
        <v>37846.9</v>
      </c>
      <c r="L32" s="4">
        <v>37103.93</v>
      </c>
      <c r="M32" s="4">
        <v>38444.58</v>
      </c>
      <c r="N32" s="5">
        <f t="shared" si="0"/>
        <v>425779.34</v>
      </c>
    </row>
    <row r="33" spans="1:14">
      <c r="A33" t="s">
        <v>21</v>
      </c>
      <c r="B33" s="10">
        <v>16171.82</v>
      </c>
      <c r="C33" s="15">
        <v>16503.25</v>
      </c>
      <c r="D33" s="15">
        <v>17963.669999999998</v>
      </c>
      <c r="E33" s="15">
        <v>20190.310000000001</v>
      </c>
      <c r="F33" s="16">
        <v>17024.25</v>
      </c>
      <c r="G33" s="10">
        <v>19669.05</v>
      </c>
      <c r="H33" s="17">
        <v>23038.81</v>
      </c>
      <c r="I33" s="20">
        <v>26977.53</v>
      </c>
      <c r="J33" s="13">
        <v>27254.71</v>
      </c>
      <c r="K33" s="20">
        <v>33235.660000000003</v>
      </c>
      <c r="L33" s="4">
        <v>29277.56</v>
      </c>
      <c r="M33" s="4">
        <v>26237.65</v>
      </c>
      <c r="N33" s="5">
        <f t="shared" si="0"/>
        <v>273544.27</v>
      </c>
    </row>
    <row r="34" spans="1:14">
      <c r="A34" t="s">
        <v>101</v>
      </c>
      <c r="B34" s="10">
        <v>35192.720000000001</v>
      </c>
      <c r="C34" s="15">
        <v>37828.94</v>
      </c>
      <c r="D34" s="15">
        <v>31584.47</v>
      </c>
      <c r="E34" s="15">
        <v>28720.28</v>
      </c>
      <c r="F34" s="16">
        <v>27344.37</v>
      </c>
      <c r="G34" s="10">
        <v>23746.45</v>
      </c>
      <c r="H34" s="17">
        <v>23452.46</v>
      </c>
      <c r="I34" s="20">
        <v>32352.880000000001</v>
      </c>
      <c r="J34" s="13">
        <v>33373.379999999997</v>
      </c>
      <c r="K34" s="20">
        <v>41490.86</v>
      </c>
      <c r="L34" s="4">
        <v>48423.61</v>
      </c>
      <c r="M34" s="4">
        <v>45050.73</v>
      </c>
      <c r="N34" s="5">
        <f t="shared" si="0"/>
        <v>408561.14999999997</v>
      </c>
    </row>
    <row r="35" spans="1:14">
      <c r="A35" t="s">
        <v>23</v>
      </c>
      <c r="B35" s="10">
        <v>98420.25</v>
      </c>
      <c r="C35" s="15">
        <v>96758.54</v>
      </c>
      <c r="D35" s="15">
        <v>92681.33</v>
      </c>
      <c r="E35" s="15">
        <v>88246.16</v>
      </c>
      <c r="F35" s="16">
        <v>90991.360000000001</v>
      </c>
      <c r="G35" s="10">
        <v>88595.07</v>
      </c>
      <c r="H35" s="17">
        <v>98686.35</v>
      </c>
      <c r="I35" s="20">
        <v>1448602.02</v>
      </c>
      <c r="J35" s="13">
        <v>63833.05</v>
      </c>
      <c r="K35" s="20">
        <v>92869.41</v>
      </c>
      <c r="L35" s="4">
        <v>90623.58</v>
      </c>
      <c r="M35" s="4">
        <v>87425.25</v>
      </c>
      <c r="N35" s="5">
        <f t="shared" si="0"/>
        <v>2437732.37</v>
      </c>
    </row>
    <row r="36" spans="1:14">
      <c r="A36" t="s">
        <v>24</v>
      </c>
      <c r="B36" s="10">
        <v>70782.45</v>
      </c>
      <c r="C36" s="15">
        <v>66698.37</v>
      </c>
      <c r="D36" s="15">
        <v>68867.5</v>
      </c>
      <c r="E36" s="15">
        <v>70010.8</v>
      </c>
      <c r="F36" s="16">
        <v>73157.929999999993</v>
      </c>
      <c r="G36" s="10">
        <v>73649.460000000006</v>
      </c>
      <c r="H36" s="17">
        <v>76881.88</v>
      </c>
      <c r="I36" s="20">
        <v>71831.06</v>
      </c>
      <c r="J36" s="13">
        <v>73912.63</v>
      </c>
      <c r="K36" s="20">
        <v>83185.58</v>
      </c>
      <c r="L36" s="4">
        <v>80866.710000000006</v>
      </c>
      <c r="M36" s="4">
        <v>78493.59</v>
      </c>
      <c r="N36" s="5">
        <f t="shared" si="0"/>
        <v>888337.95999999985</v>
      </c>
    </row>
    <row r="37" spans="1:14">
      <c r="A37" t="s">
        <v>25</v>
      </c>
      <c r="B37" s="10">
        <v>116114.28</v>
      </c>
      <c r="C37" s="15">
        <v>113483.26</v>
      </c>
      <c r="D37" s="15">
        <v>119760.13</v>
      </c>
      <c r="E37" s="15">
        <v>115753.52</v>
      </c>
      <c r="F37" s="16">
        <v>122222.49</v>
      </c>
      <c r="G37" s="10">
        <v>122199.06</v>
      </c>
      <c r="H37" s="17">
        <v>128932.18</v>
      </c>
      <c r="I37" s="20">
        <v>111596.27</v>
      </c>
      <c r="J37" s="13">
        <v>120343.75</v>
      </c>
      <c r="K37" s="20">
        <v>137200.16</v>
      </c>
      <c r="L37" s="4">
        <v>127368.42</v>
      </c>
      <c r="M37" s="4">
        <v>126053.28</v>
      </c>
      <c r="N37" s="5">
        <f t="shared" si="0"/>
        <v>1461026.7999999998</v>
      </c>
    </row>
    <row r="38" spans="1:14">
      <c r="A38" t="s">
        <v>102</v>
      </c>
      <c r="B38" s="10">
        <v>384686.14</v>
      </c>
      <c r="C38" s="15">
        <v>382961.99</v>
      </c>
      <c r="D38" s="15">
        <v>387078.17</v>
      </c>
      <c r="E38" s="15">
        <v>385188.28</v>
      </c>
      <c r="F38" s="16">
        <v>388018.81</v>
      </c>
      <c r="G38" s="10">
        <v>388446.46</v>
      </c>
      <c r="H38" s="17">
        <v>399190.83</v>
      </c>
      <c r="I38" s="20">
        <v>378966.87</v>
      </c>
      <c r="J38" s="13">
        <v>385625.47</v>
      </c>
      <c r="K38" s="20">
        <v>451928.22</v>
      </c>
      <c r="L38" s="4">
        <v>436271.71</v>
      </c>
      <c r="M38" s="4">
        <v>414015.33</v>
      </c>
      <c r="N38" s="5">
        <f t="shared" si="0"/>
        <v>4782378.28</v>
      </c>
    </row>
    <row r="39" spans="1:14">
      <c r="A39" t="s">
        <v>27</v>
      </c>
      <c r="B39" s="10">
        <v>250102.65</v>
      </c>
      <c r="C39" s="15">
        <v>244726.26</v>
      </c>
      <c r="D39" s="15">
        <v>253196.55</v>
      </c>
      <c r="E39" s="15">
        <v>251542.45</v>
      </c>
      <c r="F39" s="16">
        <v>256832.25</v>
      </c>
      <c r="G39" s="10">
        <v>262862.34000000003</v>
      </c>
      <c r="H39" s="17">
        <v>288351.23</v>
      </c>
      <c r="I39" s="20">
        <v>257976.7</v>
      </c>
      <c r="J39" s="13">
        <v>259695.18</v>
      </c>
      <c r="K39" s="20">
        <v>295874.34000000003</v>
      </c>
      <c r="L39" s="4">
        <v>266611.32</v>
      </c>
      <c r="M39" s="4">
        <v>243990.57</v>
      </c>
      <c r="N39" s="5">
        <f t="shared" si="0"/>
        <v>3131761.8399999994</v>
      </c>
    </row>
    <row r="40" spans="1:14">
      <c r="A40" s="26" t="s">
        <v>103</v>
      </c>
      <c r="B40" s="10">
        <v>3337907.47</v>
      </c>
      <c r="C40" s="15">
        <v>3280797.17</v>
      </c>
      <c r="D40" s="15">
        <v>3459882.56</v>
      </c>
      <c r="E40" s="15">
        <v>3334516.28</v>
      </c>
      <c r="F40" s="16">
        <v>3523729.4</v>
      </c>
      <c r="G40" s="10">
        <v>3295426.78</v>
      </c>
      <c r="H40" s="17">
        <v>3499001.33</v>
      </c>
      <c r="I40" s="20">
        <v>3263955.18</v>
      </c>
      <c r="J40" s="13">
        <v>3160750.06</v>
      </c>
      <c r="K40" s="20">
        <v>3530449.82</v>
      </c>
      <c r="L40" s="4">
        <v>3483310.53</v>
      </c>
      <c r="M40" s="4">
        <v>3491029.26</v>
      </c>
      <c r="N40" s="5">
        <f t="shared" si="0"/>
        <v>40660755.839999996</v>
      </c>
    </row>
    <row r="41" spans="1:14">
      <c r="A41" t="s">
        <v>29</v>
      </c>
      <c r="B41" s="10">
        <v>66635.490000000005</v>
      </c>
      <c r="C41" s="15">
        <v>67170.509999999995</v>
      </c>
      <c r="D41" s="15">
        <v>60501.26</v>
      </c>
      <c r="E41" s="15">
        <v>57106.79</v>
      </c>
      <c r="F41" s="16">
        <v>56283.19</v>
      </c>
      <c r="G41" s="10">
        <v>54885.64</v>
      </c>
      <c r="H41" s="17">
        <v>60341.94</v>
      </c>
      <c r="I41" s="20">
        <v>44506.69</v>
      </c>
      <c r="J41" s="13">
        <v>44790.7</v>
      </c>
      <c r="K41" s="20">
        <v>55371.86</v>
      </c>
      <c r="L41" s="4">
        <v>51706.01</v>
      </c>
      <c r="M41" s="4">
        <v>52283.74</v>
      </c>
      <c r="N41" s="5">
        <f t="shared" si="0"/>
        <v>671583.82000000007</v>
      </c>
    </row>
    <row r="42" spans="1:14">
      <c r="A42" t="s">
        <v>104</v>
      </c>
      <c r="B42" s="10">
        <v>404395.18</v>
      </c>
      <c r="C42" s="15">
        <v>392719.13</v>
      </c>
      <c r="D42" s="15">
        <v>420573.88</v>
      </c>
      <c r="E42" s="15">
        <v>413655.17</v>
      </c>
      <c r="F42" s="16">
        <v>460889.03</v>
      </c>
      <c r="G42" s="10">
        <v>458131.53</v>
      </c>
      <c r="H42" s="17">
        <v>480397.56</v>
      </c>
      <c r="I42" s="20">
        <v>413731.16</v>
      </c>
      <c r="J42" s="13">
        <v>394722.74</v>
      </c>
      <c r="K42" s="20">
        <v>447062.2</v>
      </c>
      <c r="L42" s="4">
        <v>421263.55</v>
      </c>
      <c r="M42" s="4">
        <v>394257.86</v>
      </c>
      <c r="N42" s="5">
        <f t="shared" si="0"/>
        <v>5101798.99</v>
      </c>
    </row>
    <row r="43" spans="1:14">
      <c r="A43" t="s">
        <v>31</v>
      </c>
      <c r="B43" s="10">
        <v>304260.55</v>
      </c>
      <c r="C43" s="15">
        <v>305258.49</v>
      </c>
      <c r="D43" s="15">
        <v>295776.51</v>
      </c>
      <c r="E43" s="15">
        <v>291667.11</v>
      </c>
      <c r="F43" s="16">
        <v>292034.53999999998</v>
      </c>
      <c r="G43" s="10">
        <v>275538.12</v>
      </c>
      <c r="H43" s="17">
        <v>292032.39</v>
      </c>
      <c r="I43" s="20">
        <v>168183.26</v>
      </c>
      <c r="J43" s="13">
        <v>174518.47</v>
      </c>
      <c r="K43" s="20">
        <v>206610.71</v>
      </c>
      <c r="L43" s="4">
        <v>227801.43</v>
      </c>
      <c r="M43" s="4">
        <v>207981.14</v>
      </c>
      <c r="N43" s="5">
        <f t="shared" si="0"/>
        <v>3041662.7200000011</v>
      </c>
    </row>
    <row r="44" spans="1:14">
      <c r="A44" t="s">
        <v>32</v>
      </c>
      <c r="B44" s="10">
        <v>69795.58</v>
      </c>
      <c r="C44" s="15">
        <v>70135.740000000005</v>
      </c>
      <c r="D44" s="15">
        <v>68410.83</v>
      </c>
      <c r="E44" s="15">
        <v>63441.95</v>
      </c>
      <c r="F44" s="16">
        <v>65983.44</v>
      </c>
      <c r="G44" s="10">
        <v>63442.9</v>
      </c>
      <c r="H44" s="17">
        <v>71470.009999999995</v>
      </c>
      <c r="I44" s="20">
        <v>42676.22</v>
      </c>
      <c r="J44" s="13">
        <v>45907.79</v>
      </c>
      <c r="K44" s="20">
        <v>55875.199999999997</v>
      </c>
      <c r="L44" s="4">
        <v>52857.35</v>
      </c>
      <c r="M44" s="4">
        <v>51993.7</v>
      </c>
      <c r="N44" s="5">
        <f t="shared" ref="N44:N75" si="1">SUM(B44:M44)</f>
        <v>721990.71</v>
      </c>
    </row>
    <row r="45" spans="1:14">
      <c r="A45" t="s">
        <v>33</v>
      </c>
      <c r="B45" s="10">
        <v>15914.3</v>
      </c>
      <c r="C45" s="15">
        <v>15514.11</v>
      </c>
      <c r="D45" s="15">
        <v>13051.79</v>
      </c>
      <c r="E45" s="15">
        <v>12571.9</v>
      </c>
      <c r="F45" s="16">
        <v>9318.52</v>
      </c>
      <c r="G45" s="10">
        <v>12665.02</v>
      </c>
      <c r="H45" s="17">
        <v>13426.6</v>
      </c>
      <c r="I45" s="20">
        <v>16221.76</v>
      </c>
      <c r="J45" s="13">
        <v>19653.599999999999</v>
      </c>
      <c r="K45" s="20">
        <v>22437.78</v>
      </c>
      <c r="L45" s="4">
        <v>22487.1</v>
      </c>
      <c r="M45" s="4">
        <v>22209.91</v>
      </c>
      <c r="N45" s="5">
        <f t="shared" si="1"/>
        <v>195472.39</v>
      </c>
    </row>
    <row r="46" spans="1:14">
      <c r="A46" t="s">
        <v>105</v>
      </c>
      <c r="B46" s="10">
        <v>694656.08</v>
      </c>
      <c r="C46" s="15">
        <v>704993.98</v>
      </c>
      <c r="D46" s="15">
        <v>712640.81</v>
      </c>
      <c r="E46" s="15">
        <v>708145.32</v>
      </c>
      <c r="F46" s="16">
        <v>754957.13</v>
      </c>
      <c r="G46" s="10">
        <v>726467.07</v>
      </c>
      <c r="H46" s="17">
        <v>733930.25</v>
      </c>
      <c r="I46" s="20">
        <v>731582.06</v>
      </c>
      <c r="J46" s="13">
        <v>734933.88</v>
      </c>
      <c r="K46" s="20">
        <v>843408.17</v>
      </c>
      <c r="L46" s="4">
        <v>812706.02</v>
      </c>
      <c r="M46" s="4">
        <v>787129.96</v>
      </c>
      <c r="N46" s="5">
        <f t="shared" si="1"/>
        <v>8945550.7300000004</v>
      </c>
    </row>
    <row r="47" spans="1:14">
      <c r="A47" t="s">
        <v>106</v>
      </c>
      <c r="B47" s="10">
        <v>1474485.68</v>
      </c>
      <c r="C47" s="15">
        <v>1460325.64</v>
      </c>
      <c r="D47" s="15">
        <v>1544447.58</v>
      </c>
      <c r="E47" s="15">
        <v>1507214.86</v>
      </c>
      <c r="F47" s="16">
        <v>1619488.72</v>
      </c>
      <c r="G47" s="10">
        <v>1642047.28</v>
      </c>
      <c r="H47" s="17">
        <v>1739589.7</v>
      </c>
      <c r="I47" s="20">
        <v>1829529.9</v>
      </c>
      <c r="J47" s="13">
        <v>1786937.68</v>
      </c>
      <c r="K47" s="20">
        <v>2063441.98</v>
      </c>
      <c r="L47" s="4">
        <v>1916624.86</v>
      </c>
      <c r="M47" s="4">
        <v>1725315.74</v>
      </c>
      <c r="N47" s="5">
        <f t="shared" si="1"/>
        <v>20309449.619999997</v>
      </c>
    </row>
    <row r="48" spans="1:14">
      <c r="A48" t="s">
        <v>107</v>
      </c>
      <c r="B48" s="10">
        <v>677918.93</v>
      </c>
      <c r="C48" s="15">
        <v>688192.18</v>
      </c>
      <c r="D48" s="15">
        <v>714331.26</v>
      </c>
      <c r="E48" s="15">
        <v>694851.98</v>
      </c>
      <c r="F48" s="16">
        <v>756944.08</v>
      </c>
      <c r="G48" s="10">
        <v>686589.21</v>
      </c>
      <c r="H48" s="17">
        <v>684078.71</v>
      </c>
      <c r="I48" s="20">
        <v>657569.09</v>
      </c>
      <c r="J48" s="13">
        <v>665798.1</v>
      </c>
      <c r="K48" s="20">
        <v>721177.07</v>
      </c>
      <c r="L48" s="4">
        <v>737760.69</v>
      </c>
      <c r="M48" s="4">
        <v>723046.36</v>
      </c>
      <c r="N48" s="5">
        <f t="shared" si="1"/>
        <v>8408257.6600000001</v>
      </c>
    </row>
    <row r="49" spans="1:14">
      <c r="A49" t="s">
        <v>37</v>
      </c>
      <c r="B49" s="10">
        <v>113133.24</v>
      </c>
      <c r="C49" s="15">
        <v>117337.05</v>
      </c>
      <c r="D49" s="15">
        <v>110455.32</v>
      </c>
      <c r="E49" s="15">
        <v>103416.6</v>
      </c>
      <c r="F49" s="16">
        <v>109716.31</v>
      </c>
      <c r="G49" s="10">
        <v>118728.62</v>
      </c>
      <c r="H49" s="17">
        <v>121525.48</v>
      </c>
      <c r="I49" s="20">
        <v>106904.38</v>
      </c>
      <c r="J49" s="13">
        <v>114915.71</v>
      </c>
      <c r="K49" s="20">
        <v>131667.70000000001</v>
      </c>
      <c r="L49" s="4">
        <v>129041.96</v>
      </c>
      <c r="M49" s="4">
        <v>127824.85</v>
      </c>
      <c r="N49" s="5">
        <f t="shared" si="1"/>
        <v>1404667.22</v>
      </c>
    </row>
    <row r="50" spans="1:14">
      <c r="A50" t="s">
        <v>38</v>
      </c>
      <c r="B50" s="10">
        <v>27179.67</v>
      </c>
      <c r="C50" s="15">
        <v>26394.32</v>
      </c>
      <c r="D50" s="15">
        <v>25193.06</v>
      </c>
      <c r="E50" s="15">
        <v>26498.959999999999</v>
      </c>
      <c r="F50" s="16">
        <v>27093.599999999999</v>
      </c>
      <c r="G50" s="10">
        <v>24598.07</v>
      </c>
      <c r="H50" s="17">
        <v>26534.35</v>
      </c>
      <c r="I50" s="20">
        <v>21938.37</v>
      </c>
      <c r="J50" s="13">
        <v>22356.83</v>
      </c>
      <c r="K50" s="20">
        <v>23936.55</v>
      </c>
      <c r="L50" s="4">
        <v>25113.22</v>
      </c>
      <c r="M50" s="4">
        <v>24045.93</v>
      </c>
      <c r="N50" s="5">
        <f t="shared" si="1"/>
        <v>300882.93</v>
      </c>
    </row>
    <row r="51" spans="1:14">
      <c r="A51" t="s">
        <v>39</v>
      </c>
      <c r="B51" s="10">
        <v>194260.42</v>
      </c>
      <c r="C51" s="15">
        <v>189257.33</v>
      </c>
      <c r="D51" s="15">
        <v>188777.26</v>
      </c>
      <c r="E51" s="15">
        <v>190556.31</v>
      </c>
      <c r="F51" s="16">
        <v>188201.62</v>
      </c>
      <c r="G51" s="10">
        <v>179494.65</v>
      </c>
      <c r="H51" s="17">
        <v>185726.71</v>
      </c>
      <c r="I51" s="20">
        <v>65213.65</v>
      </c>
      <c r="J51" s="13">
        <v>69460.990000000005</v>
      </c>
      <c r="K51" s="20">
        <v>90582.86</v>
      </c>
      <c r="L51" s="4">
        <v>81922.039999999994</v>
      </c>
      <c r="M51" s="4">
        <v>86089.77</v>
      </c>
      <c r="N51" s="5">
        <f t="shared" si="1"/>
        <v>1709543.61</v>
      </c>
    </row>
    <row r="52" spans="1:14">
      <c r="A52" t="s">
        <v>108</v>
      </c>
      <c r="B52" s="10">
        <v>813454.2</v>
      </c>
      <c r="C52" s="15">
        <v>804122.27</v>
      </c>
      <c r="D52" s="15">
        <v>834756.46</v>
      </c>
      <c r="E52" s="15">
        <v>797345.46</v>
      </c>
      <c r="F52" s="16">
        <v>855674.84</v>
      </c>
      <c r="G52" s="10">
        <v>812050.33</v>
      </c>
      <c r="H52" s="17">
        <v>878132.17</v>
      </c>
      <c r="I52" s="20">
        <v>921882.28</v>
      </c>
      <c r="J52" s="13">
        <v>877308.7</v>
      </c>
      <c r="K52" s="20">
        <v>986028.92</v>
      </c>
      <c r="L52" s="4">
        <v>922513.04</v>
      </c>
      <c r="M52" s="4">
        <v>899506.42</v>
      </c>
      <c r="N52" s="5">
        <f t="shared" si="1"/>
        <v>10402775.090000002</v>
      </c>
    </row>
    <row r="53" spans="1:14">
      <c r="A53" t="s">
        <v>41</v>
      </c>
      <c r="B53" s="10">
        <v>1052384.82</v>
      </c>
      <c r="C53" s="15">
        <v>1033167.58</v>
      </c>
      <c r="D53" s="15">
        <v>1060466.48</v>
      </c>
      <c r="E53" s="15">
        <v>1006380.56</v>
      </c>
      <c r="F53" s="16">
        <v>1108738.2</v>
      </c>
      <c r="G53" s="10">
        <v>1049070.3400000001</v>
      </c>
      <c r="H53" s="17">
        <v>1067065.6499999999</v>
      </c>
      <c r="I53" s="20">
        <v>885634.05</v>
      </c>
      <c r="J53" s="13">
        <v>885790.54</v>
      </c>
      <c r="K53" s="20">
        <v>1031984.8</v>
      </c>
      <c r="L53" s="4">
        <v>988953.58</v>
      </c>
      <c r="M53" s="4">
        <v>970944.74</v>
      </c>
      <c r="N53" s="5">
        <f t="shared" si="1"/>
        <v>12140581.34</v>
      </c>
    </row>
    <row r="54" spans="1:14">
      <c r="A54" t="s">
        <v>42</v>
      </c>
      <c r="B54" s="10">
        <v>385693.12</v>
      </c>
      <c r="C54" s="15">
        <v>377296.48</v>
      </c>
      <c r="D54" s="15">
        <v>401352.98</v>
      </c>
      <c r="E54" s="15">
        <v>380182.12</v>
      </c>
      <c r="F54" s="16">
        <v>376162.98</v>
      </c>
      <c r="G54" s="10">
        <v>395708</v>
      </c>
      <c r="H54" s="17">
        <v>429895.1</v>
      </c>
      <c r="I54" s="20">
        <v>429474.65</v>
      </c>
      <c r="J54" s="13">
        <v>406688.99</v>
      </c>
      <c r="K54" s="20">
        <v>470909.08</v>
      </c>
      <c r="L54" s="4">
        <v>440059.88</v>
      </c>
      <c r="M54" s="4">
        <v>415880.95</v>
      </c>
      <c r="N54" s="5">
        <f t="shared" si="1"/>
        <v>4909304.33</v>
      </c>
    </row>
    <row r="55" spans="1:14">
      <c r="A55" t="s">
        <v>109</v>
      </c>
      <c r="B55" s="10">
        <v>289583.52</v>
      </c>
      <c r="C55" s="15">
        <v>312373.03000000003</v>
      </c>
      <c r="D55" s="15">
        <v>293886.89</v>
      </c>
      <c r="E55" s="15">
        <v>205113.68</v>
      </c>
      <c r="F55" s="16">
        <v>226144.42</v>
      </c>
      <c r="G55" s="10">
        <v>208558.02</v>
      </c>
      <c r="H55" s="17">
        <v>257764.27</v>
      </c>
      <c r="I55" s="20">
        <v>279937.43</v>
      </c>
      <c r="J55" s="13">
        <v>252585.11</v>
      </c>
      <c r="K55" s="20">
        <v>316599.12</v>
      </c>
      <c r="L55" s="4">
        <v>301305.28999999998</v>
      </c>
      <c r="M55" s="4">
        <v>290163.06</v>
      </c>
      <c r="N55" s="5">
        <f t="shared" si="1"/>
        <v>3234013.8400000003</v>
      </c>
    </row>
    <row r="56" spans="1:14">
      <c r="A56" t="s">
        <v>110</v>
      </c>
      <c r="B56" s="10">
        <v>230484.04</v>
      </c>
      <c r="C56" s="15">
        <v>236182.73</v>
      </c>
      <c r="D56" s="15">
        <v>238202.61</v>
      </c>
      <c r="E56" s="15">
        <v>218454.57</v>
      </c>
      <c r="F56" s="16">
        <v>234653.96</v>
      </c>
      <c r="G56" s="10">
        <v>223215.04</v>
      </c>
      <c r="H56" s="17">
        <v>223216.21</v>
      </c>
      <c r="I56" s="20">
        <v>179954.7</v>
      </c>
      <c r="J56" s="13">
        <v>173361.76</v>
      </c>
      <c r="K56" s="20">
        <v>209526.53</v>
      </c>
      <c r="L56" s="4">
        <v>209966.77</v>
      </c>
      <c r="M56" s="4">
        <v>203320.53</v>
      </c>
      <c r="N56" s="5">
        <f t="shared" si="1"/>
        <v>2580539.4499999997</v>
      </c>
    </row>
    <row r="57" spans="1:14">
      <c r="A57" t="s">
        <v>111</v>
      </c>
      <c r="B57" s="10">
        <v>580321.25</v>
      </c>
      <c r="C57" s="15">
        <v>601086.53</v>
      </c>
      <c r="D57" s="15">
        <v>550847.23</v>
      </c>
      <c r="E57" s="15">
        <v>484758.95</v>
      </c>
      <c r="F57" s="16">
        <v>493534.69</v>
      </c>
      <c r="G57" s="10">
        <v>450119.75</v>
      </c>
      <c r="H57" s="17">
        <v>460914.02</v>
      </c>
      <c r="I57" s="20">
        <v>436933.46</v>
      </c>
      <c r="J57" s="13">
        <v>448495.34</v>
      </c>
      <c r="K57" s="20">
        <v>501233.14</v>
      </c>
      <c r="L57" s="4">
        <v>520011.11</v>
      </c>
      <c r="M57" s="4">
        <v>544817.76</v>
      </c>
      <c r="N57" s="5">
        <f t="shared" si="1"/>
        <v>6073073.2299999995</v>
      </c>
    </row>
    <row r="58" spans="1:14">
      <c r="A58" t="s">
        <v>46</v>
      </c>
      <c r="B58" s="10">
        <v>155323.54999999999</v>
      </c>
      <c r="C58" s="15">
        <v>147844.04</v>
      </c>
      <c r="D58" s="15">
        <v>161926.66</v>
      </c>
      <c r="E58" s="15">
        <v>153692.07</v>
      </c>
      <c r="F58" s="16">
        <v>138543.24</v>
      </c>
      <c r="G58" s="10">
        <v>180140.79</v>
      </c>
      <c r="H58" s="17">
        <v>198544.57</v>
      </c>
      <c r="I58" s="20">
        <v>170176.61</v>
      </c>
      <c r="J58" s="13">
        <v>155924.72</v>
      </c>
      <c r="K58" s="20">
        <v>198690.23</v>
      </c>
      <c r="L58" s="4">
        <v>180033.25</v>
      </c>
      <c r="M58" s="4">
        <v>162739.35</v>
      </c>
      <c r="N58" s="5">
        <f t="shared" si="1"/>
        <v>2003579.0800000003</v>
      </c>
    </row>
    <row r="59" spans="1:14">
      <c r="A59" t="s">
        <v>112</v>
      </c>
      <c r="B59" s="10">
        <v>3548677.83</v>
      </c>
      <c r="C59" s="15">
        <v>3594328.87</v>
      </c>
      <c r="D59" s="15">
        <v>3683685.6</v>
      </c>
      <c r="E59" s="15">
        <v>3476431.3</v>
      </c>
      <c r="F59" s="16">
        <v>3660406.24</v>
      </c>
      <c r="G59" s="10">
        <v>3504462.87</v>
      </c>
      <c r="H59" s="17">
        <v>3586105.67</v>
      </c>
      <c r="I59" s="20">
        <v>3568725.13</v>
      </c>
      <c r="J59" s="13">
        <v>3338731.71</v>
      </c>
      <c r="K59" s="20">
        <v>3807342.01</v>
      </c>
      <c r="L59" s="4">
        <v>3810330</v>
      </c>
      <c r="M59" s="4">
        <v>3797814.04</v>
      </c>
      <c r="N59" s="5">
        <f t="shared" si="1"/>
        <v>43377041.270000003</v>
      </c>
    </row>
    <row r="60" spans="1:14">
      <c r="A60" t="s">
        <v>113</v>
      </c>
      <c r="B60" s="10">
        <v>903030.18</v>
      </c>
      <c r="C60" s="15">
        <v>925171.32</v>
      </c>
      <c r="D60" s="15">
        <v>943426.14</v>
      </c>
      <c r="E60" s="15">
        <v>851613.8</v>
      </c>
      <c r="F60" s="16">
        <v>893055.88</v>
      </c>
      <c r="G60" s="10">
        <v>862239.56</v>
      </c>
      <c r="H60" s="17">
        <v>898739.71</v>
      </c>
      <c r="I60" s="20">
        <v>900392.19</v>
      </c>
      <c r="J60" s="13">
        <v>865596.2</v>
      </c>
      <c r="K60" s="20">
        <v>1008673.59</v>
      </c>
      <c r="L60" s="4">
        <v>979431.61</v>
      </c>
      <c r="M60" s="4">
        <v>968978.07</v>
      </c>
      <c r="N60" s="5">
        <f t="shared" si="1"/>
        <v>11000348.250000002</v>
      </c>
    </row>
    <row r="61" spans="1:14">
      <c r="A61" t="s">
        <v>114</v>
      </c>
      <c r="B61" s="10">
        <v>2812589.28</v>
      </c>
      <c r="C61" s="15">
        <v>2792292.19</v>
      </c>
      <c r="D61" s="15">
        <v>2979545.3</v>
      </c>
      <c r="E61" s="15">
        <v>2984885.68</v>
      </c>
      <c r="F61" s="16">
        <v>2965768.24</v>
      </c>
      <c r="G61" s="10">
        <v>2961726.29</v>
      </c>
      <c r="H61" s="17">
        <v>3216852.19</v>
      </c>
      <c r="I61" s="20">
        <v>3143585.72</v>
      </c>
      <c r="J61" s="13">
        <v>3020737.47</v>
      </c>
      <c r="K61" s="20">
        <v>3488635.61</v>
      </c>
      <c r="L61" s="4">
        <v>3344864.26</v>
      </c>
      <c r="M61" s="4">
        <v>3215266.54</v>
      </c>
      <c r="N61" s="5">
        <f t="shared" si="1"/>
        <v>36926748.769999996</v>
      </c>
    </row>
    <row r="62" spans="1:14">
      <c r="A62" t="s">
        <v>50</v>
      </c>
      <c r="B62" s="10">
        <v>1051799.02</v>
      </c>
      <c r="C62" s="15">
        <v>1056218.1000000001</v>
      </c>
      <c r="D62" s="15">
        <v>1082297.05</v>
      </c>
      <c r="E62" s="15">
        <v>1050660.02</v>
      </c>
      <c r="F62" s="16">
        <v>1151040.96</v>
      </c>
      <c r="G62" s="10">
        <v>1065304.57</v>
      </c>
      <c r="H62" s="17">
        <v>1093730.1100000001</v>
      </c>
      <c r="I62" s="20">
        <v>1030868.73</v>
      </c>
      <c r="J62" s="13">
        <v>1035082.72</v>
      </c>
      <c r="K62" s="20">
        <v>1174009.54</v>
      </c>
      <c r="L62" s="4">
        <v>1150748.7</v>
      </c>
      <c r="M62" s="4">
        <v>1093923.97</v>
      </c>
      <c r="N62" s="5">
        <f t="shared" si="1"/>
        <v>13035683.49</v>
      </c>
    </row>
    <row r="63" spans="1:14">
      <c r="A63" t="s">
        <v>115</v>
      </c>
      <c r="B63" s="10">
        <v>1949433.79</v>
      </c>
      <c r="C63" s="15">
        <v>1945521.96</v>
      </c>
      <c r="D63" s="15">
        <v>1978415.29</v>
      </c>
      <c r="E63" s="15">
        <v>1916403.33</v>
      </c>
      <c r="F63" s="16">
        <v>2018017.56</v>
      </c>
      <c r="G63" s="10">
        <v>1896554.67</v>
      </c>
      <c r="H63" s="17">
        <v>1958649.82</v>
      </c>
      <c r="I63" s="20">
        <v>1897129.17</v>
      </c>
      <c r="J63" s="13">
        <v>1889123.42</v>
      </c>
      <c r="K63" s="20">
        <v>2180034.13</v>
      </c>
      <c r="L63" s="4">
        <v>2145555.16</v>
      </c>
      <c r="M63" s="4">
        <v>2105569.35</v>
      </c>
      <c r="N63" s="5">
        <f t="shared" si="1"/>
        <v>23880407.649999999</v>
      </c>
    </row>
    <row r="64" spans="1:14">
      <c r="A64" t="s">
        <v>116</v>
      </c>
      <c r="B64" s="10">
        <v>1557756.16</v>
      </c>
      <c r="C64" s="15">
        <v>1533708.55</v>
      </c>
      <c r="D64" s="15">
        <v>1576725.89</v>
      </c>
      <c r="E64" s="15">
        <v>1554951.93</v>
      </c>
      <c r="F64" s="16">
        <v>1643275.55</v>
      </c>
      <c r="G64" s="10">
        <v>1539068.12</v>
      </c>
      <c r="H64" s="17">
        <v>1614418.53</v>
      </c>
      <c r="I64" s="20">
        <v>1413010.46</v>
      </c>
      <c r="J64" s="13">
        <v>1472383.47</v>
      </c>
      <c r="K64" s="20">
        <v>1698943.8</v>
      </c>
      <c r="L64" s="4">
        <v>1624484.64</v>
      </c>
      <c r="M64" s="4">
        <v>1574715.93</v>
      </c>
      <c r="N64" s="5">
        <f t="shared" si="1"/>
        <v>18803443.029999997</v>
      </c>
    </row>
    <row r="65" spans="1:14">
      <c r="A65" t="s">
        <v>117</v>
      </c>
      <c r="B65" s="10">
        <v>181040.26</v>
      </c>
      <c r="C65" s="15">
        <v>172820.08</v>
      </c>
      <c r="D65" s="15">
        <v>180966.49</v>
      </c>
      <c r="E65" s="15">
        <v>179271.8</v>
      </c>
      <c r="F65" s="16">
        <v>172529.34</v>
      </c>
      <c r="G65" s="10">
        <v>167433.60999999999</v>
      </c>
      <c r="H65" s="17">
        <v>171441.89</v>
      </c>
      <c r="I65" s="20">
        <v>160175.26999999999</v>
      </c>
      <c r="J65" s="13">
        <v>159473.79</v>
      </c>
      <c r="K65" s="20">
        <v>185504.48</v>
      </c>
      <c r="L65" s="4">
        <v>186961.61</v>
      </c>
      <c r="M65" s="4">
        <v>191108.16</v>
      </c>
      <c r="N65" s="5">
        <f t="shared" si="1"/>
        <v>2108726.7799999998</v>
      </c>
    </row>
    <row r="66" spans="1:14">
      <c r="A66" t="s">
        <v>118</v>
      </c>
      <c r="B66" s="10">
        <v>645656.23</v>
      </c>
      <c r="C66" s="15">
        <v>657518.44999999995</v>
      </c>
      <c r="D66" s="15">
        <v>655849.72</v>
      </c>
      <c r="E66" s="15">
        <v>622818.52</v>
      </c>
      <c r="F66" s="16">
        <v>648964</v>
      </c>
      <c r="G66" s="10">
        <v>615623.32999999996</v>
      </c>
      <c r="H66" s="17">
        <v>658464.32999999996</v>
      </c>
      <c r="I66" s="20">
        <v>559243.84</v>
      </c>
      <c r="J66" s="13">
        <v>543399.65</v>
      </c>
      <c r="K66" s="20">
        <v>640468.24</v>
      </c>
      <c r="L66" s="4">
        <v>633227.46</v>
      </c>
      <c r="M66" s="4">
        <v>651847.66</v>
      </c>
      <c r="N66" s="5">
        <f t="shared" si="1"/>
        <v>7533081.4300000006</v>
      </c>
    </row>
    <row r="67" spans="1:14">
      <c r="A67" t="s">
        <v>119</v>
      </c>
      <c r="B67" s="10">
        <v>684969.87</v>
      </c>
      <c r="C67" s="15">
        <v>674185.22</v>
      </c>
      <c r="D67" s="15">
        <v>707117.22</v>
      </c>
      <c r="E67" s="15">
        <v>663758.88</v>
      </c>
      <c r="F67" s="16">
        <v>722234.16</v>
      </c>
      <c r="G67" s="10">
        <v>697088.43</v>
      </c>
      <c r="H67" s="17">
        <v>727799.72</v>
      </c>
      <c r="I67" s="20">
        <v>680445.22</v>
      </c>
      <c r="J67" s="13">
        <v>645656.72</v>
      </c>
      <c r="K67" s="20">
        <v>771292.73</v>
      </c>
      <c r="L67" s="4">
        <v>746687.58</v>
      </c>
      <c r="M67" s="4">
        <v>723050.29</v>
      </c>
      <c r="N67" s="5">
        <f t="shared" si="1"/>
        <v>8444286.0399999991</v>
      </c>
    </row>
    <row r="68" spans="1:14">
      <c r="A68" t="s">
        <v>120</v>
      </c>
      <c r="B68" s="10">
        <v>389494.96</v>
      </c>
      <c r="C68" s="15">
        <v>403839.84</v>
      </c>
      <c r="D68" s="15">
        <v>395100.07</v>
      </c>
      <c r="E68" s="15">
        <v>364224.22</v>
      </c>
      <c r="F68" s="16">
        <v>360603.36</v>
      </c>
      <c r="G68" s="10">
        <v>341913.81</v>
      </c>
      <c r="H68" s="17">
        <v>360643.93</v>
      </c>
      <c r="I68" s="20">
        <v>366890.39</v>
      </c>
      <c r="J68" s="13">
        <v>367919.52</v>
      </c>
      <c r="K68" s="20">
        <v>425632.07</v>
      </c>
      <c r="L68" s="4">
        <v>422002.68</v>
      </c>
      <c r="M68" s="4">
        <v>439309.24</v>
      </c>
      <c r="N68" s="5">
        <f t="shared" si="1"/>
        <v>4637574.0900000008</v>
      </c>
    </row>
    <row r="69" spans="1:14">
      <c r="A69" t="s">
        <v>121</v>
      </c>
      <c r="B69" s="10">
        <v>769284.13</v>
      </c>
      <c r="C69" s="15">
        <v>779615.67</v>
      </c>
      <c r="D69" s="15">
        <v>771698.16</v>
      </c>
      <c r="E69" s="15">
        <v>727836.86</v>
      </c>
      <c r="F69" s="16">
        <v>812134.58</v>
      </c>
      <c r="G69" s="10">
        <v>810564.03</v>
      </c>
      <c r="H69" s="17">
        <v>843522.9</v>
      </c>
      <c r="I69" s="20">
        <v>832899.4</v>
      </c>
      <c r="J69" s="13">
        <v>830066.89</v>
      </c>
      <c r="K69" s="20">
        <v>965461.04</v>
      </c>
      <c r="L69" s="4">
        <v>914888.74</v>
      </c>
      <c r="M69" s="4">
        <v>825030.28</v>
      </c>
      <c r="N69" s="5">
        <f t="shared" si="1"/>
        <v>9883002.6799999997</v>
      </c>
    </row>
    <row r="70" spans="1:14">
      <c r="A70" t="s">
        <v>122</v>
      </c>
      <c r="B70" s="10">
        <v>995905.82</v>
      </c>
      <c r="C70" s="15">
        <v>1008505.18</v>
      </c>
      <c r="D70" s="15">
        <v>1067085.6499999999</v>
      </c>
      <c r="E70" s="15">
        <v>1006642.3</v>
      </c>
      <c r="F70" s="16">
        <v>1075302.1599999999</v>
      </c>
      <c r="G70" s="10">
        <v>1029564.14</v>
      </c>
      <c r="H70" s="17">
        <v>1021946.43</v>
      </c>
      <c r="I70" s="20">
        <v>1036850.79</v>
      </c>
      <c r="J70" s="13">
        <v>995860.46</v>
      </c>
      <c r="K70" s="20">
        <v>1113792.43</v>
      </c>
      <c r="L70" s="4">
        <v>1131316.4099999999</v>
      </c>
      <c r="M70" s="4">
        <v>1134948.06</v>
      </c>
      <c r="N70" s="5">
        <f t="shared" si="1"/>
        <v>12617719.83</v>
      </c>
    </row>
    <row r="71" spans="1:14">
      <c r="A71" t="s">
        <v>59</v>
      </c>
      <c r="B71" s="10">
        <v>460049.97</v>
      </c>
      <c r="C71" s="15">
        <v>453803.89</v>
      </c>
      <c r="D71" s="15">
        <v>473122.05</v>
      </c>
      <c r="E71" s="15">
        <v>453831.72</v>
      </c>
      <c r="F71" s="16">
        <v>489755.09</v>
      </c>
      <c r="G71" s="10">
        <v>462728.3</v>
      </c>
      <c r="H71" s="17">
        <v>508893.16</v>
      </c>
      <c r="I71" s="20">
        <v>338713.04</v>
      </c>
      <c r="J71" s="13">
        <v>355559.43</v>
      </c>
      <c r="K71" s="20">
        <v>410475.49</v>
      </c>
      <c r="L71" s="4">
        <v>386169.77</v>
      </c>
      <c r="M71" s="4">
        <v>353672.66</v>
      </c>
      <c r="N71" s="5">
        <f t="shared" si="1"/>
        <v>5146774.57</v>
      </c>
    </row>
    <row r="72" spans="1:14">
      <c r="A72" t="s">
        <v>123</v>
      </c>
      <c r="B72" s="10">
        <v>153948.59</v>
      </c>
      <c r="C72" s="15">
        <v>153167.45000000001</v>
      </c>
      <c r="D72" s="15">
        <v>147411.37</v>
      </c>
      <c r="E72" s="15">
        <v>145910.03</v>
      </c>
      <c r="F72" s="16">
        <v>143420.43</v>
      </c>
      <c r="G72" s="10">
        <v>145818.63</v>
      </c>
      <c r="H72" s="17">
        <v>158848.87</v>
      </c>
      <c r="I72" s="20">
        <v>123340.15</v>
      </c>
      <c r="J72" s="13">
        <v>118888.65</v>
      </c>
      <c r="K72" s="20">
        <v>153883.37</v>
      </c>
      <c r="L72" s="4">
        <v>155738.51999999999</v>
      </c>
      <c r="M72" s="4">
        <v>150891.99</v>
      </c>
      <c r="N72" s="5">
        <f t="shared" si="1"/>
        <v>1751268.05</v>
      </c>
    </row>
    <row r="73" spans="1:14">
      <c r="A73" t="s">
        <v>61</v>
      </c>
      <c r="B73" s="10">
        <v>90377.46</v>
      </c>
      <c r="C73" s="15">
        <v>98379.09</v>
      </c>
      <c r="D73" s="15">
        <v>94042.07</v>
      </c>
      <c r="E73" s="15">
        <v>90462.43</v>
      </c>
      <c r="F73" s="16">
        <v>91948.99</v>
      </c>
      <c r="G73" s="10">
        <v>87581.67</v>
      </c>
      <c r="H73" s="17">
        <v>93651.02</v>
      </c>
      <c r="I73" s="20">
        <v>74086.679999999993</v>
      </c>
      <c r="J73" s="13">
        <v>78491.92</v>
      </c>
      <c r="K73" s="20">
        <v>94750.61</v>
      </c>
      <c r="L73" s="4">
        <v>89256.639999999999</v>
      </c>
      <c r="M73" s="4">
        <v>90230.9</v>
      </c>
      <c r="N73" s="5">
        <f t="shared" si="1"/>
        <v>1073259.48</v>
      </c>
    </row>
    <row r="74" spans="1:14">
      <c r="A74" t="s">
        <v>62</v>
      </c>
      <c r="B74" s="10">
        <v>35613.160000000003</v>
      </c>
      <c r="C74" s="15">
        <v>34310.54</v>
      </c>
      <c r="D74" s="15">
        <v>35785.620000000003</v>
      </c>
      <c r="E74" s="15">
        <v>36679.360000000001</v>
      </c>
      <c r="F74" s="16">
        <v>36060.22</v>
      </c>
      <c r="G74" s="10">
        <v>32740.6</v>
      </c>
      <c r="H74" s="17">
        <v>35007.21</v>
      </c>
      <c r="I74" s="20">
        <v>22678.89</v>
      </c>
      <c r="J74" s="13">
        <v>28329</v>
      </c>
      <c r="K74" s="20">
        <v>31705.77</v>
      </c>
      <c r="L74" s="4">
        <v>31563.17</v>
      </c>
      <c r="M74" s="4">
        <v>36026.1</v>
      </c>
      <c r="N74" s="5">
        <f t="shared" si="1"/>
        <v>396499.63999999996</v>
      </c>
    </row>
    <row r="75" spans="1:14">
      <c r="A75" t="s">
        <v>124</v>
      </c>
      <c r="B75" s="10">
        <v>1125185.23</v>
      </c>
      <c r="C75" s="15">
        <v>1169252.8400000001</v>
      </c>
      <c r="D75" s="15">
        <v>1161972.8799999999</v>
      </c>
      <c r="E75" s="15">
        <v>1080640.2</v>
      </c>
      <c r="F75" s="16">
        <v>1156393.72</v>
      </c>
      <c r="G75" s="10">
        <v>1094384.72</v>
      </c>
      <c r="H75" s="17">
        <v>1138657.3600000001</v>
      </c>
      <c r="I75" s="20">
        <v>1121825.6299999999</v>
      </c>
      <c r="J75" s="13">
        <v>1134611.3700000001</v>
      </c>
      <c r="K75" s="20">
        <v>1340007.3500000001</v>
      </c>
      <c r="L75" s="4">
        <v>1287050.68</v>
      </c>
      <c r="M75" s="4">
        <v>1252291.71</v>
      </c>
      <c r="N75" s="5">
        <f t="shared" si="1"/>
        <v>14062273.689999998</v>
      </c>
    </row>
    <row r="76" spans="1:14">
      <c r="A76" t="s">
        <v>125</v>
      </c>
      <c r="B76" s="10">
        <v>59378.76</v>
      </c>
      <c r="C76" s="15">
        <v>57894.47</v>
      </c>
      <c r="D76" s="15">
        <v>60102.71</v>
      </c>
      <c r="E76" s="15">
        <v>55017.2</v>
      </c>
      <c r="F76" s="16">
        <v>54005.9</v>
      </c>
      <c r="G76" s="10">
        <v>49694.3</v>
      </c>
      <c r="H76" s="17">
        <v>53870.29</v>
      </c>
      <c r="I76" s="20">
        <v>55253.25</v>
      </c>
      <c r="J76" s="13">
        <v>52290.9</v>
      </c>
      <c r="K76" s="20">
        <v>65168.73</v>
      </c>
      <c r="L76" s="4">
        <v>75339.350000000006</v>
      </c>
      <c r="M76" s="4">
        <v>68508.12</v>
      </c>
      <c r="N76" s="5">
        <f>SUM(B76:M76)</f>
        <v>706523.98</v>
      </c>
    </row>
    <row r="77" spans="1:14">
      <c r="A77" t="s">
        <v>126</v>
      </c>
      <c r="B77" s="10">
        <v>253863.31</v>
      </c>
      <c r="C77" s="15">
        <v>267410.21000000002</v>
      </c>
      <c r="D77" s="15">
        <v>235252.65</v>
      </c>
      <c r="E77" s="15">
        <v>217151.91</v>
      </c>
      <c r="F77" s="16">
        <v>225431.96</v>
      </c>
      <c r="G77" s="10">
        <v>201019.4</v>
      </c>
      <c r="H77" s="17">
        <v>186151.55</v>
      </c>
      <c r="I77" s="20">
        <v>390173.49</v>
      </c>
      <c r="J77" s="13">
        <v>189786.63</v>
      </c>
      <c r="K77" s="20">
        <v>250558.48</v>
      </c>
      <c r="L77" s="4">
        <v>248702.56</v>
      </c>
      <c r="M77" s="4">
        <v>302936.28000000003</v>
      </c>
      <c r="N77" s="5">
        <f>SUM(B77:M77)</f>
        <v>2968438.4299999997</v>
      </c>
    </row>
    <row r="78" spans="1:14">
      <c r="A78" t="s">
        <v>66</v>
      </c>
      <c r="B78" s="10">
        <v>67024.899999999994</v>
      </c>
      <c r="C78" s="15">
        <v>66214.53</v>
      </c>
      <c r="D78" s="15">
        <v>60117.66</v>
      </c>
      <c r="E78" s="15">
        <v>55168.5</v>
      </c>
      <c r="F78" s="16">
        <v>55658.62</v>
      </c>
      <c r="G78" s="10">
        <v>55839.08</v>
      </c>
      <c r="H78" s="17">
        <v>61602.03</v>
      </c>
      <c r="I78" s="20">
        <v>61656.54</v>
      </c>
      <c r="J78" s="13">
        <v>60670.94</v>
      </c>
      <c r="K78" s="20">
        <v>70955.59</v>
      </c>
      <c r="L78" s="4">
        <v>76248.539999999994</v>
      </c>
      <c r="M78" s="4">
        <v>73531.759999999995</v>
      </c>
      <c r="N78" s="5">
        <f>SUM(B78:M78)</f>
        <v>764688.69000000006</v>
      </c>
    </row>
    <row r="79" spans="1:14">
      <c r="A79" t="s">
        <v>1</v>
      </c>
      <c r="B79" s="2"/>
      <c r="C79" s="2"/>
      <c r="D79" s="2"/>
      <c r="E79" s="2"/>
      <c r="F79" s="2"/>
      <c r="G79" s="2"/>
      <c r="H79" s="2"/>
      <c r="I79" s="2"/>
      <c r="J79" s="2"/>
      <c r="K79" s="2"/>
      <c r="L79" s="2"/>
      <c r="M79" s="2"/>
    </row>
    <row r="80" spans="1:14">
      <c r="A80" t="s">
        <v>68</v>
      </c>
      <c r="B80" s="4">
        <f t="shared" ref="B80:M80" si="2">SUM(B12:B78)</f>
        <v>47901231.229999989</v>
      </c>
      <c r="C80" s="4">
        <f t="shared" si="2"/>
        <v>48144577.330000013</v>
      </c>
      <c r="D80" s="4">
        <f t="shared" si="2"/>
        <v>49668921.599999979</v>
      </c>
      <c r="E80" s="4">
        <f t="shared" si="2"/>
        <v>47477677.430000007</v>
      </c>
      <c r="F80" s="4">
        <f t="shared" si="2"/>
        <v>49725147.68</v>
      </c>
      <c r="G80" s="4">
        <f t="shared" si="2"/>
        <v>47798948.219999999</v>
      </c>
      <c r="H80" s="4">
        <f t="shared" si="2"/>
        <v>50146642.339999996</v>
      </c>
      <c r="I80" s="4">
        <f t="shared" si="2"/>
        <v>50631652.310000002</v>
      </c>
      <c r="J80" s="4">
        <f t="shared" si="2"/>
        <v>47609313.30999998</v>
      </c>
      <c r="K80" s="4">
        <f t="shared" si="2"/>
        <v>54704247.559999995</v>
      </c>
      <c r="L80" s="4">
        <f t="shared" si="2"/>
        <v>53352866.780000016</v>
      </c>
      <c r="M80" s="4">
        <f t="shared" si="2"/>
        <v>52474473.969999991</v>
      </c>
      <c r="N80" s="5">
        <f>SUM(B80:M80)</f>
        <v>599635699.75999999</v>
      </c>
    </row>
  </sheetData>
  <mergeCells count="5">
    <mergeCell ref="A7:N7"/>
    <mergeCell ref="A3:N3"/>
    <mergeCell ref="A4:N4"/>
    <mergeCell ref="A5:N5"/>
    <mergeCell ref="A6:N6"/>
  </mergeCells>
  <phoneticPr fontId="4"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3"/>
    <pageSetUpPr fitToPage="1"/>
  </sheetPr>
  <dimension ref="A1:N80"/>
  <sheetViews>
    <sheetView workbookViewId="0">
      <pane xSplit="1" ySplit="11" topLeftCell="B63" activePane="bottomRight" state="frozen"/>
      <selection pane="topRight" activeCell="B1" sqref="B1"/>
      <selection pane="bottomLeft" activeCell="A12" sqref="A12"/>
      <selection pane="bottomRight" activeCell="M12" sqref="M12:M78"/>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5" bestFit="1" customWidth="1"/>
  </cols>
  <sheetData>
    <row r="1" spans="1:14">
      <c r="A1" t="str">
        <f>'SFY1415'!A1</f>
        <v>VALIDATED TAX RECEIPTS DATA FOR:  JULY, 2014 thru June, 2015</v>
      </c>
      <c r="N1" t="s">
        <v>89</v>
      </c>
    </row>
    <row r="2" spans="1:14">
      <c r="N2"/>
    </row>
    <row r="3" spans="1:14">
      <c r="A3" s="41" t="s">
        <v>69</v>
      </c>
      <c r="B3" s="41"/>
      <c r="C3" s="41"/>
      <c r="D3" s="41"/>
      <c r="E3" s="41"/>
      <c r="F3" s="41"/>
      <c r="G3" s="41"/>
      <c r="H3" s="41"/>
      <c r="I3" s="41"/>
      <c r="J3" s="41"/>
      <c r="K3" s="41"/>
      <c r="L3" s="41"/>
      <c r="M3" s="41"/>
      <c r="N3" s="41"/>
    </row>
    <row r="4" spans="1:14">
      <c r="A4" s="41" t="s">
        <v>131</v>
      </c>
      <c r="B4" s="41"/>
      <c r="C4" s="41"/>
      <c r="D4" s="41"/>
      <c r="E4" s="41"/>
      <c r="F4" s="41"/>
      <c r="G4" s="41"/>
      <c r="H4" s="41"/>
      <c r="I4" s="41"/>
      <c r="J4" s="41"/>
      <c r="K4" s="41"/>
      <c r="L4" s="41"/>
      <c r="M4" s="41"/>
      <c r="N4" s="41"/>
    </row>
    <row r="5" spans="1:14">
      <c r="A5" s="41" t="s">
        <v>70</v>
      </c>
      <c r="B5" s="41"/>
      <c r="C5" s="41"/>
      <c r="D5" s="41"/>
      <c r="E5" s="41"/>
      <c r="F5" s="41"/>
      <c r="G5" s="41"/>
      <c r="H5" s="41"/>
      <c r="I5" s="41"/>
      <c r="J5" s="41"/>
      <c r="K5" s="41"/>
      <c r="L5" s="41"/>
      <c r="M5" s="41"/>
      <c r="N5" s="41"/>
    </row>
    <row r="6" spans="1:14">
      <c r="A6" s="41" t="s">
        <v>135</v>
      </c>
      <c r="B6" s="41"/>
      <c r="C6" s="41"/>
      <c r="D6" s="41"/>
      <c r="E6" s="41"/>
      <c r="F6" s="41"/>
      <c r="G6" s="41"/>
      <c r="H6" s="41"/>
      <c r="I6" s="41"/>
      <c r="J6" s="41"/>
      <c r="K6" s="41"/>
      <c r="L6" s="41"/>
      <c r="M6" s="41"/>
      <c r="N6" s="41"/>
    </row>
    <row r="7" spans="1:14">
      <c r="A7" s="41" t="s">
        <v>134</v>
      </c>
      <c r="B7" s="41"/>
      <c r="C7" s="41"/>
      <c r="D7" s="41"/>
      <c r="E7" s="41"/>
      <c r="F7" s="41"/>
      <c r="G7" s="41"/>
      <c r="H7" s="41"/>
      <c r="I7" s="41"/>
      <c r="J7" s="41"/>
      <c r="K7" s="41"/>
      <c r="L7" s="41"/>
      <c r="M7" s="41"/>
      <c r="N7" s="41"/>
    </row>
    <row r="9" spans="1:14">
      <c r="B9" s="1">
        <f>'Local Option Sales Tax Coll'!B9</f>
        <v>41821</v>
      </c>
      <c r="C9" s="1">
        <f>'Local Option Sales Tax Coll'!C9</f>
        <v>41852</v>
      </c>
      <c r="D9" s="1">
        <f>'Local Option Sales Tax Coll'!D9</f>
        <v>41883</v>
      </c>
      <c r="E9" s="1">
        <f>'Local Option Sales Tax Coll'!E9</f>
        <v>41913</v>
      </c>
      <c r="F9" s="1">
        <f>'Local Option Sales Tax Coll'!F9</f>
        <v>41944</v>
      </c>
      <c r="G9" s="1">
        <f>'Local Option Sales Tax Coll'!G9</f>
        <v>41974</v>
      </c>
      <c r="H9" s="1">
        <f>'Local Option Sales Tax Coll'!H9</f>
        <v>42005</v>
      </c>
      <c r="I9" s="1">
        <f>'Local Option Sales Tax Coll'!I9</f>
        <v>42036</v>
      </c>
      <c r="J9" s="1">
        <f>'Local Option Sales Tax Coll'!J9</f>
        <v>42064</v>
      </c>
      <c r="K9" s="1">
        <f>'Local Option Sales Tax Coll'!K9</f>
        <v>42095</v>
      </c>
      <c r="L9" s="1">
        <f>'Local Option Sales Tax Coll'!L9</f>
        <v>42125</v>
      </c>
      <c r="M9" s="1">
        <f>'Local Option Sales Tax Coll'!M9</f>
        <v>42156</v>
      </c>
      <c r="N9" s="1" t="str">
        <f>'Local Option Sales Tax Coll'!N9</f>
        <v>SFY14-15</v>
      </c>
    </row>
    <row r="10" spans="1:14">
      <c r="A10" t="s">
        <v>0</v>
      </c>
      <c r="B10" s="2"/>
      <c r="C10" s="2"/>
      <c r="D10" s="2"/>
      <c r="E10" s="2"/>
      <c r="F10" s="2"/>
      <c r="G10" s="2"/>
      <c r="H10" s="2"/>
      <c r="I10" s="2"/>
      <c r="J10" s="2"/>
      <c r="K10" s="2"/>
      <c r="L10" s="2"/>
      <c r="M10" s="2"/>
    </row>
    <row r="11" spans="1:14">
      <c r="A11" t="s">
        <v>1</v>
      </c>
      <c r="B11" s="2"/>
      <c r="C11" s="2"/>
      <c r="D11" s="2"/>
      <c r="E11" s="2"/>
      <c r="F11" s="2"/>
      <c r="G11" s="2"/>
      <c r="H11" s="2"/>
      <c r="I11" s="2"/>
      <c r="J11" s="2"/>
      <c r="K11" s="2"/>
      <c r="L11" s="2"/>
      <c r="M11" s="2"/>
    </row>
    <row r="12" spans="1:14">
      <c r="A12" t="s">
        <v>90</v>
      </c>
      <c r="B12" s="11">
        <v>432796.06</v>
      </c>
      <c r="C12" s="14">
        <v>450633.07</v>
      </c>
      <c r="D12" s="14">
        <v>456174.39</v>
      </c>
      <c r="E12" s="14">
        <v>427861.01</v>
      </c>
      <c r="F12" s="6">
        <v>451950.18</v>
      </c>
      <c r="G12" s="14">
        <v>448415.89</v>
      </c>
      <c r="H12" s="18">
        <v>457659.56</v>
      </c>
      <c r="I12" s="14">
        <v>456421.48</v>
      </c>
      <c r="J12" s="22">
        <v>438441.51</v>
      </c>
      <c r="K12" s="11">
        <v>498810.7</v>
      </c>
      <c r="L12" s="4">
        <v>502797.4</v>
      </c>
      <c r="M12" s="4">
        <v>511660.69</v>
      </c>
      <c r="N12" s="5">
        <f>SUM(B12:M12)</f>
        <v>5533621.9400000013</v>
      </c>
    </row>
    <row r="13" spans="1:14">
      <c r="A13" t="s">
        <v>91</v>
      </c>
      <c r="B13" s="11">
        <v>0</v>
      </c>
      <c r="C13" s="14">
        <v>0</v>
      </c>
      <c r="D13" s="14">
        <v>0</v>
      </c>
      <c r="E13" s="14">
        <v>0</v>
      </c>
      <c r="F13" s="4">
        <v>0</v>
      </c>
      <c r="G13" s="14">
        <v>0</v>
      </c>
      <c r="H13" s="18">
        <v>0</v>
      </c>
      <c r="I13" s="14">
        <v>0</v>
      </c>
      <c r="J13" s="22">
        <v>0</v>
      </c>
      <c r="K13" s="11">
        <v>0</v>
      </c>
      <c r="L13" s="4">
        <v>0</v>
      </c>
      <c r="M13" s="4">
        <v>0</v>
      </c>
      <c r="N13" s="5">
        <f t="shared" ref="N13:N76" si="0">SUM(B13:M13)</f>
        <v>0</v>
      </c>
    </row>
    <row r="14" spans="1:14">
      <c r="A14" t="s">
        <v>92</v>
      </c>
      <c r="B14" s="11">
        <v>0</v>
      </c>
      <c r="C14" s="14">
        <v>0</v>
      </c>
      <c r="D14" s="14">
        <v>0</v>
      </c>
      <c r="E14" s="14">
        <v>0</v>
      </c>
      <c r="F14" s="4">
        <v>0</v>
      </c>
      <c r="G14" s="14">
        <v>0</v>
      </c>
      <c r="H14" s="18">
        <v>0</v>
      </c>
      <c r="I14" s="14">
        <v>0</v>
      </c>
      <c r="J14" s="22">
        <v>0</v>
      </c>
      <c r="K14" s="11">
        <v>0</v>
      </c>
      <c r="L14" s="4">
        <v>0</v>
      </c>
      <c r="M14" s="4">
        <v>0</v>
      </c>
      <c r="N14" s="5">
        <f t="shared" si="0"/>
        <v>0</v>
      </c>
    </row>
    <row r="15" spans="1:14">
      <c r="A15" t="s">
        <v>5</v>
      </c>
      <c r="B15" s="11">
        <v>0</v>
      </c>
      <c r="C15" s="14">
        <v>0</v>
      </c>
      <c r="D15" s="14">
        <v>0</v>
      </c>
      <c r="E15" s="14">
        <v>0</v>
      </c>
      <c r="F15" s="4">
        <v>0</v>
      </c>
      <c r="G15" s="14">
        <v>0</v>
      </c>
      <c r="H15" s="18">
        <v>0</v>
      </c>
      <c r="I15" s="14">
        <v>0</v>
      </c>
      <c r="J15" s="22">
        <v>0</v>
      </c>
      <c r="K15" s="11">
        <v>0</v>
      </c>
      <c r="L15" s="4">
        <v>0</v>
      </c>
      <c r="M15" s="4">
        <v>0</v>
      </c>
      <c r="N15" s="5">
        <f t="shared" si="0"/>
        <v>0</v>
      </c>
    </row>
    <row r="16" spans="1:14">
      <c r="A16" t="s">
        <v>93</v>
      </c>
      <c r="B16" s="11">
        <v>0</v>
      </c>
      <c r="C16" s="14">
        <v>0</v>
      </c>
      <c r="D16" s="14">
        <v>0</v>
      </c>
      <c r="E16" s="14">
        <v>0</v>
      </c>
      <c r="F16" s="4">
        <v>0</v>
      </c>
      <c r="G16" s="14">
        <v>0</v>
      </c>
      <c r="H16" s="18">
        <v>0</v>
      </c>
      <c r="I16" s="14">
        <v>0</v>
      </c>
      <c r="J16" s="22">
        <v>0</v>
      </c>
      <c r="K16" s="11">
        <v>0</v>
      </c>
      <c r="L16" s="4">
        <v>0</v>
      </c>
      <c r="M16" s="4">
        <v>0</v>
      </c>
      <c r="N16" s="5">
        <f t="shared" si="0"/>
        <v>0</v>
      </c>
    </row>
    <row r="17" spans="1:14">
      <c r="A17" t="s">
        <v>94</v>
      </c>
      <c r="B17" s="11">
        <v>3104517.72</v>
      </c>
      <c r="C17" s="14">
        <v>3108247.94</v>
      </c>
      <c r="D17" s="14">
        <v>3324399.94</v>
      </c>
      <c r="E17" s="14">
        <v>3126591.42</v>
      </c>
      <c r="F17" s="4">
        <v>3370151.99</v>
      </c>
      <c r="G17" s="14">
        <v>3212059.78</v>
      </c>
      <c r="H17" s="18">
        <v>3311441.7</v>
      </c>
      <c r="I17" s="14">
        <v>3384480.77</v>
      </c>
      <c r="J17" s="22">
        <v>3137755.34</v>
      </c>
      <c r="K17" s="11">
        <v>3580898.17</v>
      </c>
      <c r="L17" s="4">
        <v>3438503.81</v>
      </c>
      <c r="M17" s="4">
        <v>3477131.85</v>
      </c>
      <c r="N17" s="5">
        <f t="shared" si="0"/>
        <v>39576180.43</v>
      </c>
    </row>
    <row r="18" spans="1:14">
      <c r="A18" t="s">
        <v>8</v>
      </c>
      <c r="B18" s="11">
        <v>0</v>
      </c>
      <c r="C18" s="14">
        <v>0</v>
      </c>
      <c r="D18" s="14">
        <v>0</v>
      </c>
      <c r="E18" s="14">
        <v>0</v>
      </c>
      <c r="F18" s="4">
        <v>0</v>
      </c>
      <c r="G18" s="14">
        <v>0</v>
      </c>
      <c r="H18" s="18">
        <v>0</v>
      </c>
      <c r="I18" s="14">
        <v>0</v>
      </c>
      <c r="J18" s="22">
        <v>0</v>
      </c>
      <c r="K18" s="11">
        <v>0</v>
      </c>
      <c r="L18" s="4">
        <v>0</v>
      </c>
      <c r="M18" s="4">
        <v>0</v>
      </c>
      <c r="N18" s="5">
        <f t="shared" si="0"/>
        <v>0</v>
      </c>
    </row>
    <row r="19" spans="1:14">
      <c r="A19" t="s">
        <v>95</v>
      </c>
      <c r="B19" s="11">
        <v>309375.86</v>
      </c>
      <c r="C19" s="14">
        <v>317684.02</v>
      </c>
      <c r="D19" s="14">
        <v>313616.21000000002</v>
      </c>
      <c r="E19" s="14">
        <v>297154.84999999998</v>
      </c>
      <c r="F19" s="4">
        <v>369535.48</v>
      </c>
      <c r="G19" s="14">
        <v>347581.52</v>
      </c>
      <c r="H19" s="18">
        <v>392511.49</v>
      </c>
      <c r="I19" s="14">
        <v>405571.79</v>
      </c>
      <c r="J19" s="22">
        <v>372136.76</v>
      </c>
      <c r="K19" s="11">
        <v>439747.87</v>
      </c>
      <c r="L19" s="4">
        <v>389215.51</v>
      </c>
      <c r="M19" s="4">
        <v>340626.2</v>
      </c>
      <c r="N19" s="5">
        <f t="shared" si="0"/>
        <v>4294757.5599999996</v>
      </c>
    </row>
    <row r="20" spans="1:14">
      <c r="A20" t="s">
        <v>96</v>
      </c>
      <c r="B20" s="11">
        <v>208769.11</v>
      </c>
      <c r="C20" s="14">
        <v>226387.95</v>
      </c>
      <c r="D20" s="14">
        <v>219418.54</v>
      </c>
      <c r="E20" s="14">
        <v>198194.15</v>
      </c>
      <c r="F20" s="4">
        <v>211383.22</v>
      </c>
      <c r="G20" s="14">
        <v>202756.44</v>
      </c>
      <c r="H20" s="18">
        <v>205914.81</v>
      </c>
      <c r="I20" s="14">
        <v>212195.28</v>
      </c>
      <c r="J20" s="22">
        <v>207556.16</v>
      </c>
      <c r="K20" s="11">
        <v>236751.45</v>
      </c>
      <c r="L20" s="4">
        <v>229616.03</v>
      </c>
      <c r="M20" s="4">
        <v>228244.18</v>
      </c>
      <c r="N20" s="5">
        <f t="shared" si="0"/>
        <v>2587187.3199999998</v>
      </c>
    </row>
    <row r="21" spans="1:14">
      <c r="A21" t="s">
        <v>97</v>
      </c>
      <c r="B21" s="11">
        <v>0</v>
      </c>
      <c r="C21" s="14">
        <v>0</v>
      </c>
      <c r="D21" s="14">
        <v>0</v>
      </c>
      <c r="E21" s="14">
        <v>0</v>
      </c>
      <c r="F21" s="4">
        <v>0</v>
      </c>
      <c r="G21" s="14">
        <v>0</v>
      </c>
      <c r="H21" s="18">
        <v>0</v>
      </c>
      <c r="I21" s="14">
        <v>0</v>
      </c>
      <c r="J21" s="22">
        <v>0</v>
      </c>
      <c r="K21" s="11">
        <v>0</v>
      </c>
      <c r="L21" s="4">
        <v>0</v>
      </c>
      <c r="M21" s="4">
        <v>0</v>
      </c>
      <c r="N21" s="5">
        <f t="shared" si="0"/>
        <v>0</v>
      </c>
    </row>
    <row r="22" spans="1:14">
      <c r="A22" t="s">
        <v>98</v>
      </c>
      <c r="B22" s="11">
        <v>458041.53</v>
      </c>
      <c r="C22" s="14">
        <v>466810.53</v>
      </c>
      <c r="D22" s="14">
        <v>493299.71</v>
      </c>
      <c r="E22" s="14">
        <v>466667.3</v>
      </c>
      <c r="F22" s="4">
        <v>549093.68000000005</v>
      </c>
      <c r="G22" s="14">
        <v>530908.02</v>
      </c>
      <c r="H22" s="18">
        <v>571277.21</v>
      </c>
      <c r="I22" s="14">
        <v>610762.41</v>
      </c>
      <c r="J22" s="22">
        <v>589977.32999999996</v>
      </c>
      <c r="K22" s="11">
        <v>676634.24</v>
      </c>
      <c r="L22" s="4">
        <v>627488.47</v>
      </c>
      <c r="M22" s="4">
        <v>551451.93000000005</v>
      </c>
      <c r="N22" s="5">
        <f t="shared" si="0"/>
        <v>6592412.3599999994</v>
      </c>
    </row>
    <row r="23" spans="1:14">
      <c r="A23" t="s">
        <v>12</v>
      </c>
      <c r="B23" s="11">
        <v>0</v>
      </c>
      <c r="C23" s="14">
        <v>0</v>
      </c>
      <c r="D23" s="14">
        <v>0</v>
      </c>
      <c r="E23" s="14">
        <v>0</v>
      </c>
      <c r="F23" s="4">
        <v>0</v>
      </c>
      <c r="G23" s="14">
        <v>0</v>
      </c>
      <c r="H23" s="18">
        <v>0</v>
      </c>
      <c r="I23" s="14">
        <v>0</v>
      </c>
      <c r="J23" s="22">
        <v>0</v>
      </c>
      <c r="K23" s="11">
        <v>0</v>
      </c>
      <c r="L23" s="4">
        <v>0</v>
      </c>
      <c r="M23" s="4">
        <v>0</v>
      </c>
      <c r="N23" s="5">
        <f t="shared" si="0"/>
        <v>0</v>
      </c>
    </row>
    <row r="24" spans="1:14">
      <c r="A24" t="s">
        <v>129</v>
      </c>
      <c r="B24" s="11">
        <v>2334474.2400000002</v>
      </c>
      <c r="C24" s="14">
        <v>2404589.64</v>
      </c>
      <c r="D24" s="14">
        <v>2577407.89</v>
      </c>
      <c r="E24" s="14">
        <v>2435359.11</v>
      </c>
      <c r="F24" s="4">
        <v>2654949.59</v>
      </c>
      <c r="G24" s="14">
        <v>2511921.37</v>
      </c>
      <c r="H24" s="18">
        <v>2533120.7799999998</v>
      </c>
      <c r="I24" s="14">
        <v>2538344.98</v>
      </c>
      <c r="J24" s="22">
        <v>2333913.0299999998</v>
      </c>
      <c r="K24" s="11">
        <v>2667840.9</v>
      </c>
      <c r="L24" s="4">
        <v>2610355.14</v>
      </c>
      <c r="M24" s="4">
        <v>2659095.73</v>
      </c>
      <c r="N24" s="5">
        <f t="shared" si="0"/>
        <v>30261372.400000002</v>
      </c>
    </row>
    <row r="25" spans="1:14">
      <c r="A25" t="s">
        <v>13</v>
      </c>
      <c r="B25" s="11">
        <v>41594.17</v>
      </c>
      <c r="C25" s="14">
        <v>41184.559999999998</v>
      </c>
      <c r="D25" s="14">
        <v>40204.32</v>
      </c>
      <c r="E25" s="14">
        <v>37930.910000000003</v>
      </c>
      <c r="F25" s="4">
        <v>42232.73</v>
      </c>
      <c r="G25" s="14">
        <v>45118.239999999998</v>
      </c>
      <c r="H25" s="18">
        <v>49849.36</v>
      </c>
      <c r="I25" s="14">
        <v>46325.64</v>
      </c>
      <c r="J25" s="22">
        <v>50403.67</v>
      </c>
      <c r="K25" s="11">
        <v>56360.65</v>
      </c>
      <c r="L25" s="4">
        <v>51328.06</v>
      </c>
      <c r="M25" s="4">
        <v>48388.61</v>
      </c>
      <c r="N25" s="5">
        <f t="shared" si="0"/>
        <v>550920.92000000004</v>
      </c>
    </row>
    <row r="26" spans="1:14">
      <c r="A26" t="s">
        <v>14</v>
      </c>
      <c r="B26" s="11">
        <v>0</v>
      </c>
      <c r="C26" s="14">
        <v>0</v>
      </c>
      <c r="D26" s="14">
        <v>0</v>
      </c>
      <c r="E26" s="14">
        <v>0</v>
      </c>
      <c r="F26" s="4">
        <v>0</v>
      </c>
      <c r="G26" s="14">
        <v>0</v>
      </c>
      <c r="H26" s="18">
        <v>0</v>
      </c>
      <c r="I26" s="14">
        <v>0</v>
      </c>
      <c r="J26" s="22">
        <v>0</v>
      </c>
      <c r="K26" s="11">
        <v>0</v>
      </c>
      <c r="L26" s="4">
        <v>0</v>
      </c>
      <c r="M26" s="4">
        <v>0</v>
      </c>
      <c r="N26" s="5">
        <f t="shared" si="0"/>
        <v>0</v>
      </c>
    </row>
    <row r="27" spans="1:14">
      <c r="A27" t="s">
        <v>99</v>
      </c>
      <c r="B27" s="11">
        <v>0</v>
      </c>
      <c r="C27" s="14">
        <v>0</v>
      </c>
      <c r="D27" s="14">
        <v>0</v>
      </c>
      <c r="E27" s="14">
        <v>0</v>
      </c>
      <c r="F27" s="4">
        <v>0</v>
      </c>
      <c r="G27" s="14">
        <v>0</v>
      </c>
      <c r="H27" s="18">
        <v>0</v>
      </c>
      <c r="I27" s="14">
        <v>0</v>
      </c>
      <c r="J27" s="22">
        <v>0</v>
      </c>
      <c r="K27" s="11">
        <v>0</v>
      </c>
      <c r="L27" s="4">
        <v>0</v>
      </c>
      <c r="M27" s="4">
        <v>0</v>
      </c>
      <c r="N27" s="5">
        <f t="shared" si="0"/>
        <v>0</v>
      </c>
    </row>
    <row r="28" spans="1:14">
      <c r="A28" t="s">
        <v>100</v>
      </c>
      <c r="B28" s="11">
        <v>439101.92</v>
      </c>
      <c r="C28" s="14">
        <v>467094.44</v>
      </c>
      <c r="D28" s="14">
        <v>452364.91</v>
      </c>
      <c r="E28" s="14">
        <v>401867.01</v>
      </c>
      <c r="F28" s="4">
        <v>433147.04</v>
      </c>
      <c r="G28" s="14">
        <v>405451.94</v>
      </c>
      <c r="H28" s="18">
        <v>400563.33</v>
      </c>
      <c r="I28" s="14">
        <v>399678.47</v>
      </c>
      <c r="J28" s="22">
        <v>380152.2</v>
      </c>
      <c r="K28" s="11">
        <v>437192.18</v>
      </c>
      <c r="L28" s="4">
        <v>427465.25</v>
      </c>
      <c r="M28" s="4">
        <v>464524.28</v>
      </c>
      <c r="N28" s="5">
        <f t="shared" si="0"/>
        <v>5108602.97</v>
      </c>
    </row>
    <row r="29" spans="1:14">
      <c r="A29" t="s">
        <v>17</v>
      </c>
      <c r="B29" s="11">
        <v>0</v>
      </c>
      <c r="C29" s="14">
        <v>0</v>
      </c>
      <c r="D29" s="14">
        <v>0</v>
      </c>
      <c r="E29" s="14">
        <v>0</v>
      </c>
      <c r="F29" s="4">
        <v>0</v>
      </c>
      <c r="G29" s="14">
        <v>0</v>
      </c>
      <c r="H29" s="18">
        <v>0</v>
      </c>
      <c r="I29" s="14">
        <v>0</v>
      </c>
      <c r="J29" s="22">
        <v>0</v>
      </c>
      <c r="K29" s="11">
        <v>0</v>
      </c>
      <c r="L29" s="4">
        <v>0</v>
      </c>
      <c r="M29" s="4">
        <v>0</v>
      </c>
      <c r="N29" s="5">
        <f t="shared" si="0"/>
        <v>0</v>
      </c>
    </row>
    <row r="30" spans="1:14">
      <c r="A30" t="s">
        <v>18</v>
      </c>
      <c r="B30" s="11">
        <v>0</v>
      </c>
      <c r="C30" s="14">
        <v>0</v>
      </c>
      <c r="D30" s="14">
        <v>0</v>
      </c>
      <c r="E30" s="14">
        <v>0</v>
      </c>
      <c r="F30" s="4">
        <v>0</v>
      </c>
      <c r="G30" s="14">
        <v>0</v>
      </c>
      <c r="H30" s="18">
        <v>0</v>
      </c>
      <c r="I30" s="14">
        <v>0</v>
      </c>
      <c r="J30" s="22">
        <v>0</v>
      </c>
      <c r="K30" s="11">
        <v>0</v>
      </c>
      <c r="L30" s="4">
        <v>0</v>
      </c>
      <c r="M30" s="4">
        <v>0</v>
      </c>
      <c r="N30" s="5">
        <f t="shared" si="0"/>
        <v>0</v>
      </c>
    </row>
    <row r="31" spans="1:14">
      <c r="A31" t="s">
        <v>19</v>
      </c>
      <c r="B31" s="11">
        <v>0</v>
      </c>
      <c r="C31" s="14">
        <v>0</v>
      </c>
      <c r="D31" s="14">
        <v>0</v>
      </c>
      <c r="E31" s="14">
        <v>0</v>
      </c>
      <c r="F31" s="4">
        <v>0</v>
      </c>
      <c r="G31" s="14">
        <v>0</v>
      </c>
      <c r="H31" s="18">
        <v>0</v>
      </c>
      <c r="I31" s="14">
        <v>0</v>
      </c>
      <c r="J31" s="22">
        <v>0</v>
      </c>
      <c r="K31" s="11">
        <v>0</v>
      </c>
      <c r="L31" s="4">
        <v>0</v>
      </c>
      <c r="M31" s="4">
        <v>0</v>
      </c>
      <c r="N31" s="5">
        <f t="shared" si="0"/>
        <v>0</v>
      </c>
    </row>
    <row r="32" spans="1:14">
      <c r="A32" t="s">
        <v>20</v>
      </c>
      <c r="B32" s="11">
        <v>0</v>
      </c>
      <c r="C32" s="14">
        <v>0</v>
      </c>
      <c r="D32" s="14">
        <v>0</v>
      </c>
      <c r="E32" s="14">
        <v>0</v>
      </c>
      <c r="F32" s="4">
        <v>0</v>
      </c>
      <c r="G32" s="14">
        <v>0</v>
      </c>
      <c r="H32" s="18">
        <v>0</v>
      </c>
      <c r="I32" s="14">
        <v>0</v>
      </c>
      <c r="J32" s="22">
        <v>0</v>
      </c>
      <c r="K32" s="11">
        <v>0</v>
      </c>
      <c r="L32" s="4">
        <v>0</v>
      </c>
      <c r="M32" s="4">
        <v>0</v>
      </c>
      <c r="N32" s="5">
        <f t="shared" si="0"/>
        <v>0</v>
      </c>
    </row>
    <row r="33" spans="1:14">
      <c r="A33" t="s">
        <v>21</v>
      </c>
      <c r="B33" s="11">
        <v>0</v>
      </c>
      <c r="C33" s="14">
        <v>0</v>
      </c>
      <c r="D33" s="14">
        <v>0</v>
      </c>
      <c r="E33" s="14">
        <v>0</v>
      </c>
      <c r="F33" s="4">
        <v>0</v>
      </c>
      <c r="G33" s="14">
        <v>0</v>
      </c>
      <c r="H33" s="18">
        <v>0</v>
      </c>
      <c r="I33" s="14">
        <v>0</v>
      </c>
      <c r="J33" s="22">
        <v>0</v>
      </c>
      <c r="K33" s="11">
        <v>0</v>
      </c>
      <c r="L33" s="4">
        <v>0</v>
      </c>
      <c r="M33" s="4">
        <v>0</v>
      </c>
      <c r="N33" s="5">
        <f t="shared" si="0"/>
        <v>0</v>
      </c>
    </row>
    <row r="34" spans="1:14">
      <c r="A34" t="s">
        <v>101</v>
      </c>
      <c r="B34" s="11">
        <v>0</v>
      </c>
      <c r="C34" s="14">
        <v>0</v>
      </c>
      <c r="D34" s="14">
        <v>0</v>
      </c>
      <c r="E34" s="14">
        <v>0</v>
      </c>
      <c r="F34" s="4">
        <v>0</v>
      </c>
      <c r="G34" s="14">
        <v>0</v>
      </c>
      <c r="H34" s="18">
        <v>0</v>
      </c>
      <c r="I34" s="14">
        <v>0</v>
      </c>
      <c r="J34" s="22">
        <v>0</v>
      </c>
      <c r="K34" s="11">
        <v>0</v>
      </c>
      <c r="L34" s="4">
        <v>0</v>
      </c>
      <c r="M34" s="4">
        <v>0</v>
      </c>
      <c r="N34" s="5">
        <f t="shared" si="0"/>
        <v>0</v>
      </c>
    </row>
    <row r="35" spans="1:14">
      <c r="A35" t="s">
        <v>23</v>
      </c>
      <c r="B35" s="11">
        <v>0</v>
      </c>
      <c r="C35" s="14">
        <v>0</v>
      </c>
      <c r="D35" s="14">
        <v>0</v>
      </c>
      <c r="E35" s="14">
        <v>0</v>
      </c>
      <c r="F35" s="4">
        <v>0</v>
      </c>
      <c r="G35" s="14">
        <v>0</v>
      </c>
      <c r="H35" s="18">
        <v>0</v>
      </c>
      <c r="I35" s="14">
        <v>0</v>
      </c>
      <c r="J35" s="22">
        <v>0</v>
      </c>
      <c r="K35" s="11">
        <v>0</v>
      </c>
      <c r="L35" s="4">
        <v>0</v>
      </c>
      <c r="M35" s="4">
        <v>0</v>
      </c>
      <c r="N35" s="5">
        <f t="shared" si="0"/>
        <v>0</v>
      </c>
    </row>
    <row r="36" spans="1:14">
      <c r="A36" t="s">
        <v>24</v>
      </c>
      <c r="B36" s="11">
        <v>41591.42</v>
      </c>
      <c r="C36" s="14">
        <v>39957.08</v>
      </c>
      <c r="D36" s="14">
        <v>40866.58</v>
      </c>
      <c r="E36" s="14">
        <v>40197.019999999997</v>
      </c>
      <c r="F36" s="4">
        <v>44921.63</v>
      </c>
      <c r="G36" s="14">
        <v>45520.15</v>
      </c>
      <c r="H36" s="18">
        <v>46254.400000000001</v>
      </c>
      <c r="I36" s="14">
        <v>49062.62</v>
      </c>
      <c r="J36" s="22">
        <v>46172.67</v>
      </c>
      <c r="K36" s="11">
        <v>50932.23</v>
      </c>
      <c r="L36" s="4">
        <v>49877.13</v>
      </c>
      <c r="M36" s="4">
        <v>49027.14</v>
      </c>
      <c r="N36" s="5">
        <f t="shared" si="0"/>
        <v>544380.06999999995</v>
      </c>
    </row>
    <row r="37" spans="1:14">
      <c r="A37" t="s">
        <v>25</v>
      </c>
      <c r="B37" s="11">
        <v>22568.51</v>
      </c>
      <c r="C37" s="14">
        <v>23232.74</v>
      </c>
      <c r="D37" s="14">
        <v>24484.21</v>
      </c>
      <c r="E37" s="14">
        <v>21776.57</v>
      </c>
      <c r="F37" s="4">
        <v>25373.279999999999</v>
      </c>
      <c r="G37" s="14">
        <v>26057.31</v>
      </c>
      <c r="H37" s="18">
        <v>26606.14</v>
      </c>
      <c r="I37" s="14">
        <v>27135.32</v>
      </c>
      <c r="J37" s="22">
        <v>26036.05</v>
      </c>
      <c r="K37" s="11">
        <v>28960.36</v>
      </c>
      <c r="L37" s="4">
        <v>26656.400000000001</v>
      </c>
      <c r="M37" s="4">
        <v>26975.25</v>
      </c>
      <c r="N37" s="5">
        <f t="shared" si="0"/>
        <v>305862.14</v>
      </c>
    </row>
    <row r="38" spans="1:14">
      <c r="A38" t="s">
        <v>102</v>
      </c>
      <c r="B38" s="11">
        <v>106311.83</v>
      </c>
      <c r="C38" s="14">
        <v>108410</v>
      </c>
      <c r="D38" s="14">
        <v>108421.24</v>
      </c>
      <c r="E38" s="14">
        <v>105489.15</v>
      </c>
      <c r="F38" s="4">
        <v>111075.8</v>
      </c>
      <c r="G38" s="14">
        <v>109217.04</v>
      </c>
      <c r="H38" s="18">
        <v>110717.17</v>
      </c>
      <c r="I38" s="14">
        <v>111599.56</v>
      </c>
      <c r="J38" s="22">
        <v>106022.91</v>
      </c>
      <c r="K38" s="11">
        <v>124898.94</v>
      </c>
      <c r="L38" s="4">
        <v>119931.13</v>
      </c>
      <c r="M38" s="4">
        <v>114514.21</v>
      </c>
      <c r="N38" s="5">
        <f t="shared" si="0"/>
        <v>1336608.98</v>
      </c>
    </row>
    <row r="39" spans="1:14">
      <c r="A39" t="s">
        <v>27</v>
      </c>
      <c r="B39" s="11">
        <v>154275.18</v>
      </c>
      <c r="C39" s="14">
        <v>155547.22</v>
      </c>
      <c r="D39" s="14">
        <v>159625.57</v>
      </c>
      <c r="E39" s="14">
        <v>153399.54999999999</v>
      </c>
      <c r="F39" s="4">
        <v>165126.34</v>
      </c>
      <c r="G39" s="14">
        <v>170113.3</v>
      </c>
      <c r="H39" s="18">
        <v>187026.74</v>
      </c>
      <c r="I39" s="14">
        <v>189997.23</v>
      </c>
      <c r="J39" s="22">
        <v>179842.05</v>
      </c>
      <c r="K39" s="11">
        <v>203390.95</v>
      </c>
      <c r="L39" s="4">
        <v>180850.22</v>
      </c>
      <c r="M39" s="4">
        <v>164236.38</v>
      </c>
      <c r="N39" s="5">
        <f t="shared" si="0"/>
        <v>2063430.73</v>
      </c>
    </row>
    <row r="40" spans="1:14">
      <c r="A40" t="s">
        <v>103</v>
      </c>
      <c r="B40" s="11">
        <v>0</v>
      </c>
      <c r="C40" s="14">
        <v>0</v>
      </c>
      <c r="D40" s="14">
        <v>0</v>
      </c>
      <c r="E40" s="14">
        <v>0</v>
      </c>
      <c r="F40" s="4">
        <v>0</v>
      </c>
      <c r="G40" s="14">
        <v>0</v>
      </c>
      <c r="H40" s="18">
        <v>0</v>
      </c>
      <c r="I40" s="14">
        <v>0</v>
      </c>
      <c r="J40" s="22">
        <v>0</v>
      </c>
      <c r="K40" s="11">
        <v>0</v>
      </c>
      <c r="L40" s="4">
        <v>0</v>
      </c>
      <c r="M40" s="4">
        <v>0</v>
      </c>
      <c r="N40" s="5">
        <f t="shared" si="0"/>
        <v>0</v>
      </c>
    </row>
    <row r="41" spans="1:14">
      <c r="A41" t="s">
        <v>29</v>
      </c>
      <c r="B41" s="11">
        <v>0</v>
      </c>
      <c r="C41" s="14">
        <v>0</v>
      </c>
      <c r="D41" s="14">
        <v>0</v>
      </c>
      <c r="E41" s="14">
        <v>0</v>
      </c>
      <c r="F41" s="4">
        <v>0</v>
      </c>
      <c r="G41" s="14">
        <v>0</v>
      </c>
      <c r="H41" s="18">
        <v>0</v>
      </c>
      <c r="I41" s="14">
        <v>0</v>
      </c>
      <c r="J41" s="22">
        <v>0</v>
      </c>
      <c r="K41" s="11">
        <v>0</v>
      </c>
      <c r="L41" s="4">
        <v>0</v>
      </c>
      <c r="M41" s="4">
        <v>0</v>
      </c>
      <c r="N41" s="5">
        <f t="shared" si="0"/>
        <v>0</v>
      </c>
    </row>
    <row r="42" spans="1:14">
      <c r="A42" t="s">
        <v>104</v>
      </c>
      <c r="B42" s="11">
        <v>0</v>
      </c>
      <c r="C42" s="14">
        <v>0</v>
      </c>
      <c r="D42" s="14">
        <v>0</v>
      </c>
      <c r="E42" s="14">
        <v>0</v>
      </c>
      <c r="F42" s="4">
        <v>0</v>
      </c>
      <c r="G42" s="14">
        <v>0</v>
      </c>
      <c r="H42" s="18">
        <v>0</v>
      </c>
      <c r="I42" s="14">
        <v>0</v>
      </c>
      <c r="J42" s="22">
        <v>0</v>
      </c>
      <c r="K42" s="11">
        <v>0</v>
      </c>
      <c r="L42" s="4">
        <v>0</v>
      </c>
      <c r="M42" s="4">
        <v>0</v>
      </c>
      <c r="N42" s="5">
        <f t="shared" si="0"/>
        <v>0</v>
      </c>
    </row>
    <row r="43" spans="1:14">
      <c r="A43" t="s">
        <v>31</v>
      </c>
      <c r="B43" s="11">
        <v>0</v>
      </c>
      <c r="C43" s="14">
        <v>0</v>
      </c>
      <c r="D43" s="14">
        <v>0</v>
      </c>
      <c r="E43" s="14">
        <v>0</v>
      </c>
      <c r="F43" s="4">
        <v>0</v>
      </c>
      <c r="G43" s="14">
        <v>0</v>
      </c>
      <c r="H43" s="18">
        <v>0</v>
      </c>
      <c r="I43" s="14">
        <v>0</v>
      </c>
      <c r="J43" s="22">
        <v>0</v>
      </c>
      <c r="K43" s="11">
        <v>0</v>
      </c>
      <c r="L43" s="4">
        <v>0</v>
      </c>
      <c r="M43" s="4">
        <v>0</v>
      </c>
      <c r="N43" s="5">
        <f t="shared" si="0"/>
        <v>0</v>
      </c>
    </row>
    <row r="44" spans="1:14">
      <c r="A44" t="s">
        <v>32</v>
      </c>
      <c r="B44" s="11">
        <v>0</v>
      </c>
      <c r="C44" s="14">
        <v>0</v>
      </c>
      <c r="D44" s="14">
        <v>0</v>
      </c>
      <c r="E44" s="14">
        <v>0</v>
      </c>
      <c r="F44" s="4">
        <v>0</v>
      </c>
      <c r="G44" s="14">
        <v>0</v>
      </c>
      <c r="H44" s="18">
        <v>0</v>
      </c>
      <c r="I44" s="14">
        <v>0</v>
      </c>
      <c r="J44" s="22">
        <v>0</v>
      </c>
      <c r="K44" s="11">
        <v>0</v>
      </c>
      <c r="L44" s="4">
        <v>0</v>
      </c>
      <c r="M44" s="4">
        <v>0</v>
      </c>
      <c r="N44" s="5">
        <f t="shared" si="0"/>
        <v>0</v>
      </c>
    </row>
    <row r="45" spans="1:14">
      <c r="A45" t="s">
        <v>33</v>
      </c>
      <c r="B45" s="11">
        <v>0</v>
      </c>
      <c r="C45" s="14">
        <v>0</v>
      </c>
      <c r="D45" s="14">
        <v>0</v>
      </c>
      <c r="E45" s="14">
        <v>0</v>
      </c>
      <c r="F45" s="4">
        <v>0</v>
      </c>
      <c r="G45" s="14">
        <v>0</v>
      </c>
      <c r="H45" s="18">
        <v>0</v>
      </c>
      <c r="I45" s="14">
        <v>0</v>
      </c>
      <c r="J45" s="22">
        <v>0</v>
      </c>
      <c r="K45" s="11">
        <v>0</v>
      </c>
      <c r="L45" s="4">
        <v>0</v>
      </c>
      <c r="M45" s="4">
        <v>0</v>
      </c>
      <c r="N45" s="5">
        <f t="shared" si="0"/>
        <v>0</v>
      </c>
    </row>
    <row r="46" spans="1:14">
      <c r="A46" t="s">
        <v>105</v>
      </c>
      <c r="B46" s="11">
        <v>0</v>
      </c>
      <c r="C46" s="14">
        <v>0</v>
      </c>
      <c r="D46" s="14">
        <v>0</v>
      </c>
      <c r="E46" s="14">
        <v>0</v>
      </c>
      <c r="F46" s="4">
        <v>0</v>
      </c>
      <c r="G46" s="14">
        <v>0</v>
      </c>
      <c r="H46" s="18">
        <v>0</v>
      </c>
      <c r="I46" s="14">
        <v>0</v>
      </c>
      <c r="J46" s="22">
        <v>0</v>
      </c>
      <c r="K46" s="11">
        <v>0</v>
      </c>
      <c r="L46" s="4">
        <v>0</v>
      </c>
      <c r="M46" s="4">
        <v>0</v>
      </c>
      <c r="N46" s="5">
        <f t="shared" si="0"/>
        <v>0</v>
      </c>
    </row>
    <row r="47" spans="1:14">
      <c r="A47" t="s">
        <v>106</v>
      </c>
      <c r="B47" s="11">
        <v>1084525.3999999999</v>
      </c>
      <c r="C47" s="14">
        <v>1093252.77</v>
      </c>
      <c r="D47" s="14">
        <v>1153682.81</v>
      </c>
      <c r="E47" s="14">
        <v>1105196.97</v>
      </c>
      <c r="F47" s="4">
        <v>1250716.3600000001</v>
      </c>
      <c r="G47" s="14">
        <v>1239707.78</v>
      </c>
      <c r="H47" s="18">
        <v>1311415.31</v>
      </c>
      <c r="I47" s="14">
        <v>1410705.56</v>
      </c>
      <c r="J47" s="22">
        <v>1313953.8</v>
      </c>
      <c r="K47" s="11">
        <v>1518277.11</v>
      </c>
      <c r="L47" s="4">
        <v>1402139.47</v>
      </c>
      <c r="M47" s="4">
        <v>1251203.45</v>
      </c>
      <c r="N47" s="5">
        <f t="shared" si="0"/>
        <v>15134776.790000001</v>
      </c>
    </row>
    <row r="48" spans="1:14">
      <c r="A48" t="s">
        <v>107</v>
      </c>
      <c r="B48" s="11">
        <v>505585.33</v>
      </c>
      <c r="C48" s="14">
        <v>523065.21</v>
      </c>
      <c r="D48" s="14">
        <v>540785.37</v>
      </c>
      <c r="E48" s="14">
        <v>515862.97</v>
      </c>
      <c r="F48" s="4">
        <v>558942.23</v>
      </c>
      <c r="G48" s="14">
        <v>520384.48</v>
      </c>
      <c r="H48" s="18">
        <v>514513.11</v>
      </c>
      <c r="I48" s="14">
        <v>516038.91</v>
      </c>
      <c r="J48" s="22">
        <v>502276.48</v>
      </c>
      <c r="K48" s="11">
        <v>541565.12</v>
      </c>
      <c r="L48" s="4">
        <v>531608.77</v>
      </c>
      <c r="M48" s="4">
        <v>548246.63</v>
      </c>
      <c r="N48" s="5">
        <f t="shared" si="0"/>
        <v>6318874.6100000003</v>
      </c>
    </row>
    <row r="49" spans="1:14">
      <c r="A49" t="s">
        <v>37</v>
      </c>
      <c r="B49" s="11">
        <v>0</v>
      </c>
      <c r="C49" s="14">
        <v>0</v>
      </c>
      <c r="D49" s="14">
        <v>0</v>
      </c>
      <c r="E49" s="14">
        <v>0</v>
      </c>
      <c r="F49" s="4">
        <v>0</v>
      </c>
      <c r="G49" s="14">
        <v>0</v>
      </c>
      <c r="H49" s="18">
        <v>0</v>
      </c>
      <c r="I49" s="14">
        <v>0</v>
      </c>
      <c r="J49" s="22">
        <v>0</v>
      </c>
      <c r="K49" s="11">
        <v>0</v>
      </c>
      <c r="L49" s="4">
        <v>0</v>
      </c>
      <c r="M49" s="4">
        <v>0</v>
      </c>
      <c r="N49" s="5">
        <f t="shared" si="0"/>
        <v>0</v>
      </c>
    </row>
    <row r="50" spans="1:14">
      <c r="A50" t="s">
        <v>38</v>
      </c>
      <c r="B50" s="11">
        <v>0</v>
      </c>
      <c r="C50" s="14">
        <v>0</v>
      </c>
      <c r="D50" s="14">
        <v>0</v>
      </c>
      <c r="E50" s="14">
        <v>0</v>
      </c>
      <c r="F50" s="4">
        <v>0</v>
      </c>
      <c r="G50" s="14">
        <v>0</v>
      </c>
      <c r="H50" s="18">
        <v>0</v>
      </c>
      <c r="I50" s="14">
        <v>0</v>
      </c>
      <c r="J50" s="22">
        <v>0</v>
      </c>
      <c r="K50" s="11">
        <v>0</v>
      </c>
      <c r="L50" s="4">
        <v>0</v>
      </c>
      <c r="M50" s="4">
        <v>0</v>
      </c>
      <c r="N50" s="5">
        <f t="shared" si="0"/>
        <v>0</v>
      </c>
    </row>
    <row r="51" spans="1:14">
      <c r="A51" t="s">
        <v>39</v>
      </c>
      <c r="B51" s="11">
        <v>50383.25</v>
      </c>
      <c r="C51" s="14">
        <v>56104.27</v>
      </c>
      <c r="D51" s="14">
        <v>49851.76</v>
      </c>
      <c r="E51" s="14">
        <v>42712.82</v>
      </c>
      <c r="F51" s="4">
        <v>45747.37</v>
      </c>
      <c r="G51" s="14">
        <v>47098.77</v>
      </c>
      <c r="H51" s="18">
        <v>45299.56</v>
      </c>
      <c r="I51" s="14">
        <v>41165.26</v>
      </c>
      <c r="J51" s="22">
        <v>39048.03</v>
      </c>
      <c r="K51" s="11">
        <v>53345.96</v>
      </c>
      <c r="L51" s="4">
        <v>47751.38</v>
      </c>
      <c r="M51" s="4">
        <v>53566.71</v>
      </c>
      <c r="N51" s="5">
        <f t="shared" si="0"/>
        <v>572075.14</v>
      </c>
    </row>
    <row r="52" spans="1:14">
      <c r="A52" t="s">
        <v>108</v>
      </c>
      <c r="B52" s="11">
        <v>591789.92000000004</v>
      </c>
      <c r="C52" s="14">
        <v>595749.09</v>
      </c>
      <c r="D52" s="14">
        <v>615634.67000000004</v>
      </c>
      <c r="E52" s="14">
        <v>574296.57999999996</v>
      </c>
      <c r="F52" s="4">
        <v>648925.9</v>
      </c>
      <c r="G52" s="14">
        <v>598941.31999999995</v>
      </c>
      <c r="H52" s="18">
        <v>645428.69999999995</v>
      </c>
      <c r="I52" s="14">
        <v>723366.04</v>
      </c>
      <c r="J52" s="22">
        <v>657828.26</v>
      </c>
      <c r="K52" s="11">
        <v>737371.66</v>
      </c>
      <c r="L52" s="4">
        <v>683464.98</v>
      </c>
      <c r="M52" s="4">
        <v>673775.11</v>
      </c>
      <c r="N52" s="5">
        <f t="shared" si="0"/>
        <v>7746572.2299999995</v>
      </c>
    </row>
    <row r="53" spans="1:14">
      <c r="A53" t="s">
        <v>41</v>
      </c>
      <c r="B53" s="11">
        <v>652433.61</v>
      </c>
      <c r="C53" s="14">
        <v>660323.47</v>
      </c>
      <c r="D53" s="14">
        <v>670144.41</v>
      </c>
      <c r="E53" s="14">
        <v>604423.56999999995</v>
      </c>
      <c r="F53" s="4">
        <v>721855.62</v>
      </c>
      <c r="G53" s="14">
        <v>679129.35</v>
      </c>
      <c r="H53" s="18">
        <v>676027.93</v>
      </c>
      <c r="I53" s="14">
        <v>666707.48</v>
      </c>
      <c r="J53" s="22">
        <v>632360.4</v>
      </c>
      <c r="K53" s="11">
        <v>733755.3</v>
      </c>
      <c r="L53" s="4">
        <v>699549.29</v>
      </c>
      <c r="M53" s="4">
        <v>698035.57</v>
      </c>
      <c r="N53" s="5">
        <f t="shared" si="0"/>
        <v>8094746</v>
      </c>
    </row>
    <row r="54" spans="1:14">
      <c r="A54" t="s">
        <v>42</v>
      </c>
      <c r="B54" s="11">
        <v>288704.39</v>
      </c>
      <c r="C54" s="14">
        <v>286631.40000000002</v>
      </c>
      <c r="D54" s="14">
        <v>304546.34999999998</v>
      </c>
      <c r="E54" s="14">
        <v>282603.65000000002</v>
      </c>
      <c r="F54" s="4">
        <v>291518.82</v>
      </c>
      <c r="G54" s="14">
        <v>294419.38</v>
      </c>
      <c r="H54" s="18">
        <v>329548.46000000002</v>
      </c>
      <c r="I54" s="14">
        <v>334096.34000000003</v>
      </c>
      <c r="J54" s="22">
        <v>300111.90000000002</v>
      </c>
      <c r="K54" s="11">
        <v>352170.39</v>
      </c>
      <c r="L54" s="4">
        <v>325512.51</v>
      </c>
      <c r="M54" s="4">
        <v>306730.02</v>
      </c>
      <c r="N54" s="5">
        <f t="shared" si="0"/>
        <v>3696593.61</v>
      </c>
    </row>
    <row r="55" spans="1:14">
      <c r="A55" t="s">
        <v>109</v>
      </c>
      <c r="B55" s="11">
        <v>135482.70000000001</v>
      </c>
      <c r="C55" s="14">
        <v>148842.32999999999</v>
      </c>
      <c r="D55" s="14">
        <v>138712.78</v>
      </c>
      <c r="E55" s="14">
        <v>92713.36</v>
      </c>
      <c r="F55" s="4">
        <v>108320.16</v>
      </c>
      <c r="G55" s="14">
        <v>96177.88</v>
      </c>
      <c r="H55" s="18">
        <v>119417.12</v>
      </c>
      <c r="I55" s="14">
        <v>132629.10999999999</v>
      </c>
      <c r="J55" s="22">
        <v>114034.2</v>
      </c>
      <c r="K55" s="11">
        <v>141902.03</v>
      </c>
      <c r="L55" s="4">
        <v>136085.46</v>
      </c>
      <c r="M55" s="4">
        <v>133150.17000000001</v>
      </c>
      <c r="N55" s="5">
        <f t="shared" si="0"/>
        <v>1497467.3</v>
      </c>
    </row>
    <row r="56" spans="1:14">
      <c r="A56" t="s">
        <v>110</v>
      </c>
      <c r="B56" s="11">
        <v>0</v>
      </c>
      <c r="C56" s="14">
        <v>0</v>
      </c>
      <c r="D56" s="14">
        <v>0</v>
      </c>
      <c r="E56" s="14">
        <v>0</v>
      </c>
      <c r="F56" s="4">
        <v>0</v>
      </c>
      <c r="G56" s="14">
        <v>0</v>
      </c>
      <c r="H56" s="18">
        <v>0</v>
      </c>
      <c r="I56" s="14">
        <v>0</v>
      </c>
      <c r="J56" s="22">
        <v>0</v>
      </c>
      <c r="K56" s="11">
        <v>0</v>
      </c>
      <c r="L56" s="4">
        <v>0</v>
      </c>
      <c r="M56" s="4">
        <v>0</v>
      </c>
      <c r="N56" s="5">
        <f t="shared" si="0"/>
        <v>0</v>
      </c>
    </row>
    <row r="57" spans="1:14">
      <c r="A57" t="s">
        <v>111</v>
      </c>
      <c r="B57" s="11">
        <v>268269.77</v>
      </c>
      <c r="C57" s="14">
        <v>282516.7</v>
      </c>
      <c r="D57" s="14">
        <v>255500.73</v>
      </c>
      <c r="E57" s="14">
        <v>218785.57</v>
      </c>
      <c r="F57" s="4">
        <v>232414.16</v>
      </c>
      <c r="G57" s="14">
        <v>204037.31</v>
      </c>
      <c r="H57" s="18">
        <v>204155.33</v>
      </c>
      <c r="I57" s="14">
        <v>207326.11</v>
      </c>
      <c r="J57" s="22">
        <v>205645.94</v>
      </c>
      <c r="K57" s="11">
        <v>230065.96</v>
      </c>
      <c r="L57" s="4">
        <v>237713.66</v>
      </c>
      <c r="M57" s="4">
        <v>253936.69</v>
      </c>
      <c r="N57" s="5">
        <f t="shared" si="0"/>
        <v>2800367.93</v>
      </c>
    </row>
    <row r="58" spans="1:14">
      <c r="A58" t="s">
        <v>46</v>
      </c>
      <c r="B58" s="11">
        <v>95553.14</v>
      </c>
      <c r="C58" s="14">
        <v>92883.46</v>
      </c>
      <c r="D58" s="14">
        <v>102836.78</v>
      </c>
      <c r="E58" s="14">
        <v>92763.99</v>
      </c>
      <c r="F58" s="4">
        <v>77828.55</v>
      </c>
      <c r="G58" s="14">
        <v>119565.43</v>
      </c>
      <c r="H58" s="18">
        <v>135916.06</v>
      </c>
      <c r="I58" s="14">
        <v>121183.89</v>
      </c>
      <c r="J58" s="22">
        <v>101380.51</v>
      </c>
      <c r="K58" s="11">
        <v>132427.23000000001</v>
      </c>
      <c r="L58" s="4">
        <v>121066.19</v>
      </c>
      <c r="M58" s="4">
        <v>103621.16</v>
      </c>
      <c r="N58" s="5">
        <f t="shared" si="0"/>
        <v>1297026.3899999999</v>
      </c>
    </row>
    <row r="59" spans="1:14">
      <c r="A59" t="s">
        <v>112</v>
      </c>
      <c r="B59" s="11">
        <v>0</v>
      </c>
      <c r="C59" s="14">
        <v>0</v>
      </c>
      <c r="D59" s="14">
        <v>0</v>
      </c>
      <c r="E59" s="14">
        <v>0</v>
      </c>
      <c r="F59" s="4">
        <v>0</v>
      </c>
      <c r="G59" s="14">
        <v>0</v>
      </c>
      <c r="H59" s="18">
        <v>0</v>
      </c>
      <c r="I59" s="14">
        <v>0</v>
      </c>
      <c r="J59" s="22">
        <v>0</v>
      </c>
      <c r="K59" s="11">
        <v>0</v>
      </c>
      <c r="L59" s="4">
        <v>0</v>
      </c>
      <c r="M59" s="4">
        <v>0</v>
      </c>
      <c r="N59" s="5">
        <f t="shared" si="0"/>
        <v>0</v>
      </c>
    </row>
    <row r="60" spans="1:14">
      <c r="A60" t="s">
        <v>113</v>
      </c>
      <c r="B60" s="11">
        <v>0</v>
      </c>
      <c r="C60" s="14">
        <v>0</v>
      </c>
      <c r="D60" s="14">
        <v>0</v>
      </c>
      <c r="E60" s="14">
        <v>0</v>
      </c>
      <c r="F60" s="4">
        <v>0</v>
      </c>
      <c r="G60" s="14">
        <v>0</v>
      </c>
      <c r="H60" s="18">
        <v>0</v>
      </c>
      <c r="I60" s="14">
        <v>0</v>
      </c>
      <c r="J60" s="22">
        <v>0</v>
      </c>
      <c r="K60" s="11">
        <v>0</v>
      </c>
      <c r="L60" s="4">
        <v>0</v>
      </c>
      <c r="M60" s="4">
        <v>0</v>
      </c>
      <c r="N60" s="5">
        <f t="shared" si="0"/>
        <v>0</v>
      </c>
    </row>
    <row r="61" spans="1:14">
      <c r="A61" t="s">
        <v>114</v>
      </c>
      <c r="B61" s="11">
        <v>2089562.15</v>
      </c>
      <c r="C61" s="14">
        <v>2107904.52</v>
      </c>
      <c r="D61" s="14">
        <v>2267505.75</v>
      </c>
      <c r="E61" s="14">
        <v>2227392.94</v>
      </c>
      <c r="F61" s="4">
        <v>2296498.4300000002</v>
      </c>
      <c r="G61" s="14">
        <v>2247293.79</v>
      </c>
      <c r="H61" s="18">
        <v>2436731.31</v>
      </c>
      <c r="I61" s="14">
        <v>2434048.87</v>
      </c>
      <c r="J61" s="22">
        <v>2224625.7400000002</v>
      </c>
      <c r="K61" s="11">
        <v>2579904.4900000002</v>
      </c>
      <c r="L61" s="4">
        <v>2460155.4700000002</v>
      </c>
      <c r="M61" s="4">
        <v>2373648.52</v>
      </c>
      <c r="N61" s="5">
        <f t="shared" si="0"/>
        <v>27745271.98</v>
      </c>
    </row>
    <row r="62" spans="1:14">
      <c r="A62" t="s">
        <v>50</v>
      </c>
      <c r="B62" s="11">
        <v>0</v>
      </c>
      <c r="C62" s="14">
        <v>0</v>
      </c>
      <c r="D62" s="14">
        <v>0</v>
      </c>
      <c r="E62" s="14">
        <v>0</v>
      </c>
      <c r="F62" s="4">
        <v>0</v>
      </c>
      <c r="G62" s="14">
        <v>0</v>
      </c>
      <c r="H62" s="18">
        <v>0</v>
      </c>
      <c r="I62" s="14">
        <v>798850.34</v>
      </c>
      <c r="J62" s="22">
        <v>775553.31</v>
      </c>
      <c r="K62" s="11">
        <v>886390.4</v>
      </c>
      <c r="L62" s="4">
        <v>853645.95</v>
      </c>
      <c r="M62" s="4">
        <v>818735.46</v>
      </c>
      <c r="N62" s="5">
        <f t="shared" si="0"/>
        <v>4133175.46</v>
      </c>
    </row>
    <row r="63" spans="1:14">
      <c r="A63" t="s">
        <v>115</v>
      </c>
      <c r="B63" s="11">
        <v>0</v>
      </c>
      <c r="C63" s="14">
        <v>0</v>
      </c>
      <c r="D63" s="14">
        <v>0</v>
      </c>
      <c r="E63" s="14">
        <v>0</v>
      </c>
      <c r="F63" s="4">
        <v>0</v>
      </c>
      <c r="G63" s="14">
        <v>0</v>
      </c>
      <c r="H63" s="18">
        <v>0</v>
      </c>
      <c r="I63" s="14">
        <v>0</v>
      </c>
      <c r="J63" s="22">
        <v>0</v>
      </c>
      <c r="K63" s="11">
        <v>0</v>
      </c>
      <c r="L63" s="4">
        <v>0</v>
      </c>
      <c r="M63" s="4">
        <v>0</v>
      </c>
      <c r="N63" s="5">
        <f t="shared" si="0"/>
        <v>0</v>
      </c>
    </row>
    <row r="64" spans="1:14">
      <c r="A64" t="s">
        <v>116</v>
      </c>
      <c r="B64" s="11">
        <v>937082.08</v>
      </c>
      <c r="C64" s="14">
        <v>954825.63</v>
      </c>
      <c r="D64" s="14">
        <v>969978.98</v>
      </c>
      <c r="E64" s="14">
        <v>919348.71</v>
      </c>
      <c r="F64" s="4">
        <v>1041553.13</v>
      </c>
      <c r="G64" s="14">
        <v>954495.52</v>
      </c>
      <c r="H64" s="18">
        <v>982550.89</v>
      </c>
      <c r="I64" s="14">
        <v>1003702.32</v>
      </c>
      <c r="J64" s="22">
        <v>974246.12</v>
      </c>
      <c r="K64" s="11">
        <v>1119554.06</v>
      </c>
      <c r="L64" s="4">
        <v>1065949.1599999999</v>
      </c>
      <c r="M64" s="4">
        <v>1047573.24</v>
      </c>
      <c r="N64" s="5">
        <f t="shared" si="0"/>
        <v>11970859.840000002</v>
      </c>
    </row>
    <row r="65" spans="1:14">
      <c r="A65" t="s">
        <v>117</v>
      </c>
      <c r="B65" s="11">
        <v>119836.08</v>
      </c>
      <c r="C65" s="14">
        <v>116503.17</v>
      </c>
      <c r="D65" s="14">
        <v>121559.66</v>
      </c>
      <c r="E65" s="14">
        <v>117054.44</v>
      </c>
      <c r="F65" s="4">
        <v>117722.71</v>
      </c>
      <c r="G65" s="14">
        <v>111779.97</v>
      </c>
      <c r="H65" s="18">
        <v>115915.86</v>
      </c>
      <c r="I65" s="14">
        <v>118959.13</v>
      </c>
      <c r="J65" s="22">
        <v>111102.48</v>
      </c>
      <c r="K65" s="11">
        <v>129597.77</v>
      </c>
      <c r="L65" s="4">
        <v>130581.73</v>
      </c>
      <c r="M65" s="4">
        <v>136685.75</v>
      </c>
      <c r="N65" s="5">
        <f t="shared" si="0"/>
        <v>1447298.75</v>
      </c>
    </row>
    <row r="66" spans="1:14">
      <c r="A66" t="s">
        <v>118</v>
      </c>
      <c r="B66" s="11">
        <v>0</v>
      </c>
      <c r="C66" s="14">
        <v>0</v>
      </c>
      <c r="D66" s="14">
        <v>0</v>
      </c>
      <c r="E66" s="14">
        <v>0</v>
      </c>
      <c r="F66" s="4">
        <v>0</v>
      </c>
      <c r="G66" s="14">
        <v>0</v>
      </c>
      <c r="H66" s="18">
        <v>0</v>
      </c>
      <c r="I66" s="14">
        <v>0</v>
      </c>
      <c r="J66" s="22">
        <v>0</v>
      </c>
      <c r="K66" s="11">
        <v>0</v>
      </c>
      <c r="L66" s="4">
        <v>0</v>
      </c>
      <c r="M66" s="4">
        <v>0</v>
      </c>
      <c r="N66" s="5">
        <f t="shared" si="0"/>
        <v>0</v>
      </c>
    </row>
    <row r="67" spans="1:14">
      <c r="A67" t="s">
        <v>119</v>
      </c>
      <c r="B67" s="11">
        <v>476518.11</v>
      </c>
      <c r="C67" s="14">
        <v>479086.78</v>
      </c>
      <c r="D67" s="14">
        <v>502140.47</v>
      </c>
      <c r="E67" s="14">
        <v>455929.5</v>
      </c>
      <c r="F67" s="4">
        <v>527306.84</v>
      </c>
      <c r="G67" s="14">
        <v>497435.03</v>
      </c>
      <c r="H67" s="18">
        <v>513430.45</v>
      </c>
      <c r="I67" s="14">
        <v>521603.6</v>
      </c>
      <c r="J67" s="22">
        <v>467270.22</v>
      </c>
      <c r="K67" s="11">
        <v>560811.05000000005</v>
      </c>
      <c r="L67" s="4">
        <v>540836.51</v>
      </c>
      <c r="M67" s="4">
        <v>528576.79</v>
      </c>
      <c r="N67" s="5">
        <f t="shared" si="0"/>
        <v>6070945.3499999996</v>
      </c>
    </row>
    <row r="68" spans="1:14">
      <c r="A68" t="s">
        <v>120</v>
      </c>
      <c r="B68" s="11">
        <v>0</v>
      </c>
      <c r="C68" s="14">
        <v>0</v>
      </c>
      <c r="D68" s="14">
        <v>0</v>
      </c>
      <c r="E68" s="14">
        <v>0</v>
      </c>
      <c r="F68" s="4">
        <v>0</v>
      </c>
      <c r="G68" s="14">
        <v>0</v>
      </c>
      <c r="H68" s="18">
        <v>0</v>
      </c>
      <c r="I68" s="14">
        <v>0</v>
      </c>
      <c r="J68" s="22">
        <v>0</v>
      </c>
      <c r="K68" s="11">
        <v>0</v>
      </c>
      <c r="L68" s="4">
        <v>0</v>
      </c>
      <c r="M68" s="4">
        <v>0</v>
      </c>
      <c r="N68" s="5">
        <f t="shared" si="0"/>
        <v>0</v>
      </c>
    </row>
    <row r="69" spans="1:14">
      <c r="A69" t="s">
        <v>121</v>
      </c>
      <c r="B69" s="11">
        <v>566332.17000000004</v>
      </c>
      <c r="C69" s="14">
        <v>585678.27</v>
      </c>
      <c r="D69" s="14">
        <v>573815.65</v>
      </c>
      <c r="E69" s="14">
        <v>528871.23</v>
      </c>
      <c r="F69" s="4">
        <v>623485.82999999996</v>
      </c>
      <c r="G69" s="14">
        <v>610059.88</v>
      </c>
      <c r="H69" s="18">
        <v>629871.53</v>
      </c>
      <c r="I69" s="14">
        <v>661931.88</v>
      </c>
      <c r="J69" s="22">
        <v>637457.98</v>
      </c>
      <c r="K69" s="11">
        <v>745173.65</v>
      </c>
      <c r="L69" s="4">
        <v>698339.13</v>
      </c>
      <c r="M69" s="4">
        <v>633126.03</v>
      </c>
      <c r="N69" s="5">
        <f t="shared" si="0"/>
        <v>7494143.2300000004</v>
      </c>
    </row>
    <row r="70" spans="1:14">
      <c r="A70" t="s">
        <v>122</v>
      </c>
      <c r="B70" s="11">
        <v>0</v>
      </c>
      <c r="C70" s="14">
        <v>0</v>
      </c>
      <c r="D70" s="14">
        <v>0</v>
      </c>
      <c r="E70" s="14">
        <v>0</v>
      </c>
      <c r="F70" s="4">
        <v>0</v>
      </c>
      <c r="G70" s="14">
        <v>0</v>
      </c>
      <c r="H70" s="18">
        <v>0</v>
      </c>
      <c r="I70" s="14">
        <v>0</v>
      </c>
      <c r="J70" s="22">
        <v>0</v>
      </c>
      <c r="K70" s="11">
        <v>0</v>
      </c>
      <c r="L70" s="4">
        <v>0</v>
      </c>
      <c r="M70" s="4">
        <v>0</v>
      </c>
      <c r="N70" s="5">
        <f t="shared" si="0"/>
        <v>0</v>
      </c>
    </row>
    <row r="71" spans="1:14">
      <c r="A71" t="s">
        <v>59</v>
      </c>
      <c r="B71" s="11">
        <v>0</v>
      </c>
      <c r="C71" s="14">
        <v>0</v>
      </c>
      <c r="D71" s="14">
        <v>0</v>
      </c>
      <c r="E71" s="14">
        <v>0</v>
      </c>
      <c r="F71" s="4">
        <v>0</v>
      </c>
      <c r="G71" s="14">
        <v>0</v>
      </c>
      <c r="H71" s="18">
        <v>0</v>
      </c>
      <c r="I71" s="14">
        <v>0</v>
      </c>
      <c r="J71" s="22">
        <v>0</v>
      </c>
      <c r="K71" s="11">
        <v>0</v>
      </c>
      <c r="L71" s="4">
        <v>0</v>
      </c>
      <c r="M71" s="4">
        <v>0</v>
      </c>
      <c r="N71" s="5">
        <f t="shared" si="0"/>
        <v>0</v>
      </c>
    </row>
    <row r="72" spans="1:14">
      <c r="A72" t="s">
        <v>123</v>
      </c>
      <c r="B72" s="11">
        <v>89853.49</v>
      </c>
      <c r="C72" s="14">
        <v>93144.01</v>
      </c>
      <c r="D72" s="14">
        <v>86305.35</v>
      </c>
      <c r="E72" s="14">
        <v>81510.100000000006</v>
      </c>
      <c r="F72" s="4">
        <v>83549.42</v>
      </c>
      <c r="G72" s="14">
        <v>86692.91</v>
      </c>
      <c r="H72" s="18">
        <v>94522.67</v>
      </c>
      <c r="I72" s="14">
        <v>89355.27</v>
      </c>
      <c r="J72" s="22">
        <v>79329.320000000007</v>
      </c>
      <c r="K72" s="11">
        <v>105059.42</v>
      </c>
      <c r="L72" s="4">
        <v>107831.05</v>
      </c>
      <c r="M72" s="4">
        <v>105355.6</v>
      </c>
      <c r="N72" s="5">
        <f t="shared" si="0"/>
        <v>1102508.6100000001</v>
      </c>
    </row>
    <row r="73" spans="1:14">
      <c r="A73" t="s">
        <v>61</v>
      </c>
      <c r="B73" s="11">
        <v>0</v>
      </c>
      <c r="C73" s="14">
        <v>0</v>
      </c>
      <c r="D73" s="14">
        <v>0</v>
      </c>
      <c r="E73" s="14">
        <v>0</v>
      </c>
      <c r="F73" s="4">
        <v>0</v>
      </c>
      <c r="G73" s="14">
        <v>0</v>
      </c>
      <c r="H73" s="18">
        <v>0</v>
      </c>
      <c r="I73" s="14">
        <v>0</v>
      </c>
      <c r="J73" s="22">
        <v>0</v>
      </c>
      <c r="K73" s="11">
        <v>0</v>
      </c>
      <c r="L73" s="4">
        <v>0</v>
      </c>
      <c r="M73" s="4">
        <v>0</v>
      </c>
      <c r="N73" s="5">
        <f t="shared" si="0"/>
        <v>0</v>
      </c>
    </row>
    <row r="74" spans="1:14">
      <c r="A74" t="s">
        <v>62</v>
      </c>
      <c r="B74" s="11">
        <v>0</v>
      </c>
      <c r="C74" s="14">
        <v>0</v>
      </c>
      <c r="D74" s="14">
        <v>0</v>
      </c>
      <c r="E74" s="14">
        <v>0</v>
      </c>
      <c r="F74" s="4">
        <v>0</v>
      </c>
      <c r="G74" s="14">
        <v>0</v>
      </c>
      <c r="H74" s="18">
        <v>0</v>
      </c>
      <c r="I74" s="14">
        <v>0</v>
      </c>
      <c r="J74" s="22">
        <v>0</v>
      </c>
      <c r="K74" s="11">
        <v>0</v>
      </c>
      <c r="L74" s="4">
        <v>0</v>
      </c>
      <c r="M74" s="4">
        <v>0</v>
      </c>
      <c r="N74" s="5">
        <f t="shared" si="0"/>
        <v>0</v>
      </c>
    </row>
    <row r="75" spans="1:14">
      <c r="A75" t="s">
        <v>124</v>
      </c>
      <c r="B75" s="11">
        <v>834707.93</v>
      </c>
      <c r="C75" s="14">
        <v>886836.21</v>
      </c>
      <c r="D75" s="14">
        <v>873368.57</v>
      </c>
      <c r="E75" s="14">
        <v>792606.55</v>
      </c>
      <c r="F75" s="4">
        <v>890400.08</v>
      </c>
      <c r="G75" s="14">
        <v>820873.49</v>
      </c>
      <c r="H75" s="18">
        <v>852768.78</v>
      </c>
      <c r="I75" s="14">
        <v>864787.45</v>
      </c>
      <c r="J75" s="22">
        <v>837216.8</v>
      </c>
      <c r="K75" s="11">
        <v>997880.56</v>
      </c>
      <c r="L75" s="4">
        <v>945831.14</v>
      </c>
      <c r="M75" s="4">
        <v>933081.01</v>
      </c>
      <c r="N75" s="5">
        <f t="shared" si="0"/>
        <v>10530358.57</v>
      </c>
    </row>
    <row r="76" spans="1:14">
      <c r="A76" t="s">
        <v>125</v>
      </c>
      <c r="B76" s="11">
        <v>0</v>
      </c>
      <c r="C76" s="14">
        <v>0</v>
      </c>
      <c r="D76" s="14">
        <v>0</v>
      </c>
      <c r="E76" s="14">
        <v>0</v>
      </c>
      <c r="F76" s="4">
        <v>0</v>
      </c>
      <c r="G76" s="14">
        <v>0</v>
      </c>
      <c r="H76" s="18">
        <v>0</v>
      </c>
      <c r="I76" s="14">
        <v>0</v>
      </c>
      <c r="J76" s="22">
        <v>0</v>
      </c>
      <c r="K76" s="11">
        <v>0</v>
      </c>
      <c r="L76" s="4">
        <v>0</v>
      </c>
      <c r="M76" s="4">
        <v>0</v>
      </c>
      <c r="N76" s="5">
        <f t="shared" si="0"/>
        <v>0</v>
      </c>
    </row>
    <row r="77" spans="1:14">
      <c r="A77" t="s">
        <v>126</v>
      </c>
      <c r="B77" s="11">
        <v>0</v>
      </c>
      <c r="C77" s="14">
        <v>0</v>
      </c>
      <c r="D77" s="14">
        <v>0</v>
      </c>
      <c r="E77" s="14">
        <v>0</v>
      </c>
      <c r="F77" s="4">
        <v>0</v>
      </c>
      <c r="G77" s="14">
        <v>0</v>
      </c>
      <c r="H77" s="18">
        <v>0</v>
      </c>
      <c r="I77" s="14">
        <v>0</v>
      </c>
      <c r="J77" s="22">
        <v>0</v>
      </c>
      <c r="K77" s="11">
        <v>0</v>
      </c>
      <c r="L77" s="4">
        <v>0</v>
      </c>
      <c r="M77" s="4">
        <v>0</v>
      </c>
      <c r="N77" s="5">
        <f>SUM(B77:M77)</f>
        <v>0</v>
      </c>
    </row>
    <row r="78" spans="1:14">
      <c r="A78" t="s">
        <v>66</v>
      </c>
      <c r="B78" s="11">
        <v>0</v>
      </c>
      <c r="C78" s="14">
        <v>0</v>
      </c>
      <c r="D78" s="14">
        <v>0</v>
      </c>
      <c r="E78" s="14">
        <v>0</v>
      </c>
      <c r="F78" s="4">
        <v>0</v>
      </c>
      <c r="G78" s="14">
        <v>0</v>
      </c>
      <c r="H78" s="18">
        <v>0</v>
      </c>
      <c r="I78" s="14">
        <v>0</v>
      </c>
      <c r="J78" s="22">
        <v>0</v>
      </c>
      <c r="K78" s="11">
        <v>0</v>
      </c>
      <c r="L78" s="4">
        <v>0</v>
      </c>
      <c r="M78" s="4">
        <v>0</v>
      </c>
      <c r="N78" s="5">
        <f>SUM(B78:M78)</f>
        <v>0</v>
      </c>
    </row>
    <row r="79" spans="1:14">
      <c r="A79" t="s">
        <v>1</v>
      </c>
    </row>
    <row r="80" spans="1:14" s="5" customFormat="1">
      <c r="A80" s="5" t="s">
        <v>68</v>
      </c>
      <c r="B80" s="5">
        <f t="shared" ref="B80:M80" si="1">SUM(B12:B78)</f>
        <v>16440037.069999998</v>
      </c>
      <c r="C80" s="5">
        <f t="shared" si="1"/>
        <v>16773126.48</v>
      </c>
      <c r="D80" s="5">
        <f t="shared" si="1"/>
        <v>17436653.599999998</v>
      </c>
      <c r="E80" s="5">
        <f t="shared" si="1"/>
        <v>16364561</v>
      </c>
      <c r="F80" s="5">
        <f t="shared" si="1"/>
        <v>17945726.57</v>
      </c>
      <c r="G80" s="5">
        <f t="shared" si="1"/>
        <v>17183213.290000003</v>
      </c>
      <c r="H80" s="5">
        <f t="shared" si="1"/>
        <v>17900455.760000002</v>
      </c>
      <c r="I80" s="5">
        <f t="shared" si="1"/>
        <v>19078033.109999999</v>
      </c>
      <c r="J80" s="5">
        <f t="shared" si="1"/>
        <v>17841851.169999998</v>
      </c>
      <c r="K80" s="5">
        <f t="shared" si="1"/>
        <v>20567670.799999997</v>
      </c>
      <c r="L80" s="5">
        <f t="shared" si="1"/>
        <v>19642146.400000002</v>
      </c>
      <c r="M80" s="5">
        <f t="shared" si="1"/>
        <v>19234924.360000003</v>
      </c>
      <c r="N80" s="5">
        <f>SUM(B80:M80)</f>
        <v>216408399.60999998</v>
      </c>
    </row>
  </sheetData>
  <mergeCells count="5">
    <mergeCell ref="A7:N7"/>
    <mergeCell ref="A3:N3"/>
    <mergeCell ref="A4:N4"/>
    <mergeCell ref="A5:N5"/>
    <mergeCell ref="A6:N6"/>
  </mergeCells>
  <phoneticPr fontId="4"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429B39-22BC-4EF9-8E22-37A0EF74BE40}"/>
</file>

<file path=customXml/itemProps2.xml><?xml version="1.0" encoding="utf-8"?>
<ds:datastoreItem xmlns:ds="http://schemas.openxmlformats.org/officeDocument/2006/customXml" ds:itemID="{3C9B6D11-6129-496E-B3BB-D51EECA6B295}"/>
</file>

<file path=customXml/itemProps3.xml><?xml version="1.0" encoding="utf-8"?>
<ds:datastoreItem xmlns:ds="http://schemas.openxmlformats.org/officeDocument/2006/customXml" ds:itemID="{922219BF-1E0A-4D64-98B0-42C0C4F9B4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SFY1415</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2013-05-30T12:40:46Z</cp:lastPrinted>
  <dcterms:created xsi:type="dcterms:W3CDTF">2005-12-06T18:39:52Z</dcterms:created>
  <dcterms:modified xsi:type="dcterms:W3CDTF">2022-03-16T15:25:12Z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