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J:\..Web files\F3\History\"/>
    </mc:Choice>
  </mc:AlternateContent>
  <xr:revisionPtr revIDLastSave="0" documentId="13_ncr:1_{03D94B52-8B72-41DA-8F41-196A14DD532C}" xr6:coauthVersionLast="46" xr6:coauthVersionMax="46" xr10:uidLastSave="{00000000-0000-0000-0000-000000000000}"/>
  <bookViews>
    <workbookView xWindow="28680" yWindow="-3900" windowWidth="16440" windowHeight="29040" tabRatio="873" xr2:uid="{00000000-000D-0000-FFFF-FFFF00000000}"/>
  </bookViews>
  <sheets>
    <sheet name="Line Item Detail" sheetId="8" r:id="rId1"/>
    <sheet name="SFY1516" sheetId="4" r:id="rId2"/>
    <sheet name="Local Option Sales Tax Coll" sheetId="1" r:id="rId3"/>
    <sheet name="Tourist Development Tax" sheetId="2" r:id="rId4"/>
    <sheet name="Conv &amp; Tourist Impact" sheetId="3" r:id="rId5"/>
    <sheet name="Voted 1-Cent Local Option Fuel" sheetId="5" r:id="rId6"/>
    <sheet name="Non-Voted Local Option Fuel " sheetId="6" r:id="rId7"/>
    <sheet name="Addtional Local Option Fuel" sheetId="7" r:id="rId8"/>
  </sheets>
  <definedNames>
    <definedName name="_xlnm.Print_Area" localSheetId="3">'Tourist Development Tax'!$A$9:$C$81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7" i="2" l="1"/>
  <c r="M55" i="2"/>
  <c r="M75" i="2"/>
  <c r="M75" i="3"/>
  <c r="M27" i="2"/>
  <c r="L75" i="2"/>
  <c r="L75" i="3" s="1"/>
  <c r="L80" i="3" s="1"/>
  <c r="K75" i="2"/>
  <c r="L27" i="3"/>
  <c r="K27" i="2"/>
  <c r="L55" i="2"/>
  <c r="L55" i="3"/>
  <c r="K55" i="2"/>
  <c r="K55" i="3"/>
  <c r="J55" i="2"/>
  <c r="J55" i="3" s="1"/>
  <c r="C78" i="4"/>
  <c r="C77" i="4"/>
  <c r="C76" i="4"/>
  <c r="C75" i="4"/>
  <c r="C73" i="4"/>
  <c r="C72" i="4"/>
  <c r="C71" i="4"/>
  <c r="C70" i="4"/>
  <c r="C69" i="4"/>
  <c r="C68" i="4"/>
  <c r="C67" i="4"/>
  <c r="C66" i="4"/>
  <c r="C65" i="4"/>
  <c r="C64" i="4"/>
  <c r="C63" i="4"/>
  <c r="C62" i="4"/>
  <c r="C61" i="4"/>
  <c r="C60" i="4"/>
  <c r="C59" i="4"/>
  <c r="C58" i="4"/>
  <c r="C57" i="4"/>
  <c r="C56" i="4"/>
  <c r="C55" i="4"/>
  <c r="C53" i="4"/>
  <c r="C52" i="4"/>
  <c r="C51" i="4"/>
  <c r="C50" i="4"/>
  <c r="C49" i="4"/>
  <c r="C48" i="4"/>
  <c r="C47" i="4"/>
  <c r="C46" i="4"/>
  <c r="C45" i="4"/>
  <c r="C44" i="4"/>
  <c r="C43" i="4"/>
  <c r="C42" i="4"/>
  <c r="C41" i="4"/>
  <c r="C40" i="4"/>
  <c r="C39" i="4"/>
  <c r="C38" i="4"/>
  <c r="C37" i="4"/>
  <c r="C36" i="4"/>
  <c r="C35" i="4"/>
  <c r="C34" i="4"/>
  <c r="C33" i="4"/>
  <c r="C32" i="4"/>
  <c r="C31" i="4"/>
  <c r="C30" i="4"/>
  <c r="C29" i="4"/>
  <c r="C28" i="4"/>
  <c r="C27" i="4"/>
  <c r="C25" i="4"/>
  <c r="C24" i="4"/>
  <c r="C23" i="4"/>
  <c r="C22" i="4"/>
  <c r="C21" i="4"/>
  <c r="C20" i="4"/>
  <c r="C19" i="4"/>
  <c r="C18" i="4"/>
  <c r="C17" i="4"/>
  <c r="C16" i="4"/>
  <c r="C15" i="4"/>
  <c r="C14" i="4"/>
  <c r="C13" i="4"/>
  <c r="C12" i="4"/>
  <c r="J27" i="2"/>
  <c r="I27" i="2"/>
  <c r="H27" i="2"/>
  <c r="H27" i="3"/>
  <c r="J75" i="2"/>
  <c r="N75" i="2" s="1"/>
  <c r="I55" i="2"/>
  <c r="I55" i="3" s="1"/>
  <c r="H55" i="2"/>
  <c r="H55" i="3" s="1"/>
  <c r="G55" i="2"/>
  <c r="G55" i="3" s="1"/>
  <c r="F55" i="2"/>
  <c r="F55" i="3" s="1"/>
  <c r="F80" i="3" s="1"/>
  <c r="E55" i="2"/>
  <c r="E55" i="3"/>
  <c r="D55" i="2"/>
  <c r="C55" i="2"/>
  <c r="C55" i="3" s="1"/>
  <c r="B55" i="2"/>
  <c r="C54" i="4" s="1"/>
  <c r="B55" i="3"/>
  <c r="G27" i="2"/>
  <c r="F27" i="2"/>
  <c r="F27" i="3"/>
  <c r="E27" i="2"/>
  <c r="E80" i="2" s="1"/>
  <c r="D27" i="2"/>
  <c r="D80" i="2"/>
  <c r="C27" i="2"/>
  <c r="C27" i="3" s="1"/>
  <c r="B27" i="2"/>
  <c r="C9" i="1"/>
  <c r="D9" i="1" s="1"/>
  <c r="M55" i="3"/>
  <c r="K27" i="3"/>
  <c r="N76" i="2"/>
  <c r="N68" i="2"/>
  <c r="J27" i="3"/>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15" i="2"/>
  <c r="N20" i="2"/>
  <c r="N56" i="2"/>
  <c r="N69" i="2"/>
  <c r="E80" i="6"/>
  <c r="N9" i="2"/>
  <c r="B9" i="2"/>
  <c r="N22" i="2"/>
  <c r="N9" i="3"/>
  <c r="B9" i="3"/>
  <c r="N9" i="5"/>
  <c r="B9" i="5"/>
  <c r="N9" i="6"/>
  <c r="B9" i="6"/>
  <c r="N9" i="7"/>
  <c r="B9" i="7"/>
  <c r="N70" i="2"/>
  <c r="C11" i="4"/>
  <c r="N78" i="2"/>
  <c r="N77" i="2"/>
  <c r="N74" i="2"/>
  <c r="N73" i="2"/>
  <c r="N72" i="2"/>
  <c r="N71" i="2"/>
  <c r="N67" i="2"/>
  <c r="N66" i="2"/>
  <c r="N65" i="2"/>
  <c r="N64" i="2"/>
  <c r="N63" i="2"/>
  <c r="N62" i="2"/>
  <c r="N61" i="2"/>
  <c r="N60" i="2"/>
  <c r="N59" i="2"/>
  <c r="N58" i="2"/>
  <c r="N57" i="2"/>
  <c r="N54" i="2"/>
  <c r="N53" i="2"/>
  <c r="N52" i="2"/>
  <c r="N51" i="2"/>
  <c r="N50" i="2"/>
  <c r="N49" i="2"/>
  <c r="N48" i="2"/>
  <c r="N47" i="2"/>
  <c r="N46" i="2"/>
  <c r="N45" i="2"/>
  <c r="N44" i="2"/>
  <c r="N43" i="2"/>
  <c r="N42" i="2"/>
  <c r="N41" i="2"/>
  <c r="N40" i="2"/>
  <c r="N39" i="2"/>
  <c r="N38" i="2"/>
  <c r="N37" i="2"/>
  <c r="N36" i="2"/>
  <c r="N35" i="2"/>
  <c r="N34" i="2"/>
  <c r="N33" i="2"/>
  <c r="N32" i="2"/>
  <c r="N31" i="2"/>
  <c r="N30" i="2"/>
  <c r="N29" i="2"/>
  <c r="N28" i="2"/>
  <c r="N26" i="2"/>
  <c r="N25" i="2"/>
  <c r="N24" i="2"/>
  <c r="N23" i="2"/>
  <c r="N21" i="2"/>
  <c r="N19" i="2"/>
  <c r="N18" i="2"/>
  <c r="N17" i="2"/>
  <c r="N16" i="2"/>
  <c r="N14" i="2"/>
  <c r="N13" i="2"/>
  <c r="N12" i="2"/>
  <c r="G78" i="4"/>
  <c r="F78" i="4"/>
  <c r="E78" i="4"/>
  <c r="D78" i="4"/>
  <c r="B78" i="4"/>
  <c r="G77" i="4"/>
  <c r="F77" i="4"/>
  <c r="E77" i="4"/>
  <c r="D77" i="4"/>
  <c r="B77" i="4"/>
  <c r="G76" i="4"/>
  <c r="F76" i="4"/>
  <c r="E76" i="4"/>
  <c r="D76" i="4"/>
  <c r="B76" i="4"/>
  <c r="G75" i="4"/>
  <c r="F75" i="4"/>
  <c r="E75" i="4"/>
  <c r="D75" i="4"/>
  <c r="B75" i="4"/>
  <c r="G74" i="4"/>
  <c r="F74" i="4"/>
  <c r="E74" i="4"/>
  <c r="B74" i="4"/>
  <c r="G73" i="4"/>
  <c r="F73" i="4"/>
  <c r="E73" i="4"/>
  <c r="D73" i="4"/>
  <c r="B73" i="4"/>
  <c r="G72" i="4"/>
  <c r="F72" i="4"/>
  <c r="E72" i="4"/>
  <c r="D72" i="4"/>
  <c r="B72" i="4"/>
  <c r="G71" i="4"/>
  <c r="F71" i="4"/>
  <c r="E71" i="4"/>
  <c r="D71" i="4"/>
  <c r="B71" i="4"/>
  <c r="G70" i="4"/>
  <c r="F70" i="4"/>
  <c r="E70" i="4"/>
  <c r="D70" i="4"/>
  <c r="B70" i="4"/>
  <c r="G69" i="4"/>
  <c r="F69" i="4"/>
  <c r="E69" i="4"/>
  <c r="D69" i="4"/>
  <c r="B69" i="4"/>
  <c r="G68" i="4"/>
  <c r="F68" i="4"/>
  <c r="E68" i="4"/>
  <c r="D68" i="4"/>
  <c r="B68" i="4"/>
  <c r="G67" i="4"/>
  <c r="F67" i="4"/>
  <c r="E67" i="4"/>
  <c r="D67" i="4"/>
  <c r="B67" i="4"/>
  <c r="G66" i="4"/>
  <c r="F66" i="4"/>
  <c r="E66" i="4"/>
  <c r="D66" i="4"/>
  <c r="B66" i="4"/>
  <c r="G65" i="4"/>
  <c r="F65" i="4"/>
  <c r="E65" i="4"/>
  <c r="D65" i="4"/>
  <c r="B65" i="4"/>
  <c r="G64" i="4"/>
  <c r="F64" i="4"/>
  <c r="E64" i="4"/>
  <c r="D64" i="4"/>
  <c r="B64" i="4"/>
  <c r="G63" i="4"/>
  <c r="F63" i="4"/>
  <c r="E63" i="4"/>
  <c r="D63" i="4"/>
  <c r="B63" i="4"/>
  <c r="G62" i="4"/>
  <c r="F62" i="4"/>
  <c r="E62" i="4"/>
  <c r="D62" i="4"/>
  <c r="B62" i="4"/>
  <c r="G61" i="4"/>
  <c r="F61" i="4"/>
  <c r="E61" i="4"/>
  <c r="D61" i="4"/>
  <c r="B61" i="4"/>
  <c r="G60" i="4"/>
  <c r="F60" i="4"/>
  <c r="E60" i="4"/>
  <c r="D60" i="4"/>
  <c r="B60" i="4"/>
  <c r="G59" i="4"/>
  <c r="F59" i="4"/>
  <c r="E59" i="4"/>
  <c r="D59" i="4"/>
  <c r="B59" i="4"/>
  <c r="G58" i="4"/>
  <c r="F58" i="4"/>
  <c r="E58" i="4"/>
  <c r="D58" i="4"/>
  <c r="B58" i="4"/>
  <c r="G57" i="4"/>
  <c r="F57" i="4"/>
  <c r="E57" i="4"/>
  <c r="D57" i="4"/>
  <c r="B57" i="4"/>
  <c r="G56" i="4"/>
  <c r="F56" i="4"/>
  <c r="E56" i="4"/>
  <c r="D56" i="4"/>
  <c r="B56" i="4"/>
  <c r="G55" i="4"/>
  <c r="F55" i="4"/>
  <c r="E55" i="4"/>
  <c r="D55" i="4"/>
  <c r="B55" i="4"/>
  <c r="G54" i="4"/>
  <c r="F54" i="4"/>
  <c r="E54" i="4"/>
  <c r="B54" i="4"/>
  <c r="G53" i="4"/>
  <c r="F53" i="4"/>
  <c r="E53" i="4"/>
  <c r="D53" i="4"/>
  <c r="B53" i="4"/>
  <c r="G52" i="4"/>
  <c r="F52" i="4"/>
  <c r="E52" i="4"/>
  <c r="D52" i="4"/>
  <c r="B52" i="4"/>
  <c r="G51" i="4"/>
  <c r="F51" i="4"/>
  <c r="E51" i="4"/>
  <c r="D51" i="4"/>
  <c r="B51" i="4"/>
  <c r="G50" i="4"/>
  <c r="F50" i="4"/>
  <c r="E50" i="4"/>
  <c r="D50" i="4"/>
  <c r="B50" i="4"/>
  <c r="G49" i="4"/>
  <c r="F49" i="4"/>
  <c r="E49" i="4"/>
  <c r="D49" i="4"/>
  <c r="B49" i="4"/>
  <c r="G48" i="4"/>
  <c r="F48" i="4"/>
  <c r="E48" i="4"/>
  <c r="D48" i="4"/>
  <c r="B48" i="4"/>
  <c r="G47" i="4"/>
  <c r="F47" i="4"/>
  <c r="E47" i="4"/>
  <c r="D47" i="4"/>
  <c r="B47" i="4"/>
  <c r="G46" i="4"/>
  <c r="F46" i="4"/>
  <c r="E46" i="4"/>
  <c r="D46" i="4"/>
  <c r="B46" i="4"/>
  <c r="G45" i="4"/>
  <c r="F45" i="4"/>
  <c r="E45" i="4"/>
  <c r="D45" i="4"/>
  <c r="B45" i="4"/>
  <c r="G44" i="4"/>
  <c r="F44" i="4"/>
  <c r="E44" i="4"/>
  <c r="D44" i="4"/>
  <c r="B44" i="4"/>
  <c r="G43" i="4"/>
  <c r="F43" i="4"/>
  <c r="E43" i="4"/>
  <c r="D43" i="4"/>
  <c r="B43" i="4"/>
  <c r="G42" i="4"/>
  <c r="F42" i="4"/>
  <c r="E42" i="4"/>
  <c r="D42" i="4"/>
  <c r="B42" i="4"/>
  <c r="G41" i="4"/>
  <c r="F41" i="4"/>
  <c r="E41" i="4"/>
  <c r="D41" i="4"/>
  <c r="B41" i="4"/>
  <c r="G40" i="4"/>
  <c r="F40" i="4"/>
  <c r="E40" i="4"/>
  <c r="D40" i="4"/>
  <c r="B40" i="4"/>
  <c r="G39" i="4"/>
  <c r="F39" i="4"/>
  <c r="E39" i="4"/>
  <c r="D39" i="4"/>
  <c r="B39" i="4"/>
  <c r="G38" i="4"/>
  <c r="F38" i="4"/>
  <c r="E38" i="4"/>
  <c r="D38" i="4"/>
  <c r="B38" i="4"/>
  <c r="G37" i="4"/>
  <c r="F37" i="4"/>
  <c r="E37" i="4"/>
  <c r="D37" i="4"/>
  <c r="B37" i="4"/>
  <c r="G36" i="4"/>
  <c r="F36" i="4"/>
  <c r="E36" i="4"/>
  <c r="D36" i="4"/>
  <c r="B36" i="4"/>
  <c r="B80" i="4" s="1"/>
  <c r="G35" i="4"/>
  <c r="F35" i="4"/>
  <c r="E35" i="4"/>
  <c r="D35" i="4"/>
  <c r="B35" i="4"/>
  <c r="G34" i="4"/>
  <c r="F34" i="4"/>
  <c r="E34" i="4"/>
  <c r="D34" i="4"/>
  <c r="B34" i="4"/>
  <c r="G33" i="4"/>
  <c r="F33" i="4"/>
  <c r="E33" i="4"/>
  <c r="D33" i="4"/>
  <c r="B33" i="4"/>
  <c r="G32" i="4"/>
  <c r="F32" i="4"/>
  <c r="E32" i="4"/>
  <c r="D32" i="4"/>
  <c r="B32" i="4"/>
  <c r="G31" i="4"/>
  <c r="F31" i="4"/>
  <c r="E31" i="4"/>
  <c r="D31" i="4"/>
  <c r="B31" i="4"/>
  <c r="G30" i="4"/>
  <c r="F30" i="4"/>
  <c r="E30" i="4"/>
  <c r="D30" i="4"/>
  <c r="B30" i="4"/>
  <c r="G29" i="4"/>
  <c r="F29" i="4"/>
  <c r="E29" i="4"/>
  <c r="D29" i="4"/>
  <c r="B29" i="4"/>
  <c r="G28" i="4"/>
  <c r="F28" i="4"/>
  <c r="E28" i="4"/>
  <c r="D28" i="4"/>
  <c r="B28" i="4"/>
  <c r="G27" i="4"/>
  <c r="F27" i="4"/>
  <c r="E27" i="4"/>
  <c r="D27" i="4"/>
  <c r="B27" i="4"/>
  <c r="G26" i="4"/>
  <c r="F26" i="4"/>
  <c r="E26" i="4"/>
  <c r="B26" i="4"/>
  <c r="G25" i="4"/>
  <c r="F25" i="4"/>
  <c r="E25" i="4"/>
  <c r="D25" i="4"/>
  <c r="B25" i="4"/>
  <c r="G24" i="4"/>
  <c r="F24" i="4"/>
  <c r="E24" i="4"/>
  <c r="D24" i="4"/>
  <c r="B24" i="4"/>
  <c r="G23" i="4"/>
  <c r="F23" i="4"/>
  <c r="E23" i="4"/>
  <c r="D23" i="4"/>
  <c r="B23" i="4"/>
  <c r="G22" i="4"/>
  <c r="F22" i="4"/>
  <c r="E22" i="4"/>
  <c r="D22" i="4"/>
  <c r="B22" i="4"/>
  <c r="G21" i="4"/>
  <c r="F21" i="4"/>
  <c r="E21" i="4"/>
  <c r="D21" i="4"/>
  <c r="B21" i="4"/>
  <c r="G20" i="4"/>
  <c r="F20" i="4"/>
  <c r="E20" i="4"/>
  <c r="D20" i="4"/>
  <c r="B20" i="4"/>
  <c r="G19" i="4"/>
  <c r="F19" i="4"/>
  <c r="E19" i="4"/>
  <c r="D19" i="4"/>
  <c r="B19" i="4"/>
  <c r="G18" i="4"/>
  <c r="F18" i="4"/>
  <c r="E18" i="4"/>
  <c r="D18" i="4"/>
  <c r="B18" i="4"/>
  <c r="G17" i="4"/>
  <c r="F17" i="4"/>
  <c r="E17" i="4"/>
  <c r="D17" i="4"/>
  <c r="B17" i="4"/>
  <c r="G16" i="4"/>
  <c r="F16" i="4"/>
  <c r="E16" i="4"/>
  <c r="D16" i="4"/>
  <c r="B16" i="4"/>
  <c r="G15" i="4"/>
  <c r="F15" i="4"/>
  <c r="E15" i="4"/>
  <c r="E80" i="4" s="1"/>
  <c r="D15" i="4"/>
  <c r="B15" i="4"/>
  <c r="G14" i="4"/>
  <c r="F14" i="4"/>
  <c r="E14" i="4"/>
  <c r="D14" i="4"/>
  <c r="B14" i="4"/>
  <c r="G13" i="4"/>
  <c r="F13" i="4"/>
  <c r="E13" i="4"/>
  <c r="D13" i="4"/>
  <c r="B13" i="4"/>
  <c r="G12" i="4"/>
  <c r="F12" i="4"/>
  <c r="F80" i="4" s="1"/>
  <c r="E12" i="4"/>
  <c r="D12" i="4"/>
  <c r="B12" i="4"/>
  <c r="G11" i="4"/>
  <c r="G80" i="4" s="1"/>
  <c r="F11" i="4"/>
  <c r="E11" i="4"/>
  <c r="D11" i="4"/>
  <c r="B11" i="4"/>
  <c r="A1" i="7"/>
  <c r="A1" i="6"/>
  <c r="A1" i="5"/>
  <c r="A1" i="3"/>
  <c r="A1" i="2"/>
  <c r="A1" i="1"/>
  <c r="M81" i="1"/>
  <c r="N78" i="3"/>
  <c r="N77" i="3"/>
  <c r="N76" i="3"/>
  <c r="N74" i="3"/>
  <c r="N73" i="3"/>
  <c r="N72" i="3"/>
  <c r="N71" i="3"/>
  <c r="N70" i="3"/>
  <c r="N69" i="3"/>
  <c r="N68" i="3"/>
  <c r="N67" i="3"/>
  <c r="N66" i="3"/>
  <c r="N65" i="3"/>
  <c r="N64" i="3"/>
  <c r="N63" i="3"/>
  <c r="N62" i="3"/>
  <c r="N61" i="3"/>
  <c r="N60" i="3"/>
  <c r="N59" i="3"/>
  <c r="N58" i="3"/>
  <c r="N57" i="3"/>
  <c r="N56" i="3"/>
  <c r="N54" i="3"/>
  <c r="N53" i="3"/>
  <c r="N52" i="3"/>
  <c r="N51" i="3"/>
  <c r="N50" i="3"/>
  <c r="N49" i="3"/>
  <c r="N48" i="3"/>
  <c r="N47" i="3"/>
  <c r="N46" i="3"/>
  <c r="N45" i="3"/>
  <c r="N44" i="3"/>
  <c r="N43" i="3"/>
  <c r="N42" i="3"/>
  <c r="N41" i="3"/>
  <c r="N40" i="3"/>
  <c r="N39" i="3"/>
  <c r="N38" i="3"/>
  <c r="N37" i="3"/>
  <c r="N36" i="3"/>
  <c r="N35" i="3"/>
  <c r="N34" i="3"/>
  <c r="N33" i="3"/>
  <c r="N32" i="3"/>
  <c r="N31" i="3"/>
  <c r="N30" i="3"/>
  <c r="N29" i="3"/>
  <c r="N28" i="3"/>
  <c r="N26" i="3"/>
  <c r="N25" i="3"/>
  <c r="N24" i="3"/>
  <c r="N23" i="3"/>
  <c r="N22" i="3"/>
  <c r="N21" i="3"/>
  <c r="N20" i="3"/>
  <c r="N19" i="3"/>
  <c r="N18" i="3"/>
  <c r="N17" i="3"/>
  <c r="N16" i="3"/>
  <c r="N15" i="3"/>
  <c r="N14" i="3"/>
  <c r="N13" i="3"/>
  <c r="N12" i="3"/>
  <c r="M80" i="7"/>
  <c r="L80" i="7"/>
  <c r="K80" i="7"/>
  <c r="J80" i="7"/>
  <c r="I80" i="7"/>
  <c r="H80" i="7"/>
  <c r="G80" i="7"/>
  <c r="F80" i="7"/>
  <c r="E80" i="7"/>
  <c r="D80" i="7"/>
  <c r="C80" i="7"/>
  <c r="B80" i="7"/>
  <c r="N80" i="7" s="1"/>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M80" i="6"/>
  <c r="L80" i="6"/>
  <c r="K80" i="6"/>
  <c r="J80" i="6"/>
  <c r="I80" i="6"/>
  <c r="H80" i="6"/>
  <c r="G80" i="6"/>
  <c r="F80" i="6"/>
  <c r="D80" i="6"/>
  <c r="N80" i="6" s="1"/>
  <c r="C80" i="6"/>
  <c r="B80"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M80" i="5"/>
  <c r="L80" i="5"/>
  <c r="K80" i="5"/>
  <c r="J80" i="5"/>
  <c r="I80" i="5"/>
  <c r="H80" i="5"/>
  <c r="G80" i="5"/>
  <c r="F80" i="5"/>
  <c r="E80" i="5"/>
  <c r="D80" i="5"/>
  <c r="C80" i="5"/>
  <c r="B80" i="5"/>
  <c r="N80" i="5" s="1"/>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9" i="5"/>
  <c r="N18" i="5"/>
  <c r="N17" i="5"/>
  <c r="N16" i="5"/>
  <c r="N15" i="5"/>
  <c r="N14" i="5"/>
  <c r="N13" i="5"/>
  <c r="N12" i="5"/>
  <c r="B81" i="1"/>
  <c r="N81" i="1" s="1"/>
  <c r="C81" i="1"/>
  <c r="D81" i="1"/>
  <c r="E81" i="1"/>
  <c r="F81" i="1"/>
  <c r="G81" i="1"/>
  <c r="H81" i="1"/>
  <c r="I81" i="1"/>
  <c r="J81" i="1"/>
  <c r="K81" i="1"/>
  <c r="L81" i="1"/>
  <c r="N79" i="1"/>
  <c r="G27" i="3"/>
  <c r="G80" i="3" s="1"/>
  <c r="C9" i="3"/>
  <c r="C9" i="2"/>
  <c r="C9" i="7"/>
  <c r="C9" i="6"/>
  <c r="C9" i="5"/>
  <c r="D27" i="3"/>
  <c r="D80" i="3"/>
  <c r="E27" i="3"/>
  <c r="E80" i="3" s="1"/>
  <c r="B27" i="3"/>
  <c r="D26" i="4" s="1"/>
  <c r="D55" i="3"/>
  <c r="I27" i="3"/>
  <c r="I80" i="3" s="1"/>
  <c r="M27" i="3"/>
  <c r="M80" i="3" s="1"/>
  <c r="I80" i="2"/>
  <c r="C74" i="4"/>
  <c r="K80" i="2"/>
  <c r="B80" i="2"/>
  <c r="N55" i="2"/>
  <c r="G80" i="2"/>
  <c r="N27" i="2"/>
  <c r="K75" i="3"/>
  <c r="C26" i="4"/>
  <c r="M80" i="2"/>
  <c r="J80" i="2"/>
  <c r="L80" i="2"/>
  <c r="C80" i="2"/>
  <c r="K80" i="3"/>
  <c r="C80" i="4" l="1"/>
  <c r="D54" i="4"/>
  <c r="N55" i="3"/>
  <c r="H80" i="3"/>
  <c r="D9" i="2"/>
  <c r="D9" i="5"/>
  <c r="D9" i="6"/>
  <c r="E9" i="1"/>
  <c r="D9" i="3"/>
  <c r="D9" i="7"/>
  <c r="N27" i="3"/>
  <c r="C80" i="3"/>
  <c r="H80" i="2"/>
  <c r="J75" i="3"/>
  <c r="B80" i="3"/>
  <c r="F80" i="2"/>
  <c r="N80" i="2" s="1"/>
  <c r="D74" i="4" l="1"/>
  <c r="D80" i="4" s="1"/>
  <c r="N75" i="3"/>
  <c r="J80" i="3"/>
  <c r="N80" i="3" s="1"/>
  <c r="E9" i="2"/>
  <c r="E9" i="3"/>
  <c r="E9" i="6"/>
  <c r="E9" i="7"/>
  <c r="E9" i="5"/>
  <c r="F9" i="1"/>
  <c r="F9" i="3" l="1"/>
  <c r="F9" i="5"/>
  <c r="F9" i="6"/>
  <c r="F9" i="7"/>
  <c r="G9" i="1"/>
  <c r="F9" i="2"/>
  <c r="G9" i="5" l="1"/>
  <c r="G9" i="3"/>
  <c r="G9" i="7"/>
  <c r="H9" i="1"/>
  <c r="G9" i="6"/>
  <c r="G9" i="2"/>
  <c r="H9" i="3" l="1"/>
  <c r="H9" i="2"/>
  <c r="H9" i="6"/>
  <c r="H9" i="7"/>
  <c r="I9" i="1"/>
  <c r="H9" i="5"/>
  <c r="I9" i="7" l="1"/>
  <c r="I9" i="5"/>
  <c r="I9" i="6"/>
  <c r="I9" i="3"/>
  <c r="I9" i="2"/>
  <c r="J9" i="1"/>
  <c r="J9" i="7" l="1"/>
  <c r="J9" i="5"/>
  <c r="J9" i="2"/>
  <c r="J9" i="6"/>
  <c r="K9" i="1"/>
  <c r="J9" i="3"/>
  <c r="K9" i="5" l="1"/>
  <c r="L9" i="1"/>
  <c r="K9" i="2"/>
  <c r="K9" i="3"/>
  <c r="K9" i="7"/>
  <c r="K9" i="6"/>
  <c r="M9" i="1" l="1"/>
  <c r="L9" i="2"/>
  <c r="L9" i="7"/>
  <c r="L9" i="5"/>
  <c r="L9" i="3"/>
  <c r="L9" i="6"/>
  <c r="M9" i="3" l="1"/>
  <c r="M9" i="7"/>
  <c r="M9" i="6"/>
  <c r="M9" i="2"/>
  <c r="M9" i="5"/>
</calcChain>
</file>

<file path=xl/sharedStrings.xml><?xml version="1.0" encoding="utf-8"?>
<sst xmlns="http://schemas.openxmlformats.org/spreadsheetml/2006/main" count="668" uniqueCount="234">
  <si>
    <t>COUNTY</t>
  </si>
  <si>
    <t>--------------------</t>
  </si>
  <si>
    <t>11*Alachua</t>
  </si>
  <si>
    <t>12*Baker</t>
  </si>
  <si>
    <t>13*Bay</t>
  </si>
  <si>
    <t>14 Bradford</t>
  </si>
  <si>
    <t>15*Brevard</t>
  </si>
  <si>
    <t>16*Broward</t>
  </si>
  <si>
    <t>17 Calhoun</t>
  </si>
  <si>
    <t>18*Charlotte</t>
  </si>
  <si>
    <t>20*Clay</t>
  </si>
  <si>
    <t>21*Collier</t>
  </si>
  <si>
    <t>22 Columbia</t>
  </si>
  <si>
    <t>24 DeSoto</t>
  </si>
  <si>
    <t>25 Dixie</t>
  </si>
  <si>
    <t>26*Duval</t>
  </si>
  <si>
    <t>27*Escambia</t>
  </si>
  <si>
    <t>28 Flagler</t>
  </si>
  <si>
    <t>29 Franklin</t>
  </si>
  <si>
    <t>30 Gadsden</t>
  </si>
  <si>
    <t>31 Gilchrist</t>
  </si>
  <si>
    <t>32 Glades</t>
  </si>
  <si>
    <t>33*Gulf</t>
  </si>
  <si>
    <t>34 Hamilton</t>
  </si>
  <si>
    <t>35 Hardee</t>
  </si>
  <si>
    <t>36 Hendry</t>
  </si>
  <si>
    <t>37*Hernando</t>
  </si>
  <si>
    <t>38 Highlands</t>
  </si>
  <si>
    <t>39*Hillsborough</t>
  </si>
  <si>
    <t>40 Holmes</t>
  </si>
  <si>
    <t>41*Indian River</t>
  </si>
  <si>
    <t>42 Jackson</t>
  </si>
  <si>
    <t>43 Jefferson</t>
  </si>
  <si>
    <t>44 Lafayette</t>
  </si>
  <si>
    <t>45*Lake</t>
  </si>
  <si>
    <t>46*Lee</t>
  </si>
  <si>
    <t>47*Leon</t>
  </si>
  <si>
    <t>48 Levy</t>
  </si>
  <si>
    <t>49 Liberty</t>
  </si>
  <si>
    <t>50 Madison</t>
  </si>
  <si>
    <t>51*Manatee</t>
  </si>
  <si>
    <t>52 Marion</t>
  </si>
  <si>
    <t>53 Martin</t>
  </si>
  <si>
    <t>54*Monroe</t>
  </si>
  <si>
    <t>55*Nassau</t>
  </si>
  <si>
    <t>56*Okaloosa</t>
  </si>
  <si>
    <t>57 Okeechobee</t>
  </si>
  <si>
    <t>58*Orange</t>
  </si>
  <si>
    <t>59*Osceola</t>
  </si>
  <si>
    <t>60*Palm Beach</t>
  </si>
  <si>
    <t>61 Pasco</t>
  </si>
  <si>
    <t>62*Pinellas</t>
  </si>
  <si>
    <t>63*Polk</t>
  </si>
  <si>
    <t>64*Putnam</t>
  </si>
  <si>
    <t>65*St. Johns</t>
  </si>
  <si>
    <t>66*St. Lucie</t>
  </si>
  <si>
    <t>67*Santa Rosa</t>
  </si>
  <si>
    <t>68*Sarasota</t>
  </si>
  <si>
    <t>69*Seminole</t>
  </si>
  <si>
    <t>70 Sumter</t>
  </si>
  <si>
    <t>71*Suwannee</t>
  </si>
  <si>
    <t>72 Taylor</t>
  </si>
  <si>
    <t>73 Union</t>
  </si>
  <si>
    <t>74*Volusia</t>
  </si>
  <si>
    <t>75*Wakulla</t>
  </si>
  <si>
    <t>76*Walton</t>
  </si>
  <si>
    <t>77 Washington</t>
  </si>
  <si>
    <t>** Disc. Pool</t>
  </si>
  <si>
    <t>STATE TOTAL</t>
  </si>
  <si>
    <t>LOCAL GOVERNMENT TAX RECEIPTS BY COUNTY</t>
  </si>
  <si>
    <t>OFFICE OF TAX RESEACH</t>
  </si>
  <si>
    <t>LOCAL OPT.</t>
  </si>
  <si>
    <t>TOURIST</t>
  </si>
  <si>
    <t>CONV &amp; TOUR</t>
  </si>
  <si>
    <t>VOTED 1 CENT</t>
  </si>
  <si>
    <t>NON-VOTED LOC.</t>
  </si>
  <si>
    <t>ADDITIONAL</t>
  </si>
  <si>
    <t>SALES TAX</t>
  </si>
  <si>
    <t>DEV. TAX</t>
  </si>
  <si>
    <t>IMP. TAX</t>
  </si>
  <si>
    <t>LOC. GAS TAX</t>
  </si>
  <si>
    <t>OPT. GAS TAX</t>
  </si>
  <si>
    <t>L. O. GAS</t>
  </si>
  <si>
    <t>-------------</t>
  </si>
  <si>
    <t>---------------</t>
  </si>
  <si>
    <t>--------------</t>
  </si>
  <si>
    <t>* Indicates self-administration of the Tourist Development Tax;</t>
  </si>
  <si>
    <t>totals provided by the counties' Tax Collectors.</t>
  </si>
  <si>
    <t>** Discretionary surtax collected in non-surtax counties.</t>
  </si>
  <si>
    <t>FORM3</t>
  </si>
  <si>
    <t>11 Alachua</t>
  </si>
  <si>
    <t>12 Baker</t>
  </si>
  <si>
    <t>13 Bay</t>
  </si>
  <si>
    <t>15 Brevard</t>
  </si>
  <si>
    <t>16 Broward</t>
  </si>
  <si>
    <t>18 Charlotte</t>
  </si>
  <si>
    <t>19 Citrus</t>
  </si>
  <si>
    <t>20 Clay</t>
  </si>
  <si>
    <t>21 Collier</t>
  </si>
  <si>
    <t>26 Duval</t>
  </si>
  <si>
    <t>27 Escambia</t>
  </si>
  <si>
    <t>33 Gulf</t>
  </si>
  <si>
    <t>37 Hernando</t>
  </si>
  <si>
    <t>39 Hillsborough</t>
  </si>
  <si>
    <t>41 Indian River</t>
  </si>
  <si>
    <t>45 Lake</t>
  </si>
  <si>
    <t>46 Lee</t>
  </si>
  <si>
    <t>47 Leon</t>
  </si>
  <si>
    <t>51 Manatee</t>
  </si>
  <si>
    <t>54 Monroe</t>
  </si>
  <si>
    <t>55 Nassau</t>
  </si>
  <si>
    <t>56 Okaloosa</t>
  </si>
  <si>
    <t>58 Orange</t>
  </si>
  <si>
    <t>59 Osceola</t>
  </si>
  <si>
    <t>60 Palm Beach</t>
  </si>
  <si>
    <t>62 Pinellas</t>
  </si>
  <si>
    <t>63 Polk</t>
  </si>
  <si>
    <t>64 Putnam</t>
  </si>
  <si>
    <t>65 St. Johns</t>
  </si>
  <si>
    <t>66 St. Lucie</t>
  </si>
  <si>
    <t>67 Santa Rosa</t>
  </si>
  <si>
    <t>68 Sarasota</t>
  </si>
  <si>
    <t>69 Seminole</t>
  </si>
  <si>
    <t>71 Suwannee</t>
  </si>
  <si>
    <t>74 Volusia</t>
  </si>
  <si>
    <t>75 Wakulla</t>
  </si>
  <si>
    <t>76 Walton</t>
  </si>
  <si>
    <t xml:space="preserve">      Disc. Pool</t>
  </si>
  <si>
    <t>23*Miami-Dade</t>
  </si>
  <si>
    <t>23 Miami-Dade</t>
  </si>
  <si>
    <t>72*Taylor</t>
  </si>
  <si>
    <t>DOR ADMINISTERED TAXES/DOR ACCOUNTS</t>
  </si>
  <si>
    <t>TOURIST DEVELOPMENT TAX RECEIPTS DATA</t>
  </si>
  <si>
    <t>LOCAL SALES TAX RECEIPTS DATA</t>
  </si>
  <si>
    <t>LOCAL FUEL TAX RECEIPTS DATA</t>
  </si>
  <si>
    <t>(YTD RECEIPTS FOR MONTH INDICATED)</t>
  </si>
  <si>
    <t>Note: check individual tabs for monthlies</t>
  </si>
  <si>
    <t>53*Martin</t>
  </si>
  <si>
    <t>38*Highlands</t>
  </si>
  <si>
    <t>VALIDATED TAX RECEIPTS DATA FOR:  JULY, 2015 thru June, 2016</t>
  </si>
  <si>
    <t>SFY15-16</t>
  </si>
  <si>
    <t>DOR Forms and Publications:</t>
  </si>
  <si>
    <t>https://floridarevenue.com/Pages/forms_index.aspx</t>
  </si>
  <si>
    <t>Florida Tax Handbooks By Year:</t>
  </si>
  <si>
    <t>http://edr.state.fl.us/Content/revenues/reports/tax-handbook/index.cfm</t>
  </si>
  <si>
    <t>Sheet</t>
  </si>
  <si>
    <t>Description</t>
  </si>
  <si>
    <t>Primary Statutory Reference</t>
  </si>
  <si>
    <t>2021 Handbook Pages</t>
  </si>
  <si>
    <t>Typical Tax Return</t>
  </si>
  <si>
    <t>For More Info…</t>
  </si>
  <si>
    <t>Local Option Sales Tax Coll</t>
  </si>
  <si>
    <t>Optional Sales Surtaxes, levied within each county at the discretion of that county's BOCC</t>
  </si>
  <si>
    <t>DR-15</t>
  </si>
  <si>
    <t>https://floridarevenue.com/taxes/taxesfees/Pages/discretionary.aspx</t>
  </si>
  <si>
    <t>Infrastructure Surtax</t>
  </si>
  <si>
    <t xml:space="preserve">The Local Government Infrastructure Surtax may be levied at the rate of 0.5 or 1 percent. Generally, the proceeds must be expended to finance, plan, and construct infrastructure; to acquire land for public recreation, conservation, or protection of natural resources; or to finance the closure of local government-owned solid waste landfills.
This line also contains collections of the Small County Surtax and the discretionary pool.
</t>
  </si>
  <si>
    <t>212.055(2)
212.055(3)</t>
  </si>
  <si>
    <t>pg 235 (Hardcopy)
pg 237 (PDF)</t>
  </si>
  <si>
    <t>Charter County Transit Surtax</t>
  </si>
  <si>
    <t xml:space="preserve">Each charter county that has adopted a charter, each county the government of which is consolidated with that of one or more municipalities, and each county that is within or under an interlocal agreement with a regional transportation or transit authority created under ch. 343 or 349, F.S., may levy the Charter County and Regional Transportation System Surtax at a rate of up to 1 percent.
</t>
  </si>
  <si>
    <t>212.055(1)</t>
  </si>
  <si>
    <t>pg 229 (Hardcopy)
pg 231 (PDF)</t>
  </si>
  <si>
    <t>Education Surtax</t>
  </si>
  <si>
    <t xml:space="preserve">Florida’s school districts may authorize the levy of the School Capital Outlay Surtax at a rate of up to 0.5 percent pursuant to a resolution conditioned to take effect only upon voter approval in a countywide referendum. The proceeds must be expended for school-related capital projects, technology implementation, and bond financing of such projects.
</t>
  </si>
  <si>
    <t>212.55(6)</t>
  </si>
  <si>
    <t>pg 250 (Hardcopy)
pg 252 (PDF)</t>
  </si>
  <si>
    <t>Indigent Care Surtax</t>
  </si>
  <si>
    <t xml:space="preserve">This surtax consists of two separate levies for different groups of eligible counties. Non-consolidated counties with a population of 800,000 or more may impose a 0.5% levy, while non-consolodated counties with populations less than 800,000 can only impose a levy of 0.25%.
This line also contains collections of the County Public Hospital Surtax and the Voter Approved Indigent Care Surtax
</t>
  </si>
  <si>
    <t>212.055(4)
212.055(5)
212.055(7)</t>
  </si>
  <si>
    <t>pg 241 (Hardcopy)
pg 243 (PDF)</t>
  </si>
  <si>
    <t>Emergeny Fire Rescue Surtax</t>
  </si>
  <si>
    <t xml:space="preserve">The Emergency Fire Rescue Services and Facilities Surtax may be levied at the rate of up to 1 percent pursuant to an ordinance enacted by a majority vote of the county’s governing body and approved by voters in a countywide referendum.
</t>
  </si>
  <si>
    <t>212.055(8)</t>
  </si>
  <si>
    <t>pg 232 (Hardcopy)
pg 234 (PDF)</t>
  </si>
  <si>
    <t>Pension Liability Surtax</t>
  </si>
  <si>
    <t xml:space="preserve">The county’s governing body may levy the Pension Liability Surtax, at a rate not to exceed 0.5 percent, pursuant to an ordinance conditioned to take effect upon approval by a majority vote of county electors voting in a referendum. The surtax proceeds must be used to fund an underfunded defined benefit retirement plan or system. As of FY 2021, no county levies or has levied this surtax.
</t>
  </si>
  <si>
    <t>212.055(9)</t>
  </si>
  <si>
    <t>pg 248 (Hardcopy)
pg 250 (PDF)</t>
  </si>
  <si>
    <t>Tourist Development Tax</t>
  </si>
  <si>
    <t xml:space="preserve">Also known as Transient Rental Taxes. Florida law allows counties to impose local option transient rental taxes on rentals or leases of accommodations in hotels, motels, apartments, rooming houses, mobile home parks, RV parks, condominiums, or timeshare resorts for a term of six months or less. The state allows counties to choose between self-administering these taxes, or allowing the Department of Revenue to Administer the taxes on their behalf. This line only includes collections from those taxes the Department administers. 
</t>
  </si>
  <si>
    <t>pg 277 (Hardcopy)
pg 279 (PDF)</t>
  </si>
  <si>
    <t>https://floridarevenue.com/taxes/taxesfees/Pages/local_option.aspx#tourist_development</t>
  </si>
  <si>
    <t>1 Or 2 Perxent Toursit Devemlopment Tax</t>
  </si>
  <si>
    <t>The 1 or 2 Percent Tourist Development Tax was the original of the five tourist development taxes authorized. If adopted, the rate must be either 1 or 2 percent. Authorized uses include the capital construction of tourist-related facilities, tourist promotion, and beach and shoreline maintenance, including the funding and refunding of revenue bonds.</t>
  </si>
  <si>
    <t xml:space="preserve">125.0104(3)(c) </t>
  </si>
  <si>
    <t>pg 281 (Hardcopy)
pg 283 (PDF)</t>
  </si>
  <si>
    <t>Additional 1 Percent Tourist Devemopment Tax</t>
  </si>
  <si>
    <t xml:space="preserve">The Additional 1 Percent Tourist Development Tax may be levied by extraordinary vote of the county governing board or by referendum; however, it may only be levied after the 1 or 2 percent tourist development tax has been levied for a minimum of 3 years. If levied, the tax must be levied at the rate of 1 percent. Uses of the revenue are the same as for the 1 or 2 percent tax, except that revenues cannot be used for certain debt service or refinancing unless approved by an extraordinary vote of the governing board.
</t>
  </si>
  <si>
    <t>125.0105(3)(d)</t>
  </si>
  <si>
    <t>pg 284 (Hardcopy)
pg 286 (PDF)</t>
  </si>
  <si>
    <t>Professional Sports Franchise Facility Tourst Development Tax</t>
  </si>
  <si>
    <t>The Professional Sports Franchise Facility Tax may be levied at a rate up to 1 percent by a majority vote of the governing board of the county. Generally, proceeds can be used to pay debt service on bonds for the construction or renovation of professional sports franchise facilities, spring training facilities of professional sports franchises and convention centers, and to promote and advertise tourism.</t>
  </si>
  <si>
    <t>125.0104(3)(l)</t>
  </si>
  <si>
    <t>pg 287 (Hardcopy)
pg 289 (PDF)</t>
  </si>
  <si>
    <t>High Tourism Impact Tourist Development Tax</t>
  </si>
  <si>
    <t xml:space="preserve">The High Tourism Impact Tax may be levied by any county in which sales subject to the tourist development tax exceeded $600 million in the previous calendar year or were at least 18 percent of the county’s total taxable sales. No county levying a convention development tax, however, can be considered a high tourism impact county. Once levied, the tax may be continued until repealed. If levied, the tax rate must be 1 percent. Revenues may be used for the same purposes as the 1 or 2 percent tourist development tax.
</t>
  </si>
  <si>
    <t>125.0104(3)(m)</t>
  </si>
  <si>
    <t>pg 290 (Hardcopy)
pg 292 (PDF)</t>
  </si>
  <si>
    <t>Additional Professional Sports Franchise Facility Tourist Development Tax</t>
  </si>
  <si>
    <t>The Additional Professional Sports Franchise Facility Tax may be levied at a rate up to 1 percent by a majority plus one vote of the governing board of the county. Generally, the proceeds can be used to pay debt service on bonds for the construction or renovation of professional sports franchise facilities, spring training facilities of professional sports franchises, and to promote and advertise tourism.</t>
  </si>
  <si>
    <t>125.0104(3)(n)</t>
  </si>
  <si>
    <t>pg 293 (Hardcopy)
pg 295 (PDF)</t>
  </si>
  <si>
    <t>Conv &amp; Tourist Impact</t>
  </si>
  <si>
    <t xml:space="preserve">Additional Tourist Development Taxes enacted with specialized intent.
</t>
  </si>
  <si>
    <t>Tourist Impact Tax</t>
  </si>
  <si>
    <t xml:space="preserve">Any county is authoized to levy this tax so long as they create a land authority pursuant to s380.0661(1) FS. This levy is a 1 percent tax on transient rental facilities within the county area designated as an area of critical state concern pursuant to ch. 380, F.S. If the area(s) of critical state concern are greater than 50 percent of the county’s total land area, the tax may be levied countywide. The tax proceeds are used to purchase property in the area of critical state concern and to offset the loss of ad valorem taxes due to those land acquisitions. Only Monroe County is currently eligible to levy the tax, and the county levies the tax.
</t>
  </si>
  <si>
    <t>125.0108</t>
  </si>
  <si>
    <t>pg 296 (Hardcopy)
pg 298 (PDF)</t>
  </si>
  <si>
    <t>Consolidated County Convention Development Tax</t>
  </si>
  <si>
    <t>Each county operating under a government consolidated with one or more municipalities in the county may impose a 2 percent tax on the total consideration charged for transient rental transactions. The tax shall be levied pursuant to an ordinance enacted by the county’s governing body. Only the City of Jacksonville/Duval County consolidated government is currently eligible to levy the tax, and the consolidated government levies the tax.</t>
  </si>
  <si>
    <t>212.0305(4)(a)</t>
  </si>
  <si>
    <t>pg 300 (Hardcopy)
pg 302 (PDF)</t>
  </si>
  <si>
    <t>Charter County Convention Development Tax</t>
  </si>
  <si>
    <t xml:space="preserve">Each county may impose a 3 percent tax on the total consideration charged for transient rental transactions. The tax shall be levied pursuant to an ordinance enacted by the county’s governing body. The governing body of a municipality levying the Municipal Resort Tax may adopt a resolution prohibiting the imposition of the tax within its jurisdiction. If the levy is prohibited, no tax revenue shall be expended within that municipality. Only Miami-Dade County is currently eligible to levy the tax, and the county levies the tax.
</t>
  </si>
  <si>
    <t>212.0305(4)(b)</t>
  </si>
  <si>
    <t>pg 302 (Hardcopy)
pg 304 (PDF)</t>
  </si>
  <si>
    <t>Special District, Special, and Subcounty Convention Development Tax</t>
  </si>
  <si>
    <t xml:space="preserve">The three taxes authorized by s. 212.0305(4)(c)-(e), F.S., are the:
• Special District Convention Development Tax, which is levied within the boundaries of the special district formerly levying a tourist advertising ad valorem tax within a special taxing district.
• Special Convention Development Tax, which is levied outside the boundaries of the special district and to the southeast of State Road 415.
• Subcounty Convention Development Tax, which is levied outside the boundaries of the special district and to the northwest of State Road 415.
Only Volusia County is currently eligible to levy the tax, and the county levies the tax.
</t>
  </si>
  <si>
    <t>212.0305(4)(c) - (e) &amp; 212.03055</t>
  </si>
  <si>
    <t>pg 304 (Hardcopy)
pg 306 (PDF)</t>
  </si>
  <si>
    <t>Voted 1-Cent Local Option Fuel</t>
  </si>
  <si>
    <t xml:space="preserve">Also known as the Ninth Cent Fuel Tax or the County Voted @ 1-Cent Fuel Tax. The Ninth-Cent Fuel Tax is a local option tax of 1 cent on every net gallon of motor and diesel fuel sold within a county. 
</t>
  </si>
  <si>
    <t>pg 260 (Hardcopy)
pg 262 (PDF)</t>
  </si>
  <si>
    <t>DR-309632</t>
  </si>
  <si>
    <t>Non-Voted Local Option Fuel</t>
  </si>
  <si>
    <t xml:space="preserve">Local governments are authorized to levy a tax of 1 to 6 cents on every net gallon of motor fuel sold in a county. The tax is imposed on diesel fuel in each county at the maximum rate of 6 cents per gallon.
</t>
  </si>
  <si>
    <t>336.025(1)(a)</t>
  </si>
  <si>
    <t>pg 264 (Hardcopy)
pg 266 (PDF)</t>
  </si>
  <si>
    <t>Additional Local Option Fuel</t>
  </si>
  <si>
    <t xml:space="preserve">County governments are authorized to levy a tax of 1 to 5 cents upon every net gallon of motor fuel sold within a county. Diesel fuel is not subject to this tax. 
</t>
  </si>
  <si>
    <t>336.025(1)(b)</t>
  </si>
  <si>
    <t>pg 267 (Hardcopy)
pg 269 (PDF)</t>
  </si>
  <si>
    <t>LAST UPDATED: 16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</si>
</sst>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1" formatCode="_(* #,##0_);_(* \(#,##0\);_(* &quot;-&quot;_);_(@_)"/>
    <numFmt numFmtId="44" formatCode="_(&quot;$&quot;* #,##0.00_);_(&quot;$&quot;* \(#,##0.00\);_(&quot;$&quot;* &quot;-&quot;??_);_(@_)"/>
    <numFmt numFmtId="43" formatCode="_(* #,##0.00_);_(* \(#,##0.00\);_(* &quot;-&quot;??_);_(@_)"/>
    <numFmt numFmtId="164" formatCode="0.0%"/>
    <numFmt numFmtId="165" formatCode="&quot;$&quot;#,##0"/>
  </numFmts>
  <fonts count="57">
    <font>
      <sz val="10"/>
      <name val="Times New Roman"/>
    </font>
    <font>
      <sz val="11"/>
      <color theme="1"/>
      <name val="Calibri"/>
      <family val="2"/>
      <scheme val="minor"/>
    </font>
    <font>
      <sz val="11"/>
      <color indexed="8"/>
      <name val="Calibri"/>
      <family val="2"/>
    </font>
    <font>
      <sz val="10"/>
      <name val="Times New Roman"/>
      <family val="1"/>
    </font>
    <font>
      <sz val="8"/>
      <name val="Times New Roman"/>
      <family val="1"/>
    </font>
    <font>
      <sz val="10"/>
      <name val="Times New Roman"/>
      <family val="1"/>
    </font>
    <font>
      <b/>
      <sz val="10"/>
      <name val="Times New Roman"/>
      <family val="1"/>
    </font>
    <font>
      <sz val="12"/>
      <name val="Arial MT"/>
    </font>
    <font>
      <sz val="9"/>
      <color indexed="20"/>
      <name val="Arial"/>
      <family val="2"/>
    </font>
    <font>
      <sz val="9"/>
      <color indexed="48"/>
      <name val="Arial"/>
      <family val="2"/>
    </font>
    <font>
      <b/>
      <sz val="12"/>
      <color indexed="20"/>
      <name val="Arial"/>
      <family val="2"/>
    </font>
    <font>
      <b/>
      <sz val="9"/>
      <color indexed="20"/>
      <name val="Arial"/>
      <family val="2"/>
    </font>
    <font>
      <sz val="10"/>
      <name val="Arial"/>
      <family val="2"/>
    </font>
    <font>
      <b/>
      <sz val="10"/>
      <color indexed="8"/>
      <name val="Arial"/>
      <family val="2"/>
    </font>
    <font>
      <b/>
      <sz val="10"/>
      <color indexed="39"/>
      <name val="Arial"/>
      <family val="2"/>
    </font>
    <font>
      <b/>
      <sz val="8"/>
      <color indexed="8"/>
      <name val="Arial"/>
      <family val="2"/>
    </font>
    <font>
      <sz val="10"/>
      <color indexed="8"/>
      <name val="Arial"/>
      <family val="2"/>
    </font>
    <font>
      <b/>
      <sz val="12"/>
      <color indexed="8"/>
      <name val="Arial"/>
      <family val="2"/>
    </font>
    <font>
      <sz val="10"/>
      <color indexed="8"/>
      <name val="Arial"/>
      <family val="2"/>
    </font>
    <font>
      <sz val="10"/>
      <color indexed="39"/>
      <name val="Arial"/>
      <family val="2"/>
    </font>
    <font>
      <sz val="8"/>
      <color indexed="8"/>
      <name val="Arial"/>
      <family val="2"/>
    </font>
    <font>
      <sz val="14"/>
      <name val="Arial"/>
      <family val="2"/>
    </font>
    <font>
      <sz val="10"/>
      <color indexed="10"/>
      <name val="Arial"/>
      <family val="2"/>
    </font>
    <font>
      <sz val="10"/>
      <name val="Times New Roman"/>
      <family val="1"/>
    </font>
    <font>
      <sz val="10"/>
      <name val="Arial"/>
      <family val="2"/>
    </font>
    <font>
      <b/>
      <sz val="12"/>
      <color indexed="8"/>
      <name val="Arial"/>
      <family val="2"/>
    </font>
    <font>
      <sz val="10"/>
      <color indexed="8"/>
      <name val="Arial"/>
      <family val="2"/>
    </font>
    <font>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8"/>
      <color indexed="62"/>
      <name val="Cambria"/>
      <family val="2"/>
    </font>
    <font>
      <sz val="8"/>
      <name val="Arial"/>
      <family val="2"/>
    </font>
    <font>
      <b/>
      <sz val="8"/>
      <name val="Arial"/>
      <family val="2"/>
    </font>
    <font>
      <u/>
      <sz val="10"/>
      <color indexed="12"/>
      <name val="Arial"/>
      <family val="2"/>
    </font>
    <font>
      <u/>
      <sz val="10"/>
      <color indexed="20"/>
      <name val="Arial"/>
      <family val="2"/>
    </font>
    <font>
      <sz val="11"/>
      <color indexed="9"/>
      <name val="Arial"/>
      <family val="2"/>
    </font>
    <font>
      <sz val="19"/>
      <color indexed="48"/>
      <name val="Arial"/>
      <family val="2"/>
    </font>
    <font>
      <sz val="10"/>
      <color theme="1"/>
      <name val="Times New Roman"/>
      <family val="1"/>
    </font>
    <font>
      <u/>
      <sz val="11"/>
      <color theme="10"/>
      <name val="Calibri"/>
      <family val="2"/>
      <scheme val="minor"/>
    </font>
    <font>
      <u/>
      <sz val="10"/>
      <color theme="10"/>
      <name val="Times New Roman"/>
      <family val="1"/>
    </font>
    <font>
      <b/>
      <sz val="10"/>
      <color theme="1"/>
      <name val="Times New Roman"/>
      <family val="1"/>
    </font>
    <font>
      <sz val="48"/>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2"/>
      </patternFill>
    </fill>
    <fill>
      <patternFill patternType="solid">
        <fgColor indexed="45"/>
      </patternFill>
    </fill>
    <fill>
      <patternFill patternType="solid">
        <fgColor indexed="46"/>
      </patternFill>
    </fill>
    <fill>
      <patternFill patternType="solid">
        <fgColor indexed="27"/>
      </patternFill>
    </fill>
    <fill>
      <patternFill patternType="solid">
        <fgColor indexed="57"/>
      </patternFill>
    </fill>
    <fill>
      <patternFill patternType="solid">
        <fgColor indexed="47"/>
      </patternFill>
    </fill>
    <fill>
      <patternFill patternType="solid">
        <fgColor indexed="11"/>
      </patternFill>
    </fill>
    <fill>
      <patternFill patternType="solid">
        <fgColor indexed="44"/>
      </patternFill>
    </fill>
    <fill>
      <patternFill patternType="solid">
        <fgColor indexed="43"/>
      </patternFill>
    </fill>
    <fill>
      <patternFill patternType="solid">
        <fgColor indexed="29"/>
      </patternFill>
    </fill>
    <fill>
      <patternFill patternType="solid">
        <fgColor indexed="22"/>
      </patternFill>
    </fill>
    <fill>
      <patternFill patternType="solid">
        <fgColor indexed="50"/>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10"/>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4"/>
      </patternFill>
    </fill>
    <fill>
      <patternFill patternType="solid">
        <fgColor indexed="23"/>
      </patternFill>
    </fill>
    <fill>
      <patternFill patternType="solid">
        <fgColor indexed="26"/>
        <bgColor indexed="26"/>
      </patternFill>
    </fill>
    <fill>
      <patternFill patternType="solid">
        <fgColor indexed="47"/>
        <bgColor indexed="47"/>
      </patternFill>
    </fill>
    <fill>
      <patternFill patternType="solid">
        <fgColor indexed="53"/>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15"/>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20"/>
      </patternFill>
    </fill>
    <fill>
      <patternFill patternType="solid">
        <fgColor indexed="14"/>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51"/>
        <bgColor indexed="64"/>
      </patternFill>
    </fill>
    <fill>
      <patternFill patternType="solid">
        <fgColor indexed="52"/>
        <bgColor indexed="64"/>
      </patternFill>
    </fill>
    <fill>
      <patternFill patternType="solid">
        <fgColor indexed="57"/>
        <bgColor indexed="64"/>
      </patternFill>
    </fill>
    <fill>
      <patternFill patternType="solid">
        <fgColor indexed="50"/>
        <bgColor indexed="64"/>
      </patternFill>
    </fill>
    <fill>
      <patternFill patternType="solid">
        <fgColor theme="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54"/>
      </left>
      <right/>
      <top style="thin">
        <color indexed="54"/>
      </top>
      <bottom/>
      <diagonal/>
    </border>
    <border>
      <left style="thin">
        <color indexed="64"/>
      </left>
      <right style="thin">
        <color indexed="64"/>
      </right>
      <top style="thin">
        <color indexed="64"/>
      </top>
      <bottom style="thin">
        <color indexed="64"/>
      </bottom>
      <diagonal/>
    </border>
    <border>
      <left style="thin">
        <color indexed="51"/>
      </left>
      <right style="thin">
        <color indexed="51"/>
      </right>
      <top/>
      <bottom/>
      <diagonal/>
    </border>
    <border>
      <left/>
      <right/>
      <top style="thin">
        <color indexed="62"/>
      </top>
      <bottom style="double">
        <color indexed="62"/>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2265">
    <xf numFmtId="0" fontId="0" fillId="0" borderId="0"/>
    <xf numFmtId="0" fontId="28"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8"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8"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8"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8"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8"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8"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8"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8"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8"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8"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8"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8"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8"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9" fillId="23"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28"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8"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50" fillId="27" borderId="0" applyNumberFormat="0" applyBorder="0" applyAlignment="0" applyProtection="0"/>
    <xf numFmtId="0" fontId="28"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8"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9" fillId="30"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28"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8"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9" fillId="30"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29" fillId="17"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28"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8"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9" fillId="22"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28"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8"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9" fillId="34"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1" fillId="13" borderId="1" applyNumberFormat="0" applyAlignment="0" applyProtection="0"/>
    <xf numFmtId="0" fontId="31" fillId="13" borderId="1" applyNumberFormat="0" applyAlignment="0" applyProtection="0"/>
    <xf numFmtId="0" fontId="32" fillId="36" borderId="2" applyNumberFormat="0" applyAlignment="0" applyProtection="0"/>
    <xf numFmtId="0" fontId="32" fillId="36" borderId="2" applyNumberFormat="0" applyAlignment="0" applyProtection="0"/>
    <xf numFmtId="43" fontId="24"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4" fontId="3"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24"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Protection="0"/>
    <xf numFmtId="44" fontId="12" fillId="0" borderId="0" applyFont="0" applyFill="0" applyBorder="0" applyAlignment="0" applyProtection="0"/>
    <xf numFmtId="44" fontId="12"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43" fillId="37" borderId="0" applyNumberFormat="0" applyBorder="0" applyAlignment="0" applyProtection="0"/>
    <xf numFmtId="0" fontId="43" fillId="38" borderId="0" applyNumberFormat="0" applyBorder="0" applyAlignment="0" applyProtection="0"/>
    <xf numFmtId="0" fontId="43" fillId="39"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34" fillId="3" borderId="0" applyNumberFormat="0" applyBorder="0" applyAlignment="0" applyProtection="0"/>
    <xf numFmtId="0" fontId="34" fillId="3" borderId="0" applyNumberFormat="0" applyBorder="0" applyAlignment="0" applyProtection="0"/>
    <xf numFmtId="0" fontId="35" fillId="0" borderId="3" applyNumberFormat="0" applyFill="0" applyAlignment="0" applyProtection="0"/>
    <xf numFmtId="0" fontId="35" fillId="0" borderId="3"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8" fillId="8" borderId="1" applyNumberFormat="0" applyAlignment="0" applyProtection="0"/>
    <xf numFmtId="0" fontId="38" fillId="8" borderId="1" applyNumberFormat="0" applyAlignment="0" applyProtection="0"/>
    <xf numFmtId="0" fontId="39" fillId="0" borderId="6" applyNumberFormat="0" applyFill="0" applyAlignment="0" applyProtection="0"/>
    <xf numFmtId="0" fontId="39" fillId="0" borderId="6" applyNumberFormat="0" applyFill="0" applyAlignment="0" applyProtection="0"/>
    <xf numFmtId="0" fontId="40" fillId="11" borderId="0" applyNumberFormat="0" applyBorder="0" applyAlignment="0" applyProtection="0"/>
    <xf numFmtId="0" fontId="40" fillId="1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12" fillId="0" borderId="0"/>
    <xf numFmtId="0" fontId="1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12" fillId="0" borderId="0"/>
    <xf numFmtId="0" fontId="12" fillId="0" borderId="0"/>
    <xf numFmtId="0" fontId="12" fillId="0" borderId="0"/>
    <xf numFmtId="0" fontId="12" fillId="0" borderId="0"/>
    <xf numFmtId="0" fontId="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3" fillId="0" borderId="0"/>
    <xf numFmtId="0" fontId="7" fillId="0" borderId="0"/>
    <xf numFmtId="0" fontId="7" fillId="0" borderId="0"/>
    <xf numFmtId="0" fontId="7" fillId="0" borderId="0"/>
    <xf numFmtId="0" fontId="12" fillId="41" borderId="7" applyNumberFormat="0" applyFont="0" applyAlignment="0" applyProtection="0"/>
    <xf numFmtId="0" fontId="12" fillId="41" borderId="7" applyNumberFormat="0" applyFont="0" applyAlignment="0" applyProtection="0"/>
    <xf numFmtId="0" fontId="12" fillId="41" borderId="7" applyNumberFormat="0" applyFont="0" applyAlignment="0" applyProtection="0"/>
    <xf numFmtId="0" fontId="3" fillId="41" borderId="7" applyNumberFormat="0" applyFont="0" applyAlignment="0" applyProtection="0"/>
    <xf numFmtId="0" fontId="3" fillId="41" borderId="7" applyNumberFormat="0" applyFont="0" applyAlignment="0" applyProtection="0"/>
    <xf numFmtId="0" fontId="23"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1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1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3" fillId="41" borderId="7" applyNumberFormat="0" applyFont="0" applyAlignment="0" applyProtection="0"/>
    <xf numFmtId="0" fontId="41" fillId="13" borderId="8" applyNumberFormat="0" applyAlignment="0" applyProtection="0"/>
    <xf numFmtId="0" fontId="41" fillId="13" borderId="8" applyNumberFormat="0" applyAlignment="0" applyProtection="0"/>
    <xf numFmtId="9" fontId="2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4" fontId="13" fillId="11" borderId="9" applyNumberFormat="0" applyProtection="0">
      <alignment vertical="center"/>
    </xf>
    <xf numFmtId="4" fontId="14" fillId="42" borderId="9" applyNumberFormat="0" applyProtection="0">
      <alignment vertical="center"/>
    </xf>
    <xf numFmtId="4" fontId="15" fillId="42" borderId="9" applyNumberFormat="0" applyProtection="0">
      <alignment horizontal="left" vertical="center" indent="1"/>
    </xf>
    <xf numFmtId="4" fontId="15" fillId="42" borderId="9" applyNumberFormat="0" applyProtection="0">
      <alignment horizontal="left" vertical="center" indent="1"/>
    </xf>
    <xf numFmtId="4" fontId="15" fillId="42" borderId="9" applyNumberFormat="0" applyProtection="0">
      <alignment horizontal="left" vertical="center" indent="1"/>
    </xf>
    <xf numFmtId="0" fontId="13" fillId="42" borderId="9" applyNumberFormat="0" applyProtection="0">
      <alignment horizontal="left" vertical="top" indent="1"/>
    </xf>
    <xf numFmtId="4" fontId="15" fillId="43" borderId="0" applyNumberFormat="0" applyProtection="0">
      <alignment horizontal="left" vertical="center" indent="1"/>
    </xf>
    <xf numFmtId="4" fontId="15" fillId="43" borderId="0" applyNumberFormat="0" applyProtection="0">
      <alignment horizontal="left" vertical="center" indent="1"/>
    </xf>
    <xf numFmtId="4" fontId="13" fillId="43" borderId="0" applyNumberFormat="0" applyProtection="0">
      <alignment horizontal="left" vertical="center" indent="1"/>
    </xf>
    <xf numFmtId="4" fontId="16" fillId="4" borderId="9" applyNumberFormat="0" applyProtection="0">
      <alignment horizontal="right" vertical="center"/>
    </xf>
    <xf numFmtId="4" fontId="16" fillId="12" borderId="9" applyNumberFormat="0" applyProtection="0">
      <alignment horizontal="right" vertical="center"/>
    </xf>
    <xf numFmtId="4" fontId="16" fillId="27" borderId="9" applyNumberFormat="0" applyProtection="0">
      <alignment horizontal="right" vertical="center"/>
    </xf>
    <xf numFmtId="4" fontId="16" fillId="15" borderId="9" applyNumberFormat="0" applyProtection="0">
      <alignment horizontal="right" vertical="center"/>
    </xf>
    <xf numFmtId="4" fontId="16" fillId="19" borderId="9" applyNumberFormat="0" applyProtection="0">
      <alignment horizontal="right" vertical="center"/>
    </xf>
    <xf numFmtId="4" fontId="16" fillId="35" borderId="9" applyNumberFormat="0" applyProtection="0">
      <alignment horizontal="right" vertical="center"/>
    </xf>
    <xf numFmtId="4" fontId="16" fillId="7" borderId="9" applyNumberFormat="0" applyProtection="0">
      <alignment horizontal="right" vertical="center"/>
    </xf>
    <xf numFmtId="4" fontId="16" fillId="14" borderId="9" applyNumberFormat="0" applyProtection="0">
      <alignment horizontal="right" vertical="center"/>
    </xf>
    <xf numFmtId="4" fontId="16" fillId="9" borderId="9" applyNumberFormat="0" applyProtection="0">
      <alignment horizontal="right" vertical="center"/>
    </xf>
    <xf numFmtId="4" fontId="13" fillId="44" borderId="10" applyNumberFormat="0" applyProtection="0">
      <alignment horizontal="left" vertical="center" indent="1"/>
    </xf>
    <xf numFmtId="4" fontId="16" fillId="45" borderId="0" applyNumberFormat="0" applyProtection="0">
      <alignment horizontal="left" vertical="center" indent="1"/>
    </xf>
    <xf numFmtId="4" fontId="17" fillId="46" borderId="0" applyNumberFormat="0" applyProtection="0">
      <alignment horizontal="left" vertical="center" indent="1"/>
    </xf>
    <xf numFmtId="4" fontId="25" fillId="46" borderId="0" applyNumberFormat="0" applyProtection="0">
      <alignment horizontal="left" vertical="center" indent="1"/>
    </xf>
    <xf numFmtId="4" fontId="17" fillId="46" borderId="0" applyNumberFormat="0" applyProtection="0">
      <alignment horizontal="left" vertical="center" indent="1"/>
    </xf>
    <xf numFmtId="4" fontId="17" fillId="46" borderId="0" applyNumberFormat="0" applyProtection="0">
      <alignment horizontal="left" vertical="center" indent="1"/>
    </xf>
    <xf numFmtId="4" fontId="17" fillId="46" borderId="0" applyNumberFormat="0" applyProtection="0">
      <alignment horizontal="left" vertical="center" indent="1"/>
    </xf>
    <xf numFmtId="4" fontId="16" fillId="47" borderId="9" applyNumberFormat="0" applyProtection="0">
      <alignment horizontal="right" vertical="center"/>
    </xf>
    <xf numFmtId="4" fontId="18" fillId="45" borderId="0" applyNumberFormat="0" applyProtection="0">
      <alignment horizontal="left" vertical="center" indent="1"/>
    </xf>
    <xf numFmtId="4" fontId="26" fillId="45" borderId="0" applyNumberFormat="0" applyProtection="0">
      <alignment horizontal="left" vertical="center" indent="1"/>
    </xf>
    <xf numFmtId="4" fontId="16" fillId="45" borderId="0" applyNumberFormat="0" applyProtection="0">
      <alignment horizontal="left" vertical="center" indent="1"/>
    </xf>
    <xf numFmtId="4" fontId="16" fillId="45" borderId="0" applyNumberFormat="0" applyProtection="0">
      <alignment horizontal="left" vertical="center" indent="1"/>
    </xf>
    <xf numFmtId="4" fontId="16" fillId="45" borderId="0" applyNumberFormat="0" applyProtection="0">
      <alignment horizontal="left" vertical="center" indent="1"/>
    </xf>
    <xf numFmtId="4" fontId="16" fillId="45" borderId="0" applyNumberFormat="0" applyProtection="0">
      <alignment horizontal="left" vertical="center" indent="1"/>
    </xf>
    <xf numFmtId="4" fontId="18" fillId="43" borderId="0" applyNumberFormat="0" applyProtection="0">
      <alignment horizontal="left" vertical="center" indent="1"/>
    </xf>
    <xf numFmtId="4" fontId="26" fillId="43" borderId="0" applyNumberFormat="0" applyProtection="0">
      <alignment horizontal="left" vertical="center" indent="1"/>
    </xf>
    <xf numFmtId="4" fontId="16" fillId="43" borderId="0" applyNumberFormat="0" applyProtection="0">
      <alignment horizontal="left" vertical="center" indent="1"/>
    </xf>
    <xf numFmtId="4" fontId="16" fillId="43" borderId="0" applyNumberFormat="0" applyProtection="0">
      <alignment horizontal="left" vertical="center" indent="1"/>
    </xf>
    <xf numFmtId="4" fontId="16" fillId="43" borderId="0" applyNumberFormat="0" applyProtection="0">
      <alignment horizontal="left" vertical="center" indent="1"/>
    </xf>
    <xf numFmtId="4" fontId="16" fillId="43" borderId="0" applyNumberFormat="0" applyProtection="0">
      <alignment horizontal="left" vertical="center" indent="1"/>
    </xf>
    <xf numFmtId="0" fontId="12" fillId="46" borderId="9" applyNumberFormat="0" applyProtection="0">
      <alignment horizontal="left" vertical="center" indent="1"/>
    </xf>
    <xf numFmtId="0" fontId="24" fillId="46" borderId="9" applyNumberFormat="0" applyProtection="0">
      <alignment horizontal="left" vertical="center" indent="1"/>
    </xf>
    <xf numFmtId="0" fontId="12" fillId="46" borderId="9" applyNumberFormat="0" applyProtection="0">
      <alignment horizontal="left" vertical="center" indent="1"/>
    </xf>
    <xf numFmtId="0" fontId="12" fillId="46" borderId="9" applyNumberFormat="0" applyProtection="0">
      <alignment horizontal="left" vertical="center" indent="1"/>
    </xf>
    <xf numFmtId="0" fontId="12" fillId="46" borderId="9" applyNumberFormat="0" applyProtection="0">
      <alignment horizontal="left" vertical="center" indent="1"/>
    </xf>
    <xf numFmtId="0" fontId="12" fillId="46" borderId="9" applyNumberFormat="0" applyProtection="0">
      <alignment horizontal="left" vertical="top" indent="1"/>
    </xf>
    <xf numFmtId="0" fontId="24" fillId="46" borderId="9" applyNumberFormat="0" applyProtection="0">
      <alignment horizontal="left" vertical="top" indent="1"/>
    </xf>
    <xf numFmtId="0" fontId="12" fillId="46" borderId="9" applyNumberFormat="0" applyProtection="0">
      <alignment horizontal="left" vertical="top" indent="1"/>
    </xf>
    <xf numFmtId="0" fontId="12" fillId="46" borderId="9" applyNumberFormat="0" applyProtection="0">
      <alignment horizontal="left" vertical="top" indent="1"/>
    </xf>
    <xf numFmtId="0" fontId="12" fillId="46" borderId="9" applyNumberFormat="0" applyProtection="0">
      <alignment horizontal="left" vertical="top" indent="1"/>
    </xf>
    <xf numFmtId="0" fontId="12" fillId="43" borderId="9" applyNumberFormat="0" applyProtection="0">
      <alignment horizontal="left" vertical="center" indent="1"/>
    </xf>
    <xf numFmtId="0" fontId="24" fillId="43" borderId="9" applyNumberFormat="0" applyProtection="0">
      <alignment horizontal="left" vertical="center" indent="1"/>
    </xf>
    <xf numFmtId="0" fontId="12" fillId="43" borderId="9" applyNumberFormat="0" applyProtection="0">
      <alignment horizontal="left" vertical="center" indent="1"/>
    </xf>
    <xf numFmtId="0" fontId="12" fillId="43" borderId="9" applyNumberFormat="0" applyProtection="0">
      <alignment horizontal="left" vertical="center" indent="1"/>
    </xf>
    <xf numFmtId="0" fontId="12" fillId="43" borderId="9" applyNumberFormat="0" applyProtection="0">
      <alignment horizontal="left" vertical="center" indent="1"/>
    </xf>
    <xf numFmtId="0" fontId="12" fillId="43" borderId="9" applyNumberFormat="0" applyProtection="0">
      <alignment horizontal="left" vertical="top" indent="1"/>
    </xf>
    <xf numFmtId="0" fontId="24" fillId="43" borderId="9" applyNumberFormat="0" applyProtection="0">
      <alignment horizontal="left" vertical="top" indent="1"/>
    </xf>
    <xf numFmtId="0" fontId="12" fillId="43" borderId="9" applyNumberFormat="0" applyProtection="0">
      <alignment horizontal="left" vertical="top" indent="1"/>
    </xf>
    <xf numFmtId="0" fontId="12" fillId="43" borderId="9" applyNumberFormat="0" applyProtection="0">
      <alignment horizontal="left" vertical="top" indent="1"/>
    </xf>
    <xf numFmtId="0" fontId="12" fillId="43" borderId="9" applyNumberFormat="0" applyProtection="0">
      <alignment horizontal="left" vertical="top" indent="1"/>
    </xf>
    <xf numFmtId="0" fontId="12" fillId="48" borderId="9" applyNumberFormat="0" applyProtection="0">
      <alignment horizontal="left" vertical="center" indent="1"/>
    </xf>
    <xf numFmtId="0" fontId="24" fillId="48" borderId="9" applyNumberFormat="0" applyProtection="0">
      <alignment horizontal="left" vertical="center" indent="1"/>
    </xf>
    <xf numFmtId="0" fontId="12" fillId="48" borderId="9" applyNumberFormat="0" applyProtection="0">
      <alignment horizontal="left" vertical="center" indent="1"/>
    </xf>
    <xf numFmtId="0" fontId="12" fillId="48" borderId="9" applyNumberFormat="0" applyProtection="0">
      <alignment horizontal="left" vertical="center" indent="1"/>
    </xf>
    <xf numFmtId="0" fontId="12" fillId="48" borderId="9" applyNumberFormat="0" applyProtection="0">
      <alignment horizontal="left" vertical="center" indent="1"/>
    </xf>
    <xf numFmtId="0" fontId="12" fillId="48" borderId="9" applyNumberFormat="0" applyProtection="0">
      <alignment horizontal="left" vertical="top" indent="1"/>
    </xf>
    <xf numFmtId="0" fontId="24" fillId="48" borderId="9" applyNumberFormat="0" applyProtection="0">
      <alignment horizontal="left" vertical="top" indent="1"/>
    </xf>
    <xf numFmtId="0" fontId="12" fillId="48" borderId="9" applyNumberFormat="0" applyProtection="0">
      <alignment horizontal="left" vertical="top" indent="1"/>
    </xf>
    <xf numFmtId="0" fontId="12" fillId="48" borderId="9" applyNumberFormat="0" applyProtection="0">
      <alignment horizontal="left" vertical="top" indent="1"/>
    </xf>
    <xf numFmtId="0" fontId="12" fillId="48" borderId="9" applyNumberFormat="0" applyProtection="0">
      <alignment horizontal="left" vertical="top" indent="1"/>
    </xf>
    <xf numFmtId="0" fontId="12" fillId="49" borderId="9" applyNumberFormat="0" applyProtection="0">
      <alignment horizontal="left" vertical="center" indent="1"/>
    </xf>
    <xf numFmtId="0" fontId="24" fillId="49" borderId="9" applyNumberFormat="0" applyProtection="0">
      <alignment horizontal="left" vertical="center" indent="1"/>
    </xf>
    <xf numFmtId="0" fontId="12" fillId="49" borderId="9" applyNumberFormat="0" applyProtection="0">
      <alignment horizontal="left" vertical="center" indent="1"/>
    </xf>
    <xf numFmtId="0" fontId="12" fillId="49" borderId="9" applyNumberFormat="0" applyProtection="0">
      <alignment horizontal="left" vertical="center" indent="1"/>
    </xf>
    <xf numFmtId="0" fontId="12" fillId="49" borderId="9" applyNumberFormat="0" applyProtection="0">
      <alignment horizontal="left" vertical="center" indent="1"/>
    </xf>
    <xf numFmtId="0" fontId="12" fillId="49" borderId="9" applyNumberFormat="0" applyProtection="0">
      <alignment horizontal="left" vertical="top" indent="1"/>
    </xf>
    <xf numFmtId="0" fontId="24" fillId="49" borderId="9" applyNumberFormat="0" applyProtection="0">
      <alignment horizontal="left" vertical="top" indent="1"/>
    </xf>
    <xf numFmtId="0" fontId="12" fillId="49" borderId="9" applyNumberFormat="0" applyProtection="0">
      <alignment horizontal="left" vertical="top" indent="1"/>
    </xf>
    <xf numFmtId="0" fontId="12" fillId="49" borderId="9" applyNumberFormat="0" applyProtection="0">
      <alignment horizontal="left" vertical="top" indent="1"/>
    </xf>
    <xf numFmtId="0" fontId="12" fillId="49" borderId="9" applyNumberFormat="0" applyProtection="0">
      <alignment horizontal="left" vertical="top" indent="1"/>
    </xf>
    <xf numFmtId="0" fontId="23" fillId="0" borderId="0"/>
    <xf numFmtId="0" fontId="3" fillId="0" borderId="0"/>
    <xf numFmtId="0" fontId="3" fillId="0" borderId="0"/>
    <xf numFmtId="0" fontId="3" fillId="0" borderId="0"/>
    <xf numFmtId="0" fontId="47" fillId="31" borderId="11" applyBorder="0"/>
    <xf numFmtId="4" fontId="16" fillId="50" borderId="9" applyNumberFormat="0" applyProtection="0">
      <alignment vertical="center"/>
    </xf>
    <xf numFmtId="4" fontId="19" fillId="50" borderId="9" applyNumberFormat="0" applyProtection="0">
      <alignment vertical="center"/>
    </xf>
    <xf numFmtId="4" fontId="16" fillId="50" borderId="9" applyNumberFormat="0" applyProtection="0">
      <alignment horizontal="left" vertical="center" indent="1"/>
    </xf>
    <xf numFmtId="0" fontId="16" fillId="50" borderId="9" applyNumberFormat="0" applyProtection="0">
      <alignment horizontal="left" vertical="top" indent="1"/>
    </xf>
    <xf numFmtId="4" fontId="16" fillId="45" borderId="9" applyNumberFormat="0" applyProtection="0">
      <alignment horizontal="right" vertical="center"/>
    </xf>
    <xf numFmtId="4" fontId="16" fillId="45" borderId="9" applyNumberFormat="0" applyProtection="0">
      <alignment horizontal="right" vertical="center"/>
    </xf>
    <xf numFmtId="4" fontId="16" fillId="45" borderId="9" applyNumberFormat="0" applyProtection="0">
      <alignment horizontal="right" vertical="center"/>
    </xf>
    <xf numFmtId="4" fontId="19" fillId="45" borderId="9" applyNumberFormat="0" applyProtection="0">
      <alignment horizontal="right" vertical="center"/>
    </xf>
    <xf numFmtId="4" fontId="20" fillId="47" borderId="9" applyNumberFormat="0" applyProtection="0">
      <alignment horizontal="left" vertical="center" indent="1"/>
    </xf>
    <xf numFmtId="4" fontId="20" fillId="47" borderId="9" applyNumberFormat="0" applyProtection="0">
      <alignment horizontal="left" vertical="center" indent="1"/>
    </xf>
    <xf numFmtId="4" fontId="16" fillId="47" borderId="9" applyNumberFormat="0" applyProtection="0">
      <alignment horizontal="left" vertical="center" indent="1"/>
    </xf>
    <xf numFmtId="0" fontId="20" fillId="43" borderId="9" applyNumberFormat="0" applyProtection="0">
      <alignment horizontal="left" vertical="top" indent="1"/>
    </xf>
    <xf numFmtId="0" fontId="20" fillId="43" borderId="9" applyNumberFormat="0" applyProtection="0">
      <alignment horizontal="left" vertical="top" indent="1"/>
    </xf>
    <xf numFmtId="0" fontId="20" fillId="43" borderId="9" applyNumberFormat="0" applyProtection="0">
      <alignment horizontal="left" vertical="top" indent="1"/>
    </xf>
    <xf numFmtId="4" fontId="21" fillId="0" borderId="0" applyNumberFormat="0" applyProtection="0">
      <alignment horizontal="left" vertical="center" indent="1"/>
    </xf>
    <xf numFmtId="4" fontId="27" fillId="0" borderId="0" applyNumberFormat="0" applyProtection="0">
      <alignment horizontal="left" vertical="center" indent="1"/>
    </xf>
    <xf numFmtId="4" fontId="21" fillId="0" borderId="0" applyNumberFormat="0" applyProtection="0">
      <alignment horizontal="left" vertical="center" indent="1"/>
    </xf>
    <xf numFmtId="4" fontId="21" fillId="0" borderId="0" applyNumberFormat="0" applyProtection="0">
      <alignment horizontal="left" vertical="center" indent="1"/>
    </xf>
    <xf numFmtId="4" fontId="21" fillId="0" borderId="0" applyNumberFormat="0" applyProtection="0">
      <alignment horizontal="left" vertical="center" indent="1"/>
    </xf>
    <xf numFmtId="4" fontId="51" fillId="40" borderId="0" applyNumberFormat="0" applyProtection="0">
      <alignment horizontal="left" vertical="center" indent="1"/>
    </xf>
    <xf numFmtId="4" fontId="21" fillId="0" borderId="0" applyNumberFormat="0" applyProtection="0">
      <alignment horizontal="left" vertical="center" indent="1"/>
    </xf>
    <xf numFmtId="0" fontId="46" fillId="51" borderId="12"/>
    <xf numFmtId="4" fontId="22" fillId="45" borderId="9" applyNumberFormat="0" applyProtection="0">
      <alignment horizontal="right" vertical="center"/>
    </xf>
    <xf numFmtId="0" fontId="8" fillId="52" borderId="0"/>
    <xf numFmtId="49" fontId="9" fillId="52" borderId="0"/>
    <xf numFmtId="49" fontId="10" fillId="52" borderId="13">
      <alignment wrapText="1"/>
    </xf>
    <xf numFmtId="49" fontId="10" fillId="52" borderId="0">
      <alignment wrapText="1"/>
    </xf>
    <xf numFmtId="0" fontId="8" fillId="53" borderId="13">
      <protection locked="0"/>
    </xf>
    <xf numFmtId="0" fontId="8" fillId="52" borderId="0"/>
    <xf numFmtId="0" fontId="11" fillId="54" borderId="0"/>
    <xf numFmtId="0" fontId="11" fillId="55" borderId="0"/>
    <xf numFmtId="0" fontId="11" fillId="56" borderId="0"/>
    <xf numFmtId="0" fontId="45" fillId="0" borderId="0" applyNumberFormat="0" applyFill="0" applyBorder="0" applyAlignment="0" applyProtection="0"/>
    <xf numFmtId="39" fontId="3" fillId="0" borderId="0"/>
    <xf numFmtId="0" fontId="11" fillId="57" borderId="0"/>
    <xf numFmtId="0" fontId="42" fillId="0" borderId="0" applyNumberFormat="0" applyFill="0" applyBorder="0" applyAlignment="0" applyProtection="0"/>
    <xf numFmtId="0" fontId="42" fillId="0" borderId="0" applyNumberFormat="0" applyFill="0" applyBorder="0" applyAlignment="0" applyProtection="0"/>
    <xf numFmtId="0" fontId="43" fillId="0" borderId="14" applyNumberFormat="0" applyFill="0" applyAlignment="0" applyProtection="0"/>
    <xf numFmtId="0" fontId="43" fillId="0" borderId="14" applyNumberFormat="0" applyFill="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 fillId="0" borderId="0"/>
    <xf numFmtId="0" fontId="53" fillId="0" borderId="0" applyNumberFormat="0" applyFill="0" applyBorder="0" applyAlignment="0" applyProtection="0"/>
  </cellStyleXfs>
  <cellXfs count="87">
    <xf numFmtId="0" fontId="0" fillId="0" borderId="0" xfId="0"/>
    <xf numFmtId="17" fontId="0" fillId="0" borderId="0" xfId="0" applyNumberFormat="1"/>
    <xf numFmtId="0" fontId="0" fillId="0" borderId="0" xfId="0" applyAlignment="1">
      <alignment horizontal="right"/>
    </xf>
    <xf numFmtId="0" fontId="0" fillId="0" borderId="0" xfId="0" applyAlignment="1"/>
    <xf numFmtId="3" fontId="0" fillId="0" borderId="0" xfId="0" applyNumberFormat="1" applyAlignment="1">
      <alignment horizontal="right"/>
    </xf>
    <xf numFmtId="3" fontId="0" fillId="0" borderId="0" xfId="0" applyNumberFormat="1"/>
    <xf numFmtId="3" fontId="0" fillId="0" borderId="0" xfId="0" applyNumberFormat="1" applyFill="1" applyAlignment="1">
      <alignment horizontal="right"/>
    </xf>
    <xf numFmtId="164" fontId="0" fillId="0" borderId="0" xfId="0" applyNumberFormat="1"/>
    <xf numFmtId="0" fontId="6" fillId="0" borderId="0" xfId="0" applyFont="1"/>
    <xf numFmtId="0" fontId="0" fillId="0" borderId="0" xfId="0" applyAlignment="1">
      <alignment horizontal="center"/>
    </xf>
    <xf numFmtId="37" fontId="5" fillId="0" borderId="0" xfId="499" applyNumberFormat="1" applyFont="1" applyFill="1" applyProtection="1"/>
    <xf numFmtId="37" fontId="5" fillId="0" borderId="0" xfId="498" applyNumberFormat="1" applyFont="1" applyFill="1" applyProtection="1"/>
    <xf numFmtId="37" fontId="5" fillId="0" borderId="0" xfId="500" applyNumberFormat="1" applyFont="1" applyFill="1" applyProtection="1"/>
    <xf numFmtId="3" fontId="5" fillId="0" borderId="0" xfId="500" applyNumberFormat="1" applyFont="1" applyFill="1" applyProtection="1"/>
    <xf numFmtId="3" fontId="5" fillId="0" borderId="0" xfId="498" applyNumberFormat="1" applyFont="1" applyFill="1" applyProtection="1"/>
    <xf numFmtId="3" fontId="5" fillId="0" borderId="0" xfId="499" applyNumberFormat="1" applyFont="1" applyFill="1" applyProtection="1"/>
    <xf numFmtId="3" fontId="5" fillId="0" borderId="0" xfId="0" applyNumberFormat="1" applyFont="1" applyFill="1" applyProtection="1"/>
    <xf numFmtId="3" fontId="5" fillId="0" borderId="0" xfId="499" applyNumberFormat="1" applyFont="1" applyFill="1" applyBorder="1" applyProtection="1"/>
    <xf numFmtId="3" fontId="5" fillId="0" borderId="0" xfId="498" applyNumberFormat="1" applyFont="1" applyFill="1" applyBorder="1" applyProtection="1"/>
    <xf numFmtId="3" fontId="5" fillId="0" borderId="0" xfId="500" applyNumberFormat="1" applyFont="1" applyFill="1" applyBorder="1" applyProtection="1"/>
    <xf numFmtId="41" fontId="5" fillId="0" borderId="0" xfId="499" applyNumberFormat="1" applyFont="1" applyFill="1" applyProtection="1"/>
    <xf numFmtId="41" fontId="5" fillId="0" borderId="0" xfId="500" applyNumberFormat="1" applyFont="1" applyFill="1" applyProtection="1"/>
    <xf numFmtId="37" fontId="5" fillId="0" borderId="0" xfId="498" applyNumberFormat="1" applyFont="1" applyFill="1" applyBorder="1" applyProtection="1"/>
    <xf numFmtId="3" fontId="5" fillId="0" borderId="0" xfId="0" applyNumberFormat="1" applyFont="1" applyFill="1" applyBorder="1" applyProtection="1"/>
    <xf numFmtId="0" fontId="0" fillId="58" borderId="0" xfId="0" applyFill="1" applyAlignment="1"/>
    <xf numFmtId="0" fontId="0" fillId="58" borderId="0" xfId="0" applyFill="1"/>
    <xf numFmtId="0" fontId="0" fillId="59" borderId="0" xfId="0" applyFill="1"/>
    <xf numFmtId="3" fontId="3" fillId="0" borderId="0" xfId="0" applyNumberFormat="1" applyFont="1" applyFill="1" applyAlignment="1">
      <alignment horizontal="right"/>
    </xf>
    <xf numFmtId="3" fontId="0" fillId="0" borderId="0" xfId="0" applyNumberFormat="1" applyFill="1"/>
    <xf numFmtId="0" fontId="3" fillId="0" borderId="0" xfId="0" applyFont="1"/>
    <xf numFmtId="0" fontId="3" fillId="0" borderId="0" xfId="0" applyFont="1" applyAlignment="1">
      <alignment horizontal="right"/>
    </xf>
    <xf numFmtId="0" fontId="0" fillId="0" borderId="0" xfId="0" applyFill="1"/>
    <xf numFmtId="0" fontId="0" fillId="0" borderId="0" xfId="0" applyFill="1" applyAlignment="1">
      <alignment horizontal="right"/>
    </xf>
    <xf numFmtId="17" fontId="0" fillId="0" borderId="0" xfId="0" applyNumberFormat="1" applyAlignment="1">
      <alignment horizontal="center"/>
    </xf>
    <xf numFmtId="3" fontId="0" fillId="58" borderId="0" xfId="0" applyNumberFormat="1" applyFill="1"/>
    <xf numFmtId="8" fontId="0" fillId="0" borderId="0" xfId="0" applyNumberFormat="1"/>
    <xf numFmtId="165" fontId="3" fillId="0" borderId="0" xfId="352" applyNumberFormat="1" applyBorder="1"/>
    <xf numFmtId="3" fontId="3" fillId="0" borderId="0" xfId="352" applyNumberFormat="1" applyBorder="1"/>
    <xf numFmtId="4" fontId="0" fillId="0" borderId="0" xfId="0" applyNumberFormat="1" applyBorder="1"/>
    <xf numFmtId="0" fontId="0" fillId="0" borderId="0" xfId="0" applyAlignment="1">
      <alignment horizontal="center"/>
    </xf>
    <xf numFmtId="0" fontId="52" fillId="60" borderId="0" xfId="2263" applyFont="1" applyFill="1" applyAlignment="1">
      <alignment horizontal="right" vertical="top"/>
    </xf>
    <xf numFmtId="0" fontId="54" fillId="60" borderId="15" xfId="2264" applyFont="1" applyFill="1" applyBorder="1" applyAlignment="1">
      <alignment horizontal="left" vertical="top" wrapText="1"/>
    </xf>
    <xf numFmtId="0" fontId="52" fillId="60" borderId="15" xfId="2263" applyFont="1" applyFill="1" applyBorder="1" applyAlignment="1">
      <alignment horizontal="right" vertical="top"/>
    </xf>
    <xf numFmtId="0" fontId="54" fillId="60" borderId="15" xfId="2264" applyFont="1" applyFill="1" applyBorder="1" applyAlignment="1">
      <alignment horizontal="left" vertical="top"/>
    </xf>
    <xf numFmtId="0" fontId="54" fillId="60" borderId="16" xfId="2264" applyFont="1" applyFill="1" applyBorder="1" applyAlignment="1">
      <alignment horizontal="left" vertical="top"/>
    </xf>
    <xf numFmtId="0" fontId="1" fillId="0" borderId="0" xfId="2263"/>
    <xf numFmtId="0" fontId="55" fillId="0" borderId="17" xfId="2263" applyFont="1" applyBorder="1" applyAlignment="1">
      <alignment horizontal="center" vertical="center"/>
    </xf>
    <xf numFmtId="0" fontId="55" fillId="0" borderId="15" xfId="2263" applyFont="1" applyBorder="1" applyAlignment="1">
      <alignment horizontal="center" vertical="center"/>
    </xf>
    <xf numFmtId="0" fontId="55" fillId="0" borderId="18" xfId="2263" applyFont="1" applyBorder="1" applyAlignment="1">
      <alignment horizontal="center" vertical="center"/>
    </xf>
    <xf numFmtId="0" fontId="55" fillId="60" borderId="15" xfId="2263" applyFont="1" applyFill="1" applyBorder="1" applyAlignment="1">
      <alignment horizontal="center" vertical="center" wrapText="1"/>
    </xf>
    <xf numFmtId="0" fontId="55" fillId="60" borderId="19" xfId="2263" applyFont="1" applyFill="1" applyBorder="1" applyAlignment="1">
      <alignment horizontal="center" vertical="center" wrapText="1"/>
    </xf>
    <xf numFmtId="0" fontId="55" fillId="60" borderId="20" xfId="2263" applyFont="1" applyFill="1" applyBorder="1" applyAlignment="1">
      <alignment horizontal="center" vertical="center" wrapText="1"/>
    </xf>
    <xf numFmtId="0" fontId="55" fillId="60" borderId="21" xfId="2263" applyFont="1" applyFill="1" applyBorder="1" applyAlignment="1">
      <alignment horizontal="center" vertical="center"/>
    </xf>
    <xf numFmtId="0" fontId="52" fillId="0" borderId="22" xfId="2263" applyFont="1" applyBorder="1" applyAlignment="1">
      <alignment horizontal="left" vertical="top"/>
    </xf>
    <xf numFmtId="0" fontId="52" fillId="0" borderId="22" xfId="2263" applyFont="1" applyBorder="1" applyAlignment="1">
      <alignment vertical="top" wrapText="1"/>
    </xf>
    <xf numFmtId="0" fontId="52" fillId="0" borderId="22" xfId="2263" applyFont="1" applyBorder="1" applyAlignment="1">
      <alignment horizontal="center" vertical="top" wrapText="1"/>
    </xf>
    <xf numFmtId="0" fontId="54" fillId="0" borderId="22" xfId="2264" applyFont="1" applyFill="1" applyBorder="1" applyAlignment="1">
      <alignment horizontal="center" vertical="center"/>
    </xf>
    <xf numFmtId="0" fontId="52" fillId="0" borderId="0" xfId="2263" applyFont="1"/>
    <xf numFmtId="0" fontId="52" fillId="0" borderId="0" xfId="2263" applyFont="1" applyAlignment="1">
      <alignment horizontal="left" vertical="top"/>
    </xf>
    <xf numFmtId="0" fontId="52" fillId="0" borderId="0" xfId="2263" applyFont="1" applyAlignment="1">
      <alignment horizontal="left" vertical="top" wrapText="1"/>
    </xf>
    <xf numFmtId="0" fontId="52" fillId="0" borderId="0" xfId="2263" applyFont="1" applyAlignment="1">
      <alignment horizontal="center" vertical="center" wrapText="1"/>
    </xf>
    <xf numFmtId="0" fontId="52" fillId="0" borderId="0" xfId="2263" applyFont="1" applyAlignment="1">
      <alignment horizontal="center" vertical="center"/>
    </xf>
    <xf numFmtId="0" fontId="56" fillId="0" borderId="0" xfId="2263" applyFont="1" applyAlignment="1">
      <alignment horizontal="center" vertical="center"/>
    </xf>
    <xf numFmtId="0" fontId="54" fillId="0" borderId="0" xfId="2264" applyFont="1" applyFill="1" applyBorder="1" applyAlignment="1">
      <alignment horizontal="center" vertical="center"/>
    </xf>
    <xf numFmtId="0" fontId="52" fillId="0" borderId="23" xfId="2263" applyFont="1" applyBorder="1"/>
    <xf numFmtId="0" fontId="52" fillId="0" borderId="23" xfId="2263" applyFont="1" applyBorder="1" applyAlignment="1">
      <alignment horizontal="left" vertical="top"/>
    </xf>
    <xf numFmtId="0" fontId="52" fillId="0" borderId="23" xfId="2263" applyFont="1" applyBorder="1" applyAlignment="1">
      <alignment horizontal="left" vertical="top" wrapText="1"/>
    </xf>
    <xf numFmtId="0" fontId="52" fillId="0" borderId="23" xfId="2263" applyFont="1" applyBorder="1" applyAlignment="1">
      <alignment horizontal="center" vertical="center"/>
    </xf>
    <xf numFmtId="0" fontId="52" fillId="0" borderId="23" xfId="2263" applyFont="1" applyBorder="1" applyAlignment="1">
      <alignment horizontal="center" vertical="center" wrapText="1"/>
    </xf>
    <xf numFmtId="0" fontId="54" fillId="0" borderId="23" xfId="2264" applyFont="1" applyFill="1" applyBorder="1" applyAlignment="1">
      <alignment horizontal="center" vertical="center"/>
    </xf>
    <xf numFmtId="0" fontId="52" fillId="0" borderId="22" xfId="2263" applyFont="1" applyBorder="1" applyAlignment="1">
      <alignment horizontal="left" vertical="top" wrapText="1"/>
    </xf>
    <xf numFmtId="0" fontId="52" fillId="0" borderId="22" xfId="2263" applyFont="1" applyBorder="1" applyAlignment="1">
      <alignment horizontal="center" vertical="center"/>
    </xf>
    <xf numFmtId="0" fontId="52" fillId="0" borderId="22" xfId="2263" applyFont="1" applyBorder="1" applyAlignment="1">
      <alignment horizontal="center" vertical="center" wrapText="1"/>
    </xf>
    <xf numFmtId="0" fontId="52" fillId="0" borderId="0" xfId="2263" quotePrefix="1" applyFont="1" applyAlignment="1">
      <alignment horizontal="center" vertical="center" wrapText="1"/>
    </xf>
    <xf numFmtId="0" fontId="52" fillId="0" borderId="0" xfId="2263" applyFont="1" applyAlignment="1">
      <alignment horizontal="left" vertical="top" wrapText="1"/>
    </xf>
    <xf numFmtId="0" fontId="52" fillId="0" borderId="0" xfId="2263" quotePrefix="1" applyFont="1" applyAlignment="1">
      <alignment horizontal="center" vertical="center"/>
    </xf>
    <xf numFmtId="0" fontId="52" fillId="0" borderId="23" xfId="2263" applyFont="1" applyBorder="1" applyAlignment="1">
      <alignment horizontal="left" vertical="top" wrapText="1"/>
    </xf>
    <xf numFmtId="0" fontId="52" fillId="0" borderId="23" xfId="2263" quotePrefix="1" applyFont="1" applyBorder="1" applyAlignment="1">
      <alignment horizontal="center" vertical="center"/>
    </xf>
    <xf numFmtId="0" fontId="52" fillId="0" borderId="15" xfId="2263" applyFont="1" applyBorder="1" applyAlignment="1">
      <alignment horizontal="left" vertical="top"/>
    </xf>
    <xf numFmtId="0" fontId="52" fillId="0" borderId="15" xfId="2263" applyFont="1" applyBorder="1" applyAlignment="1">
      <alignment horizontal="left" vertical="top" wrapText="1"/>
    </xf>
    <xf numFmtId="0" fontId="52" fillId="0" borderId="15" xfId="2263" applyFont="1" applyBorder="1" applyAlignment="1">
      <alignment horizontal="center" vertical="center"/>
    </xf>
    <xf numFmtId="0" fontId="52" fillId="0" borderId="15" xfId="2263" applyFont="1" applyBorder="1" applyAlignment="1">
      <alignment horizontal="center" vertical="center" wrapText="1"/>
    </xf>
    <xf numFmtId="0" fontId="54" fillId="0" borderId="15" xfId="2264" applyFont="1" applyFill="1" applyBorder="1" applyAlignment="1">
      <alignment horizontal="center" vertical="center"/>
    </xf>
    <xf numFmtId="0" fontId="1" fillId="0" borderId="0" xfId="2263" applyAlignment="1">
      <alignment vertical="top"/>
    </xf>
    <xf numFmtId="0" fontId="1" fillId="0" borderId="0" xfId="2263" applyAlignment="1">
      <alignment horizontal="left" vertical="top" wrapText="1"/>
    </xf>
    <xf numFmtId="0" fontId="1" fillId="0" borderId="0" xfId="2263" applyAlignment="1">
      <alignment horizontal="center" vertical="center"/>
    </xf>
    <xf numFmtId="0" fontId="53" fillId="0" borderId="0" xfId="2264" quotePrefix="1" applyBorder="1" applyAlignment="1">
      <alignment horizontal="left" vertical="top" wrapText="1"/>
    </xf>
  </cellXfs>
  <cellStyles count="2265">
    <cellStyle name="20% - Accent1 2" xfId="1" xr:uid="{00000000-0005-0000-0000-000000000000}"/>
    <cellStyle name="20% - Accent1 2 2" xfId="2" xr:uid="{00000000-0005-0000-0000-000001000000}"/>
    <cellStyle name="20% - Accent1 2 3" xfId="3" xr:uid="{00000000-0005-0000-0000-000002000000}"/>
    <cellStyle name="20% - Accent1 2_autopost vouchers" xfId="4" xr:uid="{00000000-0005-0000-0000-000003000000}"/>
    <cellStyle name="20% - Accent1 3" xfId="5" xr:uid="{00000000-0005-0000-0000-000004000000}"/>
    <cellStyle name="20% - Accent1 4" xfId="6" xr:uid="{00000000-0005-0000-0000-000005000000}"/>
    <cellStyle name="20% - Accent1 5" xfId="7" xr:uid="{00000000-0005-0000-0000-000006000000}"/>
    <cellStyle name="20% - Accent1 6" xfId="8" xr:uid="{00000000-0005-0000-0000-000007000000}"/>
    <cellStyle name="20% - Accent1 7" xfId="9" xr:uid="{00000000-0005-0000-0000-000008000000}"/>
    <cellStyle name="20% - Accent2 2" xfId="10" xr:uid="{00000000-0005-0000-0000-000009000000}"/>
    <cellStyle name="20% - Accent2 2 2" xfId="11" xr:uid="{00000000-0005-0000-0000-00000A000000}"/>
    <cellStyle name="20% - Accent2 2 3" xfId="12" xr:uid="{00000000-0005-0000-0000-00000B000000}"/>
    <cellStyle name="20% - Accent2 2_autopost vouchers" xfId="13" xr:uid="{00000000-0005-0000-0000-00000C000000}"/>
    <cellStyle name="20% - Accent2 3" xfId="14" xr:uid="{00000000-0005-0000-0000-00000D000000}"/>
    <cellStyle name="20% - Accent2 4" xfId="15" xr:uid="{00000000-0005-0000-0000-00000E000000}"/>
    <cellStyle name="20% - Accent2 5" xfId="16" xr:uid="{00000000-0005-0000-0000-00000F000000}"/>
    <cellStyle name="20% - Accent2 6" xfId="17" xr:uid="{00000000-0005-0000-0000-000010000000}"/>
    <cellStyle name="20% - Accent2 7" xfId="18" xr:uid="{00000000-0005-0000-0000-000011000000}"/>
    <cellStyle name="20% - Accent3 2" xfId="19" xr:uid="{00000000-0005-0000-0000-000012000000}"/>
    <cellStyle name="20% - Accent3 2 2" xfId="20" xr:uid="{00000000-0005-0000-0000-000013000000}"/>
    <cellStyle name="20% - Accent3 2 3" xfId="21" xr:uid="{00000000-0005-0000-0000-000014000000}"/>
    <cellStyle name="20% - Accent3 2_autopost vouchers" xfId="22" xr:uid="{00000000-0005-0000-0000-000015000000}"/>
    <cellStyle name="20% - Accent3 3" xfId="23" xr:uid="{00000000-0005-0000-0000-000016000000}"/>
    <cellStyle name="20% - Accent3 4" xfId="24" xr:uid="{00000000-0005-0000-0000-000017000000}"/>
    <cellStyle name="20% - Accent3 5" xfId="25" xr:uid="{00000000-0005-0000-0000-000018000000}"/>
    <cellStyle name="20% - Accent3 6" xfId="26" xr:uid="{00000000-0005-0000-0000-000019000000}"/>
    <cellStyle name="20% - Accent3 7" xfId="27" xr:uid="{00000000-0005-0000-0000-00001A000000}"/>
    <cellStyle name="20% - Accent4 2" xfId="28" xr:uid="{00000000-0005-0000-0000-00001B000000}"/>
    <cellStyle name="20% - Accent4 2 2" xfId="29" xr:uid="{00000000-0005-0000-0000-00001C000000}"/>
    <cellStyle name="20% - Accent4 2 3" xfId="30" xr:uid="{00000000-0005-0000-0000-00001D000000}"/>
    <cellStyle name="20% - Accent4 2_autopost vouchers" xfId="31" xr:uid="{00000000-0005-0000-0000-00001E000000}"/>
    <cellStyle name="20% - Accent4 3" xfId="32" xr:uid="{00000000-0005-0000-0000-00001F000000}"/>
    <cellStyle name="20% - Accent4 4" xfId="33" xr:uid="{00000000-0005-0000-0000-000020000000}"/>
    <cellStyle name="20% - Accent4 5" xfId="34" xr:uid="{00000000-0005-0000-0000-000021000000}"/>
    <cellStyle name="20% - Accent4 6" xfId="35" xr:uid="{00000000-0005-0000-0000-000022000000}"/>
    <cellStyle name="20% - Accent4 7" xfId="36" xr:uid="{00000000-0005-0000-0000-000023000000}"/>
    <cellStyle name="20% - Accent5 2" xfId="37" xr:uid="{00000000-0005-0000-0000-000024000000}"/>
    <cellStyle name="20% - Accent5 2 2" xfId="38" xr:uid="{00000000-0005-0000-0000-000025000000}"/>
    <cellStyle name="20% - Accent5 2 3" xfId="39" xr:uid="{00000000-0005-0000-0000-000026000000}"/>
    <cellStyle name="20% - Accent5 2_autopost vouchers" xfId="40" xr:uid="{00000000-0005-0000-0000-000027000000}"/>
    <cellStyle name="20% - Accent5 3" xfId="41" xr:uid="{00000000-0005-0000-0000-000028000000}"/>
    <cellStyle name="20% - Accent5 4" xfId="42" xr:uid="{00000000-0005-0000-0000-000029000000}"/>
    <cellStyle name="20% - Accent5 5" xfId="43" xr:uid="{00000000-0005-0000-0000-00002A000000}"/>
    <cellStyle name="20% - Accent5 6" xfId="44" xr:uid="{00000000-0005-0000-0000-00002B000000}"/>
    <cellStyle name="20% - Accent5 7" xfId="45" xr:uid="{00000000-0005-0000-0000-00002C000000}"/>
    <cellStyle name="20% - Accent6 2" xfId="46" xr:uid="{00000000-0005-0000-0000-00002D000000}"/>
    <cellStyle name="20% - Accent6 2 2" xfId="47" xr:uid="{00000000-0005-0000-0000-00002E000000}"/>
    <cellStyle name="20% - Accent6 2 3" xfId="48" xr:uid="{00000000-0005-0000-0000-00002F000000}"/>
    <cellStyle name="20% - Accent6 2_autopost vouchers" xfId="49" xr:uid="{00000000-0005-0000-0000-000030000000}"/>
    <cellStyle name="20% - Accent6 3" xfId="50" xr:uid="{00000000-0005-0000-0000-000031000000}"/>
    <cellStyle name="20% - Accent6 4" xfId="51" xr:uid="{00000000-0005-0000-0000-000032000000}"/>
    <cellStyle name="20% - Accent6 5" xfId="52" xr:uid="{00000000-0005-0000-0000-000033000000}"/>
    <cellStyle name="20% - Accent6 6" xfId="53" xr:uid="{00000000-0005-0000-0000-000034000000}"/>
    <cellStyle name="20% - Accent6 7" xfId="54" xr:uid="{00000000-0005-0000-0000-000035000000}"/>
    <cellStyle name="40% - Accent1 2" xfId="55" xr:uid="{00000000-0005-0000-0000-000036000000}"/>
    <cellStyle name="40% - Accent1 2 2" xfId="56" xr:uid="{00000000-0005-0000-0000-000037000000}"/>
    <cellStyle name="40% - Accent1 2 3" xfId="57" xr:uid="{00000000-0005-0000-0000-000038000000}"/>
    <cellStyle name="40% - Accent1 2_autopost vouchers" xfId="58" xr:uid="{00000000-0005-0000-0000-000039000000}"/>
    <cellStyle name="40% - Accent1 3" xfId="59" xr:uid="{00000000-0005-0000-0000-00003A000000}"/>
    <cellStyle name="40% - Accent1 4" xfId="60" xr:uid="{00000000-0005-0000-0000-00003B000000}"/>
    <cellStyle name="40% - Accent1 5" xfId="61" xr:uid="{00000000-0005-0000-0000-00003C000000}"/>
    <cellStyle name="40% - Accent1 6" xfId="62" xr:uid="{00000000-0005-0000-0000-00003D000000}"/>
    <cellStyle name="40% - Accent1 7" xfId="63" xr:uid="{00000000-0005-0000-0000-00003E000000}"/>
    <cellStyle name="40% - Accent2 2" xfId="64" xr:uid="{00000000-0005-0000-0000-00003F000000}"/>
    <cellStyle name="40% - Accent2 2 2" xfId="65" xr:uid="{00000000-0005-0000-0000-000040000000}"/>
    <cellStyle name="40% - Accent2 2 3" xfId="66" xr:uid="{00000000-0005-0000-0000-000041000000}"/>
    <cellStyle name="40% - Accent2 2_autopost vouchers" xfId="67" xr:uid="{00000000-0005-0000-0000-000042000000}"/>
    <cellStyle name="40% - Accent2 3" xfId="68" xr:uid="{00000000-0005-0000-0000-000043000000}"/>
    <cellStyle name="40% - Accent2 4" xfId="69" xr:uid="{00000000-0005-0000-0000-000044000000}"/>
    <cellStyle name="40% - Accent2 5" xfId="70" xr:uid="{00000000-0005-0000-0000-000045000000}"/>
    <cellStyle name="40% - Accent2 6" xfId="71" xr:uid="{00000000-0005-0000-0000-000046000000}"/>
    <cellStyle name="40% - Accent2 7" xfId="72" xr:uid="{00000000-0005-0000-0000-000047000000}"/>
    <cellStyle name="40% - Accent3 2" xfId="73" xr:uid="{00000000-0005-0000-0000-000048000000}"/>
    <cellStyle name="40% - Accent3 2 2" xfId="74" xr:uid="{00000000-0005-0000-0000-000049000000}"/>
    <cellStyle name="40% - Accent3 2 3" xfId="75" xr:uid="{00000000-0005-0000-0000-00004A000000}"/>
    <cellStyle name="40% - Accent3 2_autopost vouchers" xfId="76" xr:uid="{00000000-0005-0000-0000-00004B000000}"/>
    <cellStyle name="40% - Accent3 3" xfId="77" xr:uid="{00000000-0005-0000-0000-00004C000000}"/>
    <cellStyle name="40% - Accent3 4" xfId="78" xr:uid="{00000000-0005-0000-0000-00004D000000}"/>
    <cellStyle name="40% - Accent3 5" xfId="79" xr:uid="{00000000-0005-0000-0000-00004E000000}"/>
    <cellStyle name="40% - Accent3 6" xfId="80" xr:uid="{00000000-0005-0000-0000-00004F000000}"/>
    <cellStyle name="40% - Accent3 7" xfId="81" xr:uid="{00000000-0005-0000-0000-000050000000}"/>
    <cellStyle name="40% - Accent4 2" xfId="82" xr:uid="{00000000-0005-0000-0000-000051000000}"/>
    <cellStyle name="40% - Accent4 2 2" xfId="83" xr:uid="{00000000-0005-0000-0000-000052000000}"/>
    <cellStyle name="40% - Accent4 2 3" xfId="84" xr:uid="{00000000-0005-0000-0000-000053000000}"/>
    <cellStyle name="40% - Accent4 2_autopost vouchers" xfId="85" xr:uid="{00000000-0005-0000-0000-000054000000}"/>
    <cellStyle name="40% - Accent4 3" xfId="86" xr:uid="{00000000-0005-0000-0000-000055000000}"/>
    <cellStyle name="40% - Accent4 4" xfId="87" xr:uid="{00000000-0005-0000-0000-000056000000}"/>
    <cellStyle name="40% - Accent4 5" xfId="88" xr:uid="{00000000-0005-0000-0000-000057000000}"/>
    <cellStyle name="40% - Accent4 6" xfId="89" xr:uid="{00000000-0005-0000-0000-000058000000}"/>
    <cellStyle name="40% - Accent4 7" xfId="90" xr:uid="{00000000-0005-0000-0000-000059000000}"/>
    <cellStyle name="40% - Accent5 2" xfId="91" xr:uid="{00000000-0005-0000-0000-00005A000000}"/>
    <cellStyle name="40% - Accent5 2 2" xfId="92" xr:uid="{00000000-0005-0000-0000-00005B000000}"/>
    <cellStyle name="40% - Accent5 2 3" xfId="93" xr:uid="{00000000-0005-0000-0000-00005C000000}"/>
    <cellStyle name="40% - Accent5 2_autopost vouchers" xfId="94" xr:uid="{00000000-0005-0000-0000-00005D000000}"/>
    <cellStyle name="40% - Accent5 3" xfId="95" xr:uid="{00000000-0005-0000-0000-00005E000000}"/>
    <cellStyle name="40% - Accent5 4" xfId="96" xr:uid="{00000000-0005-0000-0000-00005F000000}"/>
    <cellStyle name="40% - Accent5 5" xfId="97" xr:uid="{00000000-0005-0000-0000-000060000000}"/>
    <cellStyle name="40% - Accent5 6" xfId="98" xr:uid="{00000000-0005-0000-0000-000061000000}"/>
    <cellStyle name="40% - Accent5 7" xfId="99" xr:uid="{00000000-0005-0000-0000-000062000000}"/>
    <cellStyle name="40% - Accent6 2" xfId="100" xr:uid="{00000000-0005-0000-0000-000063000000}"/>
    <cellStyle name="40% - Accent6 2 2" xfId="101" xr:uid="{00000000-0005-0000-0000-000064000000}"/>
    <cellStyle name="40% - Accent6 2 3" xfId="102" xr:uid="{00000000-0005-0000-0000-000065000000}"/>
    <cellStyle name="40% - Accent6 2_autopost vouchers" xfId="103" xr:uid="{00000000-0005-0000-0000-000066000000}"/>
    <cellStyle name="40% - Accent6 3" xfId="104" xr:uid="{00000000-0005-0000-0000-000067000000}"/>
    <cellStyle name="40% - Accent6 4" xfId="105" xr:uid="{00000000-0005-0000-0000-000068000000}"/>
    <cellStyle name="40% - Accent6 5" xfId="106" xr:uid="{00000000-0005-0000-0000-000069000000}"/>
    <cellStyle name="40% - Accent6 6" xfId="107" xr:uid="{00000000-0005-0000-0000-00006A000000}"/>
    <cellStyle name="40% - Accent6 7" xfId="108" xr:uid="{00000000-0005-0000-0000-00006B000000}"/>
    <cellStyle name="60% - Accent1 2" xfId="109" xr:uid="{00000000-0005-0000-0000-00006C000000}"/>
    <cellStyle name="60% - Accent1 3" xfId="110" xr:uid="{00000000-0005-0000-0000-00006D000000}"/>
    <cellStyle name="60% - Accent2 2" xfId="111" xr:uid="{00000000-0005-0000-0000-00006E000000}"/>
    <cellStyle name="60% - Accent2 3" xfId="112" xr:uid="{00000000-0005-0000-0000-00006F000000}"/>
    <cellStyle name="60% - Accent3 2" xfId="113" xr:uid="{00000000-0005-0000-0000-000070000000}"/>
    <cellStyle name="60% - Accent3 3" xfId="114" xr:uid="{00000000-0005-0000-0000-000071000000}"/>
    <cellStyle name="60% - Accent4 2" xfId="115" xr:uid="{00000000-0005-0000-0000-000072000000}"/>
    <cellStyle name="60% - Accent4 3" xfId="116" xr:uid="{00000000-0005-0000-0000-000073000000}"/>
    <cellStyle name="60% - Accent5 2" xfId="117" xr:uid="{00000000-0005-0000-0000-000074000000}"/>
    <cellStyle name="60% - Accent5 3" xfId="118" xr:uid="{00000000-0005-0000-0000-000075000000}"/>
    <cellStyle name="60% - Accent6 2" xfId="119" xr:uid="{00000000-0005-0000-0000-000076000000}"/>
    <cellStyle name="60% - Accent6 3" xfId="120" xr:uid="{00000000-0005-0000-0000-000077000000}"/>
    <cellStyle name="Accent1 - 20%" xfId="121" xr:uid="{00000000-0005-0000-0000-000078000000}"/>
    <cellStyle name="Accent1 - 20% 2" xfId="122" xr:uid="{00000000-0005-0000-0000-000079000000}"/>
    <cellStyle name="Accent1 - 20% 2 2" xfId="123" xr:uid="{00000000-0005-0000-0000-00007A000000}"/>
    <cellStyle name="Accent1 - 20% 2_autopost vouchers" xfId="124" xr:uid="{00000000-0005-0000-0000-00007B000000}"/>
    <cellStyle name="Accent1 - 20% 3" xfId="125" xr:uid="{00000000-0005-0000-0000-00007C000000}"/>
    <cellStyle name="Accent1 - 20% 4" xfId="126" xr:uid="{00000000-0005-0000-0000-00007D000000}"/>
    <cellStyle name="Accent1 - 20%_ Refunds" xfId="127" xr:uid="{00000000-0005-0000-0000-00007E000000}"/>
    <cellStyle name="Accent1 - 40%" xfId="128" xr:uid="{00000000-0005-0000-0000-00007F000000}"/>
    <cellStyle name="Accent1 - 40% 2" xfId="129" xr:uid="{00000000-0005-0000-0000-000080000000}"/>
    <cellStyle name="Accent1 - 40% 2 2" xfId="130" xr:uid="{00000000-0005-0000-0000-000081000000}"/>
    <cellStyle name="Accent1 - 40% 2_autopost vouchers" xfId="131" xr:uid="{00000000-0005-0000-0000-000082000000}"/>
    <cellStyle name="Accent1 - 40% 3" xfId="132" xr:uid="{00000000-0005-0000-0000-000083000000}"/>
    <cellStyle name="Accent1 - 40% 4" xfId="133" xr:uid="{00000000-0005-0000-0000-000084000000}"/>
    <cellStyle name="Accent1 - 40%_ Refunds" xfId="134" xr:uid="{00000000-0005-0000-0000-000085000000}"/>
    <cellStyle name="Accent1 - 60%" xfId="135" xr:uid="{00000000-0005-0000-0000-000086000000}"/>
    <cellStyle name="Accent1 10" xfId="136" xr:uid="{00000000-0005-0000-0000-000087000000}"/>
    <cellStyle name="Accent1 11" xfId="137" xr:uid="{00000000-0005-0000-0000-000088000000}"/>
    <cellStyle name="Accent1 12" xfId="138" xr:uid="{00000000-0005-0000-0000-000089000000}"/>
    <cellStyle name="Accent1 13" xfId="139" xr:uid="{00000000-0005-0000-0000-00008A000000}"/>
    <cellStyle name="Accent1 14" xfId="140" xr:uid="{00000000-0005-0000-0000-00008B000000}"/>
    <cellStyle name="Accent1 2" xfId="141" xr:uid="{00000000-0005-0000-0000-00008C000000}"/>
    <cellStyle name="Accent1 3" xfId="142" xr:uid="{00000000-0005-0000-0000-00008D000000}"/>
    <cellStyle name="Accent1 3 2" xfId="143" xr:uid="{00000000-0005-0000-0000-00008E000000}"/>
    <cellStyle name="Accent1 4" xfId="144" xr:uid="{00000000-0005-0000-0000-00008F000000}"/>
    <cellStyle name="Accent1 5" xfId="145" xr:uid="{00000000-0005-0000-0000-000090000000}"/>
    <cellStyle name="Accent1 6" xfId="146" xr:uid="{00000000-0005-0000-0000-000091000000}"/>
    <cellStyle name="Accent1 7" xfId="147" xr:uid="{00000000-0005-0000-0000-000092000000}"/>
    <cellStyle name="Accent1 8" xfId="148" xr:uid="{00000000-0005-0000-0000-000093000000}"/>
    <cellStyle name="Accent1 9" xfId="149" xr:uid="{00000000-0005-0000-0000-000094000000}"/>
    <cellStyle name="Accent2 - 20%" xfId="150" xr:uid="{00000000-0005-0000-0000-000095000000}"/>
    <cellStyle name="Accent2 - 20% 2" xfId="151" xr:uid="{00000000-0005-0000-0000-000096000000}"/>
    <cellStyle name="Accent2 - 20% 2 2" xfId="152" xr:uid="{00000000-0005-0000-0000-000097000000}"/>
    <cellStyle name="Accent2 - 20% 2_autopost vouchers" xfId="153" xr:uid="{00000000-0005-0000-0000-000098000000}"/>
    <cellStyle name="Accent2 - 20% 3" xfId="154" xr:uid="{00000000-0005-0000-0000-000099000000}"/>
    <cellStyle name="Accent2 - 20% 4" xfId="155" xr:uid="{00000000-0005-0000-0000-00009A000000}"/>
    <cellStyle name="Accent2 - 20%_ Refunds" xfId="156" xr:uid="{00000000-0005-0000-0000-00009B000000}"/>
    <cellStyle name="Accent2 - 40%" xfId="157" xr:uid="{00000000-0005-0000-0000-00009C000000}"/>
    <cellStyle name="Accent2 - 40% 2" xfId="158" xr:uid="{00000000-0005-0000-0000-00009D000000}"/>
    <cellStyle name="Accent2 - 40% 2 2" xfId="159" xr:uid="{00000000-0005-0000-0000-00009E000000}"/>
    <cellStyle name="Accent2 - 40% 2_autopost vouchers" xfId="160" xr:uid="{00000000-0005-0000-0000-00009F000000}"/>
    <cellStyle name="Accent2 - 40% 3" xfId="161" xr:uid="{00000000-0005-0000-0000-0000A0000000}"/>
    <cellStyle name="Accent2 - 40% 4" xfId="162" xr:uid="{00000000-0005-0000-0000-0000A1000000}"/>
    <cellStyle name="Accent2 - 40%_ Refunds" xfId="163" xr:uid="{00000000-0005-0000-0000-0000A2000000}"/>
    <cellStyle name="Accent2 - 60%" xfId="164" xr:uid="{00000000-0005-0000-0000-0000A3000000}"/>
    <cellStyle name="Accent2 10" xfId="165" xr:uid="{00000000-0005-0000-0000-0000A4000000}"/>
    <cellStyle name="Accent2 11" xfId="166" xr:uid="{00000000-0005-0000-0000-0000A5000000}"/>
    <cellStyle name="Accent2 12" xfId="167" xr:uid="{00000000-0005-0000-0000-0000A6000000}"/>
    <cellStyle name="Accent2 13" xfId="168" xr:uid="{00000000-0005-0000-0000-0000A7000000}"/>
    <cellStyle name="Accent2 14" xfId="169" xr:uid="{00000000-0005-0000-0000-0000A8000000}"/>
    <cellStyle name="Accent2 2" xfId="170" xr:uid="{00000000-0005-0000-0000-0000A9000000}"/>
    <cellStyle name="Accent2 3" xfId="171" xr:uid="{00000000-0005-0000-0000-0000AA000000}"/>
    <cellStyle name="Accent2 3 2" xfId="172" xr:uid="{00000000-0005-0000-0000-0000AB000000}"/>
    <cellStyle name="Accent2 4" xfId="173" xr:uid="{00000000-0005-0000-0000-0000AC000000}"/>
    <cellStyle name="Accent2 5" xfId="174" xr:uid="{00000000-0005-0000-0000-0000AD000000}"/>
    <cellStyle name="Accent2 6" xfId="175" xr:uid="{00000000-0005-0000-0000-0000AE000000}"/>
    <cellStyle name="Accent2 7" xfId="176" xr:uid="{00000000-0005-0000-0000-0000AF000000}"/>
    <cellStyle name="Accent2 8" xfId="177" xr:uid="{00000000-0005-0000-0000-0000B0000000}"/>
    <cellStyle name="Accent2 9" xfId="178" xr:uid="{00000000-0005-0000-0000-0000B1000000}"/>
    <cellStyle name="Accent3 - 20%" xfId="179" xr:uid="{00000000-0005-0000-0000-0000B2000000}"/>
    <cellStyle name="Accent3 - 20% 2" xfId="180" xr:uid="{00000000-0005-0000-0000-0000B3000000}"/>
    <cellStyle name="Accent3 - 20% 2 2" xfId="181" xr:uid="{00000000-0005-0000-0000-0000B4000000}"/>
    <cellStyle name="Accent3 - 20% 2_autopost vouchers" xfId="182" xr:uid="{00000000-0005-0000-0000-0000B5000000}"/>
    <cellStyle name="Accent3 - 20% 3" xfId="183" xr:uid="{00000000-0005-0000-0000-0000B6000000}"/>
    <cellStyle name="Accent3 - 20% 4" xfId="184" xr:uid="{00000000-0005-0000-0000-0000B7000000}"/>
    <cellStyle name="Accent3 - 20%_ Refunds" xfId="185" xr:uid="{00000000-0005-0000-0000-0000B8000000}"/>
    <cellStyle name="Accent3 - 40%" xfId="186" xr:uid="{00000000-0005-0000-0000-0000B9000000}"/>
    <cellStyle name="Accent3 - 40% 2" xfId="187" xr:uid="{00000000-0005-0000-0000-0000BA000000}"/>
    <cellStyle name="Accent3 - 40% 2 2" xfId="188" xr:uid="{00000000-0005-0000-0000-0000BB000000}"/>
    <cellStyle name="Accent3 - 40% 2_autopost vouchers" xfId="189" xr:uid="{00000000-0005-0000-0000-0000BC000000}"/>
    <cellStyle name="Accent3 - 40% 3" xfId="190" xr:uid="{00000000-0005-0000-0000-0000BD000000}"/>
    <cellStyle name="Accent3 - 40% 4" xfId="191" xr:uid="{00000000-0005-0000-0000-0000BE000000}"/>
    <cellStyle name="Accent3 - 40%_ Refunds" xfId="192" xr:uid="{00000000-0005-0000-0000-0000BF000000}"/>
    <cellStyle name="Accent3 - 60%" xfId="193" xr:uid="{00000000-0005-0000-0000-0000C0000000}"/>
    <cellStyle name="Accent3 10" xfId="194" xr:uid="{00000000-0005-0000-0000-0000C1000000}"/>
    <cellStyle name="Accent3 11" xfId="195" xr:uid="{00000000-0005-0000-0000-0000C2000000}"/>
    <cellStyle name="Accent3 12" xfId="196" xr:uid="{00000000-0005-0000-0000-0000C3000000}"/>
    <cellStyle name="Accent3 13" xfId="197" xr:uid="{00000000-0005-0000-0000-0000C4000000}"/>
    <cellStyle name="Accent3 14" xfId="198" xr:uid="{00000000-0005-0000-0000-0000C5000000}"/>
    <cellStyle name="Accent3 2" xfId="199" xr:uid="{00000000-0005-0000-0000-0000C6000000}"/>
    <cellStyle name="Accent3 3" xfId="200" xr:uid="{00000000-0005-0000-0000-0000C7000000}"/>
    <cellStyle name="Accent3 3 2" xfId="201" xr:uid="{00000000-0005-0000-0000-0000C8000000}"/>
    <cellStyle name="Accent3 4" xfId="202" xr:uid="{00000000-0005-0000-0000-0000C9000000}"/>
    <cellStyle name="Accent3 5" xfId="203" xr:uid="{00000000-0005-0000-0000-0000CA000000}"/>
    <cellStyle name="Accent3 6" xfId="204" xr:uid="{00000000-0005-0000-0000-0000CB000000}"/>
    <cellStyle name="Accent3 7" xfId="205" xr:uid="{00000000-0005-0000-0000-0000CC000000}"/>
    <cellStyle name="Accent3 8" xfId="206" xr:uid="{00000000-0005-0000-0000-0000CD000000}"/>
    <cellStyle name="Accent3 9" xfId="207" xr:uid="{00000000-0005-0000-0000-0000CE000000}"/>
    <cellStyle name="Accent4 - 20%" xfId="208" xr:uid="{00000000-0005-0000-0000-0000CF000000}"/>
    <cellStyle name="Accent4 - 20% 2" xfId="209" xr:uid="{00000000-0005-0000-0000-0000D0000000}"/>
    <cellStyle name="Accent4 - 20% 2 2" xfId="210" xr:uid="{00000000-0005-0000-0000-0000D1000000}"/>
    <cellStyle name="Accent4 - 20% 2_autopost vouchers" xfId="211" xr:uid="{00000000-0005-0000-0000-0000D2000000}"/>
    <cellStyle name="Accent4 - 20% 3" xfId="212" xr:uid="{00000000-0005-0000-0000-0000D3000000}"/>
    <cellStyle name="Accent4 - 20% 4" xfId="213" xr:uid="{00000000-0005-0000-0000-0000D4000000}"/>
    <cellStyle name="Accent4 - 20%_ Refunds" xfId="214" xr:uid="{00000000-0005-0000-0000-0000D5000000}"/>
    <cellStyle name="Accent4 - 40%" xfId="215" xr:uid="{00000000-0005-0000-0000-0000D6000000}"/>
    <cellStyle name="Accent4 - 40% 2" xfId="216" xr:uid="{00000000-0005-0000-0000-0000D7000000}"/>
    <cellStyle name="Accent4 - 40% 2 2" xfId="217" xr:uid="{00000000-0005-0000-0000-0000D8000000}"/>
    <cellStyle name="Accent4 - 40% 2_autopost vouchers" xfId="218" xr:uid="{00000000-0005-0000-0000-0000D9000000}"/>
    <cellStyle name="Accent4 - 40% 3" xfId="219" xr:uid="{00000000-0005-0000-0000-0000DA000000}"/>
    <cellStyle name="Accent4 - 40% 4" xfId="220" xr:uid="{00000000-0005-0000-0000-0000DB000000}"/>
    <cellStyle name="Accent4 - 40%_ Refunds" xfId="221" xr:uid="{00000000-0005-0000-0000-0000DC000000}"/>
    <cellStyle name="Accent4 - 60%" xfId="222" xr:uid="{00000000-0005-0000-0000-0000DD000000}"/>
    <cellStyle name="Accent4 10" xfId="223" xr:uid="{00000000-0005-0000-0000-0000DE000000}"/>
    <cellStyle name="Accent4 11" xfId="224" xr:uid="{00000000-0005-0000-0000-0000DF000000}"/>
    <cellStyle name="Accent4 12" xfId="225" xr:uid="{00000000-0005-0000-0000-0000E0000000}"/>
    <cellStyle name="Accent4 13" xfId="226" xr:uid="{00000000-0005-0000-0000-0000E1000000}"/>
    <cellStyle name="Accent4 14" xfId="227" xr:uid="{00000000-0005-0000-0000-0000E2000000}"/>
    <cellStyle name="Accent4 2" xfId="228" xr:uid="{00000000-0005-0000-0000-0000E3000000}"/>
    <cellStyle name="Accent4 3" xfId="229" xr:uid="{00000000-0005-0000-0000-0000E4000000}"/>
    <cellStyle name="Accent4 3 2" xfId="230" xr:uid="{00000000-0005-0000-0000-0000E5000000}"/>
    <cellStyle name="Accent4 4" xfId="231" xr:uid="{00000000-0005-0000-0000-0000E6000000}"/>
    <cellStyle name="Accent4 5" xfId="232" xr:uid="{00000000-0005-0000-0000-0000E7000000}"/>
    <cellStyle name="Accent4 6" xfId="233" xr:uid="{00000000-0005-0000-0000-0000E8000000}"/>
    <cellStyle name="Accent4 7" xfId="234" xr:uid="{00000000-0005-0000-0000-0000E9000000}"/>
    <cellStyle name="Accent4 8" xfId="235" xr:uid="{00000000-0005-0000-0000-0000EA000000}"/>
    <cellStyle name="Accent4 9" xfId="236" xr:uid="{00000000-0005-0000-0000-0000EB000000}"/>
    <cellStyle name="Accent5 - 20%" xfId="237" xr:uid="{00000000-0005-0000-0000-0000EC000000}"/>
    <cellStyle name="Accent5 - 20% 2" xfId="238" xr:uid="{00000000-0005-0000-0000-0000ED000000}"/>
    <cellStyle name="Accent5 - 20% 2 2" xfId="239" xr:uid="{00000000-0005-0000-0000-0000EE000000}"/>
    <cellStyle name="Accent5 - 20% 2_autopost vouchers" xfId="240" xr:uid="{00000000-0005-0000-0000-0000EF000000}"/>
    <cellStyle name="Accent5 - 20% 3" xfId="241" xr:uid="{00000000-0005-0000-0000-0000F0000000}"/>
    <cellStyle name="Accent5 - 20% 4" xfId="242" xr:uid="{00000000-0005-0000-0000-0000F1000000}"/>
    <cellStyle name="Accent5 - 20%_ Refunds" xfId="243" xr:uid="{00000000-0005-0000-0000-0000F2000000}"/>
    <cellStyle name="Accent5 - 40%" xfId="244" xr:uid="{00000000-0005-0000-0000-0000F3000000}"/>
    <cellStyle name="Accent5 - 40% 2" xfId="245" xr:uid="{00000000-0005-0000-0000-0000F4000000}"/>
    <cellStyle name="Accent5 - 40% 2 2" xfId="246" xr:uid="{00000000-0005-0000-0000-0000F5000000}"/>
    <cellStyle name="Accent5 - 40% 2_autopost vouchers" xfId="247" xr:uid="{00000000-0005-0000-0000-0000F6000000}"/>
    <cellStyle name="Accent5 - 40% 3" xfId="248" xr:uid="{00000000-0005-0000-0000-0000F7000000}"/>
    <cellStyle name="Accent5 - 40% 4" xfId="249" xr:uid="{00000000-0005-0000-0000-0000F8000000}"/>
    <cellStyle name="Accent5 - 40%_ Refunds" xfId="250" xr:uid="{00000000-0005-0000-0000-0000F9000000}"/>
    <cellStyle name="Accent5 - 60%" xfId="251" xr:uid="{00000000-0005-0000-0000-0000FA000000}"/>
    <cellStyle name="Accent5 10" xfId="252" xr:uid="{00000000-0005-0000-0000-0000FB000000}"/>
    <cellStyle name="Accent5 11" xfId="253" xr:uid="{00000000-0005-0000-0000-0000FC000000}"/>
    <cellStyle name="Accent5 12" xfId="254" xr:uid="{00000000-0005-0000-0000-0000FD000000}"/>
    <cellStyle name="Accent5 13" xfId="255" xr:uid="{00000000-0005-0000-0000-0000FE000000}"/>
    <cellStyle name="Accent5 14" xfId="256" xr:uid="{00000000-0005-0000-0000-0000FF000000}"/>
    <cellStyle name="Accent5 2" xfId="257" xr:uid="{00000000-0005-0000-0000-000000010000}"/>
    <cellStyle name="Accent5 3" xfId="258" xr:uid="{00000000-0005-0000-0000-000001010000}"/>
    <cellStyle name="Accent5 3 2" xfId="259" xr:uid="{00000000-0005-0000-0000-000002010000}"/>
    <cellStyle name="Accent5 4" xfId="260" xr:uid="{00000000-0005-0000-0000-000003010000}"/>
    <cellStyle name="Accent5 5" xfId="261" xr:uid="{00000000-0005-0000-0000-000004010000}"/>
    <cellStyle name="Accent5 6" xfId="262" xr:uid="{00000000-0005-0000-0000-000005010000}"/>
    <cellStyle name="Accent5 7" xfId="263" xr:uid="{00000000-0005-0000-0000-000006010000}"/>
    <cellStyle name="Accent5 8" xfId="264" xr:uid="{00000000-0005-0000-0000-000007010000}"/>
    <cellStyle name="Accent5 9" xfId="265" xr:uid="{00000000-0005-0000-0000-000008010000}"/>
    <cellStyle name="Accent6 - 20%" xfId="266" xr:uid="{00000000-0005-0000-0000-000009010000}"/>
    <cellStyle name="Accent6 - 20% 2" xfId="267" xr:uid="{00000000-0005-0000-0000-00000A010000}"/>
    <cellStyle name="Accent6 - 20% 2 2" xfId="268" xr:uid="{00000000-0005-0000-0000-00000B010000}"/>
    <cellStyle name="Accent6 - 20% 2_autopost vouchers" xfId="269" xr:uid="{00000000-0005-0000-0000-00000C010000}"/>
    <cellStyle name="Accent6 - 20% 3" xfId="270" xr:uid="{00000000-0005-0000-0000-00000D010000}"/>
    <cellStyle name="Accent6 - 20% 4" xfId="271" xr:uid="{00000000-0005-0000-0000-00000E010000}"/>
    <cellStyle name="Accent6 - 20%_ Refunds" xfId="272" xr:uid="{00000000-0005-0000-0000-00000F010000}"/>
    <cellStyle name="Accent6 - 40%" xfId="273" xr:uid="{00000000-0005-0000-0000-000010010000}"/>
    <cellStyle name="Accent6 - 40% 2" xfId="274" xr:uid="{00000000-0005-0000-0000-000011010000}"/>
    <cellStyle name="Accent6 - 40% 2 2" xfId="275" xr:uid="{00000000-0005-0000-0000-000012010000}"/>
    <cellStyle name="Accent6 - 40% 2_autopost vouchers" xfId="276" xr:uid="{00000000-0005-0000-0000-000013010000}"/>
    <cellStyle name="Accent6 - 40% 3" xfId="277" xr:uid="{00000000-0005-0000-0000-000014010000}"/>
    <cellStyle name="Accent6 - 40% 4" xfId="278" xr:uid="{00000000-0005-0000-0000-000015010000}"/>
    <cellStyle name="Accent6 - 40%_ Refunds" xfId="279" xr:uid="{00000000-0005-0000-0000-000016010000}"/>
    <cellStyle name="Accent6 - 60%" xfId="280" xr:uid="{00000000-0005-0000-0000-000017010000}"/>
    <cellStyle name="Accent6 10" xfId="281" xr:uid="{00000000-0005-0000-0000-000018010000}"/>
    <cellStyle name="Accent6 11" xfId="282" xr:uid="{00000000-0005-0000-0000-000019010000}"/>
    <cellStyle name="Accent6 12" xfId="283" xr:uid="{00000000-0005-0000-0000-00001A010000}"/>
    <cellStyle name="Accent6 13" xfId="284" xr:uid="{00000000-0005-0000-0000-00001B010000}"/>
    <cellStyle name="Accent6 14" xfId="285" xr:uid="{00000000-0005-0000-0000-00001C010000}"/>
    <cellStyle name="Accent6 2" xfId="286" xr:uid="{00000000-0005-0000-0000-00001D010000}"/>
    <cellStyle name="Accent6 3" xfId="287" xr:uid="{00000000-0005-0000-0000-00001E010000}"/>
    <cellStyle name="Accent6 3 2" xfId="288" xr:uid="{00000000-0005-0000-0000-00001F010000}"/>
    <cellStyle name="Accent6 4" xfId="289" xr:uid="{00000000-0005-0000-0000-000020010000}"/>
    <cellStyle name="Accent6 5" xfId="290" xr:uid="{00000000-0005-0000-0000-000021010000}"/>
    <cellStyle name="Accent6 6" xfId="291" xr:uid="{00000000-0005-0000-0000-000022010000}"/>
    <cellStyle name="Accent6 7" xfId="292" xr:uid="{00000000-0005-0000-0000-000023010000}"/>
    <cellStyle name="Accent6 8" xfId="293" xr:uid="{00000000-0005-0000-0000-000024010000}"/>
    <cellStyle name="Accent6 9" xfId="294" xr:uid="{00000000-0005-0000-0000-000025010000}"/>
    <cellStyle name="Bad 2" xfId="295" xr:uid="{00000000-0005-0000-0000-000026010000}"/>
    <cellStyle name="Bad 3" xfId="296" xr:uid="{00000000-0005-0000-0000-000027010000}"/>
    <cellStyle name="Calculation 2" xfId="297" xr:uid="{00000000-0005-0000-0000-000028010000}"/>
    <cellStyle name="Calculation 3" xfId="298" xr:uid="{00000000-0005-0000-0000-000029010000}"/>
    <cellStyle name="Check Cell 2" xfId="299" xr:uid="{00000000-0005-0000-0000-00002A010000}"/>
    <cellStyle name="Check Cell 3" xfId="300" xr:uid="{00000000-0005-0000-0000-00002B010000}"/>
    <cellStyle name="Comma 2" xfId="301" xr:uid="{00000000-0005-0000-0000-00002C010000}"/>
    <cellStyle name="Comma 2 2" xfId="302" xr:uid="{00000000-0005-0000-0000-00002D010000}"/>
    <cellStyle name="Comma 2 3" xfId="303" xr:uid="{00000000-0005-0000-0000-00002E010000}"/>
    <cellStyle name="Comma 2 4" xfId="304" xr:uid="{00000000-0005-0000-0000-00002F010000}"/>
    <cellStyle name="Comma 3" xfId="305" xr:uid="{00000000-0005-0000-0000-000030010000}"/>
    <cellStyle name="Comma 3 2" xfId="306" xr:uid="{00000000-0005-0000-0000-000031010000}"/>
    <cellStyle name="Comma 4" xfId="307" xr:uid="{00000000-0005-0000-0000-000032010000}"/>
    <cellStyle name="Comma 5" xfId="308" xr:uid="{00000000-0005-0000-0000-000033010000}"/>
    <cellStyle name="Comma 6" xfId="309" xr:uid="{00000000-0005-0000-0000-000034010000}"/>
    <cellStyle name="Currency 10" xfId="310" xr:uid="{00000000-0005-0000-0000-000035010000}"/>
    <cellStyle name="Currency 11" xfId="311" xr:uid="{00000000-0005-0000-0000-000036010000}"/>
    <cellStyle name="Currency 11 2" xfId="312" xr:uid="{00000000-0005-0000-0000-000037010000}"/>
    <cellStyle name="Currency 12" xfId="313" xr:uid="{00000000-0005-0000-0000-000038010000}"/>
    <cellStyle name="Currency 2" xfId="314" xr:uid="{00000000-0005-0000-0000-000039010000}"/>
    <cellStyle name="Currency 2 2" xfId="315" xr:uid="{00000000-0005-0000-0000-00003A010000}"/>
    <cellStyle name="Currency 2 3" xfId="316" xr:uid="{00000000-0005-0000-0000-00003B010000}"/>
    <cellStyle name="Currency 2 4" xfId="317" xr:uid="{00000000-0005-0000-0000-00003C010000}"/>
    <cellStyle name="Currency 2_1st MFT Prelim" xfId="318" xr:uid="{00000000-0005-0000-0000-00003D010000}"/>
    <cellStyle name="Currency 3" xfId="319" xr:uid="{00000000-0005-0000-0000-00003E010000}"/>
    <cellStyle name="Currency 3 2" xfId="320" xr:uid="{00000000-0005-0000-0000-00003F010000}"/>
    <cellStyle name="Currency 4" xfId="321" xr:uid="{00000000-0005-0000-0000-000040010000}"/>
    <cellStyle name="Currency 5" xfId="322" xr:uid="{00000000-0005-0000-0000-000041010000}"/>
    <cellStyle name="Currency 6" xfId="323" xr:uid="{00000000-0005-0000-0000-000042010000}"/>
    <cellStyle name="Currency 7" xfId="324" xr:uid="{00000000-0005-0000-0000-000043010000}"/>
    <cellStyle name="Currency 8" xfId="325" xr:uid="{00000000-0005-0000-0000-000044010000}"/>
    <cellStyle name="Currency 9" xfId="326" xr:uid="{00000000-0005-0000-0000-000045010000}"/>
    <cellStyle name="Emphasis 1" xfId="327" xr:uid="{00000000-0005-0000-0000-000046010000}"/>
    <cellStyle name="Emphasis 2" xfId="328" xr:uid="{00000000-0005-0000-0000-000047010000}"/>
    <cellStyle name="Emphasis 3" xfId="329" xr:uid="{00000000-0005-0000-0000-000048010000}"/>
    <cellStyle name="Explanatory Text 2" xfId="330" xr:uid="{00000000-0005-0000-0000-000049010000}"/>
    <cellStyle name="Explanatory Text 3" xfId="331" xr:uid="{00000000-0005-0000-0000-00004A010000}"/>
    <cellStyle name="Followed Hyperlink 2" xfId="332" xr:uid="{00000000-0005-0000-0000-00004B010000}"/>
    <cellStyle name="Followed Hyperlink 3" xfId="333" xr:uid="{00000000-0005-0000-0000-00004C010000}"/>
    <cellStyle name="Good 2" xfId="334" xr:uid="{00000000-0005-0000-0000-00004D010000}"/>
    <cellStyle name="Good 3" xfId="335" xr:uid="{00000000-0005-0000-0000-00004E010000}"/>
    <cellStyle name="Heading 1 2" xfId="336" xr:uid="{00000000-0005-0000-0000-00004F010000}"/>
    <cellStyle name="Heading 1 3" xfId="337" xr:uid="{00000000-0005-0000-0000-000050010000}"/>
    <cellStyle name="Heading 2 2" xfId="338" xr:uid="{00000000-0005-0000-0000-000051010000}"/>
    <cellStyle name="Heading 2 3" xfId="339" xr:uid="{00000000-0005-0000-0000-000052010000}"/>
    <cellStyle name="Heading 3 2" xfId="340" xr:uid="{00000000-0005-0000-0000-000053010000}"/>
    <cellStyle name="Heading 3 3" xfId="341" xr:uid="{00000000-0005-0000-0000-000054010000}"/>
    <cellStyle name="Heading 4 2" xfId="342" xr:uid="{00000000-0005-0000-0000-000055010000}"/>
    <cellStyle name="Heading 4 3" xfId="343" xr:uid="{00000000-0005-0000-0000-000056010000}"/>
    <cellStyle name="Hyperlink 2" xfId="344" xr:uid="{00000000-0005-0000-0000-000057010000}"/>
    <cellStyle name="Hyperlink 3" xfId="345" xr:uid="{00000000-0005-0000-0000-000058010000}"/>
    <cellStyle name="Hyperlink 4" xfId="2264" xr:uid="{5B7A3DAD-CF82-4FA6-9ACE-677197425F3E}"/>
    <cellStyle name="Input 2" xfId="346" xr:uid="{00000000-0005-0000-0000-000059010000}"/>
    <cellStyle name="Input 3" xfId="347" xr:uid="{00000000-0005-0000-0000-00005A010000}"/>
    <cellStyle name="Linked Cell 2" xfId="348" xr:uid="{00000000-0005-0000-0000-00005B010000}"/>
    <cellStyle name="Linked Cell 3" xfId="349" xr:uid="{00000000-0005-0000-0000-00005C010000}"/>
    <cellStyle name="Neutral 2" xfId="350" xr:uid="{00000000-0005-0000-0000-00005D010000}"/>
    <cellStyle name="Neutral 3" xfId="351" xr:uid="{00000000-0005-0000-0000-00005E010000}"/>
    <cellStyle name="Normal" xfId="0" builtinId="0"/>
    <cellStyle name="Normal 10" xfId="352" xr:uid="{00000000-0005-0000-0000-000060010000}"/>
    <cellStyle name="Normal 11" xfId="353" xr:uid="{00000000-0005-0000-0000-000061010000}"/>
    <cellStyle name="Normal 12" xfId="354" xr:uid="{00000000-0005-0000-0000-000062010000}"/>
    <cellStyle name="Normal 13" xfId="355" xr:uid="{00000000-0005-0000-0000-000063010000}"/>
    <cellStyle name="Normal 14" xfId="356" xr:uid="{00000000-0005-0000-0000-000064010000}"/>
    <cellStyle name="Normal 15" xfId="357" xr:uid="{00000000-0005-0000-0000-000065010000}"/>
    <cellStyle name="Normal 16" xfId="358" xr:uid="{00000000-0005-0000-0000-000066010000}"/>
    <cellStyle name="Normal 17" xfId="359" xr:uid="{00000000-0005-0000-0000-000067010000}"/>
    <cellStyle name="Normal 18" xfId="360" xr:uid="{00000000-0005-0000-0000-000068010000}"/>
    <cellStyle name="Normal 19" xfId="361" xr:uid="{00000000-0005-0000-0000-000069010000}"/>
    <cellStyle name="Normal 2" xfId="362" xr:uid="{00000000-0005-0000-0000-00006A010000}"/>
    <cellStyle name="Normal 2 2" xfId="363" xr:uid="{00000000-0005-0000-0000-00006B010000}"/>
    <cellStyle name="Normal 2 2 2" xfId="364" xr:uid="{00000000-0005-0000-0000-00006C010000}"/>
    <cellStyle name="Normal 2 2_ Refunds" xfId="365" xr:uid="{00000000-0005-0000-0000-00006D010000}"/>
    <cellStyle name="Normal 2 3" xfId="366" xr:uid="{00000000-0005-0000-0000-00006E010000}"/>
    <cellStyle name="Normal 2 3 2" xfId="367" xr:uid="{00000000-0005-0000-0000-00006F010000}"/>
    <cellStyle name="Normal 2 3_autopost vouchers" xfId="368" xr:uid="{00000000-0005-0000-0000-000070010000}"/>
    <cellStyle name="Normal 2 4" xfId="369" xr:uid="{00000000-0005-0000-0000-000071010000}"/>
    <cellStyle name="Normal 2 5" xfId="370" xr:uid="{00000000-0005-0000-0000-000072010000}"/>
    <cellStyle name="Normal 2 6" xfId="371" xr:uid="{00000000-0005-0000-0000-000073010000}"/>
    <cellStyle name="Normal 2 7" xfId="372" xr:uid="{00000000-0005-0000-0000-000074010000}"/>
    <cellStyle name="Normal 2_ Refunds" xfId="373" xr:uid="{00000000-0005-0000-0000-000075010000}"/>
    <cellStyle name="Normal 20" xfId="374" xr:uid="{00000000-0005-0000-0000-000076010000}"/>
    <cellStyle name="Normal 20 2" xfId="375" xr:uid="{00000000-0005-0000-0000-000077010000}"/>
    <cellStyle name="Normal 20_autopost vouchers" xfId="376" xr:uid="{00000000-0005-0000-0000-000078010000}"/>
    <cellStyle name="Normal 21" xfId="377" xr:uid="{00000000-0005-0000-0000-000079010000}"/>
    <cellStyle name="Normal 21 2" xfId="378" xr:uid="{00000000-0005-0000-0000-00007A010000}"/>
    <cellStyle name="Normal 21_autopost vouchers" xfId="379" xr:uid="{00000000-0005-0000-0000-00007B010000}"/>
    <cellStyle name="Normal 22" xfId="380" xr:uid="{00000000-0005-0000-0000-00007C010000}"/>
    <cellStyle name="Normal 3" xfId="381" xr:uid="{00000000-0005-0000-0000-00007D010000}"/>
    <cellStyle name="Normal 3 10" xfId="382" xr:uid="{00000000-0005-0000-0000-00007E010000}"/>
    <cellStyle name="Normal 3 11" xfId="383" xr:uid="{00000000-0005-0000-0000-00007F010000}"/>
    <cellStyle name="Normal 3 12" xfId="384" xr:uid="{00000000-0005-0000-0000-000080010000}"/>
    <cellStyle name="Normal 3 13" xfId="385" xr:uid="{00000000-0005-0000-0000-000081010000}"/>
    <cellStyle name="Normal 3 14" xfId="386" xr:uid="{00000000-0005-0000-0000-000082010000}"/>
    <cellStyle name="Normal 3 15" xfId="387" xr:uid="{00000000-0005-0000-0000-000083010000}"/>
    <cellStyle name="Normal 3 16" xfId="388" xr:uid="{00000000-0005-0000-0000-000084010000}"/>
    <cellStyle name="Normal 3 2" xfId="389" xr:uid="{00000000-0005-0000-0000-000085010000}"/>
    <cellStyle name="Normal 3 3" xfId="390" xr:uid="{00000000-0005-0000-0000-000086010000}"/>
    <cellStyle name="Normal 3 4" xfId="391" xr:uid="{00000000-0005-0000-0000-000087010000}"/>
    <cellStyle name="Normal 3 5" xfId="392" xr:uid="{00000000-0005-0000-0000-000088010000}"/>
    <cellStyle name="Normal 3 6" xfId="393" xr:uid="{00000000-0005-0000-0000-000089010000}"/>
    <cellStyle name="Normal 3 7" xfId="394" xr:uid="{00000000-0005-0000-0000-00008A010000}"/>
    <cellStyle name="Normal 3 8" xfId="395" xr:uid="{00000000-0005-0000-0000-00008B010000}"/>
    <cellStyle name="Normal 3 9" xfId="396" xr:uid="{00000000-0005-0000-0000-00008C010000}"/>
    <cellStyle name="Normal 3_ Refunds" xfId="397" xr:uid="{00000000-0005-0000-0000-00008D010000}"/>
    <cellStyle name="Normal 31" xfId="2263" xr:uid="{FC454C61-F117-4E23-82B6-E2B97E3038A5}"/>
    <cellStyle name="Normal 4" xfId="398" xr:uid="{00000000-0005-0000-0000-00008E010000}"/>
    <cellStyle name="Normal 4 10" xfId="399" xr:uid="{00000000-0005-0000-0000-00008F010000}"/>
    <cellStyle name="Normal 4 11" xfId="400" xr:uid="{00000000-0005-0000-0000-000090010000}"/>
    <cellStyle name="Normal 4 12" xfId="401" xr:uid="{00000000-0005-0000-0000-000091010000}"/>
    <cellStyle name="Normal 4 13" xfId="402" xr:uid="{00000000-0005-0000-0000-000092010000}"/>
    <cellStyle name="Normal 4 14" xfId="403" xr:uid="{00000000-0005-0000-0000-000093010000}"/>
    <cellStyle name="Normal 4 15" xfId="404" xr:uid="{00000000-0005-0000-0000-000094010000}"/>
    <cellStyle name="Normal 4 16" xfId="405" xr:uid="{00000000-0005-0000-0000-000095010000}"/>
    <cellStyle name="Normal 4 17" xfId="406" xr:uid="{00000000-0005-0000-0000-000096010000}"/>
    <cellStyle name="Normal 4 18" xfId="407" xr:uid="{00000000-0005-0000-0000-000097010000}"/>
    <cellStyle name="Normal 4 19" xfId="408" xr:uid="{00000000-0005-0000-0000-000098010000}"/>
    <cellStyle name="Normal 4 2" xfId="409" xr:uid="{00000000-0005-0000-0000-000099010000}"/>
    <cellStyle name="Normal 4 20" xfId="410" xr:uid="{00000000-0005-0000-0000-00009A010000}"/>
    <cellStyle name="Normal 4 21" xfId="411" xr:uid="{00000000-0005-0000-0000-00009B010000}"/>
    <cellStyle name="Normal 4 22" xfId="412" xr:uid="{00000000-0005-0000-0000-00009C010000}"/>
    <cellStyle name="Normal 4 23" xfId="413" xr:uid="{00000000-0005-0000-0000-00009D010000}"/>
    <cellStyle name="Normal 4 24" xfId="414" xr:uid="{00000000-0005-0000-0000-00009E010000}"/>
    <cellStyle name="Normal 4 25" xfId="415" xr:uid="{00000000-0005-0000-0000-00009F010000}"/>
    <cellStyle name="Normal 4 26" xfId="416" xr:uid="{00000000-0005-0000-0000-0000A0010000}"/>
    <cellStyle name="Normal 4 26 2" xfId="417" xr:uid="{00000000-0005-0000-0000-0000A1010000}"/>
    <cellStyle name="Normal 4 26_autopost vouchers" xfId="418" xr:uid="{00000000-0005-0000-0000-0000A2010000}"/>
    <cellStyle name="Normal 4 27" xfId="419" xr:uid="{00000000-0005-0000-0000-0000A3010000}"/>
    <cellStyle name="Normal 4 3" xfId="420" xr:uid="{00000000-0005-0000-0000-0000A4010000}"/>
    <cellStyle name="Normal 4 4" xfId="421" xr:uid="{00000000-0005-0000-0000-0000A5010000}"/>
    <cellStyle name="Normal 4 5" xfId="422" xr:uid="{00000000-0005-0000-0000-0000A6010000}"/>
    <cellStyle name="Normal 4 6" xfId="423" xr:uid="{00000000-0005-0000-0000-0000A7010000}"/>
    <cellStyle name="Normal 4 7" xfId="424" xr:uid="{00000000-0005-0000-0000-0000A8010000}"/>
    <cellStyle name="Normal 4 8" xfId="425" xr:uid="{00000000-0005-0000-0000-0000A9010000}"/>
    <cellStyle name="Normal 4 9" xfId="426" xr:uid="{00000000-0005-0000-0000-0000AA010000}"/>
    <cellStyle name="Normal 4_ Refunds" xfId="427" xr:uid="{00000000-0005-0000-0000-0000AB010000}"/>
    <cellStyle name="Normal 5" xfId="428" xr:uid="{00000000-0005-0000-0000-0000AC010000}"/>
    <cellStyle name="Normal 5 10" xfId="429" xr:uid="{00000000-0005-0000-0000-0000AD010000}"/>
    <cellStyle name="Normal 5 11" xfId="430" xr:uid="{00000000-0005-0000-0000-0000AE010000}"/>
    <cellStyle name="Normal 5 12" xfId="431" xr:uid="{00000000-0005-0000-0000-0000AF010000}"/>
    <cellStyle name="Normal 5 13" xfId="432" xr:uid="{00000000-0005-0000-0000-0000B0010000}"/>
    <cellStyle name="Normal 5 13 2" xfId="433" xr:uid="{00000000-0005-0000-0000-0000B1010000}"/>
    <cellStyle name="Normal 5 13_autopost vouchers" xfId="434" xr:uid="{00000000-0005-0000-0000-0000B2010000}"/>
    <cellStyle name="Normal 5 14" xfId="435" xr:uid="{00000000-0005-0000-0000-0000B3010000}"/>
    <cellStyle name="Normal 5 2" xfId="436" xr:uid="{00000000-0005-0000-0000-0000B4010000}"/>
    <cellStyle name="Normal 5 3" xfId="437" xr:uid="{00000000-0005-0000-0000-0000B5010000}"/>
    <cellStyle name="Normal 5 4" xfId="438" xr:uid="{00000000-0005-0000-0000-0000B6010000}"/>
    <cellStyle name="Normal 5 5" xfId="439" xr:uid="{00000000-0005-0000-0000-0000B7010000}"/>
    <cellStyle name="Normal 5 6" xfId="440" xr:uid="{00000000-0005-0000-0000-0000B8010000}"/>
    <cellStyle name="Normal 5 7" xfId="441" xr:uid="{00000000-0005-0000-0000-0000B9010000}"/>
    <cellStyle name="Normal 5 8" xfId="442" xr:uid="{00000000-0005-0000-0000-0000BA010000}"/>
    <cellStyle name="Normal 5 9" xfId="443" xr:uid="{00000000-0005-0000-0000-0000BB010000}"/>
    <cellStyle name="Normal 5_ Refunds" xfId="444" xr:uid="{00000000-0005-0000-0000-0000BC010000}"/>
    <cellStyle name="Normal 6" xfId="445" xr:uid="{00000000-0005-0000-0000-0000BD010000}"/>
    <cellStyle name="Normal 6 10" xfId="446" xr:uid="{00000000-0005-0000-0000-0000BE010000}"/>
    <cellStyle name="Normal 6 11" xfId="447" xr:uid="{00000000-0005-0000-0000-0000BF010000}"/>
    <cellStyle name="Normal 6 12" xfId="448" xr:uid="{00000000-0005-0000-0000-0000C0010000}"/>
    <cellStyle name="Normal 6 13" xfId="449" xr:uid="{00000000-0005-0000-0000-0000C1010000}"/>
    <cellStyle name="Normal 6 14" xfId="450" xr:uid="{00000000-0005-0000-0000-0000C2010000}"/>
    <cellStyle name="Normal 6 15" xfId="451" xr:uid="{00000000-0005-0000-0000-0000C3010000}"/>
    <cellStyle name="Normal 6 16" xfId="452" xr:uid="{00000000-0005-0000-0000-0000C4010000}"/>
    <cellStyle name="Normal 6 17" xfId="453" xr:uid="{00000000-0005-0000-0000-0000C5010000}"/>
    <cellStyle name="Normal 6 18" xfId="454" xr:uid="{00000000-0005-0000-0000-0000C6010000}"/>
    <cellStyle name="Normal 6 19" xfId="455" xr:uid="{00000000-0005-0000-0000-0000C7010000}"/>
    <cellStyle name="Normal 6 2" xfId="456" xr:uid="{00000000-0005-0000-0000-0000C8010000}"/>
    <cellStyle name="Normal 6 2 2" xfId="457" xr:uid="{00000000-0005-0000-0000-0000C9010000}"/>
    <cellStyle name="Normal 6 2_ Refunds" xfId="458" xr:uid="{00000000-0005-0000-0000-0000CA010000}"/>
    <cellStyle name="Normal 6 20" xfId="459" xr:uid="{00000000-0005-0000-0000-0000CB010000}"/>
    <cellStyle name="Normal 6 21" xfId="460" xr:uid="{00000000-0005-0000-0000-0000CC010000}"/>
    <cellStyle name="Normal 6 22" xfId="461" xr:uid="{00000000-0005-0000-0000-0000CD010000}"/>
    <cellStyle name="Normal 6 23" xfId="462" xr:uid="{00000000-0005-0000-0000-0000CE010000}"/>
    <cellStyle name="Normal 6 23 2" xfId="463" xr:uid="{00000000-0005-0000-0000-0000CF010000}"/>
    <cellStyle name="Normal 6 23_autopost vouchers" xfId="464" xr:uid="{00000000-0005-0000-0000-0000D0010000}"/>
    <cellStyle name="Normal 6 24" xfId="465" xr:uid="{00000000-0005-0000-0000-0000D1010000}"/>
    <cellStyle name="Normal 6 24 2" xfId="466" xr:uid="{00000000-0005-0000-0000-0000D2010000}"/>
    <cellStyle name="Normal 6 24_autopost vouchers" xfId="467" xr:uid="{00000000-0005-0000-0000-0000D3010000}"/>
    <cellStyle name="Normal 6 25" xfId="468" xr:uid="{00000000-0005-0000-0000-0000D4010000}"/>
    <cellStyle name="Normal 6 25 2" xfId="469" xr:uid="{00000000-0005-0000-0000-0000D5010000}"/>
    <cellStyle name="Normal 6 25_autopost vouchers" xfId="470" xr:uid="{00000000-0005-0000-0000-0000D6010000}"/>
    <cellStyle name="Normal 6 26" xfId="471" xr:uid="{00000000-0005-0000-0000-0000D7010000}"/>
    <cellStyle name="Normal 6 3" xfId="472" xr:uid="{00000000-0005-0000-0000-0000D8010000}"/>
    <cellStyle name="Normal 6 4" xfId="473" xr:uid="{00000000-0005-0000-0000-0000D9010000}"/>
    <cellStyle name="Normal 6 5" xfId="474" xr:uid="{00000000-0005-0000-0000-0000DA010000}"/>
    <cellStyle name="Normal 6 6" xfId="475" xr:uid="{00000000-0005-0000-0000-0000DB010000}"/>
    <cellStyle name="Normal 6 7" xfId="476" xr:uid="{00000000-0005-0000-0000-0000DC010000}"/>
    <cellStyle name="Normal 6 8" xfId="477" xr:uid="{00000000-0005-0000-0000-0000DD010000}"/>
    <cellStyle name="Normal 6 9" xfId="478" xr:uid="{00000000-0005-0000-0000-0000DE010000}"/>
    <cellStyle name="Normal 6_ Refunds" xfId="479" xr:uid="{00000000-0005-0000-0000-0000DF010000}"/>
    <cellStyle name="Normal 7" xfId="480" xr:uid="{00000000-0005-0000-0000-0000E0010000}"/>
    <cellStyle name="Normal 7 10" xfId="481" xr:uid="{00000000-0005-0000-0000-0000E1010000}"/>
    <cellStyle name="Normal 7 10 2" xfId="482" xr:uid="{00000000-0005-0000-0000-0000E2010000}"/>
    <cellStyle name="Normal 7 10_autopost vouchers" xfId="483" xr:uid="{00000000-0005-0000-0000-0000E3010000}"/>
    <cellStyle name="Normal 7 11" xfId="484" xr:uid="{00000000-0005-0000-0000-0000E4010000}"/>
    <cellStyle name="Normal 7 2" xfId="485" xr:uid="{00000000-0005-0000-0000-0000E5010000}"/>
    <cellStyle name="Normal 7 2 2" xfId="486" xr:uid="{00000000-0005-0000-0000-0000E6010000}"/>
    <cellStyle name="Normal 7 2_ Refunds" xfId="487" xr:uid="{00000000-0005-0000-0000-0000E7010000}"/>
    <cellStyle name="Normal 7 3" xfId="488" xr:uid="{00000000-0005-0000-0000-0000E8010000}"/>
    <cellStyle name="Normal 7 4" xfId="489" xr:uid="{00000000-0005-0000-0000-0000E9010000}"/>
    <cellStyle name="Normal 7 5" xfId="490" xr:uid="{00000000-0005-0000-0000-0000EA010000}"/>
    <cellStyle name="Normal 7 6" xfId="491" xr:uid="{00000000-0005-0000-0000-0000EB010000}"/>
    <cellStyle name="Normal 7 7" xfId="492" xr:uid="{00000000-0005-0000-0000-0000EC010000}"/>
    <cellStyle name="Normal 7 8" xfId="493" xr:uid="{00000000-0005-0000-0000-0000ED010000}"/>
    <cellStyle name="Normal 7 9" xfId="494" xr:uid="{00000000-0005-0000-0000-0000EE010000}"/>
    <cellStyle name="Normal 7_ Refunds" xfId="495" xr:uid="{00000000-0005-0000-0000-0000EF010000}"/>
    <cellStyle name="Normal 8" xfId="496" xr:uid="{00000000-0005-0000-0000-0000F0010000}"/>
    <cellStyle name="Normal 9" xfId="497" xr:uid="{00000000-0005-0000-0000-0000F1010000}"/>
    <cellStyle name="Normal_Addtional Local Option Fuel" xfId="498" xr:uid="{00000000-0005-0000-0000-0000F2010000}"/>
    <cellStyle name="Normal_Non-Voted Local Option Fuel " xfId="499" xr:uid="{00000000-0005-0000-0000-0000F3010000}"/>
    <cellStyle name="Normal_Voted 1-Cent Local Option Fuel" xfId="500" xr:uid="{00000000-0005-0000-0000-0000F4010000}"/>
    <cellStyle name="Note 10" xfId="501" xr:uid="{00000000-0005-0000-0000-0000F5010000}"/>
    <cellStyle name="Note 10 2" xfId="502" xr:uid="{00000000-0005-0000-0000-0000F6010000}"/>
    <cellStyle name="Note 10_autopost vouchers" xfId="503" xr:uid="{00000000-0005-0000-0000-0000F7010000}"/>
    <cellStyle name="Note 11" xfId="504" xr:uid="{00000000-0005-0000-0000-0000F8010000}"/>
    <cellStyle name="Note 12" xfId="505" xr:uid="{00000000-0005-0000-0000-0000F9010000}"/>
    <cellStyle name="Note 2" xfId="506" xr:uid="{00000000-0005-0000-0000-0000FA010000}"/>
    <cellStyle name="Note 2 10" xfId="507" xr:uid="{00000000-0005-0000-0000-0000FB010000}"/>
    <cellStyle name="Note 2 10 2" xfId="508" xr:uid="{00000000-0005-0000-0000-0000FC010000}"/>
    <cellStyle name="Note 2 10 2 2" xfId="509" xr:uid="{00000000-0005-0000-0000-0000FD010000}"/>
    <cellStyle name="Note 2 10 2_autopost vouchers" xfId="510" xr:uid="{00000000-0005-0000-0000-0000FE010000}"/>
    <cellStyle name="Note 2 10 3" xfId="511" xr:uid="{00000000-0005-0000-0000-0000FF010000}"/>
    <cellStyle name="Note 2 10_ Refunds" xfId="512" xr:uid="{00000000-0005-0000-0000-000000020000}"/>
    <cellStyle name="Note 2 11" xfId="513" xr:uid="{00000000-0005-0000-0000-000001020000}"/>
    <cellStyle name="Note 2 11 2" xfId="514" xr:uid="{00000000-0005-0000-0000-000002020000}"/>
    <cellStyle name="Note 2 11 2 2" xfId="515" xr:uid="{00000000-0005-0000-0000-000003020000}"/>
    <cellStyle name="Note 2 11 2_autopost vouchers" xfId="516" xr:uid="{00000000-0005-0000-0000-000004020000}"/>
    <cellStyle name="Note 2 11 3" xfId="517" xr:uid="{00000000-0005-0000-0000-000005020000}"/>
    <cellStyle name="Note 2 11_ Refunds" xfId="518" xr:uid="{00000000-0005-0000-0000-000006020000}"/>
    <cellStyle name="Note 2 12" xfId="519" xr:uid="{00000000-0005-0000-0000-000007020000}"/>
    <cellStyle name="Note 2 12 2" xfId="520" xr:uid="{00000000-0005-0000-0000-000008020000}"/>
    <cellStyle name="Note 2 12 2 2" xfId="521" xr:uid="{00000000-0005-0000-0000-000009020000}"/>
    <cellStyle name="Note 2 12 2_autopost vouchers" xfId="522" xr:uid="{00000000-0005-0000-0000-00000A020000}"/>
    <cellStyle name="Note 2 12 3" xfId="523" xr:uid="{00000000-0005-0000-0000-00000B020000}"/>
    <cellStyle name="Note 2 12_ Refunds" xfId="524" xr:uid="{00000000-0005-0000-0000-00000C020000}"/>
    <cellStyle name="Note 2 13" xfId="525" xr:uid="{00000000-0005-0000-0000-00000D020000}"/>
    <cellStyle name="Note 2 13 2" xfId="526" xr:uid="{00000000-0005-0000-0000-00000E020000}"/>
    <cellStyle name="Note 2 13 2 2" xfId="527" xr:uid="{00000000-0005-0000-0000-00000F020000}"/>
    <cellStyle name="Note 2 13 2_autopost vouchers" xfId="528" xr:uid="{00000000-0005-0000-0000-000010020000}"/>
    <cellStyle name="Note 2 13 3" xfId="529" xr:uid="{00000000-0005-0000-0000-000011020000}"/>
    <cellStyle name="Note 2 13_ Refunds" xfId="530" xr:uid="{00000000-0005-0000-0000-000012020000}"/>
    <cellStyle name="Note 2 14" xfId="531" xr:uid="{00000000-0005-0000-0000-000013020000}"/>
    <cellStyle name="Note 2 14 2" xfId="532" xr:uid="{00000000-0005-0000-0000-000014020000}"/>
    <cellStyle name="Note 2 14 2 2" xfId="533" xr:uid="{00000000-0005-0000-0000-000015020000}"/>
    <cellStyle name="Note 2 14 2_autopost vouchers" xfId="534" xr:uid="{00000000-0005-0000-0000-000016020000}"/>
    <cellStyle name="Note 2 14 3" xfId="535" xr:uid="{00000000-0005-0000-0000-000017020000}"/>
    <cellStyle name="Note 2 14_ Refunds" xfId="536" xr:uid="{00000000-0005-0000-0000-000018020000}"/>
    <cellStyle name="Note 2 15" xfId="537" xr:uid="{00000000-0005-0000-0000-000019020000}"/>
    <cellStyle name="Note 2 15 2" xfId="538" xr:uid="{00000000-0005-0000-0000-00001A020000}"/>
    <cellStyle name="Note 2 15 2 2" xfId="539" xr:uid="{00000000-0005-0000-0000-00001B020000}"/>
    <cellStyle name="Note 2 15 2_autopost vouchers" xfId="540" xr:uid="{00000000-0005-0000-0000-00001C020000}"/>
    <cellStyle name="Note 2 15 3" xfId="541" xr:uid="{00000000-0005-0000-0000-00001D020000}"/>
    <cellStyle name="Note 2 15_ Refunds" xfId="542" xr:uid="{00000000-0005-0000-0000-00001E020000}"/>
    <cellStyle name="Note 2 16" xfId="543" xr:uid="{00000000-0005-0000-0000-00001F020000}"/>
    <cellStyle name="Note 2 16 2" xfId="544" xr:uid="{00000000-0005-0000-0000-000020020000}"/>
    <cellStyle name="Note 2 16 2 2" xfId="545" xr:uid="{00000000-0005-0000-0000-000021020000}"/>
    <cellStyle name="Note 2 16 2_autopost vouchers" xfId="546" xr:uid="{00000000-0005-0000-0000-000022020000}"/>
    <cellStyle name="Note 2 16 3" xfId="547" xr:uid="{00000000-0005-0000-0000-000023020000}"/>
    <cellStyle name="Note 2 16_ Refunds" xfId="548" xr:uid="{00000000-0005-0000-0000-000024020000}"/>
    <cellStyle name="Note 2 17" xfId="549" xr:uid="{00000000-0005-0000-0000-000025020000}"/>
    <cellStyle name="Note 2 17 2" xfId="550" xr:uid="{00000000-0005-0000-0000-000026020000}"/>
    <cellStyle name="Note 2 17 2 2" xfId="551" xr:uid="{00000000-0005-0000-0000-000027020000}"/>
    <cellStyle name="Note 2 17 2_autopost vouchers" xfId="552" xr:uid="{00000000-0005-0000-0000-000028020000}"/>
    <cellStyle name="Note 2 17 3" xfId="553" xr:uid="{00000000-0005-0000-0000-000029020000}"/>
    <cellStyle name="Note 2 17_ Refunds" xfId="554" xr:uid="{00000000-0005-0000-0000-00002A020000}"/>
    <cellStyle name="Note 2 18" xfId="555" xr:uid="{00000000-0005-0000-0000-00002B020000}"/>
    <cellStyle name="Note 2 18 2" xfId="556" xr:uid="{00000000-0005-0000-0000-00002C020000}"/>
    <cellStyle name="Note 2 18 2 2" xfId="557" xr:uid="{00000000-0005-0000-0000-00002D020000}"/>
    <cellStyle name="Note 2 18 2_autopost vouchers" xfId="558" xr:uid="{00000000-0005-0000-0000-00002E020000}"/>
    <cellStyle name="Note 2 18 3" xfId="559" xr:uid="{00000000-0005-0000-0000-00002F020000}"/>
    <cellStyle name="Note 2 18_ Refunds" xfId="560" xr:uid="{00000000-0005-0000-0000-000030020000}"/>
    <cellStyle name="Note 2 19" xfId="561" xr:uid="{00000000-0005-0000-0000-000031020000}"/>
    <cellStyle name="Note 2 19 2" xfId="562" xr:uid="{00000000-0005-0000-0000-000032020000}"/>
    <cellStyle name="Note 2 19 2 2" xfId="563" xr:uid="{00000000-0005-0000-0000-000033020000}"/>
    <cellStyle name="Note 2 19 2_autopost vouchers" xfId="564" xr:uid="{00000000-0005-0000-0000-000034020000}"/>
    <cellStyle name="Note 2 19 3" xfId="565" xr:uid="{00000000-0005-0000-0000-000035020000}"/>
    <cellStyle name="Note 2 19_ Refunds" xfId="566" xr:uid="{00000000-0005-0000-0000-000036020000}"/>
    <cellStyle name="Note 2 2" xfId="567" xr:uid="{00000000-0005-0000-0000-000037020000}"/>
    <cellStyle name="Note 2 2 10" xfId="568" xr:uid="{00000000-0005-0000-0000-000038020000}"/>
    <cellStyle name="Note 2 2 2" xfId="569" xr:uid="{00000000-0005-0000-0000-000039020000}"/>
    <cellStyle name="Note 2 2 2 2" xfId="570" xr:uid="{00000000-0005-0000-0000-00003A020000}"/>
    <cellStyle name="Note 2 2 2 2 2" xfId="571" xr:uid="{00000000-0005-0000-0000-00003B020000}"/>
    <cellStyle name="Note 2 2 2 2_autopost vouchers" xfId="572" xr:uid="{00000000-0005-0000-0000-00003C020000}"/>
    <cellStyle name="Note 2 2 2 3" xfId="573" xr:uid="{00000000-0005-0000-0000-00003D020000}"/>
    <cellStyle name="Note 2 2 2_ Refunds" xfId="574" xr:uid="{00000000-0005-0000-0000-00003E020000}"/>
    <cellStyle name="Note 2 2 3" xfId="575" xr:uid="{00000000-0005-0000-0000-00003F020000}"/>
    <cellStyle name="Note 2 2 3 2" xfId="576" xr:uid="{00000000-0005-0000-0000-000040020000}"/>
    <cellStyle name="Note 2 2 3 2 2" xfId="577" xr:uid="{00000000-0005-0000-0000-000041020000}"/>
    <cellStyle name="Note 2 2 3 2_autopost vouchers" xfId="578" xr:uid="{00000000-0005-0000-0000-000042020000}"/>
    <cellStyle name="Note 2 2 3 3" xfId="579" xr:uid="{00000000-0005-0000-0000-000043020000}"/>
    <cellStyle name="Note 2 2 3_ Refunds" xfId="580" xr:uid="{00000000-0005-0000-0000-000044020000}"/>
    <cellStyle name="Note 2 2 4" xfId="581" xr:uid="{00000000-0005-0000-0000-000045020000}"/>
    <cellStyle name="Note 2 2 4 2" xfId="582" xr:uid="{00000000-0005-0000-0000-000046020000}"/>
    <cellStyle name="Note 2 2 4 2 2" xfId="583" xr:uid="{00000000-0005-0000-0000-000047020000}"/>
    <cellStyle name="Note 2 2 4 2_autopost vouchers" xfId="584" xr:uid="{00000000-0005-0000-0000-000048020000}"/>
    <cellStyle name="Note 2 2 4 3" xfId="585" xr:uid="{00000000-0005-0000-0000-000049020000}"/>
    <cellStyle name="Note 2 2 4_ Refunds" xfId="586" xr:uid="{00000000-0005-0000-0000-00004A020000}"/>
    <cellStyle name="Note 2 2 5" xfId="587" xr:uid="{00000000-0005-0000-0000-00004B020000}"/>
    <cellStyle name="Note 2 2 5 2" xfId="588" xr:uid="{00000000-0005-0000-0000-00004C020000}"/>
    <cellStyle name="Note 2 2 5 2 2" xfId="589" xr:uid="{00000000-0005-0000-0000-00004D020000}"/>
    <cellStyle name="Note 2 2 5 2_autopost vouchers" xfId="590" xr:uid="{00000000-0005-0000-0000-00004E020000}"/>
    <cellStyle name="Note 2 2 5 3" xfId="591" xr:uid="{00000000-0005-0000-0000-00004F020000}"/>
    <cellStyle name="Note 2 2 5_ Refunds" xfId="592" xr:uid="{00000000-0005-0000-0000-000050020000}"/>
    <cellStyle name="Note 2 2 6" xfId="593" xr:uid="{00000000-0005-0000-0000-000051020000}"/>
    <cellStyle name="Note 2 2 6 2" xfId="594" xr:uid="{00000000-0005-0000-0000-000052020000}"/>
    <cellStyle name="Note 2 2 6 2 2" xfId="595" xr:uid="{00000000-0005-0000-0000-000053020000}"/>
    <cellStyle name="Note 2 2 6 2_autopost vouchers" xfId="596" xr:uid="{00000000-0005-0000-0000-000054020000}"/>
    <cellStyle name="Note 2 2 6 3" xfId="597" xr:uid="{00000000-0005-0000-0000-000055020000}"/>
    <cellStyle name="Note 2 2 6_ Refunds" xfId="598" xr:uid="{00000000-0005-0000-0000-000056020000}"/>
    <cellStyle name="Note 2 2 7" xfId="599" xr:uid="{00000000-0005-0000-0000-000057020000}"/>
    <cellStyle name="Note 2 2 7 2" xfId="600" xr:uid="{00000000-0005-0000-0000-000058020000}"/>
    <cellStyle name="Note 2 2 7 2 2" xfId="601" xr:uid="{00000000-0005-0000-0000-000059020000}"/>
    <cellStyle name="Note 2 2 7 2_autopost vouchers" xfId="602" xr:uid="{00000000-0005-0000-0000-00005A020000}"/>
    <cellStyle name="Note 2 2 7 3" xfId="603" xr:uid="{00000000-0005-0000-0000-00005B020000}"/>
    <cellStyle name="Note 2 2 7_ Refunds" xfId="604" xr:uid="{00000000-0005-0000-0000-00005C020000}"/>
    <cellStyle name="Note 2 2 8" xfId="605" xr:uid="{00000000-0005-0000-0000-00005D020000}"/>
    <cellStyle name="Note 2 2 8 2" xfId="606" xr:uid="{00000000-0005-0000-0000-00005E020000}"/>
    <cellStyle name="Note 2 2 8 2 2" xfId="607" xr:uid="{00000000-0005-0000-0000-00005F020000}"/>
    <cellStyle name="Note 2 2 8 2_autopost vouchers" xfId="608" xr:uid="{00000000-0005-0000-0000-000060020000}"/>
    <cellStyle name="Note 2 2 8 3" xfId="609" xr:uid="{00000000-0005-0000-0000-000061020000}"/>
    <cellStyle name="Note 2 2 8_ Refunds" xfId="610" xr:uid="{00000000-0005-0000-0000-000062020000}"/>
    <cellStyle name="Note 2 2 9" xfId="611" xr:uid="{00000000-0005-0000-0000-000063020000}"/>
    <cellStyle name="Note 2 2 9 2" xfId="612" xr:uid="{00000000-0005-0000-0000-000064020000}"/>
    <cellStyle name="Note 2 2 9_autopost vouchers" xfId="613" xr:uid="{00000000-0005-0000-0000-000065020000}"/>
    <cellStyle name="Note 2 2_ Refunds" xfId="614" xr:uid="{00000000-0005-0000-0000-000066020000}"/>
    <cellStyle name="Note 2 20" xfId="615" xr:uid="{00000000-0005-0000-0000-000067020000}"/>
    <cellStyle name="Note 2 20 2" xfId="616" xr:uid="{00000000-0005-0000-0000-000068020000}"/>
    <cellStyle name="Note 2 20 2 2" xfId="617" xr:uid="{00000000-0005-0000-0000-000069020000}"/>
    <cellStyle name="Note 2 20 2_autopost vouchers" xfId="618" xr:uid="{00000000-0005-0000-0000-00006A020000}"/>
    <cellStyle name="Note 2 20 3" xfId="619" xr:uid="{00000000-0005-0000-0000-00006B020000}"/>
    <cellStyle name="Note 2 20_ Refunds" xfId="620" xr:uid="{00000000-0005-0000-0000-00006C020000}"/>
    <cellStyle name="Note 2 21" xfId="621" xr:uid="{00000000-0005-0000-0000-00006D020000}"/>
    <cellStyle name="Note 2 21 2" xfId="622" xr:uid="{00000000-0005-0000-0000-00006E020000}"/>
    <cellStyle name="Note 2 21 2 2" xfId="623" xr:uid="{00000000-0005-0000-0000-00006F020000}"/>
    <cellStyle name="Note 2 21 2_autopost vouchers" xfId="624" xr:uid="{00000000-0005-0000-0000-000070020000}"/>
    <cellStyle name="Note 2 21 3" xfId="625" xr:uid="{00000000-0005-0000-0000-000071020000}"/>
    <cellStyle name="Note 2 21_ Refunds" xfId="626" xr:uid="{00000000-0005-0000-0000-000072020000}"/>
    <cellStyle name="Note 2 22" xfId="627" xr:uid="{00000000-0005-0000-0000-000073020000}"/>
    <cellStyle name="Note 2 22 2" xfId="628" xr:uid="{00000000-0005-0000-0000-000074020000}"/>
    <cellStyle name="Note 2 22 2 2" xfId="629" xr:uid="{00000000-0005-0000-0000-000075020000}"/>
    <cellStyle name="Note 2 22 2_autopost vouchers" xfId="630" xr:uid="{00000000-0005-0000-0000-000076020000}"/>
    <cellStyle name="Note 2 22 3" xfId="631" xr:uid="{00000000-0005-0000-0000-000077020000}"/>
    <cellStyle name="Note 2 22_ Refunds" xfId="632" xr:uid="{00000000-0005-0000-0000-000078020000}"/>
    <cellStyle name="Note 2 23" xfId="633" xr:uid="{00000000-0005-0000-0000-000079020000}"/>
    <cellStyle name="Note 2 23 2" xfId="634" xr:uid="{00000000-0005-0000-0000-00007A020000}"/>
    <cellStyle name="Note 2 23 2 2" xfId="635" xr:uid="{00000000-0005-0000-0000-00007B020000}"/>
    <cellStyle name="Note 2 23 2_autopost vouchers" xfId="636" xr:uid="{00000000-0005-0000-0000-00007C020000}"/>
    <cellStyle name="Note 2 23 3" xfId="637" xr:uid="{00000000-0005-0000-0000-00007D020000}"/>
    <cellStyle name="Note 2 23_ Refunds" xfId="638" xr:uid="{00000000-0005-0000-0000-00007E020000}"/>
    <cellStyle name="Note 2 24" xfId="639" xr:uid="{00000000-0005-0000-0000-00007F020000}"/>
    <cellStyle name="Note 2 24 2" xfId="640" xr:uid="{00000000-0005-0000-0000-000080020000}"/>
    <cellStyle name="Note 2 24 2 2" xfId="641" xr:uid="{00000000-0005-0000-0000-000081020000}"/>
    <cellStyle name="Note 2 24 2_autopost vouchers" xfId="642" xr:uid="{00000000-0005-0000-0000-000082020000}"/>
    <cellStyle name="Note 2 24 3" xfId="643" xr:uid="{00000000-0005-0000-0000-000083020000}"/>
    <cellStyle name="Note 2 24_ Refunds" xfId="644" xr:uid="{00000000-0005-0000-0000-000084020000}"/>
    <cellStyle name="Note 2 25" xfId="645" xr:uid="{00000000-0005-0000-0000-000085020000}"/>
    <cellStyle name="Note 2 25 2" xfId="646" xr:uid="{00000000-0005-0000-0000-000086020000}"/>
    <cellStyle name="Note 2 25 2 2" xfId="647" xr:uid="{00000000-0005-0000-0000-000087020000}"/>
    <cellStyle name="Note 2 25 2_autopost vouchers" xfId="648" xr:uid="{00000000-0005-0000-0000-000088020000}"/>
    <cellStyle name="Note 2 25 3" xfId="649" xr:uid="{00000000-0005-0000-0000-000089020000}"/>
    <cellStyle name="Note 2 25_ Refunds" xfId="650" xr:uid="{00000000-0005-0000-0000-00008A020000}"/>
    <cellStyle name="Note 2 26" xfId="651" xr:uid="{00000000-0005-0000-0000-00008B020000}"/>
    <cellStyle name="Note 2 26 2" xfId="652" xr:uid="{00000000-0005-0000-0000-00008C020000}"/>
    <cellStyle name="Note 2 26 2 2" xfId="653" xr:uid="{00000000-0005-0000-0000-00008D020000}"/>
    <cellStyle name="Note 2 26 2_autopost vouchers" xfId="654" xr:uid="{00000000-0005-0000-0000-00008E020000}"/>
    <cellStyle name="Note 2 26 3" xfId="655" xr:uid="{00000000-0005-0000-0000-00008F020000}"/>
    <cellStyle name="Note 2 26_ Refunds" xfId="656" xr:uid="{00000000-0005-0000-0000-000090020000}"/>
    <cellStyle name="Note 2 27" xfId="657" xr:uid="{00000000-0005-0000-0000-000091020000}"/>
    <cellStyle name="Note 2 27 2" xfId="658" xr:uid="{00000000-0005-0000-0000-000092020000}"/>
    <cellStyle name="Note 2 27 2 2" xfId="659" xr:uid="{00000000-0005-0000-0000-000093020000}"/>
    <cellStyle name="Note 2 27 2_autopost vouchers" xfId="660" xr:uid="{00000000-0005-0000-0000-000094020000}"/>
    <cellStyle name="Note 2 27 3" xfId="661" xr:uid="{00000000-0005-0000-0000-000095020000}"/>
    <cellStyle name="Note 2 27_ Refunds" xfId="662" xr:uid="{00000000-0005-0000-0000-000096020000}"/>
    <cellStyle name="Note 2 28" xfId="663" xr:uid="{00000000-0005-0000-0000-000097020000}"/>
    <cellStyle name="Note 2 28 2" xfId="664" xr:uid="{00000000-0005-0000-0000-000098020000}"/>
    <cellStyle name="Note 2 28 2 2" xfId="665" xr:uid="{00000000-0005-0000-0000-000099020000}"/>
    <cellStyle name="Note 2 28 2_autopost vouchers" xfId="666" xr:uid="{00000000-0005-0000-0000-00009A020000}"/>
    <cellStyle name="Note 2 28 3" xfId="667" xr:uid="{00000000-0005-0000-0000-00009B020000}"/>
    <cellStyle name="Note 2 28_ Refunds" xfId="668" xr:uid="{00000000-0005-0000-0000-00009C020000}"/>
    <cellStyle name="Note 2 29" xfId="669" xr:uid="{00000000-0005-0000-0000-00009D020000}"/>
    <cellStyle name="Note 2 29 2" xfId="670" xr:uid="{00000000-0005-0000-0000-00009E020000}"/>
    <cellStyle name="Note 2 29 2 2" xfId="671" xr:uid="{00000000-0005-0000-0000-00009F020000}"/>
    <cellStyle name="Note 2 29 2_autopost vouchers" xfId="672" xr:uid="{00000000-0005-0000-0000-0000A0020000}"/>
    <cellStyle name="Note 2 29 3" xfId="673" xr:uid="{00000000-0005-0000-0000-0000A1020000}"/>
    <cellStyle name="Note 2 29_ Refunds" xfId="674" xr:uid="{00000000-0005-0000-0000-0000A2020000}"/>
    <cellStyle name="Note 2 3" xfId="675" xr:uid="{00000000-0005-0000-0000-0000A3020000}"/>
    <cellStyle name="Note 2 3 10" xfId="676" xr:uid="{00000000-0005-0000-0000-0000A4020000}"/>
    <cellStyle name="Note 2 3 2" xfId="677" xr:uid="{00000000-0005-0000-0000-0000A5020000}"/>
    <cellStyle name="Note 2 3 2 2" xfId="678" xr:uid="{00000000-0005-0000-0000-0000A6020000}"/>
    <cellStyle name="Note 2 3 2 2 2" xfId="679" xr:uid="{00000000-0005-0000-0000-0000A7020000}"/>
    <cellStyle name="Note 2 3 2 2_autopost vouchers" xfId="680" xr:uid="{00000000-0005-0000-0000-0000A8020000}"/>
    <cellStyle name="Note 2 3 2 3" xfId="681" xr:uid="{00000000-0005-0000-0000-0000A9020000}"/>
    <cellStyle name="Note 2 3 2_ Refunds" xfId="682" xr:uid="{00000000-0005-0000-0000-0000AA020000}"/>
    <cellStyle name="Note 2 3 3" xfId="683" xr:uid="{00000000-0005-0000-0000-0000AB020000}"/>
    <cellStyle name="Note 2 3 3 2" xfId="684" xr:uid="{00000000-0005-0000-0000-0000AC020000}"/>
    <cellStyle name="Note 2 3 3 2 2" xfId="685" xr:uid="{00000000-0005-0000-0000-0000AD020000}"/>
    <cellStyle name="Note 2 3 3 2_autopost vouchers" xfId="686" xr:uid="{00000000-0005-0000-0000-0000AE020000}"/>
    <cellStyle name="Note 2 3 3 3" xfId="687" xr:uid="{00000000-0005-0000-0000-0000AF020000}"/>
    <cellStyle name="Note 2 3 3_ Refunds" xfId="688" xr:uid="{00000000-0005-0000-0000-0000B0020000}"/>
    <cellStyle name="Note 2 3 4" xfId="689" xr:uid="{00000000-0005-0000-0000-0000B1020000}"/>
    <cellStyle name="Note 2 3 4 2" xfId="690" xr:uid="{00000000-0005-0000-0000-0000B2020000}"/>
    <cellStyle name="Note 2 3 4 2 2" xfId="691" xr:uid="{00000000-0005-0000-0000-0000B3020000}"/>
    <cellStyle name="Note 2 3 4 2_autopost vouchers" xfId="692" xr:uid="{00000000-0005-0000-0000-0000B4020000}"/>
    <cellStyle name="Note 2 3 4 3" xfId="693" xr:uid="{00000000-0005-0000-0000-0000B5020000}"/>
    <cellStyle name="Note 2 3 4_ Refunds" xfId="694" xr:uid="{00000000-0005-0000-0000-0000B6020000}"/>
    <cellStyle name="Note 2 3 5" xfId="695" xr:uid="{00000000-0005-0000-0000-0000B7020000}"/>
    <cellStyle name="Note 2 3 5 2" xfId="696" xr:uid="{00000000-0005-0000-0000-0000B8020000}"/>
    <cellStyle name="Note 2 3 5 2 2" xfId="697" xr:uid="{00000000-0005-0000-0000-0000B9020000}"/>
    <cellStyle name="Note 2 3 5 2_autopost vouchers" xfId="698" xr:uid="{00000000-0005-0000-0000-0000BA020000}"/>
    <cellStyle name="Note 2 3 5 3" xfId="699" xr:uid="{00000000-0005-0000-0000-0000BB020000}"/>
    <cellStyle name="Note 2 3 5_ Refunds" xfId="700" xr:uid="{00000000-0005-0000-0000-0000BC020000}"/>
    <cellStyle name="Note 2 3 6" xfId="701" xr:uid="{00000000-0005-0000-0000-0000BD020000}"/>
    <cellStyle name="Note 2 3 6 2" xfId="702" xr:uid="{00000000-0005-0000-0000-0000BE020000}"/>
    <cellStyle name="Note 2 3 6 2 2" xfId="703" xr:uid="{00000000-0005-0000-0000-0000BF020000}"/>
    <cellStyle name="Note 2 3 6 2_autopost vouchers" xfId="704" xr:uid="{00000000-0005-0000-0000-0000C0020000}"/>
    <cellStyle name="Note 2 3 6 3" xfId="705" xr:uid="{00000000-0005-0000-0000-0000C1020000}"/>
    <cellStyle name="Note 2 3 6_ Refunds" xfId="706" xr:uid="{00000000-0005-0000-0000-0000C2020000}"/>
    <cellStyle name="Note 2 3 7" xfId="707" xr:uid="{00000000-0005-0000-0000-0000C3020000}"/>
    <cellStyle name="Note 2 3 7 2" xfId="708" xr:uid="{00000000-0005-0000-0000-0000C4020000}"/>
    <cellStyle name="Note 2 3 7 2 2" xfId="709" xr:uid="{00000000-0005-0000-0000-0000C5020000}"/>
    <cellStyle name="Note 2 3 7 2_autopost vouchers" xfId="710" xr:uid="{00000000-0005-0000-0000-0000C6020000}"/>
    <cellStyle name="Note 2 3 7 3" xfId="711" xr:uid="{00000000-0005-0000-0000-0000C7020000}"/>
    <cellStyle name="Note 2 3 7_ Refunds" xfId="712" xr:uid="{00000000-0005-0000-0000-0000C8020000}"/>
    <cellStyle name="Note 2 3 8" xfId="713" xr:uid="{00000000-0005-0000-0000-0000C9020000}"/>
    <cellStyle name="Note 2 3 8 2" xfId="714" xr:uid="{00000000-0005-0000-0000-0000CA020000}"/>
    <cellStyle name="Note 2 3 8 2 2" xfId="715" xr:uid="{00000000-0005-0000-0000-0000CB020000}"/>
    <cellStyle name="Note 2 3 8 2_autopost vouchers" xfId="716" xr:uid="{00000000-0005-0000-0000-0000CC020000}"/>
    <cellStyle name="Note 2 3 8 3" xfId="717" xr:uid="{00000000-0005-0000-0000-0000CD020000}"/>
    <cellStyle name="Note 2 3 8_ Refunds" xfId="718" xr:uid="{00000000-0005-0000-0000-0000CE020000}"/>
    <cellStyle name="Note 2 3 9" xfId="719" xr:uid="{00000000-0005-0000-0000-0000CF020000}"/>
    <cellStyle name="Note 2 3 9 2" xfId="720" xr:uid="{00000000-0005-0000-0000-0000D0020000}"/>
    <cellStyle name="Note 2 3 9_autopost vouchers" xfId="721" xr:uid="{00000000-0005-0000-0000-0000D1020000}"/>
    <cellStyle name="Note 2 3_ Refunds" xfId="722" xr:uid="{00000000-0005-0000-0000-0000D2020000}"/>
    <cellStyle name="Note 2 30" xfId="723" xr:uid="{00000000-0005-0000-0000-0000D3020000}"/>
    <cellStyle name="Note 2 30 2" xfId="724" xr:uid="{00000000-0005-0000-0000-0000D4020000}"/>
    <cellStyle name="Note 2 30 2 2" xfId="725" xr:uid="{00000000-0005-0000-0000-0000D5020000}"/>
    <cellStyle name="Note 2 30 2_autopost vouchers" xfId="726" xr:uid="{00000000-0005-0000-0000-0000D6020000}"/>
    <cellStyle name="Note 2 30 3" xfId="727" xr:uid="{00000000-0005-0000-0000-0000D7020000}"/>
    <cellStyle name="Note 2 30_ Refunds" xfId="728" xr:uid="{00000000-0005-0000-0000-0000D8020000}"/>
    <cellStyle name="Note 2 31" xfId="729" xr:uid="{00000000-0005-0000-0000-0000D9020000}"/>
    <cellStyle name="Note 2 31 2" xfId="730" xr:uid="{00000000-0005-0000-0000-0000DA020000}"/>
    <cellStyle name="Note 2 31 2 2" xfId="731" xr:uid="{00000000-0005-0000-0000-0000DB020000}"/>
    <cellStyle name="Note 2 31 2_autopost vouchers" xfId="732" xr:uid="{00000000-0005-0000-0000-0000DC020000}"/>
    <cellStyle name="Note 2 31 3" xfId="733" xr:uid="{00000000-0005-0000-0000-0000DD020000}"/>
    <cellStyle name="Note 2 31_ Refunds" xfId="734" xr:uid="{00000000-0005-0000-0000-0000DE020000}"/>
    <cellStyle name="Note 2 32" xfId="735" xr:uid="{00000000-0005-0000-0000-0000DF020000}"/>
    <cellStyle name="Note 2 32 2" xfId="736" xr:uid="{00000000-0005-0000-0000-0000E0020000}"/>
    <cellStyle name="Note 2 32 2 2" xfId="737" xr:uid="{00000000-0005-0000-0000-0000E1020000}"/>
    <cellStyle name="Note 2 32 2_autopost vouchers" xfId="738" xr:uid="{00000000-0005-0000-0000-0000E2020000}"/>
    <cellStyle name="Note 2 32 3" xfId="739" xr:uid="{00000000-0005-0000-0000-0000E3020000}"/>
    <cellStyle name="Note 2 32_ Refunds" xfId="740" xr:uid="{00000000-0005-0000-0000-0000E4020000}"/>
    <cellStyle name="Note 2 33" xfId="741" xr:uid="{00000000-0005-0000-0000-0000E5020000}"/>
    <cellStyle name="Note 2 4" xfId="742" xr:uid="{00000000-0005-0000-0000-0000E6020000}"/>
    <cellStyle name="Note 2 4 10" xfId="743" xr:uid="{00000000-0005-0000-0000-0000E7020000}"/>
    <cellStyle name="Note 2 4 2" xfId="744" xr:uid="{00000000-0005-0000-0000-0000E8020000}"/>
    <cellStyle name="Note 2 4 2 2" xfId="745" xr:uid="{00000000-0005-0000-0000-0000E9020000}"/>
    <cellStyle name="Note 2 4 2 2 2" xfId="746" xr:uid="{00000000-0005-0000-0000-0000EA020000}"/>
    <cellStyle name="Note 2 4 2 2_autopost vouchers" xfId="747" xr:uid="{00000000-0005-0000-0000-0000EB020000}"/>
    <cellStyle name="Note 2 4 2 3" xfId="748" xr:uid="{00000000-0005-0000-0000-0000EC020000}"/>
    <cellStyle name="Note 2 4 2_ Refunds" xfId="749" xr:uid="{00000000-0005-0000-0000-0000ED020000}"/>
    <cellStyle name="Note 2 4 3" xfId="750" xr:uid="{00000000-0005-0000-0000-0000EE020000}"/>
    <cellStyle name="Note 2 4 3 2" xfId="751" xr:uid="{00000000-0005-0000-0000-0000EF020000}"/>
    <cellStyle name="Note 2 4 3 2 2" xfId="752" xr:uid="{00000000-0005-0000-0000-0000F0020000}"/>
    <cellStyle name="Note 2 4 3 2_autopost vouchers" xfId="753" xr:uid="{00000000-0005-0000-0000-0000F1020000}"/>
    <cellStyle name="Note 2 4 3 3" xfId="754" xr:uid="{00000000-0005-0000-0000-0000F2020000}"/>
    <cellStyle name="Note 2 4 3_ Refunds" xfId="755" xr:uid="{00000000-0005-0000-0000-0000F3020000}"/>
    <cellStyle name="Note 2 4 4" xfId="756" xr:uid="{00000000-0005-0000-0000-0000F4020000}"/>
    <cellStyle name="Note 2 4 4 2" xfId="757" xr:uid="{00000000-0005-0000-0000-0000F5020000}"/>
    <cellStyle name="Note 2 4 4 2 2" xfId="758" xr:uid="{00000000-0005-0000-0000-0000F6020000}"/>
    <cellStyle name="Note 2 4 4 2_autopost vouchers" xfId="759" xr:uid="{00000000-0005-0000-0000-0000F7020000}"/>
    <cellStyle name="Note 2 4 4 3" xfId="760" xr:uid="{00000000-0005-0000-0000-0000F8020000}"/>
    <cellStyle name="Note 2 4 4_ Refunds" xfId="761" xr:uid="{00000000-0005-0000-0000-0000F9020000}"/>
    <cellStyle name="Note 2 4 5" xfId="762" xr:uid="{00000000-0005-0000-0000-0000FA020000}"/>
    <cellStyle name="Note 2 4 5 2" xfId="763" xr:uid="{00000000-0005-0000-0000-0000FB020000}"/>
    <cellStyle name="Note 2 4 5 2 2" xfId="764" xr:uid="{00000000-0005-0000-0000-0000FC020000}"/>
    <cellStyle name="Note 2 4 5 2_autopost vouchers" xfId="765" xr:uid="{00000000-0005-0000-0000-0000FD020000}"/>
    <cellStyle name="Note 2 4 5 3" xfId="766" xr:uid="{00000000-0005-0000-0000-0000FE020000}"/>
    <cellStyle name="Note 2 4 5_ Refunds" xfId="767" xr:uid="{00000000-0005-0000-0000-0000FF020000}"/>
    <cellStyle name="Note 2 4 6" xfId="768" xr:uid="{00000000-0005-0000-0000-000000030000}"/>
    <cellStyle name="Note 2 4 6 2" xfId="769" xr:uid="{00000000-0005-0000-0000-000001030000}"/>
    <cellStyle name="Note 2 4 6 2 2" xfId="770" xr:uid="{00000000-0005-0000-0000-000002030000}"/>
    <cellStyle name="Note 2 4 6 2_autopost vouchers" xfId="771" xr:uid="{00000000-0005-0000-0000-000003030000}"/>
    <cellStyle name="Note 2 4 6 3" xfId="772" xr:uid="{00000000-0005-0000-0000-000004030000}"/>
    <cellStyle name="Note 2 4 6_ Refunds" xfId="773" xr:uid="{00000000-0005-0000-0000-000005030000}"/>
    <cellStyle name="Note 2 4 7" xfId="774" xr:uid="{00000000-0005-0000-0000-000006030000}"/>
    <cellStyle name="Note 2 4 7 2" xfId="775" xr:uid="{00000000-0005-0000-0000-000007030000}"/>
    <cellStyle name="Note 2 4 7 2 2" xfId="776" xr:uid="{00000000-0005-0000-0000-000008030000}"/>
    <cellStyle name="Note 2 4 7 2_autopost vouchers" xfId="777" xr:uid="{00000000-0005-0000-0000-000009030000}"/>
    <cellStyle name="Note 2 4 7 3" xfId="778" xr:uid="{00000000-0005-0000-0000-00000A030000}"/>
    <cellStyle name="Note 2 4 7_ Refunds" xfId="779" xr:uid="{00000000-0005-0000-0000-00000B030000}"/>
    <cellStyle name="Note 2 4 8" xfId="780" xr:uid="{00000000-0005-0000-0000-00000C030000}"/>
    <cellStyle name="Note 2 4 8 2" xfId="781" xr:uid="{00000000-0005-0000-0000-00000D030000}"/>
    <cellStyle name="Note 2 4 8 2 2" xfId="782" xr:uid="{00000000-0005-0000-0000-00000E030000}"/>
    <cellStyle name="Note 2 4 8 2_autopost vouchers" xfId="783" xr:uid="{00000000-0005-0000-0000-00000F030000}"/>
    <cellStyle name="Note 2 4 8 3" xfId="784" xr:uid="{00000000-0005-0000-0000-000010030000}"/>
    <cellStyle name="Note 2 4 8_ Refunds" xfId="785" xr:uid="{00000000-0005-0000-0000-000011030000}"/>
    <cellStyle name="Note 2 4 9" xfId="786" xr:uid="{00000000-0005-0000-0000-000012030000}"/>
    <cellStyle name="Note 2 4 9 2" xfId="787" xr:uid="{00000000-0005-0000-0000-000013030000}"/>
    <cellStyle name="Note 2 4 9_autopost vouchers" xfId="788" xr:uid="{00000000-0005-0000-0000-000014030000}"/>
    <cellStyle name="Note 2 4_ Refunds" xfId="789" xr:uid="{00000000-0005-0000-0000-000015030000}"/>
    <cellStyle name="Note 2 5" xfId="790" xr:uid="{00000000-0005-0000-0000-000016030000}"/>
    <cellStyle name="Note 2 5 2" xfId="791" xr:uid="{00000000-0005-0000-0000-000017030000}"/>
    <cellStyle name="Note 2 5 2 2" xfId="792" xr:uid="{00000000-0005-0000-0000-000018030000}"/>
    <cellStyle name="Note 2 5 2_autopost vouchers" xfId="793" xr:uid="{00000000-0005-0000-0000-000019030000}"/>
    <cellStyle name="Note 2 5 3" xfId="794" xr:uid="{00000000-0005-0000-0000-00001A030000}"/>
    <cellStyle name="Note 2 5_ Refunds" xfId="795" xr:uid="{00000000-0005-0000-0000-00001B030000}"/>
    <cellStyle name="Note 2 6" xfId="796" xr:uid="{00000000-0005-0000-0000-00001C030000}"/>
    <cellStyle name="Note 2 6 2" xfId="797" xr:uid="{00000000-0005-0000-0000-00001D030000}"/>
    <cellStyle name="Note 2 6 2 2" xfId="798" xr:uid="{00000000-0005-0000-0000-00001E030000}"/>
    <cellStyle name="Note 2 6 2_autopost vouchers" xfId="799" xr:uid="{00000000-0005-0000-0000-00001F030000}"/>
    <cellStyle name="Note 2 6 3" xfId="800" xr:uid="{00000000-0005-0000-0000-000020030000}"/>
    <cellStyle name="Note 2 6_ Refunds" xfId="801" xr:uid="{00000000-0005-0000-0000-000021030000}"/>
    <cellStyle name="Note 2 7" xfId="802" xr:uid="{00000000-0005-0000-0000-000022030000}"/>
    <cellStyle name="Note 2 7 2" xfId="803" xr:uid="{00000000-0005-0000-0000-000023030000}"/>
    <cellStyle name="Note 2 7 2 2" xfId="804" xr:uid="{00000000-0005-0000-0000-000024030000}"/>
    <cellStyle name="Note 2 7 2_autopost vouchers" xfId="805" xr:uid="{00000000-0005-0000-0000-000025030000}"/>
    <cellStyle name="Note 2 7 3" xfId="806" xr:uid="{00000000-0005-0000-0000-000026030000}"/>
    <cellStyle name="Note 2 7_ Refunds" xfId="807" xr:uid="{00000000-0005-0000-0000-000027030000}"/>
    <cellStyle name="Note 2 8" xfId="808" xr:uid="{00000000-0005-0000-0000-000028030000}"/>
    <cellStyle name="Note 2 8 2" xfId="809" xr:uid="{00000000-0005-0000-0000-000029030000}"/>
    <cellStyle name="Note 2 8 2 2" xfId="810" xr:uid="{00000000-0005-0000-0000-00002A030000}"/>
    <cellStyle name="Note 2 8 2_autopost vouchers" xfId="811" xr:uid="{00000000-0005-0000-0000-00002B030000}"/>
    <cellStyle name="Note 2 8 3" xfId="812" xr:uid="{00000000-0005-0000-0000-00002C030000}"/>
    <cellStyle name="Note 2 8_ Refunds" xfId="813" xr:uid="{00000000-0005-0000-0000-00002D030000}"/>
    <cellStyle name="Note 2 9" xfId="814" xr:uid="{00000000-0005-0000-0000-00002E030000}"/>
    <cellStyle name="Note 2 9 2" xfId="815" xr:uid="{00000000-0005-0000-0000-00002F030000}"/>
    <cellStyle name="Note 2 9 2 2" xfId="816" xr:uid="{00000000-0005-0000-0000-000030030000}"/>
    <cellStyle name="Note 2 9 2_autopost vouchers" xfId="817" xr:uid="{00000000-0005-0000-0000-000031030000}"/>
    <cellStyle name="Note 2 9 3" xfId="818" xr:uid="{00000000-0005-0000-0000-000032030000}"/>
    <cellStyle name="Note 2 9_ Refunds" xfId="819" xr:uid="{00000000-0005-0000-0000-000033030000}"/>
    <cellStyle name="Note 2_ Refunds" xfId="820" xr:uid="{00000000-0005-0000-0000-000034030000}"/>
    <cellStyle name="Note 3" xfId="821" xr:uid="{00000000-0005-0000-0000-000035030000}"/>
    <cellStyle name="Note 3 10" xfId="822" xr:uid="{00000000-0005-0000-0000-000036030000}"/>
    <cellStyle name="Note 3 10 2" xfId="823" xr:uid="{00000000-0005-0000-0000-000037030000}"/>
    <cellStyle name="Note 3 10 2 2" xfId="824" xr:uid="{00000000-0005-0000-0000-000038030000}"/>
    <cellStyle name="Note 3 10 2_autopost vouchers" xfId="825" xr:uid="{00000000-0005-0000-0000-000039030000}"/>
    <cellStyle name="Note 3 10 3" xfId="826" xr:uid="{00000000-0005-0000-0000-00003A030000}"/>
    <cellStyle name="Note 3 10_ Refunds" xfId="827" xr:uid="{00000000-0005-0000-0000-00003B030000}"/>
    <cellStyle name="Note 3 11" xfId="828" xr:uid="{00000000-0005-0000-0000-00003C030000}"/>
    <cellStyle name="Note 3 11 2" xfId="829" xr:uid="{00000000-0005-0000-0000-00003D030000}"/>
    <cellStyle name="Note 3 11 2 2" xfId="830" xr:uid="{00000000-0005-0000-0000-00003E030000}"/>
    <cellStyle name="Note 3 11 2_autopost vouchers" xfId="831" xr:uid="{00000000-0005-0000-0000-00003F030000}"/>
    <cellStyle name="Note 3 11 3" xfId="832" xr:uid="{00000000-0005-0000-0000-000040030000}"/>
    <cellStyle name="Note 3 11_ Refunds" xfId="833" xr:uid="{00000000-0005-0000-0000-000041030000}"/>
    <cellStyle name="Note 3 12" xfId="834" xr:uid="{00000000-0005-0000-0000-000042030000}"/>
    <cellStyle name="Note 3 12 2" xfId="835" xr:uid="{00000000-0005-0000-0000-000043030000}"/>
    <cellStyle name="Note 3 12 2 2" xfId="836" xr:uid="{00000000-0005-0000-0000-000044030000}"/>
    <cellStyle name="Note 3 12 2_autopost vouchers" xfId="837" xr:uid="{00000000-0005-0000-0000-000045030000}"/>
    <cellStyle name="Note 3 12 3" xfId="838" xr:uid="{00000000-0005-0000-0000-000046030000}"/>
    <cellStyle name="Note 3 12_ Refunds" xfId="839" xr:uid="{00000000-0005-0000-0000-000047030000}"/>
    <cellStyle name="Note 3 13" xfId="840" xr:uid="{00000000-0005-0000-0000-000048030000}"/>
    <cellStyle name="Note 3 13 2" xfId="841" xr:uid="{00000000-0005-0000-0000-000049030000}"/>
    <cellStyle name="Note 3 13 2 2" xfId="842" xr:uid="{00000000-0005-0000-0000-00004A030000}"/>
    <cellStyle name="Note 3 13 2_autopost vouchers" xfId="843" xr:uid="{00000000-0005-0000-0000-00004B030000}"/>
    <cellStyle name="Note 3 13 3" xfId="844" xr:uid="{00000000-0005-0000-0000-00004C030000}"/>
    <cellStyle name="Note 3 13_ Refunds" xfId="845" xr:uid="{00000000-0005-0000-0000-00004D030000}"/>
    <cellStyle name="Note 3 14" xfId="846" xr:uid="{00000000-0005-0000-0000-00004E030000}"/>
    <cellStyle name="Note 3 14 2" xfId="847" xr:uid="{00000000-0005-0000-0000-00004F030000}"/>
    <cellStyle name="Note 3 14 2 2" xfId="848" xr:uid="{00000000-0005-0000-0000-000050030000}"/>
    <cellStyle name="Note 3 14 2_autopost vouchers" xfId="849" xr:uid="{00000000-0005-0000-0000-000051030000}"/>
    <cellStyle name="Note 3 14 3" xfId="850" xr:uid="{00000000-0005-0000-0000-000052030000}"/>
    <cellStyle name="Note 3 14_ Refunds" xfId="851" xr:uid="{00000000-0005-0000-0000-000053030000}"/>
    <cellStyle name="Note 3 15" xfId="852" xr:uid="{00000000-0005-0000-0000-000054030000}"/>
    <cellStyle name="Note 3 15 2" xfId="853" xr:uid="{00000000-0005-0000-0000-000055030000}"/>
    <cellStyle name="Note 3 15 2 2" xfId="854" xr:uid="{00000000-0005-0000-0000-000056030000}"/>
    <cellStyle name="Note 3 15 2_autopost vouchers" xfId="855" xr:uid="{00000000-0005-0000-0000-000057030000}"/>
    <cellStyle name="Note 3 15 3" xfId="856" xr:uid="{00000000-0005-0000-0000-000058030000}"/>
    <cellStyle name="Note 3 15_ Refunds" xfId="857" xr:uid="{00000000-0005-0000-0000-000059030000}"/>
    <cellStyle name="Note 3 16" xfId="858" xr:uid="{00000000-0005-0000-0000-00005A030000}"/>
    <cellStyle name="Note 3 16 2" xfId="859" xr:uid="{00000000-0005-0000-0000-00005B030000}"/>
    <cellStyle name="Note 3 16 2 2" xfId="860" xr:uid="{00000000-0005-0000-0000-00005C030000}"/>
    <cellStyle name="Note 3 16 2_autopost vouchers" xfId="861" xr:uid="{00000000-0005-0000-0000-00005D030000}"/>
    <cellStyle name="Note 3 16 3" xfId="862" xr:uid="{00000000-0005-0000-0000-00005E030000}"/>
    <cellStyle name="Note 3 16_ Refunds" xfId="863" xr:uid="{00000000-0005-0000-0000-00005F030000}"/>
    <cellStyle name="Note 3 17" xfId="864" xr:uid="{00000000-0005-0000-0000-000060030000}"/>
    <cellStyle name="Note 3 17 2" xfId="865" xr:uid="{00000000-0005-0000-0000-000061030000}"/>
    <cellStyle name="Note 3 17 2 2" xfId="866" xr:uid="{00000000-0005-0000-0000-000062030000}"/>
    <cellStyle name="Note 3 17 2_autopost vouchers" xfId="867" xr:uid="{00000000-0005-0000-0000-000063030000}"/>
    <cellStyle name="Note 3 17 3" xfId="868" xr:uid="{00000000-0005-0000-0000-000064030000}"/>
    <cellStyle name="Note 3 17_ Refunds" xfId="869" xr:uid="{00000000-0005-0000-0000-000065030000}"/>
    <cellStyle name="Note 3 18" xfId="870" xr:uid="{00000000-0005-0000-0000-000066030000}"/>
    <cellStyle name="Note 3 18 2" xfId="871" xr:uid="{00000000-0005-0000-0000-000067030000}"/>
    <cellStyle name="Note 3 18 2 2" xfId="872" xr:uid="{00000000-0005-0000-0000-000068030000}"/>
    <cellStyle name="Note 3 18 2_autopost vouchers" xfId="873" xr:uid="{00000000-0005-0000-0000-000069030000}"/>
    <cellStyle name="Note 3 18 3" xfId="874" xr:uid="{00000000-0005-0000-0000-00006A030000}"/>
    <cellStyle name="Note 3 18_ Refunds" xfId="875" xr:uid="{00000000-0005-0000-0000-00006B030000}"/>
    <cellStyle name="Note 3 19" xfId="876" xr:uid="{00000000-0005-0000-0000-00006C030000}"/>
    <cellStyle name="Note 3 19 2" xfId="877" xr:uid="{00000000-0005-0000-0000-00006D030000}"/>
    <cellStyle name="Note 3 19 2 2" xfId="878" xr:uid="{00000000-0005-0000-0000-00006E030000}"/>
    <cellStyle name="Note 3 19 2_autopost vouchers" xfId="879" xr:uid="{00000000-0005-0000-0000-00006F030000}"/>
    <cellStyle name="Note 3 19 3" xfId="880" xr:uid="{00000000-0005-0000-0000-000070030000}"/>
    <cellStyle name="Note 3 19_ Refunds" xfId="881" xr:uid="{00000000-0005-0000-0000-000071030000}"/>
    <cellStyle name="Note 3 2" xfId="882" xr:uid="{00000000-0005-0000-0000-000072030000}"/>
    <cellStyle name="Note 3 2 10" xfId="883" xr:uid="{00000000-0005-0000-0000-000073030000}"/>
    <cellStyle name="Note 3 2 2" xfId="884" xr:uid="{00000000-0005-0000-0000-000074030000}"/>
    <cellStyle name="Note 3 2 2 2" xfId="885" xr:uid="{00000000-0005-0000-0000-000075030000}"/>
    <cellStyle name="Note 3 2 2 2 2" xfId="886" xr:uid="{00000000-0005-0000-0000-000076030000}"/>
    <cellStyle name="Note 3 2 2 2_autopost vouchers" xfId="887" xr:uid="{00000000-0005-0000-0000-000077030000}"/>
    <cellStyle name="Note 3 2 2 3" xfId="888" xr:uid="{00000000-0005-0000-0000-000078030000}"/>
    <cellStyle name="Note 3 2 2_ Refunds" xfId="889" xr:uid="{00000000-0005-0000-0000-000079030000}"/>
    <cellStyle name="Note 3 2 3" xfId="890" xr:uid="{00000000-0005-0000-0000-00007A030000}"/>
    <cellStyle name="Note 3 2 3 2" xfId="891" xr:uid="{00000000-0005-0000-0000-00007B030000}"/>
    <cellStyle name="Note 3 2 3 2 2" xfId="892" xr:uid="{00000000-0005-0000-0000-00007C030000}"/>
    <cellStyle name="Note 3 2 3 2_autopost vouchers" xfId="893" xr:uid="{00000000-0005-0000-0000-00007D030000}"/>
    <cellStyle name="Note 3 2 3 3" xfId="894" xr:uid="{00000000-0005-0000-0000-00007E030000}"/>
    <cellStyle name="Note 3 2 3_ Refunds" xfId="895" xr:uid="{00000000-0005-0000-0000-00007F030000}"/>
    <cellStyle name="Note 3 2 4" xfId="896" xr:uid="{00000000-0005-0000-0000-000080030000}"/>
    <cellStyle name="Note 3 2 4 2" xfId="897" xr:uid="{00000000-0005-0000-0000-000081030000}"/>
    <cellStyle name="Note 3 2 4 2 2" xfId="898" xr:uid="{00000000-0005-0000-0000-000082030000}"/>
    <cellStyle name="Note 3 2 4 2_autopost vouchers" xfId="899" xr:uid="{00000000-0005-0000-0000-000083030000}"/>
    <cellStyle name="Note 3 2 4 3" xfId="900" xr:uid="{00000000-0005-0000-0000-000084030000}"/>
    <cellStyle name="Note 3 2 4_ Refunds" xfId="901" xr:uid="{00000000-0005-0000-0000-000085030000}"/>
    <cellStyle name="Note 3 2 5" xfId="902" xr:uid="{00000000-0005-0000-0000-000086030000}"/>
    <cellStyle name="Note 3 2 5 2" xfId="903" xr:uid="{00000000-0005-0000-0000-000087030000}"/>
    <cellStyle name="Note 3 2 5 2 2" xfId="904" xr:uid="{00000000-0005-0000-0000-000088030000}"/>
    <cellStyle name="Note 3 2 5 2_autopost vouchers" xfId="905" xr:uid="{00000000-0005-0000-0000-000089030000}"/>
    <cellStyle name="Note 3 2 5 3" xfId="906" xr:uid="{00000000-0005-0000-0000-00008A030000}"/>
    <cellStyle name="Note 3 2 5_ Refunds" xfId="907" xr:uid="{00000000-0005-0000-0000-00008B030000}"/>
    <cellStyle name="Note 3 2 6" xfId="908" xr:uid="{00000000-0005-0000-0000-00008C030000}"/>
    <cellStyle name="Note 3 2 6 2" xfId="909" xr:uid="{00000000-0005-0000-0000-00008D030000}"/>
    <cellStyle name="Note 3 2 6 2 2" xfId="910" xr:uid="{00000000-0005-0000-0000-00008E030000}"/>
    <cellStyle name="Note 3 2 6 2_autopost vouchers" xfId="911" xr:uid="{00000000-0005-0000-0000-00008F030000}"/>
    <cellStyle name="Note 3 2 6 3" xfId="912" xr:uid="{00000000-0005-0000-0000-000090030000}"/>
    <cellStyle name="Note 3 2 6_ Refunds" xfId="913" xr:uid="{00000000-0005-0000-0000-000091030000}"/>
    <cellStyle name="Note 3 2 7" xfId="914" xr:uid="{00000000-0005-0000-0000-000092030000}"/>
    <cellStyle name="Note 3 2 7 2" xfId="915" xr:uid="{00000000-0005-0000-0000-000093030000}"/>
    <cellStyle name="Note 3 2 7 2 2" xfId="916" xr:uid="{00000000-0005-0000-0000-000094030000}"/>
    <cellStyle name="Note 3 2 7 2_autopost vouchers" xfId="917" xr:uid="{00000000-0005-0000-0000-000095030000}"/>
    <cellStyle name="Note 3 2 7 3" xfId="918" xr:uid="{00000000-0005-0000-0000-000096030000}"/>
    <cellStyle name="Note 3 2 7_ Refunds" xfId="919" xr:uid="{00000000-0005-0000-0000-000097030000}"/>
    <cellStyle name="Note 3 2 8" xfId="920" xr:uid="{00000000-0005-0000-0000-000098030000}"/>
    <cellStyle name="Note 3 2 8 2" xfId="921" xr:uid="{00000000-0005-0000-0000-000099030000}"/>
    <cellStyle name="Note 3 2 8 2 2" xfId="922" xr:uid="{00000000-0005-0000-0000-00009A030000}"/>
    <cellStyle name="Note 3 2 8 2_autopost vouchers" xfId="923" xr:uid="{00000000-0005-0000-0000-00009B030000}"/>
    <cellStyle name="Note 3 2 8 3" xfId="924" xr:uid="{00000000-0005-0000-0000-00009C030000}"/>
    <cellStyle name="Note 3 2 8_ Refunds" xfId="925" xr:uid="{00000000-0005-0000-0000-00009D030000}"/>
    <cellStyle name="Note 3 2 9" xfId="926" xr:uid="{00000000-0005-0000-0000-00009E030000}"/>
    <cellStyle name="Note 3 2 9 2" xfId="927" xr:uid="{00000000-0005-0000-0000-00009F030000}"/>
    <cellStyle name="Note 3 2 9_autopost vouchers" xfId="928" xr:uid="{00000000-0005-0000-0000-0000A0030000}"/>
    <cellStyle name="Note 3 2_ Refunds" xfId="929" xr:uid="{00000000-0005-0000-0000-0000A1030000}"/>
    <cellStyle name="Note 3 20" xfId="930" xr:uid="{00000000-0005-0000-0000-0000A2030000}"/>
    <cellStyle name="Note 3 20 2" xfId="931" xr:uid="{00000000-0005-0000-0000-0000A3030000}"/>
    <cellStyle name="Note 3 20 2 2" xfId="932" xr:uid="{00000000-0005-0000-0000-0000A4030000}"/>
    <cellStyle name="Note 3 20 2_autopost vouchers" xfId="933" xr:uid="{00000000-0005-0000-0000-0000A5030000}"/>
    <cellStyle name="Note 3 20 3" xfId="934" xr:uid="{00000000-0005-0000-0000-0000A6030000}"/>
    <cellStyle name="Note 3 20_ Refunds" xfId="935" xr:uid="{00000000-0005-0000-0000-0000A7030000}"/>
    <cellStyle name="Note 3 21" xfId="936" xr:uid="{00000000-0005-0000-0000-0000A8030000}"/>
    <cellStyle name="Note 3 21 2" xfId="937" xr:uid="{00000000-0005-0000-0000-0000A9030000}"/>
    <cellStyle name="Note 3 21 2 2" xfId="938" xr:uid="{00000000-0005-0000-0000-0000AA030000}"/>
    <cellStyle name="Note 3 21 2_autopost vouchers" xfId="939" xr:uid="{00000000-0005-0000-0000-0000AB030000}"/>
    <cellStyle name="Note 3 21 3" xfId="940" xr:uid="{00000000-0005-0000-0000-0000AC030000}"/>
    <cellStyle name="Note 3 21_ Refunds" xfId="941" xr:uid="{00000000-0005-0000-0000-0000AD030000}"/>
    <cellStyle name="Note 3 22" xfId="942" xr:uid="{00000000-0005-0000-0000-0000AE030000}"/>
    <cellStyle name="Note 3 22 2" xfId="943" xr:uid="{00000000-0005-0000-0000-0000AF030000}"/>
    <cellStyle name="Note 3 22 2 2" xfId="944" xr:uid="{00000000-0005-0000-0000-0000B0030000}"/>
    <cellStyle name="Note 3 22 2_autopost vouchers" xfId="945" xr:uid="{00000000-0005-0000-0000-0000B1030000}"/>
    <cellStyle name="Note 3 22 3" xfId="946" xr:uid="{00000000-0005-0000-0000-0000B2030000}"/>
    <cellStyle name="Note 3 22_ Refunds" xfId="947" xr:uid="{00000000-0005-0000-0000-0000B3030000}"/>
    <cellStyle name="Note 3 23" xfId="948" xr:uid="{00000000-0005-0000-0000-0000B4030000}"/>
    <cellStyle name="Note 3 23 2" xfId="949" xr:uid="{00000000-0005-0000-0000-0000B5030000}"/>
    <cellStyle name="Note 3 23 2 2" xfId="950" xr:uid="{00000000-0005-0000-0000-0000B6030000}"/>
    <cellStyle name="Note 3 23 2_autopost vouchers" xfId="951" xr:uid="{00000000-0005-0000-0000-0000B7030000}"/>
    <cellStyle name="Note 3 23 3" xfId="952" xr:uid="{00000000-0005-0000-0000-0000B8030000}"/>
    <cellStyle name="Note 3 23_ Refunds" xfId="953" xr:uid="{00000000-0005-0000-0000-0000B9030000}"/>
    <cellStyle name="Note 3 24" xfId="954" xr:uid="{00000000-0005-0000-0000-0000BA030000}"/>
    <cellStyle name="Note 3 24 2" xfId="955" xr:uid="{00000000-0005-0000-0000-0000BB030000}"/>
    <cellStyle name="Note 3 24 2 2" xfId="956" xr:uid="{00000000-0005-0000-0000-0000BC030000}"/>
    <cellStyle name="Note 3 24 2_autopost vouchers" xfId="957" xr:uid="{00000000-0005-0000-0000-0000BD030000}"/>
    <cellStyle name="Note 3 24 3" xfId="958" xr:uid="{00000000-0005-0000-0000-0000BE030000}"/>
    <cellStyle name="Note 3 24_ Refunds" xfId="959" xr:uid="{00000000-0005-0000-0000-0000BF030000}"/>
    <cellStyle name="Note 3 25" xfId="960" xr:uid="{00000000-0005-0000-0000-0000C0030000}"/>
    <cellStyle name="Note 3 25 2" xfId="961" xr:uid="{00000000-0005-0000-0000-0000C1030000}"/>
    <cellStyle name="Note 3 25 2 2" xfId="962" xr:uid="{00000000-0005-0000-0000-0000C2030000}"/>
    <cellStyle name="Note 3 25 2_autopost vouchers" xfId="963" xr:uid="{00000000-0005-0000-0000-0000C3030000}"/>
    <cellStyle name="Note 3 25 3" xfId="964" xr:uid="{00000000-0005-0000-0000-0000C4030000}"/>
    <cellStyle name="Note 3 25_ Refunds" xfId="965" xr:uid="{00000000-0005-0000-0000-0000C5030000}"/>
    <cellStyle name="Note 3 26" xfId="966" xr:uid="{00000000-0005-0000-0000-0000C6030000}"/>
    <cellStyle name="Note 3 26 2" xfId="967" xr:uid="{00000000-0005-0000-0000-0000C7030000}"/>
    <cellStyle name="Note 3 26 2 2" xfId="968" xr:uid="{00000000-0005-0000-0000-0000C8030000}"/>
    <cellStyle name="Note 3 26 2_autopost vouchers" xfId="969" xr:uid="{00000000-0005-0000-0000-0000C9030000}"/>
    <cellStyle name="Note 3 26 3" xfId="970" xr:uid="{00000000-0005-0000-0000-0000CA030000}"/>
    <cellStyle name="Note 3 26_ Refunds" xfId="971" xr:uid="{00000000-0005-0000-0000-0000CB030000}"/>
    <cellStyle name="Note 3 27" xfId="972" xr:uid="{00000000-0005-0000-0000-0000CC030000}"/>
    <cellStyle name="Note 3 27 2" xfId="973" xr:uid="{00000000-0005-0000-0000-0000CD030000}"/>
    <cellStyle name="Note 3 27 2 2" xfId="974" xr:uid="{00000000-0005-0000-0000-0000CE030000}"/>
    <cellStyle name="Note 3 27 2_autopost vouchers" xfId="975" xr:uid="{00000000-0005-0000-0000-0000CF030000}"/>
    <cellStyle name="Note 3 27 3" xfId="976" xr:uid="{00000000-0005-0000-0000-0000D0030000}"/>
    <cellStyle name="Note 3 27_ Refunds" xfId="977" xr:uid="{00000000-0005-0000-0000-0000D1030000}"/>
    <cellStyle name="Note 3 28" xfId="978" xr:uid="{00000000-0005-0000-0000-0000D2030000}"/>
    <cellStyle name="Note 3 28 2" xfId="979" xr:uid="{00000000-0005-0000-0000-0000D3030000}"/>
    <cellStyle name="Note 3 28 2 2" xfId="980" xr:uid="{00000000-0005-0000-0000-0000D4030000}"/>
    <cellStyle name="Note 3 28 2_autopost vouchers" xfId="981" xr:uid="{00000000-0005-0000-0000-0000D5030000}"/>
    <cellStyle name="Note 3 28 3" xfId="982" xr:uid="{00000000-0005-0000-0000-0000D6030000}"/>
    <cellStyle name="Note 3 28_ Refunds" xfId="983" xr:uid="{00000000-0005-0000-0000-0000D7030000}"/>
    <cellStyle name="Note 3 29" xfId="984" xr:uid="{00000000-0005-0000-0000-0000D8030000}"/>
    <cellStyle name="Note 3 29 2" xfId="985" xr:uid="{00000000-0005-0000-0000-0000D9030000}"/>
    <cellStyle name="Note 3 29 2 2" xfId="986" xr:uid="{00000000-0005-0000-0000-0000DA030000}"/>
    <cellStyle name="Note 3 29 2_autopost vouchers" xfId="987" xr:uid="{00000000-0005-0000-0000-0000DB030000}"/>
    <cellStyle name="Note 3 29 3" xfId="988" xr:uid="{00000000-0005-0000-0000-0000DC030000}"/>
    <cellStyle name="Note 3 29_ Refunds" xfId="989" xr:uid="{00000000-0005-0000-0000-0000DD030000}"/>
    <cellStyle name="Note 3 3" xfId="990" xr:uid="{00000000-0005-0000-0000-0000DE030000}"/>
    <cellStyle name="Note 3 3 10" xfId="991" xr:uid="{00000000-0005-0000-0000-0000DF030000}"/>
    <cellStyle name="Note 3 3 2" xfId="992" xr:uid="{00000000-0005-0000-0000-0000E0030000}"/>
    <cellStyle name="Note 3 3 2 2" xfId="993" xr:uid="{00000000-0005-0000-0000-0000E1030000}"/>
    <cellStyle name="Note 3 3 2 2 2" xfId="994" xr:uid="{00000000-0005-0000-0000-0000E2030000}"/>
    <cellStyle name="Note 3 3 2 2_autopost vouchers" xfId="995" xr:uid="{00000000-0005-0000-0000-0000E3030000}"/>
    <cellStyle name="Note 3 3 2 3" xfId="996" xr:uid="{00000000-0005-0000-0000-0000E4030000}"/>
    <cellStyle name="Note 3 3 2_ Refunds" xfId="997" xr:uid="{00000000-0005-0000-0000-0000E5030000}"/>
    <cellStyle name="Note 3 3 3" xfId="998" xr:uid="{00000000-0005-0000-0000-0000E6030000}"/>
    <cellStyle name="Note 3 3 3 2" xfId="999" xr:uid="{00000000-0005-0000-0000-0000E7030000}"/>
    <cellStyle name="Note 3 3 3 2 2" xfId="1000" xr:uid="{00000000-0005-0000-0000-0000E8030000}"/>
    <cellStyle name="Note 3 3 3 2_autopost vouchers" xfId="1001" xr:uid="{00000000-0005-0000-0000-0000E9030000}"/>
    <cellStyle name="Note 3 3 3 3" xfId="1002" xr:uid="{00000000-0005-0000-0000-0000EA030000}"/>
    <cellStyle name="Note 3 3 3_ Refunds" xfId="1003" xr:uid="{00000000-0005-0000-0000-0000EB030000}"/>
    <cellStyle name="Note 3 3 4" xfId="1004" xr:uid="{00000000-0005-0000-0000-0000EC030000}"/>
    <cellStyle name="Note 3 3 4 2" xfId="1005" xr:uid="{00000000-0005-0000-0000-0000ED030000}"/>
    <cellStyle name="Note 3 3 4 2 2" xfId="1006" xr:uid="{00000000-0005-0000-0000-0000EE030000}"/>
    <cellStyle name="Note 3 3 4 2_autopost vouchers" xfId="1007" xr:uid="{00000000-0005-0000-0000-0000EF030000}"/>
    <cellStyle name="Note 3 3 4 3" xfId="1008" xr:uid="{00000000-0005-0000-0000-0000F0030000}"/>
    <cellStyle name="Note 3 3 4_ Refunds" xfId="1009" xr:uid="{00000000-0005-0000-0000-0000F1030000}"/>
    <cellStyle name="Note 3 3 5" xfId="1010" xr:uid="{00000000-0005-0000-0000-0000F2030000}"/>
    <cellStyle name="Note 3 3 5 2" xfId="1011" xr:uid="{00000000-0005-0000-0000-0000F3030000}"/>
    <cellStyle name="Note 3 3 5 2 2" xfId="1012" xr:uid="{00000000-0005-0000-0000-0000F4030000}"/>
    <cellStyle name="Note 3 3 5 2_autopost vouchers" xfId="1013" xr:uid="{00000000-0005-0000-0000-0000F5030000}"/>
    <cellStyle name="Note 3 3 5 3" xfId="1014" xr:uid="{00000000-0005-0000-0000-0000F6030000}"/>
    <cellStyle name="Note 3 3 5_ Refunds" xfId="1015" xr:uid="{00000000-0005-0000-0000-0000F7030000}"/>
    <cellStyle name="Note 3 3 6" xfId="1016" xr:uid="{00000000-0005-0000-0000-0000F8030000}"/>
    <cellStyle name="Note 3 3 6 2" xfId="1017" xr:uid="{00000000-0005-0000-0000-0000F9030000}"/>
    <cellStyle name="Note 3 3 6 2 2" xfId="1018" xr:uid="{00000000-0005-0000-0000-0000FA030000}"/>
    <cellStyle name="Note 3 3 6 2_autopost vouchers" xfId="1019" xr:uid="{00000000-0005-0000-0000-0000FB030000}"/>
    <cellStyle name="Note 3 3 6 3" xfId="1020" xr:uid="{00000000-0005-0000-0000-0000FC030000}"/>
    <cellStyle name="Note 3 3 6_ Refunds" xfId="1021" xr:uid="{00000000-0005-0000-0000-0000FD030000}"/>
    <cellStyle name="Note 3 3 7" xfId="1022" xr:uid="{00000000-0005-0000-0000-0000FE030000}"/>
    <cellStyle name="Note 3 3 7 2" xfId="1023" xr:uid="{00000000-0005-0000-0000-0000FF030000}"/>
    <cellStyle name="Note 3 3 7 2 2" xfId="1024" xr:uid="{00000000-0005-0000-0000-000000040000}"/>
    <cellStyle name="Note 3 3 7 2_autopost vouchers" xfId="1025" xr:uid="{00000000-0005-0000-0000-000001040000}"/>
    <cellStyle name="Note 3 3 7 3" xfId="1026" xr:uid="{00000000-0005-0000-0000-000002040000}"/>
    <cellStyle name="Note 3 3 7_ Refunds" xfId="1027" xr:uid="{00000000-0005-0000-0000-000003040000}"/>
    <cellStyle name="Note 3 3 8" xfId="1028" xr:uid="{00000000-0005-0000-0000-000004040000}"/>
    <cellStyle name="Note 3 3 8 2" xfId="1029" xr:uid="{00000000-0005-0000-0000-000005040000}"/>
    <cellStyle name="Note 3 3 8 2 2" xfId="1030" xr:uid="{00000000-0005-0000-0000-000006040000}"/>
    <cellStyle name="Note 3 3 8 2_autopost vouchers" xfId="1031" xr:uid="{00000000-0005-0000-0000-000007040000}"/>
    <cellStyle name="Note 3 3 8 3" xfId="1032" xr:uid="{00000000-0005-0000-0000-000008040000}"/>
    <cellStyle name="Note 3 3 8_ Refunds" xfId="1033" xr:uid="{00000000-0005-0000-0000-000009040000}"/>
    <cellStyle name="Note 3 3 9" xfId="1034" xr:uid="{00000000-0005-0000-0000-00000A040000}"/>
    <cellStyle name="Note 3 3 9 2" xfId="1035" xr:uid="{00000000-0005-0000-0000-00000B040000}"/>
    <cellStyle name="Note 3 3 9_autopost vouchers" xfId="1036" xr:uid="{00000000-0005-0000-0000-00000C040000}"/>
    <cellStyle name="Note 3 3_ Refunds" xfId="1037" xr:uid="{00000000-0005-0000-0000-00000D040000}"/>
    <cellStyle name="Note 3 30" xfId="1038" xr:uid="{00000000-0005-0000-0000-00000E040000}"/>
    <cellStyle name="Note 3 30 2" xfId="1039" xr:uid="{00000000-0005-0000-0000-00000F040000}"/>
    <cellStyle name="Note 3 30 2 2" xfId="1040" xr:uid="{00000000-0005-0000-0000-000010040000}"/>
    <cellStyle name="Note 3 30 2_autopost vouchers" xfId="1041" xr:uid="{00000000-0005-0000-0000-000011040000}"/>
    <cellStyle name="Note 3 30 3" xfId="1042" xr:uid="{00000000-0005-0000-0000-000012040000}"/>
    <cellStyle name="Note 3 30_ Refunds" xfId="1043" xr:uid="{00000000-0005-0000-0000-000013040000}"/>
    <cellStyle name="Note 3 31" xfId="1044" xr:uid="{00000000-0005-0000-0000-000014040000}"/>
    <cellStyle name="Note 3 31 2" xfId="1045" xr:uid="{00000000-0005-0000-0000-000015040000}"/>
    <cellStyle name="Note 3 31 2 2" xfId="1046" xr:uid="{00000000-0005-0000-0000-000016040000}"/>
    <cellStyle name="Note 3 31 2_autopost vouchers" xfId="1047" xr:uid="{00000000-0005-0000-0000-000017040000}"/>
    <cellStyle name="Note 3 31 3" xfId="1048" xr:uid="{00000000-0005-0000-0000-000018040000}"/>
    <cellStyle name="Note 3 31_ Refunds" xfId="1049" xr:uid="{00000000-0005-0000-0000-000019040000}"/>
    <cellStyle name="Note 3 32" xfId="1050" xr:uid="{00000000-0005-0000-0000-00001A040000}"/>
    <cellStyle name="Note 3 32 2" xfId="1051" xr:uid="{00000000-0005-0000-0000-00001B040000}"/>
    <cellStyle name="Note 3 32 2 2" xfId="1052" xr:uid="{00000000-0005-0000-0000-00001C040000}"/>
    <cellStyle name="Note 3 32 2_autopost vouchers" xfId="1053" xr:uid="{00000000-0005-0000-0000-00001D040000}"/>
    <cellStyle name="Note 3 32 3" xfId="1054" xr:uid="{00000000-0005-0000-0000-00001E040000}"/>
    <cellStyle name="Note 3 32_ Refunds" xfId="1055" xr:uid="{00000000-0005-0000-0000-00001F040000}"/>
    <cellStyle name="Note 3 33" xfId="1056" xr:uid="{00000000-0005-0000-0000-000020040000}"/>
    <cellStyle name="Note 3 33 2" xfId="1057" xr:uid="{00000000-0005-0000-0000-000021040000}"/>
    <cellStyle name="Note 3 33_autopost vouchers" xfId="1058" xr:uid="{00000000-0005-0000-0000-000022040000}"/>
    <cellStyle name="Note 3 34" xfId="1059" xr:uid="{00000000-0005-0000-0000-000023040000}"/>
    <cellStyle name="Note 3 4" xfId="1060" xr:uid="{00000000-0005-0000-0000-000024040000}"/>
    <cellStyle name="Note 3 4 10" xfId="1061" xr:uid="{00000000-0005-0000-0000-000025040000}"/>
    <cellStyle name="Note 3 4 2" xfId="1062" xr:uid="{00000000-0005-0000-0000-000026040000}"/>
    <cellStyle name="Note 3 4 2 2" xfId="1063" xr:uid="{00000000-0005-0000-0000-000027040000}"/>
    <cellStyle name="Note 3 4 2 2 2" xfId="1064" xr:uid="{00000000-0005-0000-0000-000028040000}"/>
    <cellStyle name="Note 3 4 2 2_autopost vouchers" xfId="1065" xr:uid="{00000000-0005-0000-0000-000029040000}"/>
    <cellStyle name="Note 3 4 2 3" xfId="1066" xr:uid="{00000000-0005-0000-0000-00002A040000}"/>
    <cellStyle name="Note 3 4 2_ Refunds" xfId="1067" xr:uid="{00000000-0005-0000-0000-00002B040000}"/>
    <cellStyle name="Note 3 4 3" xfId="1068" xr:uid="{00000000-0005-0000-0000-00002C040000}"/>
    <cellStyle name="Note 3 4 3 2" xfId="1069" xr:uid="{00000000-0005-0000-0000-00002D040000}"/>
    <cellStyle name="Note 3 4 3 2 2" xfId="1070" xr:uid="{00000000-0005-0000-0000-00002E040000}"/>
    <cellStyle name="Note 3 4 3 2_autopost vouchers" xfId="1071" xr:uid="{00000000-0005-0000-0000-00002F040000}"/>
    <cellStyle name="Note 3 4 3 3" xfId="1072" xr:uid="{00000000-0005-0000-0000-000030040000}"/>
    <cellStyle name="Note 3 4 3_ Refunds" xfId="1073" xr:uid="{00000000-0005-0000-0000-000031040000}"/>
    <cellStyle name="Note 3 4 4" xfId="1074" xr:uid="{00000000-0005-0000-0000-000032040000}"/>
    <cellStyle name="Note 3 4 4 2" xfId="1075" xr:uid="{00000000-0005-0000-0000-000033040000}"/>
    <cellStyle name="Note 3 4 4 2 2" xfId="1076" xr:uid="{00000000-0005-0000-0000-000034040000}"/>
    <cellStyle name="Note 3 4 4 2_autopost vouchers" xfId="1077" xr:uid="{00000000-0005-0000-0000-000035040000}"/>
    <cellStyle name="Note 3 4 4 3" xfId="1078" xr:uid="{00000000-0005-0000-0000-000036040000}"/>
    <cellStyle name="Note 3 4 4_ Refunds" xfId="1079" xr:uid="{00000000-0005-0000-0000-000037040000}"/>
    <cellStyle name="Note 3 4 5" xfId="1080" xr:uid="{00000000-0005-0000-0000-000038040000}"/>
    <cellStyle name="Note 3 4 5 2" xfId="1081" xr:uid="{00000000-0005-0000-0000-000039040000}"/>
    <cellStyle name="Note 3 4 5 2 2" xfId="1082" xr:uid="{00000000-0005-0000-0000-00003A040000}"/>
    <cellStyle name="Note 3 4 5 2_autopost vouchers" xfId="1083" xr:uid="{00000000-0005-0000-0000-00003B040000}"/>
    <cellStyle name="Note 3 4 5 3" xfId="1084" xr:uid="{00000000-0005-0000-0000-00003C040000}"/>
    <cellStyle name="Note 3 4 5_ Refunds" xfId="1085" xr:uid="{00000000-0005-0000-0000-00003D040000}"/>
    <cellStyle name="Note 3 4 6" xfId="1086" xr:uid="{00000000-0005-0000-0000-00003E040000}"/>
    <cellStyle name="Note 3 4 6 2" xfId="1087" xr:uid="{00000000-0005-0000-0000-00003F040000}"/>
    <cellStyle name="Note 3 4 6 2 2" xfId="1088" xr:uid="{00000000-0005-0000-0000-000040040000}"/>
    <cellStyle name="Note 3 4 6 2_autopost vouchers" xfId="1089" xr:uid="{00000000-0005-0000-0000-000041040000}"/>
    <cellStyle name="Note 3 4 6 3" xfId="1090" xr:uid="{00000000-0005-0000-0000-000042040000}"/>
    <cellStyle name="Note 3 4 6_ Refunds" xfId="1091" xr:uid="{00000000-0005-0000-0000-000043040000}"/>
    <cellStyle name="Note 3 4 7" xfId="1092" xr:uid="{00000000-0005-0000-0000-000044040000}"/>
    <cellStyle name="Note 3 4 7 2" xfId="1093" xr:uid="{00000000-0005-0000-0000-000045040000}"/>
    <cellStyle name="Note 3 4 7 2 2" xfId="1094" xr:uid="{00000000-0005-0000-0000-000046040000}"/>
    <cellStyle name="Note 3 4 7 2_autopost vouchers" xfId="1095" xr:uid="{00000000-0005-0000-0000-000047040000}"/>
    <cellStyle name="Note 3 4 7 3" xfId="1096" xr:uid="{00000000-0005-0000-0000-000048040000}"/>
    <cellStyle name="Note 3 4 7_ Refunds" xfId="1097" xr:uid="{00000000-0005-0000-0000-000049040000}"/>
    <cellStyle name="Note 3 4 8" xfId="1098" xr:uid="{00000000-0005-0000-0000-00004A040000}"/>
    <cellStyle name="Note 3 4 8 2" xfId="1099" xr:uid="{00000000-0005-0000-0000-00004B040000}"/>
    <cellStyle name="Note 3 4 8 2 2" xfId="1100" xr:uid="{00000000-0005-0000-0000-00004C040000}"/>
    <cellStyle name="Note 3 4 8 2_autopost vouchers" xfId="1101" xr:uid="{00000000-0005-0000-0000-00004D040000}"/>
    <cellStyle name="Note 3 4 8 3" xfId="1102" xr:uid="{00000000-0005-0000-0000-00004E040000}"/>
    <cellStyle name="Note 3 4 8_ Refunds" xfId="1103" xr:uid="{00000000-0005-0000-0000-00004F040000}"/>
    <cellStyle name="Note 3 4 9" xfId="1104" xr:uid="{00000000-0005-0000-0000-000050040000}"/>
    <cellStyle name="Note 3 4 9 2" xfId="1105" xr:uid="{00000000-0005-0000-0000-000051040000}"/>
    <cellStyle name="Note 3 4 9_autopost vouchers" xfId="1106" xr:uid="{00000000-0005-0000-0000-000052040000}"/>
    <cellStyle name="Note 3 4_ Refunds" xfId="1107" xr:uid="{00000000-0005-0000-0000-000053040000}"/>
    <cellStyle name="Note 3 5" xfId="1108" xr:uid="{00000000-0005-0000-0000-000054040000}"/>
    <cellStyle name="Note 3 5 2" xfId="1109" xr:uid="{00000000-0005-0000-0000-000055040000}"/>
    <cellStyle name="Note 3 5 2 2" xfId="1110" xr:uid="{00000000-0005-0000-0000-000056040000}"/>
    <cellStyle name="Note 3 5 2_autopost vouchers" xfId="1111" xr:uid="{00000000-0005-0000-0000-000057040000}"/>
    <cellStyle name="Note 3 5 3" xfId="1112" xr:uid="{00000000-0005-0000-0000-000058040000}"/>
    <cellStyle name="Note 3 5_ Refunds" xfId="1113" xr:uid="{00000000-0005-0000-0000-000059040000}"/>
    <cellStyle name="Note 3 6" xfId="1114" xr:uid="{00000000-0005-0000-0000-00005A040000}"/>
    <cellStyle name="Note 3 6 2" xfId="1115" xr:uid="{00000000-0005-0000-0000-00005B040000}"/>
    <cellStyle name="Note 3 6 2 2" xfId="1116" xr:uid="{00000000-0005-0000-0000-00005C040000}"/>
    <cellStyle name="Note 3 6 2_autopost vouchers" xfId="1117" xr:uid="{00000000-0005-0000-0000-00005D040000}"/>
    <cellStyle name="Note 3 6 3" xfId="1118" xr:uid="{00000000-0005-0000-0000-00005E040000}"/>
    <cellStyle name="Note 3 6_ Refunds" xfId="1119" xr:uid="{00000000-0005-0000-0000-00005F040000}"/>
    <cellStyle name="Note 3 7" xfId="1120" xr:uid="{00000000-0005-0000-0000-000060040000}"/>
    <cellStyle name="Note 3 7 2" xfId="1121" xr:uid="{00000000-0005-0000-0000-000061040000}"/>
    <cellStyle name="Note 3 7 2 2" xfId="1122" xr:uid="{00000000-0005-0000-0000-000062040000}"/>
    <cellStyle name="Note 3 7 2_autopost vouchers" xfId="1123" xr:uid="{00000000-0005-0000-0000-000063040000}"/>
    <cellStyle name="Note 3 7 3" xfId="1124" xr:uid="{00000000-0005-0000-0000-000064040000}"/>
    <cellStyle name="Note 3 7_ Refunds" xfId="1125" xr:uid="{00000000-0005-0000-0000-000065040000}"/>
    <cellStyle name="Note 3 8" xfId="1126" xr:uid="{00000000-0005-0000-0000-000066040000}"/>
    <cellStyle name="Note 3 8 2" xfId="1127" xr:uid="{00000000-0005-0000-0000-000067040000}"/>
    <cellStyle name="Note 3 8 2 2" xfId="1128" xr:uid="{00000000-0005-0000-0000-000068040000}"/>
    <cellStyle name="Note 3 8 2_autopost vouchers" xfId="1129" xr:uid="{00000000-0005-0000-0000-000069040000}"/>
    <cellStyle name="Note 3 8 3" xfId="1130" xr:uid="{00000000-0005-0000-0000-00006A040000}"/>
    <cellStyle name="Note 3 8_ Refunds" xfId="1131" xr:uid="{00000000-0005-0000-0000-00006B040000}"/>
    <cellStyle name="Note 3 9" xfId="1132" xr:uid="{00000000-0005-0000-0000-00006C040000}"/>
    <cellStyle name="Note 3 9 2" xfId="1133" xr:uid="{00000000-0005-0000-0000-00006D040000}"/>
    <cellStyle name="Note 3 9 2 2" xfId="1134" xr:uid="{00000000-0005-0000-0000-00006E040000}"/>
    <cellStyle name="Note 3 9 2_autopost vouchers" xfId="1135" xr:uid="{00000000-0005-0000-0000-00006F040000}"/>
    <cellStyle name="Note 3 9 3" xfId="1136" xr:uid="{00000000-0005-0000-0000-000070040000}"/>
    <cellStyle name="Note 3 9_ Refunds" xfId="1137" xr:uid="{00000000-0005-0000-0000-000071040000}"/>
    <cellStyle name="Note 3_ Refunds" xfId="1138" xr:uid="{00000000-0005-0000-0000-000072040000}"/>
    <cellStyle name="Note 4" xfId="1139" xr:uid="{00000000-0005-0000-0000-000073040000}"/>
    <cellStyle name="Note 4 10" xfId="1140" xr:uid="{00000000-0005-0000-0000-000074040000}"/>
    <cellStyle name="Note 4 10 2" xfId="1141" xr:uid="{00000000-0005-0000-0000-000075040000}"/>
    <cellStyle name="Note 4 10 2 2" xfId="1142" xr:uid="{00000000-0005-0000-0000-000076040000}"/>
    <cellStyle name="Note 4 10 2_autopost vouchers" xfId="1143" xr:uid="{00000000-0005-0000-0000-000077040000}"/>
    <cellStyle name="Note 4 10 3" xfId="1144" xr:uid="{00000000-0005-0000-0000-000078040000}"/>
    <cellStyle name="Note 4 10_ Refunds" xfId="1145" xr:uid="{00000000-0005-0000-0000-000079040000}"/>
    <cellStyle name="Note 4 11" xfId="1146" xr:uid="{00000000-0005-0000-0000-00007A040000}"/>
    <cellStyle name="Note 4 11 2" xfId="1147" xr:uid="{00000000-0005-0000-0000-00007B040000}"/>
    <cellStyle name="Note 4 11 2 2" xfId="1148" xr:uid="{00000000-0005-0000-0000-00007C040000}"/>
    <cellStyle name="Note 4 11 2_autopost vouchers" xfId="1149" xr:uid="{00000000-0005-0000-0000-00007D040000}"/>
    <cellStyle name="Note 4 11 3" xfId="1150" xr:uid="{00000000-0005-0000-0000-00007E040000}"/>
    <cellStyle name="Note 4 11_ Refunds" xfId="1151" xr:uid="{00000000-0005-0000-0000-00007F040000}"/>
    <cellStyle name="Note 4 12" xfId="1152" xr:uid="{00000000-0005-0000-0000-000080040000}"/>
    <cellStyle name="Note 4 12 2" xfId="1153" xr:uid="{00000000-0005-0000-0000-000081040000}"/>
    <cellStyle name="Note 4 12 2 2" xfId="1154" xr:uid="{00000000-0005-0000-0000-000082040000}"/>
    <cellStyle name="Note 4 12 2_autopost vouchers" xfId="1155" xr:uid="{00000000-0005-0000-0000-000083040000}"/>
    <cellStyle name="Note 4 12 3" xfId="1156" xr:uid="{00000000-0005-0000-0000-000084040000}"/>
    <cellStyle name="Note 4 12_ Refunds" xfId="1157" xr:uid="{00000000-0005-0000-0000-000085040000}"/>
    <cellStyle name="Note 4 13" xfId="1158" xr:uid="{00000000-0005-0000-0000-000086040000}"/>
    <cellStyle name="Note 4 13 2" xfId="1159" xr:uid="{00000000-0005-0000-0000-000087040000}"/>
    <cellStyle name="Note 4 13 2 2" xfId="1160" xr:uid="{00000000-0005-0000-0000-000088040000}"/>
    <cellStyle name="Note 4 13 2_autopost vouchers" xfId="1161" xr:uid="{00000000-0005-0000-0000-000089040000}"/>
    <cellStyle name="Note 4 13 3" xfId="1162" xr:uid="{00000000-0005-0000-0000-00008A040000}"/>
    <cellStyle name="Note 4 13_ Refunds" xfId="1163" xr:uid="{00000000-0005-0000-0000-00008B040000}"/>
    <cellStyle name="Note 4 14" xfId="1164" xr:uid="{00000000-0005-0000-0000-00008C040000}"/>
    <cellStyle name="Note 4 14 2" xfId="1165" xr:uid="{00000000-0005-0000-0000-00008D040000}"/>
    <cellStyle name="Note 4 14 2 2" xfId="1166" xr:uid="{00000000-0005-0000-0000-00008E040000}"/>
    <cellStyle name="Note 4 14 2_autopost vouchers" xfId="1167" xr:uid="{00000000-0005-0000-0000-00008F040000}"/>
    <cellStyle name="Note 4 14 3" xfId="1168" xr:uid="{00000000-0005-0000-0000-000090040000}"/>
    <cellStyle name="Note 4 14_ Refunds" xfId="1169" xr:uid="{00000000-0005-0000-0000-000091040000}"/>
    <cellStyle name="Note 4 15" xfId="1170" xr:uid="{00000000-0005-0000-0000-000092040000}"/>
    <cellStyle name="Note 4 15 2" xfId="1171" xr:uid="{00000000-0005-0000-0000-000093040000}"/>
    <cellStyle name="Note 4 15 2 2" xfId="1172" xr:uid="{00000000-0005-0000-0000-000094040000}"/>
    <cellStyle name="Note 4 15 2_autopost vouchers" xfId="1173" xr:uid="{00000000-0005-0000-0000-000095040000}"/>
    <cellStyle name="Note 4 15 3" xfId="1174" xr:uid="{00000000-0005-0000-0000-000096040000}"/>
    <cellStyle name="Note 4 15_ Refunds" xfId="1175" xr:uid="{00000000-0005-0000-0000-000097040000}"/>
    <cellStyle name="Note 4 16" xfId="1176" xr:uid="{00000000-0005-0000-0000-000098040000}"/>
    <cellStyle name="Note 4 16 2" xfId="1177" xr:uid="{00000000-0005-0000-0000-000099040000}"/>
    <cellStyle name="Note 4 16 2 2" xfId="1178" xr:uid="{00000000-0005-0000-0000-00009A040000}"/>
    <cellStyle name="Note 4 16 2_autopost vouchers" xfId="1179" xr:uid="{00000000-0005-0000-0000-00009B040000}"/>
    <cellStyle name="Note 4 16 3" xfId="1180" xr:uid="{00000000-0005-0000-0000-00009C040000}"/>
    <cellStyle name="Note 4 16_ Refunds" xfId="1181" xr:uid="{00000000-0005-0000-0000-00009D040000}"/>
    <cellStyle name="Note 4 17" xfId="1182" xr:uid="{00000000-0005-0000-0000-00009E040000}"/>
    <cellStyle name="Note 4 17 2" xfId="1183" xr:uid="{00000000-0005-0000-0000-00009F040000}"/>
    <cellStyle name="Note 4 17 2 2" xfId="1184" xr:uid="{00000000-0005-0000-0000-0000A0040000}"/>
    <cellStyle name="Note 4 17 2_autopost vouchers" xfId="1185" xr:uid="{00000000-0005-0000-0000-0000A1040000}"/>
    <cellStyle name="Note 4 17 3" xfId="1186" xr:uid="{00000000-0005-0000-0000-0000A2040000}"/>
    <cellStyle name="Note 4 17_ Refunds" xfId="1187" xr:uid="{00000000-0005-0000-0000-0000A3040000}"/>
    <cellStyle name="Note 4 18" xfId="1188" xr:uid="{00000000-0005-0000-0000-0000A4040000}"/>
    <cellStyle name="Note 4 18 2" xfId="1189" xr:uid="{00000000-0005-0000-0000-0000A5040000}"/>
    <cellStyle name="Note 4 18 2 2" xfId="1190" xr:uid="{00000000-0005-0000-0000-0000A6040000}"/>
    <cellStyle name="Note 4 18 2_autopost vouchers" xfId="1191" xr:uid="{00000000-0005-0000-0000-0000A7040000}"/>
    <cellStyle name="Note 4 18 3" xfId="1192" xr:uid="{00000000-0005-0000-0000-0000A8040000}"/>
    <cellStyle name="Note 4 18_ Refunds" xfId="1193" xr:uid="{00000000-0005-0000-0000-0000A9040000}"/>
    <cellStyle name="Note 4 19" xfId="1194" xr:uid="{00000000-0005-0000-0000-0000AA040000}"/>
    <cellStyle name="Note 4 19 2" xfId="1195" xr:uid="{00000000-0005-0000-0000-0000AB040000}"/>
    <cellStyle name="Note 4 19 2 2" xfId="1196" xr:uid="{00000000-0005-0000-0000-0000AC040000}"/>
    <cellStyle name="Note 4 19 2_autopost vouchers" xfId="1197" xr:uid="{00000000-0005-0000-0000-0000AD040000}"/>
    <cellStyle name="Note 4 19 3" xfId="1198" xr:uid="{00000000-0005-0000-0000-0000AE040000}"/>
    <cellStyle name="Note 4 19_ Refunds" xfId="1199" xr:uid="{00000000-0005-0000-0000-0000AF040000}"/>
    <cellStyle name="Note 4 2" xfId="1200" xr:uid="{00000000-0005-0000-0000-0000B0040000}"/>
    <cellStyle name="Note 4 2 10" xfId="1201" xr:uid="{00000000-0005-0000-0000-0000B1040000}"/>
    <cellStyle name="Note 4 2 2" xfId="1202" xr:uid="{00000000-0005-0000-0000-0000B2040000}"/>
    <cellStyle name="Note 4 2 2 2" xfId="1203" xr:uid="{00000000-0005-0000-0000-0000B3040000}"/>
    <cellStyle name="Note 4 2 2 2 2" xfId="1204" xr:uid="{00000000-0005-0000-0000-0000B4040000}"/>
    <cellStyle name="Note 4 2 2 2_autopost vouchers" xfId="1205" xr:uid="{00000000-0005-0000-0000-0000B5040000}"/>
    <cellStyle name="Note 4 2 2 3" xfId="1206" xr:uid="{00000000-0005-0000-0000-0000B6040000}"/>
    <cellStyle name="Note 4 2 2_ Refunds" xfId="1207" xr:uid="{00000000-0005-0000-0000-0000B7040000}"/>
    <cellStyle name="Note 4 2 3" xfId="1208" xr:uid="{00000000-0005-0000-0000-0000B8040000}"/>
    <cellStyle name="Note 4 2 3 2" xfId="1209" xr:uid="{00000000-0005-0000-0000-0000B9040000}"/>
    <cellStyle name="Note 4 2 3 2 2" xfId="1210" xr:uid="{00000000-0005-0000-0000-0000BA040000}"/>
    <cellStyle name="Note 4 2 3 2_autopost vouchers" xfId="1211" xr:uid="{00000000-0005-0000-0000-0000BB040000}"/>
    <cellStyle name="Note 4 2 3 3" xfId="1212" xr:uid="{00000000-0005-0000-0000-0000BC040000}"/>
    <cellStyle name="Note 4 2 3_ Refunds" xfId="1213" xr:uid="{00000000-0005-0000-0000-0000BD040000}"/>
    <cellStyle name="Note 4 2 4" xfId="1214" xr:uid="{00000000-0005-0000-0000-0000BE040000}"/>
    <cellStyle name="Note 4 2 4 2" xfId="1215" xr:uid="{00000000-0005-0000-0000-0000BF040000}"/>
    <cellStyle name="Note 4 2 4 2 2" xfId="1216" xr:uid="{00000000-0005-0000-0000-0000C0040000}"/>
    <cellStyle name="Note 4 2 4 2_autopost vouchers" xfId="1217" xr:uid="{00000000-0005-0000-0000-0000C1040000}"/>
    <cellStyle name="Note 4 2 4 3" xfId="1218" xr:uid="{00000000-0005-0000-0000-0000C2040000}"/>
    <cellStyle name="Note 4 2 4_ Refunds" xfId="1219" xr:uid="{00000000-0005-0000-0000-0000C3040000}"/>
    <cellStyle name="Note 4 2 5" xfId="1220" xr:uid="{00000000-0005-0000-0000-0000C4040000}"/>
    <cellStyle name="Note 4 2 5 2" xfId="1221" xr:uid="{00000000-0005-0000-0000-0000C5040000}"/>
    <cellStyle name="Note 4 2 5 2 2" xfId="1222" xr:uid="{00000000-0005-0000-0000-0000C6040000}"/>
    <cellStyle name="Note 4 2 5 2_autopost vouchers" xfId="1223" xr:uid="{00000000-0005-0000-0000-0000C7040000}"/>
    <cellStyle name="Note 4 2 5 3" xfId="1224" xr:uid="{00000000-0005-0000-0000-0000C8040000}"/>
    <cellStyle name="Note 4 2 5_ Refunds" xfId="1225" xr:uid="{00000000-0005-0000-0000-0000C9040000}"/>
    <cellStyle name="Note 4 2 6" xfId="1226" xr:uid="{00000000-0005-0000-0000-0000CA040000}"/>
    <cellStyle name="Note 4 2 6 2" xfId="1227" xr:uid="{00000000-0005-0000-0000-0000CB040000}"/>
    <cellStyle name="Note 4 2 6 2 2" xfId="1228" xr:uid="{00000000-0005-0000-0000-0000CC040000}"/>
    <cellStyle name="Note 4 2 6 2_autopost vouchers" xfId="1229" xr:uid="{00000000-0005-0000-0000-0000CD040000}"/>
    <cellStyle name="Note 4 2 6 3" xfId="1230" xr:uid="{00000000-0005-0000-0000-0000CE040000}"/>
    <cellStyle name="Note 4 2 6_ Refunds" xfId="1231" xr:uid="{00000000-0005-0000-0000-0000CF040000}"/>
    <cellStyle name="Note 4 2 7" xfId="1232" xr:uid="{00000000-0005-0000-0000-0000D0040000}"/>
    <cellStyle name="Note 4 2 7 2" xfId="1233" xr:uid="{00000000-0005-0000-0000-0000D1040000}"/>
    <cellStyle name="Note 4 2 7 2 2" xfId="1234" xr:uid="{00000000-0005-0000-0000-0000D2040000}"/>
    <cellStyle name="Note 4 2 7 2_autopost vouchers" xfId="1235" xr:uid="{00000000-0005-0000-0000-0000D3040000}"/>
    <cellStyle name="Note 4 2 7 3" xfId="1236" xr:uid="{00000000-0005-0000-0000-0000D4040000}"/>
    <cellStyle name="Note 4 2 7_ Refunds" xfId="1237" xr:uid="{00000000-0005-0000-0000-0000D5040000}"/>
    <cellStyle name="Note 4 2 8" xfId="1238" xr:uid="{00000000-0005-0000-0000-0000D6040000}"/>
    <cellStyle name="Note 4 2 8 2" xfId="1239" xr:uid="{00000000-0005-0000-0000-0000D7040000}"/>
    <cellStyle name="Note 4 2 8 2 2" xfId="1240" xr:uid="{00000000-0005-0000-0000-0000D8040000}"/>
    <cellStyle name="Note 4 2 8 2_autopost vouchers" xfId="1241" xr:uid="{00000000-0005-0000-0000-0000D9040000}"/>
    <cellStyle name="Note 4 2 8 3" xfId="1242" xr:uid="{00000000-0005-0000-0000-0000DA040000}"/>
    <cellStyle name="Note 4 2 8_ Refunds" xfId="1243" xr:uid="{00000000-0005-0000-0000-0000DB040000}"/>
    <cellStyle name="Note 4 2 9" xfId="1244" xr:uid="{00000000-0005-0000-0000-0000DC040000}"/>
    <cellStyle name="Note 4 2 9 2" xfId="1245" xr:uid="{00000000-0005-0000-0000-0000DD040000}"/>
    <cellStyle name="Note 4 2 9_autopost vouchers" xfId="1246" xr:uid="{00000000-0005-0000-0000-0000DE040000}"/>
    <cellStyle name="Note 4 2_ Refunds" xfId="1247" xr:uid="{00000000-0005-0000-0000-0000DF040000}"/>
    <cellStyle name="Note 4 20" xfId="1248" xr:uid="{00000000-0005-0000-0000-0000E0040000}"/>
    <cellStyle name="Note 4 20 2" xfId="1249" xr:uid="{00000000-0005-0000-0000-0000E1040000}"/>
    <cellStyle name="Note 4 20 2 2" xfId="1250" xr:uid="{00000000-0005-0000-0000-0000E2040000}"/>
    <cellStyle name="Note 4 20 2_autopost vouchers" xfId="1251" xr:uid="{00000000-0005-0000-0000-0000E3040000}"/>
    <cellStyle name="Note 4 20 3" xfId="1252" xr:uid="{00000000-0005-0000-0000-0000E4040000}"/>
    <cellStyle name="Note 4 20_ Refunds" xfId="1253" xr:uid="{00000000-0005-0000-0000-0000E5040000}"/>
    <cellStyle name="Note 4 21" xfId="1254" xr:uid="{00000000-0005-0000-0000-0000E6040000}"/>
    <cellStyle name="Note 4 21 2" xfId="1255" xr:uid="{00000000-0005-0000-0000-0000E7040000}"/>
    <cellStyle name="Note 4 21 2 2" xfId="1256" xr:uid="{00000000-0005-0000-0000-0000E8040000}"/>
    <cellStyle name="Note 4 21 2_autopost vouchers" xfId="1257" xr:uid="{00000000-0005-0000-0000-0000E9040000}"/>
    <cellStyle name="Note 4 21 3" xfId="1258" xr:uid="{00000000-0005-0000-0000-0000EA040000}"/>
    <cellStyle name="Note 4 21_ Refunds" xfId="1259" xr:uid="{00000000-0005-0000-0000-0000EB040000}"/>
    <cellStyle name="Note 4 22" xfId="1260" xr:uid="{00000000-0005-0000-0000-0000EC040000}"/>
    <cellStyle name="Note 4 22 2" xfId="1261" xr:uid="{00000000-0005-0000-0000-0000ED040000}"/>
    <cellStyle name="Note 4 22 2 2" xfId="1262" xr:uid="{00000000-0005-0000-0000-0000EE040000}"/>
    <cellStyle name="Note 4 22 2_autopost vouchers" xfId="1263" xr:uid="{00000000-0005-0000-0000-0000EF040000}"/>
    <cellStyle name="Note 4 22 3" xfId="1264" xr:uid="{00000000-0005-0000-0000-0000F0040000}"/>
    <cellStyle name="Note 4 22_ Refunds" xfId="1265" xr:uid="{00000000-0005-0000-0000-0000F1040000}"/>
    <cellStyle name="Note 4 23" xfId="1266" xr:uid="{00000000-0005-0000-0000-0000F2040000}"/>
    <cellStyle name="Note 4 23 2" xfId="1267" xr:uid="{00000000-0005-0000-0000-0000F3040000}"/>
    <cellStyle name="Note 4 23 2 2" xfId="1268" xr:uid="{00000000-0005-0000-0000-0000F4040000}"/>
    <cellStyle name="Note 4 23 2_autopost vouchers" xfId="1269" xr:uid="{00000000-0005-0000-0000-0000F5040000}"/>
    <cellStyle name="Note 4 23 3" xfId="1270" xr:uid="{00000000-0005-0000-0000-0000F6040000}"/>
    <cellStyle name="Note 4 23_ Refunds" xfId="1271" xr:uid="{00000000-0005-0000-0000-0000F7040000}"/>
    <cellStyle name="Note 4 24" xfId="1272" xr:uid="{00000000-0005-0000-0000-0000F8040000}"/>
    <cellStyle name="Note 4 24 2" xfId="1273" xr:uid="{00000000-0005-0000-0000-0000F9040000}"/>
    <cellStyle name="Note 4 24 2 2" xfId="1274" xr:uid="{00000000-0005-0000-0000-0000FA040000}"/>
    <cellStyle name="Note 4 24 2_autopost vouchers" xfId="1275" xr:uid="{00000000-0005-0000-0000-0000FB040000}"/>
    <cellStyle name="Note 4 24 3" xfId="1276" xr:uid="{00000000-0005-0000-0000-0000FC040000}"/>
    <cellStyle name="Note 4 24_ Refunds" xfId="1277" xr:uid="{00000000-0005-0000-0000-0000FD040000}"/>
    <cellStyle name="Note 4 25" xfId="1278" xr:uid="{00000000-0005-0000-0000-0000FE040000}"/>
    <cellStyle name="Note 4 25 2" xfId="1279" xr:uid="{00000000-0005-0000-0000-0000FF040000}"/>
    <cellStyle name="Note 4 25 2 2" xfId="1280" xr:uid="{00000000-0005-0000-0000-000000050000}"/>
    <cellStyle name="Note 4 25 2_autopost vouchers" xfId="1281" xr:uid="{00000000-0005-0000-0000-000001050000}"/>
    <cellStyle name="Note 4 25 3" xfId="1282" xr:uid="{00000000-0005-0000-0000-000002050000}"/>
    <cellStyle name="Note 4 25_ Refunds" xfId="1283" xr:uid="{00000000-0005-0000-0000-000003050000}"/>
    <cellStyle name="Note 4 26" xfId="1284" xr:uid="{00000000-0005-0000-0000-000004050000}"/>
    <cellStyle name="Note 4 26 2" xfId="1285" xr:uid="{00000000-0005-0000-0000-000005050000}"/>
    <cellStyle name="Note 4 26 2 2" xfId="1286" xr:uid="{00000000-0005-0000-0000-000006050000}"/>
    <cellStyle name="Note 4 26 2_autopost vouchers" xfId="1287" xr:uid="{00000000-0005-0000-0000-000007050000}"/>
    <cellStyle name="Note 4 26 3" xfId="1288" xr:uid="{00000000-0005-0000-0000-000008050000}"/>
    <cellStyle name="Note 4 26_ Refunds" xfId="1289" xr:uid="{00000000-0005-0000-0000-000009050000}"/>
    <cellStyle name="Note 4 27" xfId="1290" xr:uid="{00000000-0005-0000-0000-00000A050000}"/>
    <cellStyle name="Note 4 27 2" xfId="1291" xr:uid="{00000000-0005-0000-0000-00000B050000}"/>
    <cellStyle name="Note 4 27 2 2" xfId="1292" xr:uid="{00000000-0005-0000-0000-00000C050000}"/>
    <cellStyle name="Note 4 27 2_autopost vouchers" xfId="1293" xr:uid="{00000000-0005-0000-0000-00000D050000}"/>
    <cellStyle name="Note 4 27 3" xfId="1294" xr:uid="{00000000-0005-0000-0000-00000E050000}"/>
    <cellStyle name="Note 4 27_ Refunds" xfId="1295" xr:uid="{00000000-0005-0000-0000-00000F050000}"/>
    <cellStyle name="Note 4 28" xfId="1296" xr:uid="{00000000-0005-0000-0000-000010050000}"/>
    <cellStyle name="Note 4 28 2" xfId="1297" xr:uid="{00000000-0005-0000-0000-000011050000}"/>
    <cellStyle name="Note 4 28 2 2" xfId="1298" xr:uid="{00000000-0005-0000-0000-000012050000}"/>
    <cellStyle name="Note 4 28 2_autopost vouchers" xfId="1299" xr:uid="{00000000-0005-0000-0000-000013050000}"/>
    <cellStyle name="Note 4 28 3" xfId="1300" xr:uid="{00000000-0005-0000-0000-000014050000}"/>
    <cellStyle name="Note 4 28_ Refunds" xfId="1301" xr:uid="{00000000-0005-0000-0000-000015050000}"/>
    <cellStyle name="Note 4 29" xfId="1302" xr:uid="{00000000-0005-0000-0000-000016050000}"/>
    <cellStyle name="Note 4 29 2" xfId="1303" xr:uid="{00000000-0005-0000-0000-000017050000}"/>
    <cellStyle name="Note 4 29 2 2" xfId="1304" xr:uid="{00000000-0005-0000-0000-000018050000}"/>
    <cellStyle name="Note 4 29 2_autopost vouchers" xfId="1305" xr:uid="{00000000-0005-0000-0000-000019050000}"/>
    <cellStyle name="Note 4 29 3" xfId="1306" xr:uid="{00000000-0005-0000-0000-00001A050000}"/>
    <cellStyle name="Note 4 29_ Refunds" xfId="1307" xr:uid="{00000000-0005-0000-0000-00001B050000}"/>
    <cellStyle name="Note 4 3" xfId="1308" xr:uid="{00000000-0005-0000-0000-00001C050000}"/>
    <cellStyle name="Note 4 3 10" xfId="1309" xr:uid="{00000000-0005-0000-0000-00001D050000}"/>
    <cellStyle name="Note 4 3 2" xfId="1310" xr:uid="{00000000-0005-0000-0000-00001E050000}"/>
    <cellStyle name="Note 4 3 2 2" xfId="1311" xr:uid="{00000000-0005-0000-0000-00001F050000}"/>
    <cellStyle name="Note 4 3 2 2 2" xfId="1312" xr:uid="{00000000-0005-0000-0000-000020050000}"/>
    <cellStyle name="Note 4 3 2 2_autopost vouchers" xfId="1313" xr:uid="{00000000-0005-0000-0000-000021050000}"/>
    <cellStyle name="Note 4 3 2 3" xfId="1314" xr:uid="{00000000-0005-0000-0000-000022050000}"/>
    <cellStyle name="Note 4 3 2_ Refunds" xfId="1315" xr:uid="{00000000-0005-0000-0000-000023050000}"/>
    <cellStyle name="Note 4 3 3" xfId="1316" xr:uid="{00000000-0005-0000-0000-000024050000}"/>
    <cellStyle name="Note 4 3 3 2" xfId="1317" xr:uid="{00000000-0005-0000-0000-000025050000}"/>
    <cellStyle name="Note 4 3 3 2 2" xfId="1318" xr:uid="{00000000-0005-0000-0000-000026050000}"/>
    <cellStyle name="Note 4 3 3 2_autopost vouchers" xfId="1319" xr:uid="{00000000-0005-0000-0000-000027050000}"/>
    <cellStyle name="Note 4 3 3 3" xfId="1320" xr:uid="{00000000-0005-0000-0000-000028050000}"/>
    <cellStyle name="Note 4 3 3_ Refunds" xfId="1321" xr:uid="{00000000-0005-0000-0000-000029050000}"/>
    <cellStyle name="Note 4 3 4" xfId="1322" xr:uid="{00000000-0005-0000-0000-00002A050000}"/>
    <cellStyle name="Note 4 3 4 2" xfId="1323" xr:uid="{00000000-0005-0000-0000-00002B050000}"/>
    <cellStyle name="Note 4 3 4 2 2" xfId="1324" xr:uid="{00000000-0005-0000-0000-00002C050000}"/>
    <cellStyle name="Note 4 3 4 2_autopost vouchers" xfId="1325" xr:uid="{00000000-0005-0000-0000-00002D050000}"/>
    <cellStyle name="Note 4 3 4 3" xfId="1326" xr:uid="{00000000-0005-0000-0000-00002E050000}"/>
    <cellStyle name="Note 4 3 4_ Refunds" xfId="1327" xr:uid="{00000000-0005-0000-0000-00002F050000}"/>
    <cellStyle name="Note 4 3 5" xfId="1328" xr:uid="{00000000-0005-0000-0000-000030050000}"/>
    <cellStyle name="Note 4 3 5 2" xfId="1329" xr:uid="{00000000-0005-0000-0000-000031050000}"/>
    <cellStyle name="Note 4 3 5 2 2" xfId="1330" xr:uid="{00000000-0005-0000-0000-000032050000}"/>
    <cellStyle name="Note 4 3 5 2_autopost vouchers" xfId="1331" xr:uid="{00000000-0005-0000-0000-000033050000}"/>
    <cellStyle name="Note 4 3 5 3" xfId="1332" xr:uid="{00000000-0005-0000-0000-000034050000}"/>
    <cellStyle name="Note 4 3 5_ Refunds" xfId="1333" xr:uid="{00000000-0005-0000-0000-000035050000}"/>
    <cellStyle name="Note 4 3 6" xfId="1334" xr:uid="{00000000-0005-0000-0000-000036050000}"/>
    <cellStyle name="Note 4 3 6 2" xfId="1335" xr:uid="{00000000-0005-0000-0000-000037050000}"/>
    <cellStyle name="Note 4 3 6 2 2" xfId="1336" xr:uid="{00000000-0005-0000-0000-000038050000}"/>
    <cellStyle name="Note 4 3 6 2_autopost vouchers" xfId="1337" xr:uid="{00000000-0005-0000-0000-000039050000}"/>
    <cellStyle name="Note 4 3 6 3" xfId="1338" xr:uid="{00000000-0005-0000-0000-00003A050000}"/>
    <cellStyle name="Note 4 3 6_ Refunds" xfId="1339" xr:uid="{00000000-0005-0000-0000-00003B050000}"/>
    <cellStyle name="Note 4 3 7" xfId="1340" xr:uid="{00000000-0005-0000-0000-00003C050000}"/>
    <cellStyle name="Note 4 3 7 2" xfId="1341" xr:uid="{00000000-0005-0000-0000-00003D050000}"/>
    <cellStyle name="Note 4 3 7 2 2" xfId="1342" xr:uid="{00000000-0005-0000-0000-00003E050000}"/>
    <cellStyle name="Note 4 3 7 2_autopost vouchers" xfId="1343" xr:uid="{00000000-0005-0000-0000-00003F050000}"/>
    <cellStyle name="Note 4 3 7 3" xfId="1344" xr:uid="{00000000-0005-0000-0000-000040050000}"/>
    <cellStyle name="Note 4 3 7_ Refunds" xfId="1345" xr:uid="{00000000-0005-0000-0000-000041050000}"/>
    <cellStyle name="Note 4 3 8" xfId="1346" xr:uid="{00000000-0005-0000-0000-000042050000}"/>
    <cellStyle name="Note 4 3 8 2" xfId="1347" xr:uid="{00000000-0005-0000-0000-000043050000}"/>
    <cellStyle name="Note 4 3 8 2 2" xfId="1348" xr:uid="{00000000-0005-0000-0000-000044050000}"/>
    <cellStyle name="Note 4 3 8 2_autopost vouchers" xfId="1349" xr:uid="{00000000-0005-0000-0000-000045050000}"/>
    <cellStyle name="Note 4 3 8 3" xfId="1350" xr:uid="{00000000-0005-0000-0000-000046050000}"/>
    <cellStyle name="Note 4 3 8_ Refunds" xfId="1351" xr:uid="{00000000-0005-0000-0000-000047050000}"/>
    <cellStyle name="Note 4 3 9" xfId="1352" xr:uid="{00000000-0005-0000-0000-000048050000}"/>
    <cellStyle name="Note 4 3 9 2" xfId="1353" xr:uid="{00000000-0005-0000-0000-000049050000}"/>
    <cellStyle name="Note 4 3 9_autopost vouchers" xfId="1354" xr:uid="{00000000-0005-0000-0000-00004A050000}"/>
    <cellStyle name="Note 4 3_ Refunds" xfId="1355" xr:uid="{00000000-0005-0000-0000-00004B050000}"/>
    <cellStyle name="Note 4 30" xfId="1356" xr:uid="{00000000-0005-0000-0000-00004C050000}"/>
    <cellStyle name="Note 4 30 2" xfId="1357" xr:uid="{00000000-0005-0000-0000-00004D050000}"/>
    <cellStyle name="Note 4 30 2 2" xfId="1358" xr:uid="{00000000-0005-0000-0000-00004E050000}"/>
    <cellStyle name="Note 4 30 2_autopost vouchers" xfId="1359" xr:uid="{00000000-0005-0000-0000-00004F050000}"/>
    <cellStyle name="Note 4 30 3" xfId="1360" xr:uid="{00000000-0005-0000-0000-000050050000}"/>
    <cellStyle name="Note 4 30_ Refunds" xfId="1361" xr:uid="{00000000-0005-0000-0000-000051050000}"/>
    <cellStyle name="Note 4 31" xfId="1362" xr:uid="{00000000-0005-0000-0000-000052050000}"/>
    <cellStyle name="Note 4 31 2" xfId="1363" xr:uid="{00000000-0005-0000-0000-000053050000}"/>
    <cellStyle name="Note 4 31 2 2" xfId="1364" xr:uid="{00000000-0005-0000-0000-000054050000}"/>
    <cellStyle name="Note 4 31 2_autopost vouchers" xfId="1365" xr:uid="{00000000-0005-0000-0000-000055050000}"/>
    <cellStyle name="Note 4 31 3" xfId="1366" xr:uid="{00000000-0005-0000-0000-000056050000}"/>
    <cellStyle name="Note 4 31_ Refunds" xfId="1367" xr:uid="{00000000-0005-0000-0000-000057050000}"/>
    <cellStyle name="Note 4 32" xfId="1368" xr:uid="{00000000-0005-0000-0000-000058050000}"/>
    <cellStyle name="Note 4 32 2" xfId="1369" xr:uid="{00000000-0005-0000-0000-000059050000}"/>
    <cellStyle name="Note 4 32 2 2" xfId="1370" xr:uid="{00000000-0005-0000-0000-00005A050000}"/>
    <cellStyle name="Note 4 32 2_autopost vouchers" xfId="1371" xr:uid="{00000000-0005-0000-0000-00005B050000}"/>
    <cellStyle name="Note 4 32 3" xfId="1372" xr:uid="{00000000-0005-0000-0000-00005C050000}"/>
    <cellStyle name="Note 4 32_ Refunds" xfId="1373" xr:uid="{00000000-0005-0000-0000-00005D050000}"/>
    <cellStyle name="Note 4 33" xfId="1374" xr:uid="{00000000-0005-0000-0000-00005E050000}"/>
    <cellStyle name="Note 4 33 2" xfId="1375" xr:uid="{00000000-0005-0000-0000-00005F050000}"/>
    <cellStyle name="Note 4 33_autopost vouchers" xfId="1376" xr:uid="{00000000-0005-0000-0000-000060050000}"/>
    <cellStyle name="Note 4 34" xfId="1377" xr:uid="{00000000-0005-0000-0000-000061050000}"/>
    <cellStyle name="Note 4 4" xfId="1378" xr:uid="{00000000-0005-0000-0000-000062050000}"/>
    <cellStyle name="Note 4 4 10" xfId="1379" xr:uid="{00000000-0005-0000-0000-000063050000}"/>
    <cellStyle name="Note 4 4 2" xfId="1380" xr:uid="{00000000-0005-0000-0000-000064050000}"/>
    <cellStyle name="Note 4 4 2 2" xfId="1381" xr:uid="{00000000-0005-0000-0000-000065050000}"/>
    <cellStyle name="Note 4 4 2 2 2" xfId="1382" xr:uid="{00000000-0005-0000-0000-000066050000}"/>
    <cellStyle name="Note 4 4 2 2_autopost vouchers" xfId="1383" xr:uid="{00000000-0005-0000-0000-000067050000}"/>
    <cellStyle name="Note 4 4 2 3" xfId="1384" xr:uid="{00000000-0005-0000-0000-000068050000}"/>
    <cellStyle name="Note 4 4 2_ Refunds" xfId="1385" xr:uid="{00000000-0005-0000-0000-000069050000}"/>
    <cellStyle name="Note 4 4 3" xfId="1386" xr:uid="{00000000-0005-0000-0000-00006A050000}"/>
    <cellStyle name="Note 4 4 3 2" xfId="1387" xr:uid="{00000000-0005-0000-0000-00006B050000}"/>
    <cellStyle name="Note 4 4 3 2 2" xfId="1388" xr:uid="{00000000-0005-0000-0000-00006C050000}"/>
    <cellStyle name="Note 4 4 3 2_autopost vouchers" xfId="1389" xr:uid="{00000000-0005-0000-0000-00006D050000}"/>
    <cellStyle name="Note 4 4 3 3" xfId="1390" xr:uid="{00000000-0005-0000-0000-00006E050000}"/>
    <cellStyle name="Note 4 4 3_ Refunds" xfId="1391" xr:uid="{00000000-0005-0000-0000-00006F050000}"/>
    <cellStyle name="Note 4 4 4" xfId="1392" xr:uid="{00000000-0005-0000-0000-000070050000}"/>
    <cellStyle name="Note 4 4 4 2" xfId="1393" xr:uid="{00000000-0005-0000-0000-000071050000}"/>
    <cellStyle name="Note 4 4 4 2 2" xfId="1394" xr:uid="{00000000-0005-0000-0000-000072050000}"/>
    <cellStyle name="Note 4 4 4 2_autopost vouchers" xfId="1395" xr:uid="{00000000-0005-0000-0000-000073050000}"/>
    <cellStyle name="Note 4 4 4 3" xfId="1396" xr:uid="{00000000-0005-0000-0000-000074050000}"/>
    <cellStyle name="Note 4 4 4_ Refunds" xfId="1397" xr:uid="{00000000-0005-0000-0000-000075050000}"/>
    <cellStyle name="Note 4 4 5" xfId="1398" xr:uid="{00000000-0005-0000-0000-000076050000}"/>
    <cellStyle name="Note 4 4 5 2" xfId="1399" xr:uid="{00000000-0005-0000-0000-000077050000}"/>
    <cellStyle name="Note 4 4 5 2 2" xfId="1400" xr:uid="{00000000-0005-0000-0000-000078050000}"/>
    <cellStyle name="Note 4 4 5 2_autopost vouchers" xfId="1401" xr:uid="{00000000-0005-0000-0000-000079050000}"/>
    <cellStyle name="Note 4 4 5 3" xfId="1402" xr:uid="{00000000-0005-0000-0000-00007A050000}"/>
    <cellStyle name="Note 4 4 5_ Refunds" xfId="1403" xr:uid="{00000000-0005-0000-0000-00007B050000}"/>
    <cellStyle name="Note 4 4 6" xfId="1404" xr:uid="{00000000-0005-0000-0000-00007C050000}"/>
    <cellStyle name="Note 4 4 6 2" xfId="1405" xr:uid="{00000000-0005-0000-0000-00007D050000}"/>
    <cellStyle name="Note 4 4 6 2 2" xfId="1406" xr:uid="{00000000-0005-0000-0000-00007E050000}"/>
    <cellStyle name="Note 4 4 6 2_autopost vouchers" xfId="1407" xr:uid="{00000000-0005-0000-0000-00007F050000}"/>
    <cellStyle name="Note 4 4 6 3" xfId="1408" xr:uid="{00000000-0005-0000-0000-000080050000}"/>
    <cellStyle name="Note 4 4 6_ Refunds" xfId="1409" xr:uid="{00000000-0005-0000-0000-000081050000}"/>
    <cellStyle name="Note 4 4 7" xfId="1410" xr:uid="{00000000-0005-0000-0000-000082050000}"/>
    <cellStyle name="Note 4 4 7 2" xfId="1411" xr:uid="{00000000-0005-0000-0000-000083050000}"/>
    <cellStyle name="Note 4 4 7 2 2" xfId="1412" xr:uid="{00000000-0005-0000-0000-000084050000}"/>
    <cellStyle name="Note 4 4 7 2_autopost vouchers" xfId="1413" xr:uid="{00000000-0005-0000-0000-000085050000}"/>
    <cellStyle name="Note 4 4 7 3" xfId="1414" xr:uid="{00000000-0005-0000-0000-000086050000}"/>
    <cellStyle name="Note 4 4 7_ Refunds" xfId="1415" xr:uid="{00000000-0005-0000-0000-000087050000}"/>
    <cellStyle name="Note 4 4 8" xfId="1416" xr:uid="{00000000-0005-0000-0000-000088050000}"/>
    <cellStyle name="Note 4 4 8 2" xfId="1417" xr:uid="{00000000-0005-0000-0000-000089050000}"/>
    <cellStyle name="Note 4 4 8 2 2" xfId="1418" xr:uid="{00000000-0005-0000-0000-00008A050000}"/>
    <cellStyle name="Note 4 4 8 2_autopost vouchers" xfId="1419" xr:uid="{00000000-0005-0000-0000-00008B050000}"/>
    <cellStyle name="Note 4 4 8 3" xfId="1420" xr:uid="{00000000-0005-0000-0000-00008C050000}"/>
    <cellStyle name="Note 4 4 8_ Refunds" xfId="1421" xr:uid="{00000000-0005-0000-0000-00008D050000}"/>
    <cellStyle name="Note 4 4 9" xfId="1422" xr:uid="{00000000-0005-0000-0000-00008E050000}"/>
    <cellStyle name="Note 4 4 9 2" xfId="1423" xr:uid="{00000000-0005-0000-0000-00008F050000}"/>
    <cellStyle name="Note 4 4 9_autopost vouchers" xfId="1424" xr:uid="{00000000-0005-0000-0000-000090050000}"/>
    <cellStyle name="Note 4 4_ Refunds" xfId="1425" xr:uid="{00000000-0005-0000-0000-000091050000}"/>
    <cellStyle name="Note 4 5" xfId="1426" xr:uid="{00000000-0005-0000-0000-000092050000}"/>
    <cellStyle name="Note 4 5 2" xfId="1427" xr:uid="{00000000-0005-0000-0000-000093050000}"/>
    <cellStyle name="Note 4 5 2 2" xfId="1428" xr:uid="{00000000-0005-0000-0000-000094050000}"/>
    <cellStyle name="Note 4 5 2_autopost vouchers" xfId="1429" xr:uid="{00000000-0005-0000-0000-000095050000}"/>
    <cellStyle name="Note 4 5 3" xfId="1430" xr:uid="{00000000-0005-0000-0000-000096050000}"/>
    <cellStyle name="Note 4 5_ Refunds" xfId="1431" xr:uid="{00000000-0005-0000-0000-000097050000}"/>
    <cellStyle name="Note 4 6" xfId="1432" xr:uid="{00000000-0005-0000-0000-000098050000}"/>
    <cellStyle name="Note 4 6 2" xfId="1433" xr:uid="{00000000-0005-0000-0000-000099050000}"/>
    <cellStyle name="Note 4 6 2 2" xfId="1434" xr:uid="{00000000-0005-0000-0000-00009A050000}"/>
    <cellStyle name="Note 4 6 2_autopost vouchers" xfId="1435" xr:uid="{00000000-0005-0000-0000-00009B050000}"/>
    <cellStyle name="Note 4 6 3" xfId="1436" xr:uid="{00000000-0005-0000-0000-00009C050000}"/>
    <cellStyle name="Note 4 6_ Refunds" xfId="1437" xr:uid="{00000000-0005-0000-0000-00009D050000}"/>
    <cellStyle name="Note 4 7" xfId="1438" xr:uid="{00000000-0005-0000-0000-00009E050000}"/>
    <cellStyle name="Note 4 7 2" xfId="1439" xr:uid="{00000000-0005-0000-0000-00009F050000}"/>
    <cellStyle name="Note 4 7 2 2" xfId="1440" xr:uid="{00000000-0005-0000-0000-0000A0050000}"/>
    <cellStyle name="Note 4 7 2_autopost vouchers" xfId="1441" xr:uid="{00000000-0005-0000-0000-0000A1050000}"/>
    <cellStyle name="Note 4 7 3" xfId="1442" xr:uid="{00000000-0005-0000-0000-0000A2050000}"/>
    <cellStyle name="Note 4 7_ Refunds" xfId="1443" xr:uid="{00000000-0005-0000-0000-0000A3050000}"/>
    <cellStyle name="Note 4 8" xfId="1444" xr:uid="{00000000-0005-0000-0000-0000A4050000}"/>
    <cellStyle name="Note 4 8 2" xfId="1445" xr:uid="{00000000-0005-0000-0000-0000A5050000}"/>
    <cellStyle name="Note 4 8 2 2" xfId="1446" xr:uid="{00000000-0005-0000-0000-0000A6050000}"/>
    <cellStyle name="Note 4 8 2_autopost vouchers" xfId="1447" xr:uid="{00000000-0005-0000-0000-0000A7050000}"/>
    <cellStyle name="Note 4 8 3" xfId="1448" xr:uid="{00000000-0005-0000-0000-0000A8050000}"/>
    <cellStyle name="Note 4 8_ Refunds" xfId="1449" xr:uid="{00000000-0005-0000-0000-0000A9050000}"/>
    <cellStyle name="Note 4 9" xfId="1450" xr:uid="{00000000-0005-0000-0000-0000AA050000}"/>
    <cellStyle name="Note 4 9 2" xfId="1451" xr:uid="{00000000-0005-0000-0000-0000AB050000}"/>
    <cellStyle name="Note 4 9 2 2" xfId="1452" xr:uid="{00000000-0005-0000-0000-0000AC050000}"/>
    <cellStyle name="Note 4 9 2_autopost vouchers" xfId="1453" xr:uid="{00000000-0005-0000-0000-0000AD050000}"/>
    <cellStyle name="Note 4 9 3" xfId="1454" xr:uid="{00000000-0005-0000-0000-0000AE050000}"/>
    <cellStyle name="Note 4 9_ Refunds" xfId="1455" xr:uid="{00000000-0005-0000-0000-0000AF050000}"/>
    <cellStyle name="Note 4_ Refunds" xfId="1456" xr:uid="{00000000-0005-0000-0000-0000B0050000}"/>
    <cellStyle name="Note 5" xfId="1457" xr:uid="{00000000-0005-0000-0000-0000B1050000}"/>
    <cellStyle name="Note 5 10" xfId="1458" xr:uid="{00000000-0005-0000-0000-0000B2050000}"/>
    <cellStyle name="Note 5 10 2" xfId="1459" xr:uid="{00000000-0005-0000-0000-0000B3050000}"/>
    <cellStyle name="Note 5 10 2 2" xfId="1460" xr:uid="{00000000-0005-0000-0000-0000B4050000}"/>
    <cellStyle name="Note 5 10 2_autopost vouchers" xfId="1461" xr:uid="{00000000-0005-0000-0000-0000B5050000}"/>
    <cellStyle name="Note 5 10 3" xfId="1462" xr:uid="{00000000-0005-0000-0000-0000B6050000}"/>
    <cellStyle name="Note 5 10_ Refunds" xfId="1463" xr:uid="{00000000-0005-0000-0000-0000B7050000}"/>
    <cellStyle name="Note 5 11" xfId="1464" xr:uid="{00000000-0005-0000-0000-0000B8050000}"/>
    <cellStyle name="Note 5 11 2" xfId="1465" xr:uid="{00000000-0005-0000-0000-0000B9050000}"/>
    <cellStyle name="Note 5 11 2 2" xfId="1466" xr:uid="{00000000-0005-0000-0000-0000BA050000}"/>
    <cellStyle name="Note 5 11 2_autopost vouchers" xfId="1467" xr:uid="{00000000-0005-0000-0000-0000BB050000}"/>
    <cellStyle name="Note 5 11 3" xfId="1468" xr:uid="{00000000-0005-0000-0000-0000BC050000}"/>
    <cellStyle name="Note 5 11_ Refunds" xfId="1469" xr:uid="{00000000-0005-0000-0000-0000BD050000}"/>
    <cellStyle name="Note 5 12" xfId="1470" xr:uid="{00000000-0005-0000-0000-0000BE050000}"/>
    <cellStyle name="Note 5 12 2" xfId="1471" xr:uid="{00000000-0005-0000-0000-0000BF050000}"/>
    <cellStyle name="Note 5 12 2 2" xfId="1472" xr:uid="{00000000-0005-0000-0000-0000C0050000}"/>
    <cellStyle name="Note 5 12 2_autopost vouchers" xfId="1473" xr:uid="{00000000-0005-0000-0000-0000C1050000}"/>
    <cellStyle name="Note 5 12 3" xfId="1474" xr:uid="{00000000-0005-0000-0000-0000C2050000}"/>
    <cellStyle name="Note 5 12_ Refunds" xfId="1475" xr:uid="{00000000-0005-0000-0000-0000C3050000}"/>
    <cellStyle name="Note 5 13" xfId="1476" xr:uid="{00000000-0005-0000-0000-0000C4050000}"/>
    <cellStyle name="Note 5 13 2" xfId="1477" xr:uid="{00000000-0005-0000-0000-0000C5050000}"/>
    <cellStyle name="Note 5 13 2 2" xfId="1478" xr:uid="{00000000-0005-0000-0000-0000C6050000}"/>
    <cellStyle name="Note 5 13 2_autopost vouchers" xfId="1479" xr:uid="{00000000-0005-0000-0000-0000C7050000}"/>
    <cellStyle name="Note 5 13 3" xfId="1480" xr:uid="{00000000-0005-0000-0000-0000C8050000}"/>
    <cellStyle name="Note 5 13_ Refunds" xfId="1481" xr:uid="{00000000-0005-0000-0000-0000C9050000}"/>
    <cellStyle name="Note 5 14" xfId="1482" xr:uid="{00000000-0005-0000-0000-0000CA050000}"/>
    <cellStyle name="Note 5 14 2" xfId="1483" xr:uid="{00000000-0005-0000-0000-0000CB050000}"/>
    <cellStyle name="Note 5 14 2 2" xfId="1484" xr:uid="{00000000-0005-0000-0000-0000CC050000}"/>
    <cellStyle name="Note 5 14 2_autopost vouchers" xfId="1485" xr:uid="{00000000-0005-0000-0000-0000CD050000}"/>
    <cellStyle name="Note 5 14 3" xfId="1486" xr:uid="{00000000-0005-0000-0000-0000CE050000}"/>
    <cellStyle name="Note 5 14_ Refunds" xfId="1487" xr:uid="{00000000-0005-0000-0000-0000CF050000}"/>
    <cellStyle name="Note 5 15" xfId="1488" xr:uid="{00000000-0005-0000-0000-0000D0050000}"/>
    <cellStyle name="Note 5 15 2" xfId="1489" xr:uid="{00000000-0005-0000-0000-0000D1050000}"/>
    <cellStyle name="Note 5 15 2 2" xfId="1490" xr:uid="{00000000-0005-0000-0000-0000D2050000}"/>
    <cellStyle name="Note 5 15 2_autopost vouchers" xfId="1491" xr:uid="{00000000-0005-0000-0000-0000D3050000}"/>
    <cellStyle name="Note 5 15 3" xfId="1492" xr:uid="{00000000-0005-0000-0000-0000D4050000}"/>
    <cellStyle name="Note 5 15_ Refunds" xfId="1493" xr:uid="{00000000-0005-0000-0000-0000D5050000}"/>
    <cellStyle name="Note 5 16" xfId="1494" xr:uid="{00000000-0005-0000-0000-0000D6050000}"/>
    <cellStyle name="Note 5 16 2" xfId="1495" xr:uid="{00000000-0005-0000-0000-0000D7050000}"/>
    <cellStyle name="Note 5 16 2 2" xfId="1496" xr:uid="{00000000-0005-0000-0000-0000D8050000}"/>
    <cellStyle name="Note 5 16 2_autopost vouchers" xfId="1497" xr:uid="{00000000-0005-0000-0000-0000D9050000}"/>
    <cellStyle name="Note 5 16 3" xfId="1498" xr:uid="{00000000-0005-0000-0000-0000DA050000}"/>
    <cellStyle name="Note 5 16_ Refunds" xfId="1499" xr:uid="{00000000-0005-0000-0000-0000DB050000}"/>
    <cellStyle name="Note 5 17" xfId="1500" xr:uid="{00000000-0005-0000-0000-0000DC050000}"/>
    <cellStyle name="Note 5 17 2" xfId="1501" xr:uid="{00000000-0005-0000-0000-0000DD050000}"/>
    <cellStyle name="Note 5 17 2 2" xfId="1502" xr:uid="{00000000-0005-0000-0000-0000DE050000}"/>
    <cellStyle name="Note 5 17 2_autopost vouchers" xfId="1503" xr:uid="{00000000-0005-0000-0000-0000DF050000}"/>
    <cellStyle name="Note 5 17 3" xfId="1504" xr:uid="{00000000-0005-0000-0000-0000E0050000}"/>
    <cellStyle name="Note 5 17_ Refunds" xfId="1505" xr:uid="{00000000-0005-0000-0000-0000E1050000}"/>
    <cellStyle name="Note 5 18" xfId="1506" xr:uid="{00000000-0005-0000-0000-0000E2050000}"/>
    <cellStyle name="Note 5 18 2" xfId="1507" xr:uid="{00000000-0005-0000-0000-0000E3050000}"/>
    <cellStyle name="Note 5 18 2 2" xfId="1508" xr:uid="{00000000-0005-0000-0000-0000E4050000}"/>
    <cellStyle name="Note 5 18 2_autopost vouchers" xfId="1509" xr:uid="{00000000-0005-0000-0000-0000E5050000}"/>
    <cellStyle name="Note 5 18 3" xfId="1510" xr:uid="{00000000-0005-0000-0000-0000E6050000}"/>
    <cellStyle name="Note 5 18_ Refunds" xfId="1511" xr:uid="{00000000-0005-0000-0000-0000E7050000}"/>
    <cellStyle name="Note 5 19" xfId="1512" xr:uid="{00000000-0005-0000-0000-0000E8050000}"/>
    <cellStyle name="Note 5 19 2" xfId="1513" xr:uid="{00000000-0005-0000-0000-0000E9050000}"/>
    <cellStyle name="Note 5 19 2 2" xfId="1514" xr:uid="{00000000-0005-0000-0000-0000EA050000}"/>
    <cellStyle name="Note 5 19 2_autopost vouchers" xfId="1515" xr:uid="{00000000-0005-0000-0000-0000EB050000}"/>
    <cellStyle name="Note 5 19 3" xfId="1516" xr:uid="{00000000-0005-0000-0000-0000EC050000}"/>
    <cellStyle name="Note 5 19_ Refunds" xfId="1517" xr:uid="{00000000-0005-0000-0000-0000ED050000}"/>
    <cellStyle name="Note 5 2" xfId="1518" xr:uid="{00000000-0005-0000-0000-0000EE050000}"/>
    <cellStyle name="Note 5 2 10" xfId="1519" xr:uid="{00000000-0005-0000-0000-0000EF050000}"/>
    <cellStyle name="Note 5 2 2" xfId="1520" xr:uid="{00000000-0005-0000-0000-0000F0050000}"/>
    <cellStyle name="Note 5 2 2 2" xfId="1521" xr:uid="{00000000-0005-0000-0000-0000F1050000}"/>
    <cellStyle name="Note 5 2 2 2 2" xfId="1522" xr:uid="{00000000-0005-0000-0000-0000F2050000}"/>
    <cellStyle name="Note 5 2 2 2_autopost vouchers" xfId="1523" xr:uid="{00000000-0005-0000-0000-0000F3050000}"/>
    <cellStyle name="Note 5 2 2 3" xfId="1524" xr:uid="{00000000-0005-0000-0000-0000F4050000}"/>
    <cellStyle name="Note 5 2 2_ Refunds" xfId="1525" xr:uid="{00000000-0005-0000-0000-0000F5050000}"/>
    <cellStyle name="Note 5 2 3" xfId="1526" xr:uid="{00000000-0005-0000-0000-0000F6050000}"/>
    <cellStyle name="Note 5 2 3 2" xfId="1527" xr:uid="{00000000-0005-0000-0000-0000F7050000}"/>
    <cellStyle name="Note 5 2 3 2 2" xfId="1528" xr:uid="{00000000-0005-0000-0000-0000F8050000}"/>
    <cellStyle name="Note 5 2 3 2_autopost vouchers" xfId="1529" xr:uid="{00000000-0005-0000-0000-0000F9050000}"/>
    <cellStyle name="Note 5 2 3 3" xfId="1530" xr:uid="{00000000-0005-0000-0000-0000FA050000}"/>
    <cellStyle name="Note 5 2 3_ Refunds" xfId="1531" xr:uid="{00000000-0005-0000-0000-0000FB050000}"/>
    <cellStyle name="Note 5 2 4" xfId="1532" xr:uid="{00000000-0005-0000-0000-0000FC050000}"/>
    <cellStyle name="Note 5 2 4 2" xfId="1533" xr:uid="{00000000-0005-0000-0000-0000FD050000}"/>
    <cellStyle name="Note 5 2 4 2 2" xfId="1534" xr:uid="{00000000-0005-0000-0000-0000FE050000}"/>
    <cellStyle name="Note 5 2 4 2_autopost vouchers" xfId="1535" xr:uid="{00000000-0005-0000-0000-0000FF050000}"/>
    <cellStyle name="Note 5 2 4 3" xfId="1536" xr:uid="{00000000-0005-0000-0000-000000060000}"/>
    <cellStyle name="Note 5 2 4_ Refunds" xfId="1537" xr:uid="{00000000-0005-0000-0000-000001060000}"/>
    <cellStyle name="Note 5 2 5" xfId="1538" xr:uid="{00000000-0005-0000-0000-000002060000}"/>
    <cellStyle name="Note 5 2 5 2" xfId="1539" xr:uid="{00000000-0005-0000-0000-000003060000}"/>
    <cellStyle name="Note 5 2 5 2 2" xfId="1540" xr:uid="{00000000-0005-0000-0000-000004060000}"/>
    <cellStyle name="Note 5 2 5 2_autopost vouchers" xfId="1541" xr:uid="{00000000-0005-0000-0000-000005060000}"/>
    <cellStyle name="Note 5 2 5 3" xfId="1542" xr:uid="{00000000-0005-0000-0000-000006060000}"/>
    <cellStyle name="Note 5 2 5_ Refunds" xfId="1543" xr:uid="{00000000-0005-0000-0000-000007060000}"/>
    <cellStyle name="Note 5 2 6" xfId="1544" xr:uid="{00000000-0005-0000-0000-000008060000}"/>
    <cellStyle name="Note 5 2 6 2" xfId="1545" xr:uid="{00000000-0005-0000-0000-000009060000}"/>
    <cellStyle name="Note 5 2 6 2 2" xfId="1546" xr:uid="{00000000-0005-0000-0000-00000A060000}"/>
    <cellStyle name="Note 5 2 6 2_autopost vouchers" xfId="1547" xr:uid="{00000000-0005-0000-0000-00000B060000}"/>
    <cellStyle name="Note 5 2 6 3" xfId="1548" xr:uid="{00000000-0005-0000-0000-00000C060000}"/>
    <cellStyle name="Note 5 2 6_ Refunds" xfId="1549" xr:uid="{00000000-0005-0000-0000-00000D060000}"/>
    <cellStyle name="Note 5 2 7" xfId="1550" xr:uid="{00000000-0005-0000-0000-00000E060000}"/>
    <cellStyle name="Note 5 2 7 2" xfId="1551" xr:uid="{00000000-0005-0000-0000-00000F060000}"/>
    <cellStyle name="Note 5 2 7 2 2" xfId="1552" xr:uid="{00000000-0005-0000-0000-000010060000}"/>
    <cellStyle name="Note 5 2 7 2_autopost vouchers" xfId="1553" xr:uid="{00000000-0005-0000-0000-000011060000}"/>
    <cellStyle name="Note 5 2 7 3" xfId="1554" xr:uid="{00000000-0005-0000-0000-000012060000}"/>
    <cellStyle name="Note 5 2 7_ Refunds" xfId="1555" xr:uid="{00000000-0005-0000-0000-000013060000}"/>
    <cellStyle name="Note 5 2 8" xfId="1556" xr:uid="{00000000-0005-0000-0000-000014060000}"/>
    <cellStyle name="Note 5 2 8 2" xfId="1557" xr:uid="{00000000-0005-0000-0000-000015060000}"/>
    <cellStyle name="Note 5 2 8 2 2" xfId="1558" xr:uid="{00000000-0005-0000-0000-000016060000}"/>
    <cellStyle name="Note 5 2 8 2_autopost vouchers" xfId="1559" xr:uid="{00000000-0005-0000-0000-000017060000}"/>
    <cellStyle name="Note 5 2 8 3" xfId="1560" xr:uid="{00000000-0005-0000-0000-000018060000}"/>
    <cellStyle name="Note 5 2 8_ Refunds" xfId="1561" xr:uid="{00000000-0005-0000-0000-000019060000}"/>
    <cellStyle name="Note 5 2 9" xfId="1562" xr:uid="{00000000-0005-0000-0000-00001A060000}"/>
    <cellStyle name="Note 5 2 9 2" xfId="1563" xr:uid="{00000000-0005-0000-0000-00001B060000}"/>
    <cellStyle name="Note 5 2 9_autopost vouchers" xfId="1564" xr:uid="{00000000-0005-0000-0000-00001C060000}"/>
    <cellStyle name="Note 5 2_ Refunds" xfId="1565" xr:uid="{00000000-0005-0000-0000-00001D060000}"/>
    <cellStyle name="Note 5 20" xfId="1566" xr:uid="{00000000-0005-0000-0000-00001E060000}"/>
    <cellStyle name="Note 5 20 2" xfId="1567" xr:uid="{00000000-0005-0000-0000-00001F060000}"/>
    <cellStyle name="Note 5 20 2 2" xfId="1568" xr:uid="{00000000-0005-0000-0000-000020060000}"/>
    <cellStyle name="Note 5 20 2_autopost vouchers" xfId="1569" xr:uid="{00000000-0005-0000-0000-000021060000}"/>
    <cellStyle name="Note 5 20 3" xfId="1570" xr:uid="{00000000-0005-0000-0000-000022060000}"/>
    <cellStyle name="Note 5 20_ Refunds" xfId="1571" xr:uid="{00000000-0005-0000-0000-000023060000}"/>
    <cellStyle name="Note 5 21" xfId="1572" xr:uid="{00000000-0005-0000-0000-000024060000}"/>
    <cellStyle name="Note 5 21 2" xfId="1573" xr:uid="{00000000-0005-0000-0000-000025060000}"/>
    <cellStyle name="Note 5 21 2 2" xfId="1574" xr:uid="{00000000-0005-0000-0000-000026060000}"/>
    <cellStyle name="Note 5 21 2_autopost vouchers" xfId="1575" xr:uid="{00000000-0005-0000-0000-000027060000}"/>
    <cellStyle name="Note 5 21 3" xfId="1576" xr:uid="{00000000-0005-0000-0000-000028060000}"/>
    <cellStyle name="Note 5 21_ Refunds" xfId="1577" xr:uid="{00000000-0005-0000-0000-000029060000}"/>
    <cellStyle name="Note 5 22" xfId="1578" xr:uid="{00000000-0005-0000-0000-00002A060000}"/>
    <cellStyle name="Note 5 22 2" xfId="1579" xr:uid="{00000000-0005-0000-0000-00002B060000}"/>
    <cellStyle name="Note 5 22 2 2" xfId="1580" xr:uid="{00000000-0005-0000-0000-00002C060000}"/>
    <cellStyle name="Note 5 22 2_autopost vouchers" xfId="1581" xr:uid="{00000000-0005-0000-0000-00002D060000}"/>
    <cellStyle name="Note 5 22 3" xfId="1582" xr:uid="{00000000-0005-0000-0000-00002E060000}"/>
    <cellStyle name="Note 5 22_ Refunds" xfId="1583" xr:uid="{00000000-0005-0000-0000-00002F060000}"/>
    <cellStyle name="Note 5 23" xfId="1584" xr:uid="{00000000-0005-0000-0000-000030060000}"/>
    <cellStyle name="Note 5 23 2" xfId="1585" xr:uid="{00000000-0005-0000-0000-000031060000}"/>
    <cellStyle name="Note 5 23 2 2" xfId="1586" xr:uid="{00000000-0005-0000-0000-000032060000}"/>
    <cellStyle name="Note 5 23 2_autopost vouchers" xfId="1587" xr:uid="{00000000-0005-0000-0000-000033060000}"/>
    <cellStyle name="Note 5 23 3" xfId="1588" xr:uid="{00000000-0005-0000-0000-000034060000}"/>
    <cellStyle name="Note 5 23_ Refunds" xfId="1589" xr:uid="{00000000-0005-0000-0000-000035060000}"/>
    <cellStyle name="Note 5 24" xfId="1590" xr:uid="{00000000-0005-0000-0000-000036060000}"/>
    <cellStyle name="Note 5 24 2" xfId="1591" xr:uid="{00000000-0005-0000-0000-000037060000}"/>
    <cellStyle name="Note 5 24 2 2" xfId="1592" xr:uid="{00000000-0005-0000-0000-000038060000}"/>
    <cellStyle name="Note 5 24 2_autopost vouchers" xfId="1593" xr:uid="{00000000-0005-0000-0000-000039060000}"/>
    <cellStyle name="Note 5 24 3" xfId="1594" xr:uid="{00000000-0005-0000-0000-00003A060000}"/>
    <cellStyle name="Note 5 24_ Refunds" xfId="1595" xr:uid="{00000000-0005-0000-0000-00003B060000}"/>
    <cellStyle name="Note 5 25" xfId="1596" xr:uid="{00000000-0005-0000-0000-00003C060000}"/>
    <cellStyle name="Note 5 25 2" xfId="1597" xr:uid="{00000000-0005-0000-0000-00003D060000}"/>
    <cellStyle name="Note 5 25 2 2" xfId="1598" xr:uid="{00000000-0005-0000-0000-00003E060000}"/>
    <cellStyle name="Note 5 25 2_autopost vouchers" xfId="1599" xr:uid="{00000000-0005-0000-0000-00003F060000}"/>
    <cellStyle name="Note 5 25 3" xfId="1600" xr:uid="{00000000-0005-0000-0000-000040060000}"/>
    <cellStyle name="Note 5 25_ Refunds" xfId="1601" xr:uid="{00000000-0005-0000-0000-000041060000}"/>
    <cellStyle name="Note 5 26" xfId="1602" xr:uid="{00000000-0005-0000-0000-000042060000}"/>
    <cellStyle name="Note 5 26 2" xfId="1603" xr:uid="{00000000-0005-0000-0000-000043060000}"/>
    <cellStyle name="Note 5 26 2 2" xfId="1604" xr:uid="{00000000-0005-0000-0000-000044060000}"/>
    <cellStyle name="Note 5 26 2_autopost vouchers" xfId="1605" xr:uid="{00000000-0005-0000-0000-000045060000}"/>
    <cellStyle name="Note 5 26 3" xfId="1606" xr:uid="{00000000-0005-0000-0000-000046060000}"/>
    <cellStyle name="Note 5 26_ Refunds" xfId="1607" xr:uid="{00000000-0005-0000-0000-000047060000}"/>
    <cellStyle name="Note 5 27" xfId="1608" xr:uid="{00000000-0005-0000-0000-000048060000}"/>
    <cellStyle name="Note 5 27 2" xfId="1609" xr:uid="{00000000-0005-0000-0000-000049060000}"/>
    <cellStyle name="Note 5 27 2 2" xfId="1610" xr:uid="{00000000-0005-0000-0000-00004A060000}"/>
    <cellStyle name="Note 5 27 2_autopost vouchers" xfId="1611" xr:uid="{00000000-0005-0000-0000-00004B060000}"/>
    <cellStyle name="Note 5 27 3" xfId="1612" xr:uid="{00000000-0005-0000-0000-00004C060000}"/>
    <cellStyle name="Note 5 27_ Refunds" xfId="1613" xr:uid="{00000000-0005-0000-0000-00004D060000}"/>
    <cellStyle name="Note 5 28" xfId="1614" xr:uid="{00000000-0005-0000-0000-00004E060000}"/>
    <cellStyle name="Note 5 28 2" xfId="1615" xr:uid="{00000000-0005-0000-0000-00004F060000}"/>
    <cellStyle name="Note 5 28 2 2" xfId="1616" xr:uid="{00000000-0005-0000-0000-000050060000}"/>
    <cellStyle name="Note 5 28 2_autopost vouchers" xfId="1617" xr:uid="{00000000-0005-0000-0000-000051060000}"/>
    <cellStyle name="Note 5 28 3" xfId="1618" xr:uid="{00000000-0005-0000-0000-000052060000}"/>
    <cellStyle name="Note 5 28_ Refunds" xfId="1619" xr:uid="{00000000-0005-0000-0000-000053060000}"/>
    <cellStyle name="Note 5 29" xfId="1620" xr:uid="{00000000-0005-0000-0000-000054060000}"/>
    <cellStyle name="Note 5 29 2" xfId="1621" xr:uid="{00000000-0005-0000-0000-000055060000}"/>
    <cellStyle name="Note 5 29 2 2" xfId="1622" xr:uid="{00000000-0005-0000-0000-000056060000}"/>
    <cellStyle name="Note 5 29 2_autopost vouchers" xfId="1623" xr:uid="{00000000-0005-0000-0000-000057060000}"/>
    <cellStyle name="Note 5 29 3" xfId="1624" xr:uid="{00000000-0005-0000-0000-000058060000}"/>
    <cellStyle name="Note 5 29_ Refunds" xfId="1625" xr:uid="{00000000-0005-0000-0000-000059060000}"/>
    <cellStyle name="Note 5 3" xfId="1626" xr:uid="{00000000-0005-0000-0000-00005A060000}"/>
    <cellStyle name="Note 5 3 10" xfId="1627" xr:uid="{00000000-0005-0000-0000-00005B060000}"/>
    <cellStyle name="Note 5 3 2" xfId="1628" xr:uid="{00000000-0005-0000-0000-00005C060000}"/>
    <cellStyle name="Note 5 3 2 2" xfId="1629" xr:uid="{00000000-0005-0000-0000-00005D060000}"/>
    <cellStyle name="Note 5 3 2 2 2" xfId="1630" xr:uid="{00000000-0005-0000-0000-00005E060000}"/>
    <cellStyle name="Note 5 3 2 2_autopost vouchers" xfId="1631" xr:uid="{00000000-0005-0000-0000-00005F060000}"/>
    <cellStyle name="Note 5 3 2 3" xfId="1632" xr:uid="{00000000-0005-0000-0000-000060060000}"/>
    <cellStyle name="Note 5 3 2_ Refunds" xfId="1633" xr:uid="{00000000-0005-0000-0000-000061060000}"/>
    <cellStyle name="Note 5 3 3" xfId="1634" xr:uid="{00000000-0005-0000-0000-000062060000}"/>
    <cellStyle name="Note 5 3 3 2" xfId="1635" xr:uid="{00000000-0005-0000-0000-000063060000}"/>
    <cellStyle name="Note 5 3 3 2 2" xfId="1636" xr:uid="{00000000-0005-0000-0000-000064060000}"/>
    <cellStyle name="Note 5 3 3 2_autopost vouchers" xfId="1637" xr:uid="{00000000-0005-0000-0000-000065060000}"/>
    <cellStyle name="Note 5 3 3 3" xfId="1638" xr:uid="{00000000-0005-0000-0000-000066060000}"/>
    <cellStyle name="Note 5 3 3_ Refunds" xfId="1639" xr:uid="{00000000-0005-0000-0000-000067060000}"/>
    <cellStyle name="Note 5 3 4" xfId="1640" xr:uid="{00000000-0005-0000-0000-000068060000}"/>
    <cellStyle name="Note 5 3 4 2" xfId="1641" xr:uid="{00000000-0005-0000-0000-000069060000}"/>
    <cellStyle name="Note 5 3 4 2 2" xfId="1642" xr:uid="{00000000-0005-0000-0000-00006A060000}"/>
    <cellStyle name="Note 5 3 4 2_autopost vouchers" xfId="1643" xr:uid="{00000000-0005-0000-0000-00006B060000}"/>
    <cellStyle name="Note 5 3 4 3" xfId="1644" xr:uid="{00000000-0005-0000-0000-00006C060000}"/>
    <cellStyle name="Note 5 3 4_ Refunds" xfId="1645" xr:uid="{00000000-0005-0000-0000-00006D060000}"/>
    <cellStyle name="Note 5 3 5" xfId="1646" xr:uid="{00000000-0005-0000-0000-00006E060000}"/>
    <cellStyle name="Note 5 3 5 2" xfId="1647" xr:uid="{00000000-0005-0000-0000-00006F060000}"/>
    <cellStyle name="Note 5 3 5 2 2" xfId="1648" xr:uid="{00000000-0005-0000-0000-000070060000}"/>
    <cellStyle name="Note 5 3 5 2_autopost vouchers" xfId="1649" xr:uid="{00000000-0005-0000-0000-000071060000}"/>
    <cellStyle name="Note 5 3 5 3" xfId="1650" xr:uid="{00000000-0005-0000-0000-000072060000}"/>
    <cellStyle name="Note 5 3 5_ Refunds" xfId="1651" xr:uid="{00000000-0005-0000-0000-000073060000}"/>
    <cellStyle name="Note 5 3 6" xfId="1652" xr:uid="{00000000-0005-0000-0000-000074060000}"/>
    <cellStyle name="Note 5 3 6 2" xfId="1653" xr:uid="{00000000-0005-0000-0000-000075060000}"/>
    <cellStyle name="Note 5 3 6 2 2" xfId="1654" xr:uid="{00000000-0005-0000-0000-000076060000}"/>
    <cellStyle name="Note 5 3 6 2_autopost vouchers" xfId="1655" xr:uid="{00000000-0005-0000-0000-000077060000}"/>
    <cellStyle name="Note 5 3 6 3" xfId="1656" xr:uid="{00000000-0005-0000-0000-000078060000}"/>
    <cellStyle name="Note 5 3 6_ Refunds" xfId="1657" xr:uid="{00000000-0005-0000-0000-000079060000}"/>
    <cellStyle name="Note 5 3 7" xfId="1658" xr:uid="{00000000-0005-0000-0000-00007A060000}"/>
    <cellStyle name="Note 5 3 7 2" xfId="1659" xr:uid="{00000000-0005-0000-0000-00007B060000}"/>
    <cellStyle name="Note 5 3 7 2 2" xfId="1660" xr:uid="{00000000-0005-0000-0000-00007C060000}"/>
    <cellStyle name="Note 5 3 7 2_autopost vouchers" xfId="1661" xr:uid="{00000000-0005-0000-0000-00007D060000}"/>
    <cellStyle name="Note 5 3 7 3" xfId="1662" xr:uid="{00000000-0005-0000-0000-00007E060000}"/>
    <cellStyle name="Note 5 3 7_ Refunds" xfId="1663" xr:uid="{00000000-0005-0000-0000-00007F060000}"/>
    <cellStyle name="Note 5 3 8" xfId="1664" xr:uid="{00000000-0005-0000-0000-000080060000}"/>
    <cellStyle name="Note 5 3 8 2" xfId="1665" xr:uid="{00000000-0005-0000-0000-000081060000}"/>
    <cellStyle name="Note 5 3 8 2 2" xfId="1666" xr:uid="{00000000-0005-0000-0000-000082060000}"/>
    <cellStyle name="Note 5 3 8 2_autopost vouchers" xfId="1667" xr:uid="{00000000-0005-0000-0000-000083060000}"/>
    <cellStyle name="Note 5 3 8 3" xfId="1668" xr:uid="{00000000-0005-0000-0000-000084060000}"/>
    <cellStyle name="Note 5 3 8_ Refunds" xfId="1669" xr:uid="{00000000-0005-0000-0000-000085060000}"/>
    <cellStyle name="Note 5 3 9" xfId="1670" xr:uid="{00000000-0005-0000-0000-000086060000}"/>
    <cellStyle name="Note 5 3 9 2" xfId="1671" xr:uid="{00000000-0005-0000-0000-000087060000}"/>
    <cellStyle name="Note 5 3 9_autopost vouchers" xfId="1672" xr:uid="{00000000-0005-0000-0000-000088060000}"/>
    <cellStyle name="Note 5 3_ Refunds" xfId="1673" xr:uid="{00000000-0005-0000-0000-000089060000}"/>
    <cellStyle name="Note 5 30" xfId="1674" xr:uid="{00000000-0005-0000-0000-00008A060000}"/>
    <cellStyle name="Note 5 30 2" xfId="1675" xr:uid="{00000000-0005-0000-0000-00008B060000}"/>
    <cellStyle name="Note 5 30 2 2" xfId="1676" xr:uid="{00000000-0005-0000-0000-00008C060000}"/>
    <cellStyle name="Note 5 30 2_autopost vouchers" xfId="1677" xr:uid="{00000000-0005-0000-0000-00008D060000}"/>
    <cellStyle name="Note 5 30 3" xfId="1678" xr:uid="{00000000-0005-0000-0000-00008E060000}"/>
    <cellStyle name="Note 5 30_ Refunds" xfId="1679" xr:uid="{00000000-0005-0000-0000-00008F060000}"/>
    <cellStyle name="Note 5 31" xfId="1680" xr:uid="{00000000-0005-0000-0000-000090060000}"/>
    <cellStyle name="Note 5 31 2" xfId="1681" xr:uid="{00000000-0005-0000-0000-000091060000}"/>
    <cellStyle name="Note 5 31 2 2" xfId="1682" xr:uid="{00000000-0005-0000-0000-000092060000}"/>
    <cellStyle name="Note 5 31 2_autopost vouchers" xfId="1683" xr:uid="{00000000-0005-0000-0000-000093060000}"/>
    <cellStyle name="Note 5 31 3" xfId="1684" xr:uid="{00000000-0005-0000-0000-000094060000}"/>
    <cellStyle name="Note 5 31_ Refunds" xfId="1685" xr:uid="{00000000-0005-0000-0000-000095060000}"/>
    <cellStyle name="Note 5 32" xfId="1686" xr:uid="{00000000-0005-0000-0000-000096060000}"/>
    <cellStyle name="Note 5 32 2" xfId="1687" xr:uid="{00000000-0005-0000-0000-000097060000}"/>
    <cellStyle name="Note 5 32 2 2" xfId="1688" xr:uid="{00000000-0005-0000-0000-000098060000}"/>
    <cellStyle name="Note 5 32 2_autopost vouchers" xfId="1689" xr:uid="{00000000-0005-0000-0000-000099060000}"/>
    <cellStyle name="Note 5 32 3" xfId="1690" xr:uid="{00000000-0005-0000-0000-00009A060000}"/>
    <cellStyle name="Note 5 32_ Refunds" xfId="1691" xr:uid="{00000000-0005-0000-0000-00009B060000}"/>
    <cellStyle name="Note 5 33" xfId="1692" xr:uid="{00000000-0005-0000-0000-00009C060000}"/>
    <cellStyle name="Note 5 33 2" xfId="1693" xr:uid="{00000000-0005-0000-0000-00009D060000}"/>
    <cellStyle name="Note 5 33_autopost vouchers" xfId="1694" xr:uid="{00000000-0005-0000-0000-00009E060000}"/>
    <cellStyle name="Note 5 34" xfId="1695" xr:uid="{00000000-0005-0000-0000-00009F060000}"/>
    <cellStyle name="Note 5 4" xfId="1696" xr:uid="{00000000-0005-0000-0000-0000A0060000}"/>
    <cellStyle name="Note 5 4 10" xfId="1697" xr:uid="{00000000-0005-0000-0000-0000A1060000}"/>
    <cellStyle name="Note 5 4 2" xfId="1698" xr:uid="{00000000-0005-0000-0000-0000A2060000}"/>
    <cellStyle name="Note 5 4 2 2" xfId="1699" xr:uid="{00000000-0005-0000-0000-0000A3060000}"/>
    <cellStyle name="Note 5 4 2 2 2" xfId="1700" xr:uid="{00000000-0005-0000-0000-0000A4060000}"/>
    <cellStyle name="Note 5 4 2 2_autopost vouchers" xfId="1701" xr:uid="{00000000-0005-0000-0000-0000A5060000}"/>
    <cellStyle name="Note 5 4 2 3" xfId="1702" xr:uid="{00000000-0005-0000-0000-0000A6060000}"/>
    <cellStyle name="Note 5 4 2_ Refunds" xfId="1703" xr:uid="{00000000-0005-0000-0000-0000A7060000}"/>
    <cellStyle name="Note 5 4 3" xfId="1704" xr:uid="{00000000-0005-0000-0000-0000A8060000}"/>
    <cellStyle name="Note 5 4 3 2" xfId="1705" xr:uid="{00000000-0005-0000-0000-0000A9060000}"/>
    <cellStyle name="Note 5 4 3 2 2" xfId="1706" xr:uid="{00000000-0005-0000-0000-0000AA060000}"/>
    <cellStyle name="Note 5 4 3 2_autopost vouchers" xfId="1707" xr:uid="{00000000-0005-0000-0000-0000AB060000}"/>
    <cellStyle name="Note 5 4 3 3" xfId="1708" xr:uid="{00000000-0005-0000-0000-0000AC060000}"/>
    <cellStyle name="Note 5 4 3_ Refunds" xfId="1709" xr:uid="{00000000-0005-0000-0000-0000AD060000}"/>
    <cellStyle name="Note 5 4 4" xfId="1710" xr:uid="{00000000-0005-0000-0000-0000AE060000}"/>
    <cellStyle name="Note 5 4 4 2" xfId="1711" xr:uid="{00000000-0005-0000-0000-0000AF060000}"/>
    <cellStyle name="Note 5 4 4 2 2" xfId="1712" xr:uid="{00000000-0005-0000-0000-0000B0060000}"/>
    <cellStyle name="Note 5 4 4 2_autopost vouchers" xfId="1713" xr:uid="{00000000-0005-0000-0000-0000B1060000}"/>
    <cellStyle name="Note 5 4 4 3" xfId="1714" xr:uid="{00000000-0005-0000-0000-0000B2060000}"/>
    <cellStyle name="Note 5 4 4_ Refunds" xfId="1715" xr:uid="{00000000-0005-0000-0000-0000B3060000}"/>
    <cellStyle name="Note 5 4 5" xfId="1716" xr:uid="{00000000-0005-0000-0000-0000B4060000}"/>
    <cellStyle name="Note 5 4 5 2" xfId="1717" xr:uid="{00000000-0005-0000-0000-0000B5060000}"/>
    <cellStyle name="Note 5 4 5 2 2" xfId="1718" xr:uid="{00000000-0005-0000-0000-0000B6060000}"/>
    <cellStyle name="Note 5 4 5 2_autopost vouchers" xfId="1719" xr:uid="{00000000-0005-0000-0000-0000B7060000}"/>
    <cellStyle name="Note 5 4 5 3" xfId="1720" xr:uid="{00000000-0005-0000-0000-0000B8060000}"/>
    <cellStyle name="Note 5 4 5_ Refunds" xfId="1721" xr:uid="{00000000-0005-0000-0000-0000B9060000}"/>
    <cellStyle name="Note 5 4 6" xfId="1722" xr:uid="{00000000-0005-0000-0000-0000BA060000}"/>
    <cellStyle name="Note 5 4 6 2" xfId="1723" xr:uid="{00000000-0005-0000-0000-0000BB060000}"/>
    <cellStyle name="Note 5 4 6 2 2" xfId="1724" xr:uid="{00000000-0005-0000-0000-0000BC060000}"/>
    <cellStyle name="Note 5 4 6 2_autopost vouchers" xfId="1725" xr:uid="{00000000-0005-0000-0000-0000BD060000}"/>
    <cellStyle name="Note 5 4 6 3" xfId="1726" xr:uid="{00000000-0005-0000-0000-0000BE060000}"/>
    <cellStyle name="Note 5 4 6_ Refunds" xfId="1727" xr:uid="{00000000-0005-0000-0000-0000BF060000}"/>
    <cellStyle name="Note 5 4 7" xfId="1728" xr:uid="{00000000-0005-0000-0000-0000C0060000}"/>
    <cellStyle name="Note 5 4 7 2" xfId="1729" xr:uid="{00000000-0005-0000-0000-0000C1060000}"/>
    <cellStyle name="Note 5 4 7 2 2" xfId="1730" xr:uid="{00000000-0005-0000-0000-0000C2060000}"/>
    <cellStyle name="Note 5 4 7 2_autopost vouchers" xfId="1731" xr:uid="{00000000-0005-0000-0000-0000C3060000}"/>
    <cellStyle name="Note 5 4 7 3" xfId="1732" xr:uid="{00000000-0005-0000-0000-0000C4060000}"/>
    <cellStyle name="Note 5 4 7_ Refunds" xfId="1733" xr:uid="{00000000-0005-0000-0000-0000C5060000}"/>
    <cellStyle name="Note 5 4 8" xfId="1734" xr:uid="{00000000-0005-0000-0000-0000C6060000}"/>
    <cellStyle name="Note 5 4 8 2" xfId="1735" xr:uid="{00000000-0005-0000-0000-0000C7060000}"/>
    <cellStyle name="Note 5 4 8 2 2" xfId="1736" xr:uid="{00000000-0005-0000-0000-0000C8060000}"/>
    <cellStyle name="Note 5 4 8 2_autopost vouchers" xfId="1737" xr:uid="{00000000-0005-0000-0000-0000C9060000}"/>
    <cellStyle name="Note 5 4 8 3" xfId="1738" xr:uid="{00000000-0005-0000-0000-0000CA060000}"/>
    <cellStyle name="Note 5 4 8_ Refunds" xfId="1739" xr:uid="{00000000-0005-0000-0000-0000CB060000}"/>
    <cellStyle name="Note 5 4 9" xfId="1740" xr:uid="{00000000-0005-0000-0000-0000CC060000}"/>
    <cellStyle name="Note 5 4 9 2" xfId="1741" xr:uid="{00000000-0005-0000-0000-0000CD060000}"/>
    <cellStyle name="Note 5 4 9_autopost vouchers" xfId="1742" xr:uid="{00000000-0005-0000-0000-0000CE060000}"/>
    <cellStyle name="Note 5 4_ Refunds" xfId="1743" xr:uid="{00000000-0005-0000-0000-0000CF060000}"/>
    <cellStyle name="Note 5 5" xfId="1744" xr:uid="{00000000-0005-0000-0000-0000D0060000}"/>
    <cellStyle name="Note 5 5 2" xfId="1745" xr:uid="{00000000-0005-0000-0000-0000D1060000}"/>
    <cellStyle name="Note 5 5 2 2" xfId="1746" xr:uid="{00000000-0005-0000-0000-0000D2060000}"/>
    <cellStyle name="Note 5 5 2_autopost vouchers" xfId="1747" xr:uid="{00000000-0005-0000-0000-0000D3060000}"/>
    <cellStyle name="Note 5 5 3" xfId="1748" xr:uid="{00000000-0005-0000-0000-0000D4060000}"/>
    <cellStyle name="Note 5 5_ Refunds" xfId="1749" xr:uid="{00000000-0005-0000-0000-0000D5060000}"/>
    <cellStyle name="Note 5 6" xfId="1750" xr:uid="{00000000-0005-0000-0000-0000D6060000}"/>
    <cellStyle name="Note 5 6 2" xfId="1751" xr:uid="{00000000-0005-0000-0000-0000D7060000}"/>
    <cellStyle name="Note 5 6 2 2" xfId="1752" xr:uid="{00000000-0005-0000-0000-0000D8060000}"/>
    <cellStyle name="Note 5 6 2_autopost vouchers" xfId="1753" xr:uid="{00000000-0005-0000-0000-0000D9060000}"/>
    <cellStyle name="Note 5 6 3" xfId="1754" xr:uid="{00000000-0005-0000-0000-0000DA060000}"/>
    <cellStyle name="Note 5 6_ Refunds" xfId="1755" xr:uid="{00000000-0005-0000-0000-0000DB060000}"/>
    <cellStyle name="Note 5 7" xfId="1756" xr:uid="{00000000-0005-0000-0000-0000DC060000}"/>
    <cellStyle name="Note 5 7 2" xfId="1757" xr:uid="{00000000-0005-0000-0000-0000DD060000}"/>
    <cellStyle name="Note 5 7 2 2" xfId="1758" xr:uid="{00000000-0005-0000-0000-0000DE060000}"/>
    <cellStyle name="Note 5 7 2_autopost vouchers" xfId="1759" xr:uid="{00000000-0005-0000-0000-0000DF060000}"/>
    <cellStyle name="Note 5 7 3" xfId="1760" xr:uid="{00000000-0005-0000-0000-0000E0060000}"/>
    <cellStyle name="Note 5 7_ Refunds" xfId="1761" xr:uid="{00000000-0005-0000-0000-0000E1060000}"/>
    <cellStyle name="Note 5 8" xfId="1762" xr:uid="{00000000-0005-0000-0000-0000E2060000}"/>
    <cellStyle name="Note 5 8 2" xfId="1763" xr:uid="{00000000-0005-0000-0000-0000E3060000}"/>
    <cellStyle name="Note 5 8 2 2" xfId="1764" xr:uid="{00000000-0005-0000-0000-0000E4060000}"/>
    <cellStyle name="Note 5 8 2_autopost vouchers" xfId="1765" xr:uid="{00000000-0005-0000-0000-0000E5060000}"/>
    <cellStyle name="Note 5 8 3" xfId="1766" xr:uid="{00000000-0005-0000-0000-0000E6060000}"/>
    <cellStyle name="Note 5 8_ Refunds" xfId="1767" xr:uid="{00000000-0005-0000-0000-0000E7060000}"/>
    <cellStyle name="Note 5 9" xfId="1768" xr:uid="{00000000-0005-0000-0000-0000E8060000}"/>
    <cellStyle name="Note 5 9 2" xfId="1769" xr:uid="{00000000-0005-0000-0000-0000E9060000}"/>
    <cellStyle name="Note 5 9 2 2" xfId="1770" xr:uid="{00000000-0005-0000-0000-0000EA060000}"/>
    <cellStyle name="Note 5 9 2_autopost vouchers" xfId="1771" xr:uid="{00000000-0005-0000-0000-0000EB060000}"/>
    <cellStyle name="Note 5 9 3" xfId="1772" xr:uid="{00000000-0005-0000-0000-0000EC060000}"/>
    <cellStyle name="Note 5 9_ Refunds" xfId="1773" xr:uid="{00000000-0005-0000-0000-0000ED060000}"/>
    <cellStyle name="Note 5_ Refunds" xfId="1774" xr:uid="{00000000-0005-0000-0000-0000EE060000}"/>
    <cellStyle name="Note 6" xfId="1775" xr:uid="{00000000-0005-0000-0000-0000EF060000}"/>
    <cellStyle name="Note 6 10" xfId="1776" xr:uid="{00000000-0005-0000-0000-0000F0060000}"/>
    <cellStyle name="Note 6 10 2" xfId="1777" xr:uid="{00000000-0005-0000-0000-0000F1060000}"/>
    <cellStyle name="Note 6 10 2 2" xfId="1778" xr:uid="{00000000-0005-0000-0000-0000F2060000}"/>
    <cellStyle name="Note 6 10 2_autopost vouchers" xfId="1779" xr:uid="{00000000-0005-0000-0000-0000F3060000}"/>
    <cellStyle name="Note 6 10 3" xfId="1780" xr:uid="{00000000-0005-0000-0000-0000F4060000}"/>
    <cellStyle name="Note 6 10_ Refunds" xfId="1781" xr:uid="{00000000-0005-0000-0000-0000F5060000}"/>
    <cellStyle name="Note 6 11" xfId="1782" xr:uid="{00000000-0005-0000-0000-0000F6060000}"/>
    <cellStyle name="Note 6 11 2" xfId="1783" xr:uid="{00000000-0005-0000-0000-0000F7060000}"/>
    <cellStyle name="Note 6 11 2 2" xfId="1784" xr:uid="{00000000-0005-0000-0000-0000F8060000}"/>
    <cellStyle name="Note 6 11 2_autopost vouchers" xfId="1785" xr:uid="{00000000-0005-0000-0000-0000F9060000}"/>
    <cellStyle name="Note 6 11 3" xfId="1786" xr:uid="{00000000-0005-0000-0000-0000FA060000}"/>
    <cellStyle name="Note 6 11_ Refunds" xfId="1787" xr:uid="{00000000-0005-0000-0000-0000FB060000}"/>
    <cellStyle name="Note 6 12" xfId="1788" xr:uid="{00000000-0005-0000-0000-0000FC060000}"/>
    <cellStyle name="Note 6 12 2" xfId="1789" xr:uid="{00000000-0005-0000-0000-0000FD060000}"/>
    <cellStyle name="Note 6 12 2 2" xfId="1790" xr:uid="{00000000-0005-0000-0000-0000FE060000}"/>
    <cellStyle name="Note 6 12 2_autopost vouchers" xfId="1791" xr:uid="{00000000-0005-0000-0000-0000FF060000}"/>
    <cellStyle name="Note 6 12 3" xfId="1792" xr:uid="{00000000-0005-0000-0000-000000070000}"/>
    <cellStyle name="Note 6 12_ Refunds" xfId="1793" xr:uid="{00000000-0005-0000-0000-000001070000}"/>
    <cellStyle name="Note 6 13" xfId="1794" xr:uid="{00000000-0005-0000-0000-000002070000}"/>
    <cellStyle name="Note 6 13 2" xfId="1795" xr:uid="{00000000-0005-0000-0000-000003070000}"/>
    <cellStyle name="Note 6 13 2 2" xfId="1796" xr:uid="{00000000-0005-0000-0000-000004070000}"/>
    <cellStyle name="Note 6 13 2_autopost vouchers" xfId="1797" xr:uid="{00000000-0005-0000-0000-000005070000}"/>
    <cellStyle name="Note 6 13 3" xfId="1798" xr:uid="{00000000-0005-0000-0000-000006070000}"/>
    <cellStyle name="Note 6 13_ Refunds" xfId="1799" xr:uid="{00000000-0005-0000-0000-000007070000}"/>
    <cellStyle name="Note 6 14" xfId="1800" xr:uid="{00000000-0005-0000-0000-000008070000}"/>
    <cellStyle name="Note 6 14 2" xfId="1801" xr:uid="{00000000-0005-0000-0000-000009070000}"/>
    <cellStyle name="Note 6 14 2 2" xfId="1802" xr:uid="{00000000-0005-0000-0000-00000A070000}"/>
    <cellStyle name="Note 6 14 2_autopost vouchers" xfId="1803" xr:uid="{00000000-0005-0000-0000-00000B070000}"/>
    <cellStyle name="Note 6 14 3" xfId="1804" xr:uid="{00000000-0005-0000-0000-00000C070000}"/>
    <cellStyle name="Note 6 14_ Refunds" xfId="1805" xr:uid="{00000000-0005-0000-0000-00000D070000}"/>
    <cellStyle name="Note 6 15" xfId="1806" xr:uid="{00000000-0005-0000-0000-00000E070000}"/>
    <cellStyle name="Note 6 15 2" xfId="1807" xr:uid="{00000000-0005-0000-0000-00000F070000}"/>
    <cellStyle name="Note 6 15 2 2" xfId="1808" xr:uid="{00000000-0005-0000-0000-000010070000}"/>
    <cellStyle name="Note 6 15 2_autopost vouchers" xfId="1809" xr:uid="{00000000-0005-0000-0000-000011070000}"/>
    <cellStyle name="Note 6 15 3" xfId="1810" xr:uid="{00000000-0005-0000-0000-000012070000}"/>
    <cellStyle name="Note 6 15_ Refunds" xfId="1811" xr:uid="{00000000-0005-0000-0000-000013070000}"/>
    <cellStyle name="Note 6 16" xfId="1812" xr:uid="{00000000-0005-0000-0000-000014070000}"/>
    <cellStyle name="Note 6 16 2" xfId="1813" xr:uid="{00000000-0005-0000-0000-000015070000}"/>
    <cellStyle name="Note 6 16 2 2" xfId="1814" xr:uid="{00000000-0005-0000-0000-000016070000}"/>
    <cellStyle name="Note 6 16 2_autopost vouchers" xfId="1815" xr:uid="{00000000-0005-0000-0000-000017070000}"/>
    <cellStyle name="Note 6 16 3" xfId="1816" xr:uid="{00000000-0005-0000-0000-000018070000}"/>
    <cellStyle name="Note 6 16_ Refunds" xfId="1817" xr:uid="{00000000-0005-0000-0000-000019070000}"/>
    <cellStyle name="Note 6 17" xfId="1818" xr:uid="{00000000-0005-0000-0000-00001A070000}"/>
    <cellStyle name="Note 6 17 2" xfId="1819" xr:uid="{00000000-0005-0000-0000-00001B070000}"/>
    <cellStyle name="Note 6 17 2 2" xfId="1820" xr:uid="{00000000-0005-0000-0000-00001C070000}"/>
    <cellStyle name="Note 6 17 2_autopost vouchers" xfId="1821" xr:uid="{00000000-0005-0000-0000-00001D070000}"/>
    <cellStyle name="Note 6 17 3" xfId="1822" xr:uid="{00000000-0005-0000-0000-00001E070000}"/>
    <cellStyle name="Note 6 17_ Refunds" xfId="1823" xr:uid="{00000000-0005-0000-0000-00001F070000}"/>
    <cellStyle name="Note 6 18" xfId="1824" xr:uid="{00000000-0005-0000-0000-000020070000}"/>
    <cellStyle name="Note 6 18 2" xfId="1825" xr:uid="{00000000-0005-0000-0000-000021070000}"/>
    <cellStyle name="Note 6 18 2 2" xfId="1826" xr:uid="{00000000-0005-0000-0000-000022070000}"/>
    <cellStyle name="Note 6 18 2_autopost vouchers" xfId="1827" xr:uid="{00000000-0005-0000-0000-000023070000}"/>
    <cellStyle name="Note 6 18 3" xfId="1828" xr:uid="{00000000-0005-0000-0000-000024070000}"/>
    <cellStyle name="Note 6 18_ Refunds" xfId="1829" xr:uid="{00000000-0005-0000-0000-000025070000}"/>
    <cellStyle name="Note 6 19" xfId="1830" xr:uid="{00000000-0005-0000-0000-000026070000}"/>
    <cellStyle name="Note 6 19 2" xfId="1831" xr:uid="{00000000-0005-0000-0000-000027070000}"/>
    <cellStyle name="Note 6 19 2 2" xfId="1832" xr:uid="{00000000-0005-0000-0000-000028070000}"/>
    <cellStyle name="Note 6 19 2_autopost vouchers" xfId="1833" xr:uid="{00000000-0005-0000-0000-000029070000}"/>
    <cellStyle name="Note 6 19 3" xfId="1834" xr:uid="{00000000-0005-0000-0000-00002A070000}"/>
    <cellStyle name="Note 6 19_ Refunds" xfId="1835" xr:uid="{00000000-0005-0000-0000-00002B070000}"/>
    <cellStyle name="Note 6 2" xfId="1836" xr:uid="{00000000-0005-0000-0000-00002C070000}"/>
    <cellStyle name="Note 6 2 10" xfId="1837" xr:uid="{00000000-0005-0000-0000-00002D070000}"/>
    <cellStyle name="Note 6 2 10 2" xfId="1838" xr:uid="{00000000-0005-0000-0000-00002E070000}"/>
    <cellStyle name="Note 6 2 10 2 2" xfId="1839" xr:uid="{00000000-0005-0000-0000-00002F070000}"/>
    <cellStyle name="Note 6 2 10 2_autopost vouchers" xfId="1840" xr:uid="{00000000-0005-0000-0000-000030070000}"/>
    <cellStyle name="Note 6 2 10 3" xfId="1841" xr:uid="{00000000-0005-0000-0000-000031070000}"/>
    <cellStyle name="Note 6 2 10_ Refunds" xfId="1842" xr:uid="{00000000-0005-0000-0000-000032070000}"/>
    <cellStyle name="Note 6 2 11" xfId="1843" xr:uid="{00000000-0005-0000-0000-000033070000}"/>
    <cellStyle name="Note 6 2 11 2" xfId="1844" xr:uid="{00000000-0005-0000-0000-000034070000}"/>
    <cellStyle name="Note 6 2 11_autopost vouchers" xfId="1845" xr:uid="{00000000-0005-0000-0000-000035070000}"/>
    <cellStyle name="Note 6 2 12" xfId="1846" xr:uid="{00000000-0005-0000-0000-000036070000}"/>
    <cellStyle name="Note 6 2 2" xfId="1847" xr:uid="{00000000-0005-0000-0000-000037070000}"/>
    <cellStyle name="Note 6 2 2 10" xfId="1848" xr:uid="{00000000-0005-0000-0000-000038070000}"/>
    <cellStyle name="Note 6 2 2 10 2" xfId="1849" xr:uid="{00000000-0005-0000-0000-000039070000}"/>
    <cellStyle name="Note 6 2 2 10_autopost vouchers" xfId="1850" xr:uid="{00000000-0005-0000-0000-00003A070000}"/>
    <cellStyle name="Note 6 2 2 11" xfId="1851" xr:uid="{00000000-0005-0000-0000-00003B070000}"/>
    <cellStyle name="Note 6 2 2 2" xfId="1852" xr:uid="{00000000-0005-0000-0000-00003C070000}"/>
    <cellStyle name="Note 6 2 2 2 2" xfId="1853" xr:uid="{00000000-0005-0000-0000-00003D070000}"/>
    <cellStyle name="Note 6 2 2 2 2 2" xfId="1854" xr:uid="{00000000-0005-0000-0000-00003E070000}"/>
    <cellStyle name="Note 6 2 2 2 2_autopost vouchers" xfId="1855" xr:uid="{00000000-0005-0000-0000-00003F070000}"/>
    <cellStyle name="Note 6 2 2 2 3" xfId="1856" xr:uid="{00000000-0005-0000-0000-000040070000}"/>
    <cellStyle name="Note 6 2 2 2_ Refunds" xfId="1857" xr:uid="{00000000-0005-0000-0000-000041070000}"/>
    <cellStyle name="Note 6 2 2 3" xfId="1858" xr:uid="{00000000-0005-0000-0000-000042070000}"/>
    <cellStyle name="Note 6 2 2 3 2" xfId="1859" xr:uid="{00000000-0005-0000-0000-000043070000}"/>
    <cellStyle name="Note 6 2 2 3 2 2" xfId="1860" xr:uid="{00000000-0005-0000-0000-000044070000}"/>
    <cellStyle name="Note 6 2 2 3 2_autopost vouchers" xfId="1861" xr:uid="{00000000-0005-0000-0000-000045070000}"/>
    <cellStyle name="Note 6 2 2 3 3" xfId="1862" xr:uid="{00000000-0005-0000-0000-000046070000}"/>
    <cellStyle name="Note 6 2 2 3_ Refunds" xfId="1863" xr:uid="{00000000-0005-0000-0000-000047070000}"/>
    <cellStyle name="Note 6 2 2 4" xfId="1864" xr:uid="{00000000-0005-0000-0000-000048070000}"/>
    <cellStyle name="Note 6 2 2 4 2" xfId="1865" xr:uid="{00000000-0005-0000-0000-000049070000}"/>
    <cellStyle name="Note 6 2 2 4 2 2" xfId="1866" xr:uid="{00000000-0005-0000-0000-00004A070000}"/>
    <cellStyle name="Note 6 2 2 4 2_autopost vouchers" xfId="1867" xr:uid="{00000000-0005-0000-0000-00004B070000}"/>
    <cellStyle name="Note 6 2 2 4 3" xfId="1868" xr:uid="{00000000-0005-0000-0000-00004C070000}"/>
    <cellStyle name="Note 6 2 2 4_ Refunds" xfId="1869" xr:uid="{00000000-0005-0000-0000-00004D070000}"/>
    <cellStyle name="Note 6 2 2 5" xfId="1870" xr:uid="{00000000-0005-0000-0000-00004E070000}"/>
    <cellStyle name="Note 6 2 2 5 2" xfId="1871" xr:uid="{00000000-0005-0000-0000-00004F070000}"/>
    <cellStyle name="Note 6 2 2 5 2 2" xfId="1872" xr:uid="{00000000-0005-0000-0000-000050070000}"/>
    <cellStyle name="Note 6 2 2 5 2_autopost vouchers" xfId="1873" xr:uid="{00000000-0005-0000-0000-000051070000}"/>
    <cellStyle name="Note 6 2 2 5 3" xfId="1874" xr:uid="{00000000-0005-0000-0000-000052070000}"/>
    <cellStyle name="Note 6 2 2 5_ Refunds" xfId="1875" xr:uid="{00000000-0005-0000-0000-000053070000}"/>
    <cellStyle name="Note 6 2 2 6" xfId="1876" xr:uid="{00000000-0005-0000-0000-000054070000}"/>
    <cellStyle name="Note 6 2 2 6 2" xfId="1877" xr:uid="{00000000-0005-0000-0000-000055070000}"/>
    <cellStyle name="Note 6 2 2 6 2 2" xfId="1878" xr:uid="{00000000-0005-0000-0000-000056070000}"/>
    <cellStyle name="Note 6 2 2 6 2_autopost vouchers" xfId="1879" xr:uid="{00000000-0005-0000-0000-000057070000}"/>
    <cellStyle name="Note 6 2 2 6 3" xfId="1880" xr:uid="{00000000-0005-0000-0000-000058070000}"/>
    <cellStyle name="Note 6 2 2 6_ Refunds" xfId="1881" xr:uid="{00000000-0005-0000-0000-000059070000}"/>
    <cellStyle name="Note 6 2 2 7" xfId="1882" xr:uid="{00000000-0005-0000-0000-00005A070000}"/>
    <cellStyle name="Note 6 2 2 7 2" xfId="1883" xr:uid="{00000000-0005-0000-0000-00005B070000}"/>
    <cellStyle name="Note 6 2 2 7 2 2" xfId="1884" xr:uid="{00000000-0005-0000-0000-00005C070000}"/>
    <cellStyle name="Note 6 2 2 7 2_autopost vouchers" xfId="1885" xr:uid="{00000000-0005-0000-0000-00005D070000}"/>
    <cellStyle name="Note 6 2 2 7 3" xfId="1886" xr:uid="{00000000-0005-0000-0000-00005E070000}"/>
    <cellStyle name="Note 6 2 2 7_ Refunds" xfId="1887" xr:uid="{00000000-0005-0000-0000-00005F070000}"/>
    <cellStyle name="Note 6 2 2 8" xfId="1888" xr:uid="{00000000-0005-0000-0000-000060070000}"/>
    <cellStyle name="Note 6 2 2 8 2" xfId="1889" xr:uid="{00000000-0005-0000-0000-000061070000}"/>
    <cellStyle name="Note 6 2 2 8 2 2" xfId="1890" xr:uid="{00000000-0005-0000-0000-000062070000}"/>
    <cellStyle name="Note 6 2 2 8 2_autopost vouchers" xfId="1891" xr:uid="{00000000-0005-0000-0000-000063070000}"/>
    <cellStyle name="Note 6 2 2 8 3" xfId="1892" xr:uid="{00000000-0005-0000-0000-000064070000}"/>
    <cellStyle name="Note 6 2 2 8_ Refunds" xfId="1893" xr:uid="{00000000-0005-0000-0000-000065070000}"/>
    <cellStyle name="Note 6 2 2 9" xfId="1894" xr:uid="{00000000-0005-0000-0000-000066070000}"/>
    <cellStyle name="Note 6 2 2 9 2" xfId="1895" xr:uid="{00000000-0005-0000-0000-000067070000}"/>
    <cellStyle name="Note 6 2 2 9 2 2" xfId="1896" xr:uid="{00000000-0005-0000-0000-000068070000}"/>
    <cellStyle name="Note 6 2 2 9 2_autopost vouchers" xfId="1897" xr:uid="{00000000-0005-0000-0000-000069070000}"/>
    <cellStyle name="Note 6 2 2 9 3" xfId="1898" xr:uid="{00000000-0005-0000-0000-00006A070000}"/>
    <cellStyle name="Note 6 2 2 9_ Refunds" xfId="1899" xr:uid="{00000000-0005-0000-0000-00006B070000}"/>
    <cellStyle name="Note 6 2 2_ Refunds" xfId="1900" xr:uid="{00000000-0005-0000-0000-00006C070000}"/>
    <cellStyle name="Note 6 2 3" xfId="1901" xr:uid="{00000000-0005-0000-0000-00006D070000}"/>
    <cellStyle name="Note 6 2 3 2" xfId="1902" xr:uid="{00000000-0005-0000-0000-00006E070000}"/>
    <cellStyle name="Note 6 2 3 2 2" xfId="1903" xr:uid="{00000000-0005-0000-0000-00006F070000}"/>
    <cellStyle name="Note 6 2 3 2_autopost vouchers" xfId="1904" xr:uid="{00000000-0005-0000-0000-000070070000}"/>
    <cellStyle name="Note 6 2 3 3" xfId="1905" xr:uid="{00000000-0005-0000-0000-000071070000}"/>
    <cellStyle name="Note 6 2 3_ Refunds" xfId="1906" xr:uid="{00000000-0005-0000-0000-000072070000}"/>
    <cellStyle name="Note 6 2 4" xfId="1907" xr:uid="{00000000-0005-0000-0000-000073070000}"/>
    <cellStyle name="Note 6 2 4 2" xfId="1908" xr:uid="{00000000-0005-0000-0000-000074070000}"/>
    <cellStyle name="Note 6 2 4 2 2" xfId="1909" xr:uid="{00000000-0005-0000-0000-000075070000}"/>
    <cellStyle name="Note 6 2 4 2_autopost vouchers" xfId="1910" xr:uid="{00000000-0005-0000-0000-000076070000}"/>
    <cellStyle name="Note 6 2 4 3" xfId="1911" xr:uid="{00000000-0005-0000-0000-000077070000}"/>
    <cellStyle name="Note 6 2 4_ Refunds" xfId="1912" xr:uid="{00000000-0005-0000-0000-000078070000}"/>
    <cellStyle name="Note 6 2 5" xfId="1913" xr:uid="{00000000-0005-0000-0000-000079070000}"/>
    <cellStyle name="Note 6 2 5 2" xfId="1914" xr:uid="{00000000-0005-0000-0000-00007A070000}"/>
    <cellStyle name="Note 6 2 5 2 2" xfId="1915" xr:uid="{00000000-0005-0000-0000-00007B070000}"/>
    <cellStyle name="Note 6 2 5 2_autopost vouchers" xfId="1916" xr:uid="{00000000-0005-0000-0000-00007C070000}"/>
    <cellStyle name="Note 6 2 5 3" xfId="1917" xr:uid="{00000000-0005-0000-0000-00007D070000}"/>
    <cellStyle name="Note 6 2 5_ Refunds" xfId="1918" xr:uid="{00000000-0005-0000-0000-00007E070000}"/>
    <cellStyle name="Note 6 2 6" xfId="1919" xr:uid="{00000000-0005-0000-0000-00007F070000}"/>
    <cellStyle name="Note 6 2 6 2" xfId="1920" xr:uid="{00000000-0005-0000-0000-000080070000}"/>
    <cellStyle name="Note 6 2 6 2 2" xfId="1921" xr:uid="{00000000-0005-0000-0000-000081070000}"/>
    <cellStyle name="Note 6 2 6 2_autopost vouchers" xfId="1922" xr:uid="{00000000-0005-0000-0000-000082070000}"/>
    <cellStyle name="Note 6 2 6 3" xfId="1923" xr:uid="{00000000-0005-0000-0000-000083070000}"/>
    <cellStyle name="Note 6 2 6_ Refunds" xfId="1924" xr:uid="{00000000-0005-0000-0000-000084070000}"/>
    <cellStyle name="Note 6 2 7" xfId="1925" xr:uid="{00000000-0005-0000-0000-000085070000}"/>
    <cellStyle name="Note 6 2 7 2" xfId="1926" xr:uid="{00000000-0005-0000-0000-000086070000}"/>
    <cellStyle name="Note 6 2 7 2 2" xfId="1927" xr:uid="{00000000-0005-0000-0000-000087070000}"/>
    <cellStyle name="Note 6 2 7 2_autopost vouchers" xfId="1928" xr:uid="{00000000-0005-0000-0000-000088070000}"/>
    <cellStyle name="Note 6 2 7 3" xfId="1929" xr:uid="{00000000-0005-0000-0000-000089070000}"/>
    <cellStyle name="Note 6 2 7_ Refunds" xfId="1930" xr:uid="{00000000-0005-0000-0000-00008A070000}"/>
    <cellStyle name="Note 6 2 8" xfId="1931" xr:uid="{00000000-0005-0000-0000-00008B070000}"/>
    <cellStyle name="Note 6 2 8 2" xfId="1932" xr:uid="{00000000-0005-0000-0000-00008C070000}"/>
    <cellStyle name="Note 6 2 8 2 2" xfId="1933" xr:uid="{00000000-0005-0000-0000-00008D070000}"/>
    <cellStyle name="Note 6 2 8 2_autopost vouchers" xfId="1934" xr:uid="{00000000-0005-0000-0000-00008E070000}"/>
    <cellStyle name="Note 6 2 8 3" xfId="1935" xr:uid="{00000000-0005-0000-0000-00008F070000}"/>
    <cellStyle name="Note 6 2 8_ Refunds" xfId="1936" xr:uid="{00000000-0005-0000-0000-000090070000}"/>
    <cellStyle name="Note 6 2 9" xfId="1937" xr:uid="{00000000-0005-0000-0000-000091070000}"/>
    <cellStyle name="Note 6 2 9 2" xfId="1938" xr:uid="{00000000-0005-0000-0000-000092070000}"/>
    <cellStyle name="Note 6 2 9 2 2" xfId="1939" xr:uid="{00000000-0005-0000-0000-000093070000}"/>
    <cellStyle name="Note 6 2 9 2_autopost vouchers" xfId="1940" xr:uid="{00000000-0005-0000-0000-000094070000}"/>
    <cellStyle name="Note 6 2 9 3" xfId="1941" xr:uid="{00000000-0005-0000-0000-000095070000}"/>
    <cellStyle name="Note 6 2 9_ Refunds" xfId="1942" xr:uid="{00000000-0005-0000-0000-000096070000}"/>
    <cellStyle name="Note 6 2_ Refunds" xfId="1943" xr:uid="{00000000-0005-0000-0000-000097070000}"/>
    <cellStyle name="Note 6 20" xfId="1944" xr:uid="{00000000-0005-0000-0000-000098070000}"/>
    <cellStyle name="Note 6 20 2" xfId="1945" xr:uid="{00000000-0005-0000-0000-000099070000}"/>
    <cellStyle name="Note 6 20 2 2" xfId="1946" xr:uid="{00000000-0005-0000-0000-00009A070000}"/>
    <cellStyle name="Note 6 20 2_autopost vouchers" xfId="1947" xr:uid="{00000000-0005-0000-0000-00009B070000}"/>
    <cellStyle name="Note 6 20 3" xfId="1948" xr:uid="{00000000-0005-0000-0000-00009C070000}"/>
    <cellStyle name="Note 6 20_ Refunds" xfId="1949" xr:uid="{00000000-0005-0000-0000-00009D070000}"/>
    <cellStyle name="Note 6 21" xfId="1950" xr:uid="{00000000-0005-0000-0000-00009E070000}"/>
    <cellStyle name="Note 6 21 2" xfId="1951" xr:uid="{00000000-0005-0000-0000-00009F070000}"/>
    <cellStyle name="Note 6 21 2 2" xfId="1952" xr:uid="{00000000-0005-0000-0000-0000A0070000}"/>
    <cellStyle name="Note 6 21 2_autopost vouchers" xfId="1953" xr:uid="{00000000-0005-0000-0000-0000A1070000}"/>
    <cellStyle name="Note 6 21 3" xfId="1954" xr:uid="{00000000-0005-0000-0000-0000A2070000}"/>
    <cellStyle name="Note 6 21_ Refunds" xfId="1955" xr:uid="{00000000-0005-0000-0000-0000A3070000}"/>
    <cellStyle name="Note 6 22" xfId="1956" xr:uid="{00000000-0005-0000-0000-0000A4070000}"/>
    <cellStyle name="Note 6 22 2" xfId="1957" xr:uid="{00000000-0005-0000-0000-0000A5070000}"/>
    <cellStyle name="Note 6 22 2 2" xfId="1958" xr:uid="{00000000-0005-0000-0000-0000A6070000}"/>
    <cellStyle name="Note 6 22 2_autopost vouchers" xfId="1959" xr:uid="{00000000-0005-0000-0000-0000A7070000}"/>
    <cellStyle name="Note 6 22 3" xfId="1960" xr:uid="{00000000-0005-0000-0000-0000A8070000}"/>
    <cellStyle name="Note 6 22_ Refunds" xfId="1961" xr:uid="{00000000-0005-0000-0000-0000A9070000}"/>
    <cellStyle name="Note 6 23" xfId="1962" xr:uid="{00000000-0005-0000-0000-0000AA070000}"/>
    <cellStyle name="Note 6 23 2" xfId="1963" xr:uid="{00000000-0005-0000-0000-0000AB070000}"/>
    <cellStyle name="Note 6 23_autopost vouchers" xfId="1964" xr:uid="{00000000-0005-0000-0000-0000AC070000}"/>
    <cellStyle name="Note 6 24" xfId="1965" xr:uid="{00000000-0005-0000-0000-0000AD070000}"/>
    <cellStyle name="Note 6 3" xfId="1966" xr:uid="{00000000-0005-0000-0000-0000AE070000}"/>
    <cellStyle name="Note 6 3 2" xfId="1967" xr:uid="{00000000-0005-0000-0000-0000AF070000}"/>
    <cellStyle name="Note 6 3 2 2" xfId="1968" xr:uid="{00000000-0005-0000-0000-0000B0070000}"/>
    <cellStyle name="Note 6 3 2_autopost vouchers" xfId="1969" xr:uid="{00000000-0005-0000-0000-0000B1070000}"/>
    <cellStyle name="Note 6 3 3" xfId="1970" xr:uid="{00000000-0005-0000-0000-0000B2070000}"/>
    <cellStyle name="Note 6 3_ Refunds" xfId="1971" xr:uid="{00000000-0005-0000-0000-0000B3070000}"/>
    <cellStyle name="Note 6 4" xfId="1972" xr:uid="{00000000-0005-0000-0000-0000B4070000}"/>
    <cellStyle name="Note 6 4 10" xfId="1973" xr:uid="{00000000-0005-0000-0000-0000B5070000}"/>
    <cellStyle name="Note 6 4 2" xfId="1974" xr:uid="{00000000-0005-0000-0000-0000B6070000}"/>
    <cellStyle name="Note 6 4 2 2" xfId="1975" xr:uid="{00000000-0005-0000-0000-0000B7070000}"/>
    <cellStyle name="Note 6 4 2 2 2" xfId="1976" xr:uid="{00000000-0005-0000-0000-0000B8070000}"/>
    <cellStyle name="Note 6 4 2 2_autopost vouchers" xfId="1977" xr:uid="{00000000-0005-0000-0000-0000B9070000}"/>
    <cellStyle name="Note 6 4 2 3" xfId="1978" xr:uid="{00000000-0005-0000-0000-0000BA070000}"/>
    <cellStyle name="Note 6 4 2_ Refunds" xfId="1979" xr:uid="{00000000-0005-0000-0000-0000BB070000}"/>
    <cellStyle name="Note 6 4 3" xfId="1980" xr:uid="{00000000-0005-0000-0000-0000BC070000}"/>
    <cellStyle name="Note 6 4 3 2" xfId="1981" xr:uid="{00000000-0005-0000-0000-0000BD070000}"/>
    <cellStyle name="Note 6 4 3 2 2" xfId="1982" xr:uid="{00000000-0005-0000-0000-0000BE070000}"/>
    <cellStyle name="Note 6 4 3 2_autopost vouchers" xfId="1983" xr:uid="{00000000-0005-0000-0000-0000BF070000}"/>
    <cellStyle name="Note 6 4 3 3" xfId="1984" xr:uid="{00000000-0005-0000-0000-0000C0070000}"/>
    <cellStyle name="Note 6 4 3_ Refunds" xfId="1985" xr:uid="{00000000-0005-0000-0000-0000C1070000}"/>
    <cellStyle name="Note 6 4 4" xfId="1986" xr:uid="{00000000-0005-0000-0000-0000C2070000}"/>
    <cellStyle name="Note 6 4 4 2" xfId="1987" xr:uid="{00000000-0005-0000-0000-0000C3070000}"/>
    <cellStyle name="Note 6 4 4 2 2" xfId="1988" xr:uid="{00000000-0005-0000-0000-0000C4070000}"/>
    <cellStyle name="Note 6 4 4 2_autopost vouchers" xfId="1989" xr:uid="{00000000-0005-0000-0000-0000C5070000}"/>
    <cellStyle name="Note 6 4 4 3" xfId="1990" xr:uid="{00000000-0005-0000-0000-0000C6070000}"/>
    <cellStyle name="Note 6 4 4_ Refunds" xfId="1991" xr:uid="{00000000-0005-0000-0000-0000C7070000}"/>
    <cellStyle name="Note 6 4 5" xfId="1992" xr:uid="{00000000-0005-0000-0000-0000C8070000}"/>
    <cellStyle name="Note 6 4 5 2" xfId="1993" xr:uid="{00000000-0005-0000-0000-0000C9070000}"/>
    <cellStyle name="Note 6 4 5 2 2" xfId="1994" xr:uid="{00000000-0005-0000-0000-0000CA070000}"/>
    <cellStyle name="Note 6 4 5 2_autopost vouchers" xfId="1995" xr:uid="{00000000-0005-0000-0000-0000CB070000}"/>
    <cellStyle name="Note 6 4 5 3" xfId="1996" xr:uid="{00000000-0005-0000-0000-0000CC070000}"/>
    <cellStyle name="Note 6 4 5_ Refunds" xfId="1997" xr:uid="{00000000-0005-0000-0000-0000CD070000}"/>
    <cellStyle name="Note 6 4 6" xfId="1998" xr:uid="{00000000-0005-0000-0000-0000CE070000}"/>
    <cellStyle name="Note 6 4 6 2" xfId="1999" xr:uid="{00000000-0005-0000-0000-0000CF070000}"/>
    <cellStyle name="Note 6 4 6 2 2" xfId="2000" xr:uid="{00000000-0005-0000-0000-0000D0070000}"/>
    <cellStyle name="Note 6 4 6 2_autopost vouchers" xfId="2001" xr:uid="{00000000-0005-0000-0000-0000D1070000}"/>
    <cellStyle name="Note 6 4 6 3" xfId="2002" xr:uid="{00000000-0005-0000-0000-0000D2070000}"/>
    <cellStyle name="Note 6 4 6_ Refunds" xfId="2003" xr:uid="{00000000-0005-0000-0000-0000D3070000}"/>
    <cellStyle name="Note 6 4 7" xfId="2004" xr:uid="{00000000-0005-0000-0000-0000D4070000}"/>
    <cellStyle name="Note 6 4 7 2" xfId="2005" xr:uid="{00000000-0005-0000-0000-0000D5070000}"/>
    <cellStyle name="Note 6 4 7 2 2" xfId="2006" xr:uid="{00000000-0005-0000-0000-0000D6070000}"/>
    <cellStyle name="Note 6 4 7 2_autopost vouchers" xfId="2007" xr:uid="{00000000-0005-0000-0000-0000D7070000}"/>
    <cellStyle name="Note 6 4 7 3" xfId="2008" xr:uid="{00000000-0005-0000-0000-0000D8070000}"/>
    <cellStyle name="Note 6 4 7_ Refunds" xfId="2009" xr:uid="{00000000-0005-0000-0000-0000D9070000}"/>
    <cellStyle name="Note 6 4 8" xfId="2010" xr:uid="{00000000-0005-0000-0000-0000DA070000}"/>
    <cellStyle name="Note 6 4 8 2" xfId="2011" xr:uid="{00000000-0005-0000-0000-0000DB070000}"/>
    <cellStyle name="Note 6 4 8 2 2" xfId="2012" xr:uid="{00000000-0005-0000-0000-0000DC070000}"/>
    <cellStyle name="Note 6 4 8 2_autopost vouchers" xfId="2013" xr:uid="{00000000-0005-0000-0000-0000DD070000}"/>
    <cellStyle name="Note 6 4 8 3" xfId="2014" xr:uid="{00000000-0005-0000-0000-0000DE070000}"/>
    <cellStyle name="Note 6 4 8_ Refunds" xfId="2015" xr:uid="{00000000-0005-0000-0000-0000DF070000}"/>
    <cellStyle name="Note 6 4 9" xfId="2016" xr:uid="{00000000-0005-0000-0000-0000E0070000}"/>
    <cellStyle name="Note 6 4 9 2" xfId="2017" xr:uid="{00000000-0005-0000-0000-0000E1070000}"/>
    <cellStyle name="Note 6 4 9_autopost vouchers" xfId="2018" xr:uid="{00000000-0005-0000-0000-0000E2070000}"/>
    <cellStyle name="Note 6 4_ Refunds" xfId="2019" xr:uid="{00000000-0005-0000-0000-0000E3070000}"/>
    <cellStyle name="Note 6 5" xfId="2020" xr:uid="{00000000-0005-0000-0000-0000E4070000}"/>
    <cellStyle name="Note 6 5 2" xfId="2021" xr:uid="{00000000-0005-0000-0000-0000E5070000}"/>
    <cellStyle name="Note 6 5 2 2" xfId="2022" xr:uid="{00000000-0005-0000-0000-0000E6070000}"/>
    <cellStyle name="Note 6 5 2_autopost vouchers" xfId="2023" xr:uid="{00000000-0005-0000-0000-0000E7070000}"/>
    <cellStyle name="Note 6 5 3" xfId="2024" xr:uid="{00000000-0005-0000-0000-0000E8070000}"/>
    <cellStyle name="Note 6 5_ Refunds" xfId="2025" xr:uid="{00000000-0005-0000-0000-0000E9070000}"/>
    <cellStyle name="Note 6 6" xfId="2026" xr:uid="{00000000-0005-0000-0000-0000EA070000}"/>
    <cellStyle name="Note 6 6 2" xfId="2027" xr:uid="{00000000-0005-0000-0000-0000EB070000}"/>
    <cellStyle name="Note 6 6 2 2" xfId="2028" xr:uid="{00000000-0005-0000-0000-0000EC070000}"/>
    <cellStyle name="Note 6 6 2_autopost vouchers" xfId="2029" xr:uid="{00000000-0005-0000-0000-0000ED070000}"/>
    <cellStyle name="Note 6 6 3" xfId="2030" xr:uid="{00000000-0005-0000-0000-0000EE070000}"/>
    <cellStyle name="Note 6 6_ Refunds" xfId="2031" xr:uid="{00000000-0005-0000-0000-0000EF070000}"/>
    <cellStyle name="Note 6 7" xfId="2032" xr:uid="{00000000-0005-0000-0000-0000F0070000}"/>
    <cellStyle name="Note 6 7 2" xfId="2033" xr:uid="{00000000-0005-0000-0000-0000F1070000}"/>
    <cellStyle name="Note 6 7 2 2" xfId="2034" xr:uid="{00000000-0005-0000-0000-0000F2070000}"/>
    <cellStyle name="Note 6 7 2_autopost vouchers" xfId="2035" xr:uid="{00000000-0005-0000-0000-0000F3070000}"/>
    <cellStyle name="Note 6 7 3" xfId="2036" xr:uid="{00000000-0005-0000-0000-0000F4070000}"/>
    <cellStyle name="Note 6 7_ Refunds" xfId="2037" xr:uid="{00000000-0005-0000-0000-0000F5070000}"/>
    <cellStyle name="Note 6 8" xfId="2038" xr:uid="{00000000-0005-0000-0000-0000F6070000}"/>
    <cellStyle name="Note 6 8 2" xfId="2039" xr:uid="{00000000-0005-0000-0000-0000F7070000}"/>
    <cellStyle name="Note 6 8 2 2" xfId="2040" xr:uid="{00000000-0005-0000-0000-0000F8070000}"/>
    <cellStyle name="Note 6 8 2_autopost vouchers" xfId="2041" xr:uid="{00000000-0005-0000-0000-0000F9070000}"/>
    <cellStyle name="Note 6 8 3" xfId="2042" xr:uid="{00000000-0005-0000-0000-0000FA070000}"/>
    <cellStyle name="Note 6 8_ Refunds" xfId="2043" xr:uid="{00000000-0005-0000-0000-0000FB070000}"/>
    <cellStyle name="Note 6 9" xfId="2044" xr:uid="{00000000-0005-0000-0000-0000FC070000}"/>
    <cellStyle name="Note 6 9 2" xfId="2045" xr:uid="{00000000-0005-0000-0000-0000FD070000}"/>
    <cellStyle name="Note 6 9 2 2" xfId="2046" xr:uid="{00000000-0005-0000-0000-0000FE070000}"/>
    <cellStyle name="Note 6 9 2_autopost vouchers" xfId="2047" xr:uid="{00000000-0005-0000-0000-0000FF070000}"/>
    <cellStyle name="Note 6 9 3" xfId="2048" xr:uid="{00000000-0005-0000-0000-000000080000}"/>
    <cellStyle name="Note 6 9_ Refunds" xfId="2049" xr:uid="{00000000-0005-0000-0000-000001080000}"/>
    <cellStyle name="Note 6_ Refunds" xfId="2050" xr:uid="{00000000-0005-0000-0000-000002080000}"/>
    <cellStyle name="Note 7" xfId="2051" xr:uid="{00000000-0005-0000-0000-000003080000}"/>
    <cellStyle name="Note 7 10" xfId="2052" xr:uid="{00000000-0005-0000-0000-000004080000}"/>
    <cellStyle name="Note 7 10 2" xfId="2053" xr:uid="{00000000-0005-0000-0000-000005080000}"/>
    <cellStyle name="Note 7 10 2 2" xfId="2054" xr:uid="{00000000-0005-0000-0000-000006080000}"/>
    <cellStyle name="Note 7 10 2_autopost vouchers" xfId="2055" xr:uid="{00000000-0005-0000-0000-000007080000}"/>
    <cellStyle name="Note 7 10 3" xfId="2056" xr:uid="{00000000-0005-0000-0000-000008080000}"/>
    <cellStyle name="Note 7 10_ Refunds" xfId="2057" xr:uid="{00000000-0005-0000-0000-000009080000}"/>
    <cellStyle name="Note 7 11" xfId="2058" xr:uid="{00000000-0005-0000-0000-00000A080000}"/>
    <cellStyle name="Note 7 11 2" xfId="2059" xr:uid="{00000000-0005-0000-0000-00000B080000}"/>
    <cellStyle name="Note 7 11 2 2" xfId="2060" xr:uid="{00000000-0005-0000-0000-00000C080000}"/>
    <cellStyle name="Note 7 11 2_autopost vouchers" xfId="2061" xr:uid="{00000000-0005-0000-0000-00000D080000}"/>
    <cellStyle name="Note 7 11 3" xfId="2062" xr:uid="{00000000-0005-0000-0000-00000E080000}"/>
    <cellStyle name="Note 7 11_ Refunds" xfId="2063" xr:uid="{00000000-0005-0000-0000-00000F080000}"/>
    <cellStyle name="Note 7 12" xfId="2064" xr:uid="{00000000-0005-0000-0000-000010080000}"/>
    <cellStyle name="Note 7 12 2" xfId="2065" xr:uid="{00000000-0005-0000-0000-000011080000}"/>
    <cellStyle name="Note 7 12 2 2" xfId="2066" xr:uid="{00000000-0005-0000-0000-000012080000}"/>
    <cellStyle name="Note 7 12 2_autopost vouchers" xfId="2067" xr:uid="{00000000-0005-0000-0000-000013080000}"/>
    <cellStyle name="Note 7 12 3" xfId="2068" xr:uid="{00000000-0005-0000-0000-000014080000}"/>
    <cellStyle name="Note 7 12_ Refunds" xfId="2069" xr:uid="{00000000-0005-0000-0000-000015080000}"/>
    <cellStyle name="Note 7 13" xfId="2070" xr:uid="{00000000-0005-0000-0000-000016080000}"/>
    <cellStyle name="Note 7 13 2" xfId="2071" xr:uid="{00000000-0005-0000-0000-000017080000}"/>
    <cellStyle name="Note 7 13 2 2" xfId="2072" xr:uid="{00000000-0005-0000-0000-000018080000}"/>
    <cellStyle name="Note 7 13 2_autopost vouchers" xfId="2073" xr:uid="{00000000-0005-0000-0000-000019080000}"/>
    <cellStyle name="Note 7 13_ Refunds" xfId="2074" xr:uid="{00000000-0005-0000-0000-00001A080000}"/>
    <cellStyle name="Note 7 14" xfId="2075" xr:uid="{00000000-0005-0000-0000-00001B080000}"/>
    <cellStyle name="Note 7 14 2" xfId="2076" xr:uid="{00000000-0005-0000-0000-00001C080000}"/>
    <cellStyle name="Note 7 14_ Refunds" xfId="2077" xr:uid="{00000000-0005-0000-0000-00001D080000}"/>
    <cellStyle name="Note 7 15" xfId="2078" xr:uid="{00000000-0005-0000-0000-00001E080000}"/>
    <cellStyle name="Note 7 15 2" xfId="2079" xr:uid="{00000000-0005-0000-0000-00001F080000}"/>
    <cellStyle name="Note 7 15_ Refunds" xfId="2080" xr:uid="{00000000-0005-0000-0000-000020080000}"/>
    <cellStyle name="Note 7 16" xfId="2081" xr:uid="{00000000-0005-0000-0000-000021080000}"/>
    <cellStyle name="Note 7 2" xfId="2082" xr:uid="{00000000-0005-0000-0000-000022080000}"/>
    <cellStyle name="Note 7 2 2" xfId="2083" xr:uid="{00000000-0005-0000-0000-000023080000}"/>
    <cellStyle name="Note 7 2 2 2" xfId="2084" xr:uid="{00000000-0005-0000-0000-000024080000}"/>
    <cellStyle name="Note 7 2 2_ Refunds" xfId="2085" xr:uid="{00000000-0005-0000-0000-000025080000}"/>
    <cellStyle name="Note 7 2 3" xfId="2086" xr:uid="{00000000-0005-0000-0000-000026080000}"/>
    <cellStyle name="Note 7 2 3 2" xfId="2087" xr:uid="{00000000-0005-0000-0000-000027080000}"/>
    <cellStyle name="Note 7 2 3_ Refunds" xfId="2088" xr:uid="{00000000-0005-0000-0000-000028080000}"/>
    <cellStyle name="Note 7 2 4" xfId="2089" xr:uid="{00000000-0005-0000-0000-000029080000}"/>
    <cellStyle name="Note 7 2 4 2" xfId="2090" xr:uid="{00000000-0005-0000-0000-00002A080000}"/>
    <cellStyle name="Note 7 2 4_ Refunds" xfId="2091" xr:uid="{00000000-0005-0000-0000-00002B080000}"/>
    <cellStyle name="Note 7 2 5" xfId="2092" xr:uid="{00000000-0005-0000-0000-00002C080000}"/>
    <cellStyle name="Note 7 2 5 2" xfId="2093" xr:uid="{00000000-0005-0000-0000-00002D080000}"/>
    <cellStyle name="Note 7 2 5_ Refunds" xfId="2094" xr:uid="{00000000-0005-0000-0000-00002E080000}"/>
    <cellStyle name="Note 7 2 6" xfId="2095" xr:uid="{00000000-0005-0000-0000-00002F080000}"/>
    <cellStyle name="Note 7 2 6 2" xfId="2096" xr:uid="{00000000-0005-0000-0000-000030080000}"/>
    <cellStyle name="Note 7 2 6_ Refunds" xfId="2097" xr:uid="{00000000-0005-0000-0000-000031080000}"/>
    <cellStyle name="Note 7 2 7" xfId="2098" xr:uid="{00000000-0005-0000-0000-000032080000}"/>
    <cellStyle name="Note 7 2 7 2" xfId="2099" xr:uid="{00000000-0005-0000-0000-000033080000}"/>
    <cellStyle name="Note 7 2 7_ Refunds" xfId="2100" xr:uid="{00000000-0005-0000-0000-000034080000}"/>
    <cellStyle name="Note 7 2 8" xfId="2101" xr:uid="{00000000-0005-0000-0000-000035080000}"/>
    <cellStyle name="Note 7 2 8 2" xfId="2102" xr:uid="{00000000-0005-0000-0000-000036080000}"/>
    <cellStyle name="Note 7 2 8_ Refunds" xfId="2103" xr:uid="{00000000-0005-0000-0000-000037080000}"/>
    <cellStyle name="Note 7 2 9" xfId="2104" xr:uid="{00000000-0005-0000-0000-000038080000}"/>
    <cellStyle name="Note 7 2_ Refunds" xfId="2105" xr:uid="{00000000-0005-0000-0000-000039080000}"/>
    <cellStyle name="Note 7 3" xfId="2106" xr:uid="{00000000-0005-0000-0000-00003A080000}"/>
    <cellStyle name="Note 7 3 2" xfId="2107" xr:uid="{00000000-0005-0000-0000-00003B080000}"/>
    <cellStyle name="Note 7 3_ Refunds" xfId="2108" xr:uid="{00000000-0005-0000-0000-00003C080000}"/>
    <cellStyle name="Note 7 4" xfId="2109" xr:uid="{00000000-0005-0000-0000-00003D080000}"/>
    <cellStyle name="Note 7 4 2" xfId="2110" xr:uid="{00000000-0005-0000-0000-00003E080000}"/>
    <cellStyle name="Note 7 4_ Refunds" xfId="2111" xr:uid="{00000000-0005-0000-0000-00003F080000}"/>
    <cellStyle name="Note 7 5" xfId="2112" xr:uid="{00000000-0005-0000-0000-000040080000}"/>
    <cellStyle name="Note 7 5 2" xfId="2113" xr:uid="{00000000-0005-0000-0000-000041080000}"/>
    <cellStyle name="Note 7 5_ Refunds" xfId="2114" xr:uid="{00000000-0005-0000-0000-000042080000}"/>
    <cellStyle name="Note 7 6" xfId="2115" xr:uid="{00000000-0005-0000-0000-000043080000}"/>
    <cellStyle name="Note 7 6 2" xfId="2116" xr:uid="{00000000-0005-0000-0000-000044080000}"/>
    <cellStyle name="Note 7 6_ Refunds" xfId="2117" xr:uid="{00000000-0005-0000-0000-000045080000}"/>
    <cellStyle name="Note 7 7" xfId="2118" xr:uid="{00000000-0005-0000-0000-000046080000}"/>
    <cellStyle name="Note 7 7 2" xfId="2119" xr:uid="{00000000-0005-0000-0000-000047080000}"/>
    <cellStyle name="Note 7 7_ Refunds" xfId="2120" xr:uid="{00000000-0005-0000-0000-000048080000}"/>
    <cellStyle name="Note 7 8" xfId="2121" xr:uid="{00000000-0005-0000-0000-000049080000}"/>
    <cellStyle name="Note 7 8 2" xfId="2122" xr:uid="{00000000-0005-0000-0000-00004A080000}"/>
    <cellStyle name="Note 7 8_ Refunds" xfId="2123" xr:uid="{00000000-0005-0000-0000-00004B080000}"/>
    <cellStyle name="Note 7 9" xfId="2124" xr:uid="{00000000-0005-0000-0000-00004C080000}"/>
    <cellStyle name="Note 7 9 2" xfId="2125" xr:uid="{00000000-0005-0000-0000-00004D080000}"/>
    <cellStyle name="Note 7 9_ Refunds" xfId="2126" xr:uid="{00000000-0005-0000-0000-00004E080000}"/>
    <cellStyle name="Note 7_ Refunds" xfId="2127" xr:uid="{00000000-0005-0000-0000-00004F080000}"/>
    <cellStyle name="Note 8" xfId="2128" xr:uid="{00000000-0005-0000-0000-000050080000}"/>
    <cellStyle name="Note 8 2" xfId="2129" xr:uid="{00000000-0005-0000-0000-000051080000}"/>
    <cellStyle name="Note 8_ Refunds" xfId="2130" xr:uid="{00000000-0005-0000-0000-000052080000}"/>
    <cellStyle name="Note 9" xfId="2131" xr:uid="{00000000-0005-0000-0000-000053080000}"/>
    <cellStyle name="Output 2" xfId="2132" xr:uid="{00000000-0005-0000-0000-000054080000}"/>
    <cellStyle name="Output 3" xfId="2133" xr:uid="{00000000-0005-0000-0000-000055080000}"/>
    <cellStyle name="Percent 2" xfId="2134" xr:uid="{00000000-0005-0000-0000-000056080000}"/>
    <cellStyle name="Percent 2 2" xfId="2135" xr:uid="{00000000-0005-0000-0000-000057080000}"/>
    <cellStyle name="Percent 2 3" xfId="2136" xr:uid="{00000000-0005-0000-0000-000058080000}"/>
    <cellStyle name="Percent 3" xfId="2137" xr:uid="{00000000-0005-0000-0000-000059080000}"/>
    <cellStyle name="Percent 4" xfId="2138" xr:uid="{00000000-0005-0000-0000-00005A080000}"/>
    <cellStyle name="SAPBEXaggData" xfId="2139" xr:uid="{00000000-0005-0000-0000-00005B080000}"/>
    <cellStyle name="SAPBEXaggDataEmph" xfId="2140" xr:uid="{00000000-0005-0000-0000-00005C080000}"/>
    <cellStyle name="SAPBEXaggItem" xfId="2141" xr:uid="{00000000-0005-0000-0000-00005D080000}"/>
    <cellStyle name="SAPBEXaggItem 2" xfId="2142" xr:uid="{00000000-0005-0000-0000-00005E080000}"/>
    <cellStyle name="SAPBEXaggItem_ Refunds" xfId="2143" xr:uid="{00000000-0005-0000-0000-00005F080000}"/>
    <cellStyle name="SAPBEXaggItemX" xfId="2144" xr:uid="{00000000-0005-0000-0000-000060080000}"/>
    <cellStyle name="SAPBEXchaText" xfId="2145" xr:uid="{00000000-0005-0000-0000-000061080000}"/>
    <cellStyle name="SAPBEXchaText 2" xfId="2146" xr:uid="{00000000-0005-0000-0000-000062080000}"/>
    <cellStyle name="SAPBEXchaText_ Refunds" xfId="2147" xr:uid="{00000000-0005-0000-0000-000063080000}"/>
    <cellStyle name="SAPBEXexcBad7" xfId="2148" xr:uid="{00000000-0005-0000-0000-000064080000}"/>
    <cellStyle name="SAPBEXexcBad8" xfId="2149" xr:uid="{00000000-0005-0000-0000-000065080000}"/>
    <cellStyle name="SAPBEXexcBad9" xfId="2150" xr:uid="{00000000-0005-0000-0000-000066080000}"/>
    <cellStyle name="SAPBEXexcCritical4" xfId="2151" xr:uid="{00000000-0005-0000-0000-000067080000}"/>
    <cellStyle name="SAPBEXexcCritical5" xfId="2152" xr:uid="{00000000-0005-0000-0000-000068080000}"/>
    <cellStyle name="SAPBEXexcCritical6" xfId="2153" xr:uid="{00000000-0005-0000-0000-000069080000}"/>
    <cellStyle name="SAPBEXexcGood1" xfId="2154" xr:uid="{00000000-0005-0000-0000-00006A080000}"/>
    <cellStyle name="SAPBEXexcGood2" xfId="2155" xr:uid="{00000000-0005-0000-0000-00006B080000}"/>
    <cellStyle name="SAPBEXexcGood3" xfId="2156" xr:uid="{00000000-0005-0000-0000-00006C080000}"/>
    <cellStyle name="SAPBEXfilterDrill" xfId="2157" xr:uid="{00000000-0005-0000-0000-00006D080000}"/>
    <cellStyle name="SAPBEXfilterItem" xfId="2158" xr:uid="{00000000-0005-0000-0000-00006E080000}"/>
    <cellStyle name="SAPBEXfilterText" xfId="2159" xr:uid="{00000000-0005-0000-0000-00006F080000}"/>
    <cellStyle name="SAPBEXfilterText 2" xfId="2160" xr:uid="{00000000-0005-0000-0000-000070080000}"/>
    <cellStyle name="SAPBEXfilterText 2 2" xfId="2161" xr:uid="{00000000-0005-0000-0000-000071080000}"/>
    <cellStyle name="SAPBEXfilterText 3" xfId="2162" xr:uid="{00000000-0005-0000-0000-000072080000}"/>
    <cellStyle name="SAPBEXfilterText_ Refunds" xfId="2163" xr:uid="{00000000-0005-0000-0000-000073080000}"/>
    <cellStyle name="SAPBEXformats" xfId="2164" xr:uid="{00000000-0005-0000-0000-000074080000}"/>
    <cellStyle name="SAPBEXheaderItem" xfId="2165" xr:uid="{00000000-0005-0000-0000-000075080000}"/>
    <cellStyle name="SAPBEXheaderItem 2" xfId="2166" xr:uid="{00000000-0005-0000-0000-000076080000}"/>
    <cellStyle name="SAPBEXheaderItem 2 2" xfId="2167" xr:uid="{00000000-0005-0000-0000-000077080000}"/>
    <cellStyle name="SAPBEXheaderItem 3" xfId="2168" xr:uid="{00000000-0005-0000-0000-000078080000}"/>
    <cellStyle name="SAPBEXheaderItem 4" xfId="2169" xr:uid="{00000000-0005-0000-0000-000079080000}"/>
    <cellStyle name="SAPBEXheaderItem_ Refunds" xfId="2170" xr:uid="{00000000-0005-0000-0000-00007A080000}"/>
    <cellStyle name="SAPBEXheaderText" xfId="2171" xr:uid="{00000000-0005-0000-0000-00007B080000}"/>
    <cellStyle name="SAPBEXheaderText 2" xfId="2172" xr:uid="{00000000-0005-0000-0000-00007C080000}"/>
    <cellStyle name="SAPBEXheaderText 2 2" xfId="2173" xr:uid="{00000000-0005-0000-0000-00007D080000}"/>
    <cellStyle name="SAPBEXheaderText 3" xfId="2174" xr:uid="{00000000-0005-0000-0000-00007E080000}"/>
    <cellStyle name="SAPBEXheaderText 4" xfId="2175" xr:uid="{00000000-0005-0000-0000-00007F080000}"/>
    <cellStyle name="SAPBEXheaderText_ Refunds" xfId="2176" xr:uid="{00000000-0005-0000-0000-000080080000}"/>
    <cellStyle name="SAPBEXHLevel0" xfId="2177" xr:uid="{00000000-0005-0000-0000-000081080000}"/>
    <cellStyle name="SAPBEXHLevel0 2" xfId="2178" xr:uid="{00000000-0005-0000-0000-000082080000}"/>
    <cellStyle name="SAPBEXHLevel0 2 2" xfId="2179" xr:uid="{00000000-0005-0000-0000-000083080000}"/>
    <cellStyle name="SAPBEXHLevel0 3" xfId="2180" xr:uid="{00000000-0005-0000-0000-000084080000}"/>
    <cellStyle name="SAPBEXHLevel0_ Refunds" xfId="2181" xr:uid="{00000000-0005-0000-0000-000085080000}"/>
    <cellStyle name="SAPBEXHLevel0X" xfId="2182" xr:uid="{00000000-0005-0000-0000-000086080000}"/>
    <cellStyle name="SAPBEXHLevel0X 2" xfId="2183" xr:uid="{00000000-0005-0000-0000-000087080000}"/>
    <cellStyle name="SAPBEXHLevel0X 2 2" xfId="2184" xr:uid="{00000000-0005-0000-0000-000088080000}"/>
    <cellStyle name="SAPBEXHLevel0X 3" xfId="2185" xr:uid="{00000000-0005-0000-0000-000089080000}"/>
    <cellStyle name="SAPBEXHLevel0X_ Refunds" xfId="2186" xr:uid="{00000000-0005-0000-0000-00008A080000}"/>
    <cellStyle name="SAPBEXHLevel1" xfId="2187" xr:uid="{00000000-0005-0000-0000-00008B080000}"/>
    <cellStyle name="SAPBEXHLevel1 2" xfId="2188" xr:uid="{00000000-0005-0000-0000-00008C080000}"/>
    <cellStyle name="SAPBEXHLevel1 2 2" xfId="2189" xr:uid="{00000000-0005-0000-0000-00008D080000}"/>
    <cellStyle name="SAPBEXHLevel1 3" xfId="2190" xr:uid="{00000000-0005-0000-0000-00008E080000}"/>
    <cellStyle name="SAPBEXHLevel1_ Refunds" xfId="2191" xr:uid="{00000000-0005-0000-0000-00008F080000}"/>
    <cellStyle name="SAPBEXHLevel1X" xfId="2192" xr:uid="{00000000-0005-0000-0000-000090080000}"/>
    <cellStyle name="SAPBEXHLevel1X 2" xfId="2193" xr:uid="{00000000-0005-0000-0000-000091080000}"/>
    <cellStyle name="SAPBEXHLevel1X 2 2" xfId="2194" xr:uid="{00000000-0005-0000-0000-000092080000}"/>
    <cellStyle name="SAPBEXHLevel1X 3" xfId="2195" xr:uid="{00000000-0005-0000-0000-000093080000}"/>
    <cellStyle name="SAPBEXHLevel1X_ Refunds" xfId="2196" xr:uid="{00000000-0005-0000-0000-000094080000}"/>
    <cellStyle name="SAPBEXHLevel2" xfId="2197" xr:uid="{00000000-0005-0000-0000-000095080000}"/>
    <cellStyle name="SAPBEXHLevel2 2" xfId="2198" xr:uid="{00000000-0005-0000-0000-000096080000}"/>
    <cellStyle name="SAPBEXHLevel2 2 2" xfId="2199" xr:uid="{00000000-0005-0000-0000-000097080000}"/>
    <cellStyle name="SAPBEXHLevel2 3" xfId="2200" xr:uid="{00000000-0005-0000-0000-000098080000}"/>
    <cellStyle name="SAPBEXHLevel2_ Refunds" xfId="2201" xr:uid="{00000000-0005-0000-0000-000099080000}"/>
    <cellStyle name="SAPBEXHLevel2X" xfId="2202" xr:uid="{00000000-0005-0000-0000-00009A080000}"/>
    <cellStyle name="SAPBEXHLevel2X 2" xfId="2203" xr:uid="{00000000-0005-0000-0000-00009B080000}"/>
    <cellStyle name="SAPBEXHLevel2X 2 2" xfId="2204" xr:uid="{00000000-0005-0000-0000-00009C080000}"/>
    <cellStyle name="SAPBEXHLevel2X 3" xfId="2205" xr:uid="{00000000-0005-0000-0000-00009D080000}"/>
    <cellStyle name="SAPBEXHLevel2X_ Refunds" xfId="2206" xr:uid="{00000000-0005-0000-0000-00009E080000}"/>
    <cellStyle name="SAPBEXHLevel3" xfId="2207" xr:uid="{00000000-0005-0000-0000-00009F080000}"/>
    <cellStyle name="SAPBEXHLevel3 2" xfId="2208" xr:uid="{00000000-0005-0000-0000-0000A0080000}"/>
    <cellStyle name="SAPBEXHLevel3 2 2" xfId="2209" xr:uid="{00000000-0005-0000-0000-0000A1080000}"/>
    <cellStyle name="SAPBEXHLevel3 3" xfId="2210" xr:uid="{00000000-0005-0000-0000-0000A2080000}"/>
    <cellStyle name="SAPBEXHLevel3_ Refunds" xfId="2211" xr:uid="{00000000-0005-0000-0000-0000A3080000}"/>
    <cellStyle name="SAPBEXHLevel3X" xfId="2212" xr:uid="{00000000-0005-0000-0000-0000A4080000}"/>
    <cellStyle name="SAPBEXHLevel3X 2" xfId="2213" xr:uid="{00000000-0005-0000-0000-0000A5080000}"/>
    <cellStyle name="SAPBEXHLevel3X 2 2" xfId="2214" xr:uid="{00000000-0005-0000-0000-0000A6080000}"/>
    <cellStyle name="SAPBEXHLevel3X 3" xfId="2215" xr:uid="{00000000-0005-0000-0000-0000A7080000}"/>
    <cellStyle name="SAPBEXHLevel3X_ Refunds" xfId="2216" xr:uid="{00000000-0005-0000-0000-0000A8080000}"/>
    <cellStyle name="SAPBEXinputData" xfId="2217" xr:uid="{00000000-0005-0000-0000-0000A9080000}"/>
    <cellStyle name="SAPBEXinputData 2" xfId="2218" xr:uid="{00000000-0005-0000-0000-0000AA080000}"/>
    <cellStyle name="SAPBEXinputData 3" xfId="2219" xr:uid="{00000000-0005-0000-0000-0000AB080000}"/>
    <cellStyle name="SAPBEXinputData_ Refunds" xfId="2220" xr:uid="{00000000-0005-0000-0000-0000AC080000}"/>
    <cellStyle name="SAPBEXItemHeader" xfId="2221" xr:uid="{00000000-0005-0000-0000-0000AD080000}"/>
    <cellStyle name="SAPBEXresData" xfId="2222" xr:uid="{00000000-0005-0000-0000-0000AE080000}"/>
    <cellStyle name="SAPBEXresDataEmph" xfId="2223" xr:uid="{00000000-0005-0000-0000-0000AF080000}"/>
    <cellStyle name="SAPBEXresItem" xfId="2224" xr:uid="{00000000-0005-0000-0000-0000B0080000}"/>
    <cellStyle name="SAPBEXresItemX" xfId="2225" xr:uid="{00000000-0005-0000-0000-0000B1080000}"/>
    <cellStyle name="SAPBEXstdData" xfId="2226" xr:uid="{00000000-0005-0000-0000-0000B2080000}"/>
    <cellStyle name="SAPBEXstdData 2" xfId="2227" xr:uid="{00000000-0005-0000-0000-0000B3080000}"/>
    <cellStyle name="SAPBEXstdData_ Refunds" xfId="2228" xr:uid="{00000000-0005-0000-0000-0000B4080000}"/>
    <cellStyle name="SAPBEXstdDataEmph" xfId="2229" xr:uid="{00000000-0005-0000-0000-0000B5080000}"/>
    <cellStyle name="SAPBEXstdItem" xfId="2230" xr:uid="{00000000-0005-0000-0000-0000B6080000}"/>
    <cellStyle name="SAPBEXstdItem 2" xfId="2231" xr:uid="{00000000-0005-0000-0000-0000B7080000}"/>
    <cellStyle name="SAPBEXstdItem_ Refunds" xfId="2232" xr:uid="{00000000-0005-0000-0000-0000B8080000}"/>
    <cellStyle name="SAPBEXstdItemX" xfId="2233" xr:uid="{00000000-0005-0000-0000-0000B9080000}"/>
    <cellStyle name="SAPBEXstdItemX 2" xfId="2234" xr:uid="{00000000-0005-0000-0000-0000BA080000}"/>
    <cellStyle name="SAPBEXstdItemX_ Refunds" xfId="2235" xr:uid="{00000000-0005-0000-0000-0000BB080000}"/>
    <cellStyle name="SAPBEXtitle" xfId="2236" xr:uid="{00000000-0005-0000-0000-0000BC080000}"/>
    <cellStyle name="SAPBEXtitle 2" xfId="2237" xr:uid="{00000000-0005-0000-0000-0000BD080000}"/>
    <cellStyle name="SAPBEXtitle 2 2" xfId="2238" xr:uid="{00000000-0005-0000-0000-0000BE080000}"/>
    <cellStyle name="SAPBEXtitle 2 3" xfId="2239" xr:uid="{00000000-0005-0000-0000-0000BF080000}"/>
    <cellStyle name="SAPBEXtitle 2_ Refunds" xfId="2240" xr:uid="{00000000-0005-0000-0000-0000C0080000}"/>
    <cellStyle name="SAPBEXtitle 3" xfId="2241" xr:uid="{00000000-0005-0000-0000-0000C1080000}"/>
    <cellStyle name="SAPBEXtitle_ Refunds" xfId="2242" xr:uid="{00000000-0005-0000-0000-0000C2080000}"/>
    <cellStyle name="SAPBEXunassignedItem" xfId="2243" xr:uid="{00000000-0005-0000-0000-0000C3080000}"/>
    <cellStyle name="SAPBEXundefined" xfId="2244" xr:uid="{00000000-0005-0000-0000-0000C4080000}"/>
    <cellStyle name="SEM-BPS-data" xfId="2245" xr:uid="{00000000-0005-0000-0000-0000C5080000}"/>
    <cellStyle name="SEM-BPS-head" xfId="2246" xr:uid="{00000000-0005-0000-0000-0000C6080000}"/>
    <cellStyle name="SEM-BPS-headdata" xfId="2247" xr:uid="{00000000-0005-0000-0000-0000C7080000}"/>
    <cellStyle name="SEM-BPS-headkey" xfId="2248" xr:uid="{00000000-0005-0000-0000-0000C8080000}"/>
    <cellStyle name="SEM-BPS-input-on" xfId="2249" xr:uid="{00000000-0005-0000-0000-0000C9080000}"/>
    <cellStyle name="SEM-BPS-key" xfId="2250" xr:uid="{00000000-0005-0000-0000-0000CA080000}"/>
    <cellStyle name="SEM-BPS-sub1" xfId="2251" xr:uid="{00000000-0005-0000-0000-0000CB080000}"/>
    <cellStyle name="SEM-BPS-sub2" xfId="2252" xr:uid="{00000000-0005-0000-0000-0000CC080000}"/>
    <cellStyle name="SEM-BPS-total" xfId="2253" xr:uid="{00000000-0005-0000-0000-0000CD080000}"/>
    <cellStyle name="Sheet Title" xfId="2254" xr:uid="{00000000-0005-0000-0000-0000CE080000}"/>
    <cellStyle name="Style 1" xfId="2255" xr:uid="{00000000-0005-0000-0000-0000CF080000}"/>
    <cellStyle name="Temp" xfId="2256" xr:uid="{00000000-0005-0000-0000-0000D0080000}"/>
    <cellStyle name="Title 2" xfId="2257" xr:uid="{00000000-0005-0000-0000-0000D1080000}"/>
    <cellStyle name="Title 3" xfId="2258" xr:uid="{00000000-0005-0000-0000-0000D2080000}"/>
    <cellStyle name="Total 2" xfId="2259" xr:uid="{00000000-0005-0000-0000-0000D3080000}"/>
    <cellStyle name="Total 3" xfId="2260" xr:uid="{00000000-0005-0000-0000-0000D4080000}"/>
    <cellStyle name="Warning Text 2" xfId="2261" xr:uid="{00000000-0005-0000-0000-0000D5080000}"/>
    <cellStyle name="Warning Text 3" xfId="2262" xr:uid="{00000000-0005-0000-0000-0000D6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CFAED"/>
      <rgbColor rgb="00BBDCE8"/>
      <rgbColor rgb="000000FF"/>
      <rgbColor rgb="00ABCCD9"/>
      <rgbColor rgb="00D7ECF4"/>
      <rgbColor rgb="00C8F0F5"/>
      <rgbColor rgb="00800000"/>
      <rgbColor rgb="00008000"/>
      <rgbColor rgb="00000080"/>
      <rgbColor rgb="00808000"/>
      <rgbColor rgb="00414141"/>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D6D6D"/>
      <rgbColor rgb="00C8F0F5"/>
      <rgbColor rgb="00F2EEE3"/>
      <rgbColor rgb="00E2DCCF"/>
      <rgbColor rgb="006D6D6D"/>
      <rgbColor rgb="00FBF9F0"/>
      <rgbColor rgb="00414141"/>
      <rgbColor rgb="00CDC2B6"/>
      <rgbColor rgb="006D6D6D"/>
      <rgbColor rgb="00A1E7EF"/>
      <rgbColor rgb="00FFE29D"/>
      <rgbColor rgb="009DBCC9"/>
      <rgbColor rgb="00FFB138"/>
      <rgbColor rgb="00FF6600"/>
      <rgbColor rgb="00666699"/>
      <rgbColor rgb="00969696"/>
      <rgbColor rgb="00003366"/>
      <rgbColor rgb="00FFF7D4"/>
      <rgbColor rgb="00003300"/>
      <rgbColor rgb="00333300"/>
      <rgbColor rgb="00993300"/>
      <rgbColor rgb="00414141"/>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loridarevenue.com/Forms_library/current/dr15n.pdf" TargetMode="External"/><Relationship Id="rId3" Type="http://schemas.openxmlformats.org/officeDocument/2006/relationships/hyperlink" Target="http://edr.state.fl.us/Content/revenues/reports/tax-handbook/index.cfm" TargetMode="External"/><Relationship Id="rId7" Type="http://schemas.openxmlformats.org/officeDocument/2006/relationships/hyperlink" Target="https://floridarevenue.com/Forms_library/current/dr15n.pdf" TargetMode="External"/><Relationship Id="rId2" Type="http://schemas.openxmlformats.org/officeDocument/2006/relationships/hyperlink" Target="https://floridarevenue.com/Pages/forms_index.aspx" TargetMode="External"/><Relationship Id="rId1" Type="http://schemas.openxmlformats.org/officeDocument/2006/relationships/hyperlink" Target="https://floridarevenue.com/taxes/taxesfees/Pages/discretionary.aspx" TargetMode="External"/><Relationship Id="rId6" Type="http://schemas.openxmlformats.org/officeDocument/2006/relationships/hyperlink" Target="https://floridarevenue.com/Forms_library/current/dr15n.pdf" TargetMode="External"/><Relationship Id="rId11" Type="http://schemas.openxmlformats.org/officeDocument/2006/relationships/printerSettings" Target="../printerSettings/printerSettings1.bin"/><Relationship Id="rId5" Type="http://schemas.openxmlformats.org/officeDocument/2006/relationships/hyperlink" Target="https://floridarevenue.com/taxes/taxesfees/Pages/local_option.aspx" TargetMode="External"/><Relationship Id="rId10" Type="http://schemas.openxmlformats.org/officeDocument/2006/relationships/hyperlink" Target="https://floridarevenue.com/taxes/taxesfees/Pages/local_option.aspx" TargetMode="External"/><Relationship Id="rId4" Type="http://schemas.openxmlformats.org/officeDocument/2006/relationships/hyperlink" Target="https://floridarevenue.com/Forms_library/current/dr15.pdf" TargetMode="External"/><Relationship Id="rId9" Type="http://schemas.openxmlformats.org/officeDocument/2006/relationships/hyperlink" Target="https://floridarevenue.com/Forms_library/current/dr15.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084AF-8F17-4529-B7DF-FE5E5EC0A749}">
  <sheetPr>
    <tabColor rgb="FF7030A0"/>
  </sheetPr>
  <dimension ref="A1:I29"/>
  <sheetViews>
    <sheetView tabSelected="1" workbookViewId="0">
      <pane ySplit="2" topLeftCell="A3" activePane="bottomLeft" state="frozen"/>
      <selection pane="bottomLeft" activeCell="D5" sqref="D5"/>
    </sheetView>
  </sheetViews>
  <sheetFormatPr defaultRowHeight="15"/>
  <cols>
    <col min="1" max="2" width="3.33203125" style="45" customWidth="1"/>
    <col min="3" max="3" width="44.5" style="83" customWidth="1"/>
    <col min="4" max="4" width="101.83203125" style="84" customWidth="1"/>
    <col min="5" max="5" width="21.6640625" style="85" bestFit="1" customWidth="1"/>
    <col min="6" max="6" width="20.5" style="85" customWidth="1"/>
    <col min="7" max="7" width="15.6640625" style="85" customWidth="1"/>
    <col min="8" max="8" width="83.5" style="85" bestFit="1" customWidth="1"/>
    <col min="9" max="16384" width="9.33203125" style="45"/>
  </cols>
  <sheetData>
    <row r="1" spans="1:9" ht="26.25" customHeight="1" thickBot="1">
      <c r="A1" s="40" t="s">
        <v>141</v>
      </c>
      <c r="B1" s="40"/>
      <c r="C1" s="40"/>
      <c r="D1" s="41" t="s">
        <v>142</v>
      </c>
      <c r="E1" s="42" t="s">
        <v>143</v>
      </c>
      <c r="F1" s="42"/>
      <c r="G1" s="43" t="s">
        <v>144</v>
      </c>
      <c r="H1" s="44"/>
    </row>
    <row r="2" spans="1:9" ht="26.25" thickBot="1">
      <c r="A2" s="46" t="s">
        <v>145</v>
      </c>
      <c r="B2" s="47"/>
      <c r="C2" s="48"/>
      <c r="D2" s="49" t="s">
        <v>146</v>
      </c>
      <c r="E2" s="50" t="s">
        <v>147</v>
      </c>
      <c r="F2" s="51" t="s">
        <v>148</v>
      </c>
      <c r="G2" s="51" t="s">
        <v>149</v>
      </c>
      <c r="H2" s="52" t="s">
        <v>150</v>
      </c>
    </row>
    <row r="3" spans="1:9" ht="30" customHeight="1">
      <c r="A3" s="53" t="s">
        <v>151</v>
      </c>
      <c r="B3" s="53"/>
      <c r="C3" s="53"/>
      <c r="D3" s="54" t="s">
        <v>152</v>
      </c>
      <c r="E3" s="54"/>
      <c r="F3" s="55"/>
      <c r="G3" s="56" t="s">
        <v>153</v>
      </c>
      <c r="H3" s="56" t="s">
        <v>154</v>
      </c>
    </row>
    <row r="4" spans="1:9" ht="76.5">
      <c r="A4" s="57"/>
      <c r="B4" s="58" t="s">
        <v>155</v>
      </c>
      <c r="C4" s="58"/>
      <c r="D4" s="59" t="s">
        <v>156</v>
      </c>
      <c r="E4" s="60" t="s">
        <v>157</v>
      </c>
      <c r="F4" s="60" t="s">
        <v>158</v>
      </c>
      <c r="G4" s="61"/>
      <c r="H4" s="61"/>
      <c r="I4" s="62"/>
    </row>
    <row r="5" spans="1:9" ht="63.75">
      <c r="A5" s="57"/>
      <c r="B5" s="58" t="s">
        <v>159</v>
      </c>
      <c r="C5" s="58"/>
      <c r="D5" s="59" t="s">
        <v>160</v>
      </c>
      <c r="E5" s="61" t="s">
        <v>161</v>
      </c>
      <c r="F5" s="60" t="s">
        <v>162</v>
      </c>
      <c r="G5" s="63"/>
      <c r="H5" s="61"/>
      <c r="I5" s="62"/>
    </row>
    <row r="6" spans="1:9" ht="63.75">
      <c r="A6" s="57"/>
      <c r="B6" s="58" t="s">
        <v>163</v>
      </c>
      <c r="C6" s="58"/>
      <c r="D6" s="59" t="s">
        <v>164</v>
      </c>
      <c r="E6" s="61" t="s">
        <v>165</v>
      </c>
      <c r="F6" s="60" t="s">
        <v>166</v>
      </c>
      <c r="G6" s="63"/>
      <c r="H6" s="61"/>
      <c r="I6" s="62"/>
    </row>
    <row r="7" spans="1:9" ht="76.5">
      <c r="A7" s="57"/>
      <c r="B7" s="58" t="s">
        <v>167</v>
      </c>
      <c r="C7" s="58"/>
      <c r="D7" s="59" t="s">
        <v>168</v>
      </c>
      <c r="E7" s="60" t="s">
        <v>169</v>
      </c>
      <c r="F7" s="60" t="s">
        <v>170</v>
      </c>
      <c r="G7" s="63"/>
      <c r="H7" s="61"/>
      <c r="I7" s="62"/>
    </row>
    <row r="8" spans="1:9" ht="51">
      <c r="A8" s="57"/>
      <c r="B8" s="58" t="s">
        <v>171</v>
      </c>
      <c r="C8" s="58"/>
      <c r="D8" s="59" t="s">
        <v>172</v>
      </c>
      <c r="E8" s="61" t="s">
        <v>173</v>
      </c>
      <c r="F8" s="60" t="s">
        <v>174</v>
      </c>
      <c r="G8" s="63"/>
      <c r="H8" s="61"/>
    </row>
    <row r="9" spans="1:9" ht="64.5" thickBot="1">
      <c r="A9" s="64"/>
      <c r="B9" s="65" t="s">
        <v>175</v>
      </c>
      <c r="C9" s="65"/>
      <c r="D9" s="66" t="s">
        <v>176</v>
      </c>
      <c r="E9" s="67" t="s">
        <v>177</v>
      </c>
      <c r="F9" s="68" t="s">
        <v>178</v>
      </c>
      <c r="G9" s="69"/>
      <c r="H9" s="67"/>
    </row>
    <row r="10" spans="1:9" ht="75" customHeight="1">
      <c r="A10" s="53" t="s">
        <v>179</v>
      </c>
      <c r="B10" s="53"/>
      <c r="C10" s="53"/>
      <c r="D10" s="70" t="s">
        <v>180</v>
      </c>
      <c r="E10" s="71">
        <v>125.0104</v>
      </c>
      <c r="F10" s="72" t="s">
        <v>181</v>
      </c>
      <c r="G10" s="56" t="s">
        <v>153</v>
      </c>
      <c r="H10" s="56" t="s">
        <v>182</v>
      </c>
    </row>
    <row r="11" spans="1:9" ht="61.5">
      <c r="A11" s="57"/>
      <c r="B11" s="58" t="s">
        <v>183</v>
      </c>
      <c r="C11" s="58"/>
      <c r="D11" s="59" t="s">
        <v>184</v>
      </c>
      <c r="E11" s="73" t="s">
        <v>185</v>
      </c>
      <c r="F11" s="60" t="s">
        <v>186</v>
      </c>
      <c r="G11" s="61"/>
      <c r="H11" s="61"/>
      <c r="I11" s="62"/>
    </row>
    <row r="12" spans="1:9" ht="76.5">
      <c r="A12" s="57"/>
      <c r="B12" s="74" t="s">
        <v>187</v>
      </c>
      <c r="C12" s="74"/>
      <c r="D12" s="59" t="s">
        <v>188</v>
      </c>
      <c r="E12" s="75" t="s">
        <v>189</v>
      </c>
      <c r="F12" s="60" t="s">
        <v>190</v>
      </c>
      <c r="G12" s="63"/>
      <c r="H12" s="61"/>
      <c r="I12" s="62"/>
    </row>
    <row r="13" spans="1:9" ht="61.5">
      <c r="A13" s="57"/>
      <c r="B13" s="74" t="s">
        <v>191</v>
      </c>
      <c r="C13" s="74"/>
      <c r="D13" s="59" t="s">
        <v>192</v>
      </c>
      <c r="E13" s="75" t="s">
        <v>193</v>
      </c>
      <c r="F13" s="60" t="s">
        <v>194</v>
      </c>
      <c r="G13" s="63"/>
      <c r="H13" s="61"/>
      <c r="I13" s="62"/>
    </row>
    <row r="14" spans="1:9" ht="76.5">
      <c r="A14" s="57"/>
      <c r="B14" s="58" t="s">
        <v>195</v>
      </c>
      <c r="C14" s="58"/>
      <c r="D14" s="59" t="s">
        <v>196</v>
      </c>
      <c r="E14" s="73" t="s">
        <v>197</v>
      </c>
      <c r="F14" s="60" t="s">
        <v>198</v>
      </c>
      <c r="G14" s="63"/>
      <c r="H14" s="61"/>
      <c r="I14" s="62"/>
    </row>
    <row r="15" spans="1:9" ht="57" customHeight="1" thickBot="1">
      <c r="A15" s="64"/>
      <c r="B15" s="76" t="s">
        <v>199</v>
      </c>
      <c r="C15" s="76"/>
      <c r="D15" s="66" t="s">
        <v>200</v>
      </c>
      <c r="E15" s="77" t="s">
        <v>201</v>
      </c>
      <c r="F15" s="68" t="s">
        <v>202</v>
      </c>
      <c r="G15" s="69"/>
      <c r="H15" s="67"/>
    </row>
    <row r="16" spans="1:9" ht="25.5">
      <c r="A16" s="53" t="s">
        <v>203</v>
      </c>
      <c r="B16" s="53"/>
      <c r="C16" s="53"/>
      <c r="D16" s="70" t="s">
        <v>204</v>
      </c>
      <c r="E16" s="71"/>
      <c r="F16" s="72"/>
      <c r="G16" s="56" t="s">
        <v>153</v>
      </c>
      <c r="H16" s="56" t="s">
        <v>182</v>
      </c>
    </row>
    <row r="17" spans="1:9" ht="89.25">
      <c r="A17" s="57"/>
      <c r="B17" s="58" t="s">
        <v>205</v>
      </c>
      <c r="C17" s="58"/>
      <c r="D17" s="59" t="s">
        <v>206</v>
      </c>
      <c r="E17" s="73" t="s">
        <v>207</v>
      </c>
      <c r="F17" s="60" t="s">
        <v>208</v>
      </c>
      <c r="G17" s="61"/>
      <c r="H17" s="61"/>
      <c r="I17" s="62"/>
    </row>
    <row r="18" spans="1:9" ht="63.75">
      <c r="A18" s="57"/>
      <c r="B18" s="58" t="s">
        <v>209</v>
      </c>
      <c r="C18" s="58"/>
      <c r="D18" s="59" t="s">
        <v>210</v>
      </c>
      <c r="E18" s="75" t="s">
        <v>211</v>
      </c>
      <c r="F18" s="60" t="s">
        <v>212</v>
      </c>
      <c r="G18" s="63"/>
      <c r="H18" s="61"/>
      <c r="I18" s="62"/>
    </row>
    <row r="19" spans="1:9" ht="76.5">
      <c r="A19" s="57"/>
      <c r="B19" s="58" t="s">
        <v>213</v>
      </c>
      <c r="C19" s="58"/>
      <c r="D19" s="59" t="s">
        <v>214</v>
      </c>
      <c r="E19" s="61" t="s">
        <v>215</v>
      </c>
      <c r="F19" s="60" t="s">
        <v>216</v>
      </c>
      <c r="G19" s="63"/>
      <c r="H19" s="61"/>
      <c r="I19" s="62"/>
    </row>
    <row r="20" spans="1:9" ht="115.5" thickBot="1">
      <c r="A20" s="57"/>
      <c r="B20" s="74" t="s">
        <v>217</v>
      </c>
      <c r="C20" s="74"/>
      <c r="D20" s="59" t="s">
        <v>218</v>
      </c>
      <c r="E20" s="73" t="s">
        <v>219</v>
      </c>
      <c r="F20" s="60" t="s">
        <v>220</v>
      </c>
      <c r="G20" s="63"/>
      <c r="H20" s="61"/>
      <c r="I20" s="62"/>
    </row>
    <row r="21" spans="1:9" ht="39" thickBot="1">
      <c r="A21" s="78" t="s">
        <v>221</v>
      </c>
      <c r="B21" s="78"/>
      <c r="C21" s="78"/>
      <c r="D21" s="79" t="s">
        <v>222</v>
      </c>
      <c r="E21" s="80">
        <v>336.02100000000002</v>
      </c>
      <c r="F21" s="81" t="s">
        <v>223</v>
      </c>
      <c r="G21" s="82" t="s">
        <v>224</v>
      </c>
      <c r="H21" s="80"/>
    </row>
    <row r="22" spans="1:9" ht="39" thickBot="1">
      <c r="A22" s="78" t="s">
        <v>225</v>
      </c>
      <c r="B22" s="78"/>
      <c r="C22" s="78"/>
      <c r="D22" s="79" t="s">
        <v>226</v>
      </c>
      <c r="E22" s="80" t="s">
        <v>227</v>
      </c>
      <c r="F22" s="81" t="s">
        <v>228</v>
      </c>
      <c r="G22" s="82" t="s">
        <v>224</v>
      </c>
      <c r="H22" s="80"/>
    </row>
    <row r="23" spans="1:9" ht="39" thickBot="1">
      <c r="A23" s="65" t="s">
        <v>229</v>
      </c>
      <c r="B23" s="65"/>
      <c r="C23" s="65"/>
      <c r="D23" s="66" t="s">
        <v>230</v>
      </c>
      <c r="E23" s="67" t="s">
        <v>231</v>
      </c>
      <c r="F23" s="68" t="s">
        <v>232</v>
      </c>
      <c r="G23" s="69" t="s">
        <v>224</v>
      </c>
      <c r="H23" s="67"/>
    </row>
    <row r="25" spans="1:9">
      <c r="D25" s="84" t="s">
        <v>233</v>
      </c>
    </row>
    <row r="29" spans="1:9">
      <c r="D29" s="86"/>
    </row>
  </sheetData>
  <mergeCells count="25">
    <mergeCell ref="A23:C23"/>
    <mergeCell ref="B17:C17"/>
    <mergeCell ref="B18:C18"/>
    <mergeCell ref="B19:C19"/>
    <mergeCell ref="B20:C20"/>
    <mergeCell ref="A21:C21"/>
    <mergeCell ref="A22:C22"/>
    <mergeCell ref="B11:C11"/>
    <mergeCell ref="B12:C12"/>
    <mergeCell ref="B13:C13"/>
    <mergeCell ref="B14:C14"/>
    <mergeCell ref="B15:C15"/>
    <mergeCell ref="A16:C16"/>
    <mergeCell ref="B5:C5"/>
    <mergeCell ref="B6:C6"/>
    <mergeCell ref="B7:C7"/>
    <mergeCell ref="B8:C8"/>
    <mergeCell ref="B9:C9"/>
    <mergeCell ref="A10:C10"/>
    <mergeCell ref="A1:C1"/>
    <mergeCell ref="E1:F1"/>
    <mergeCell ref="G1:H1"/>
    <mergeCell ref="A2:C2"/>
    <mergeCell ref="A3:C3"/>
    <mergeCell ref="B4:C4"/>
  </mergeCells>
  <hyperlinks>
    <hyperlink ref="H3" r:id="rId1" xr:uid="{CD465658-8B2D-47C0-B8D1-844CC3E4868A}"/>
    <hyperlink ref="D1" r:id="rId2" xr:uid="{7921E728-366E-4FEC-BA66-E36CCA70C6F7}"/>
    <hyperlink ref="G1" r:id="rId3" xr:uid="{9BD43357-58C4-4EB6-8E56-5494B6616649}"/>
    <hyperlink ref="G10" r:id="rId4" xr:uid="{FE0FDF1D-8A97-4B76-8CA9-CBCC2DF0D9B4}"/>
    <hyperlink ref="H10" r:id="rId5" location="tourist_development" xr:uid="{4BCEDB6A-E2CF-4210-B1E9-0020E66AD600}"/>
    <hyperlink ref="G11:G15" r:id="rId6" display="DR-15" xr:uid="{764DA78D-24C0-4740-A1E7-1A89DB628C09}"/>
    <hyperlink ref="G17:G20" r:id="rId7" display="DR-15" xr:uid="{B70E049C-0477-498A-850C-D757C6E802A5}"/>
    <hyperlink ref="G3:G9" r:id="rId8" display="DR-15" xr:uid="{B56525D7-6ECA-4273-A335-3F5A2C61AA53}"/>
    <hyperlink ref="G16" r:id="rId9" xr:uid="{4F14B05F-10C8-4FD7-89A6-3C924AF58153}"/>
    <hyperlink ref="H16" r:id="rId10" location="tourist_development" xr:uid="{1E3D18D8-A37F-43DF-9914-134D2DCAB0C4}"/>
  </hyperlinks>
  <pageMargins left="0.25" right="0.25" top="0.75" bottom="0.75" header="0.3" footer="0.3"/>
  <pageSetup paperSize="5" orientation="landscape"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7"/>
    <pageSetUpPr fitToPage="1"/>
  </sheetPr>
  <dimension ref="A1:G85"/>
  <sheetViews>
    <sheetView workbookViewId="0">
      <pane xSplit="1" ySplit="10" topLeftCell="B11" activePane="bottomRight" state="frozen"/>
      <selection pane="topRight" activeCell="B1" sqref="B1"/>
      <selection pane="bottomLeft" activeCell="A11" sqref="A11"/>
      <selection pane="bottomRight" activeCell="K10" sqref="K10"/>
    </sheetView>
  </sheetViews>
  <sheetFormatPr defaultRowHeight="12.75"/>
  <cols>
    <col min="1" max="1" width="26.1640625" customWidth="1"/>
    <col min="2" max="2" width="15.5" customWidth="1"/>
    <col min="3" max="3" width="21.83203125" customWidth="1"/>
    <col min="4" max="4" width="20.83203125" customWidth="1"/>
    <col min="5" max="5" width="15.5" customWidth="1"/>
    <col min="6" max="6" width="18.5" customWidth="1"/>
    <col min="7" max="7" width="14.5" customWidth="1"/>
  </cols>
  <sheetData>
    <row r="1" spans="1:7">
      <c r="A1" s="29" t="s">
        <v>139</v>
      </c>
      <c r="G1" t="s">
        <v>89</v>
      </c>
    </row>
    <row r="2" spans="1:7">
      <c r="A2" t="s">
        <v>136</v>
      </c>
    </row>
    <row r="3" spans="1:7">
      <c r="A3" s="39" t="s">
        <v>69</v>
      </c>
      <c r="B3" s="39"/>
      <c r="C3" s="39"/>
      <c r="D3" s="39"/>
      <c r="E3" s="39"/>
      <c r="F3" s="39"/>
      <c r="G3" s="39"/>
    </row>
    <row r="4" spans="1:7">
      <c r="A4" s="39" t="s">
        <v>131</v>
      </c>
      <c r="B4" s="39"/>
      <c r="C4" s="39"/>
      <c r="D4" s="39"/>
      <c r="E4" s="39"/>
      <c r="F4" s="39"/>
      <c r="G4" s="39"/>
    </row>
    <row r="5" spans="1:7">
      <c r="A5" s="39" t="s">
        <v>70</v>
      </c>
      <c r="B5" s="39"/>
      <c r="C5" s="39"/>
      <c r="D5" s="39"/>
      <c r="E5" s="39"/>
      <c r="F5" s="39"/>
      <c r="G5" s="39"/>
    </row>
    <row r="6" spans="1:7">
      <c r="A6" s="39" t="s">
        <v>135</v>
      </c>
      <c r="B6" s="39"/>
      <c r="C6" s="39"/>
      <c r="D6" s="39"/>
      <c r="E6" s="39"/>
      <c r="F6" s="39"/>
      <c r="G6" s="39"/>
    </row>
    <row r="8" spans="1:7">
      <c r="B8" s="2" t="s">
        <v>71</v>
      </c>
      <c r="C8" s="2" t="s">
        <v>72</v>
      </c>
      <c r="D8" s="2" t="s">
        <v>73</v>
      </c>
      <c r="E8" s="2" t="s">
        <v>74</v>
      </c>
      <c r="F8" s="2" t="s">
        <v>75</v>
      </c>
      <c r="G8" s="2" t="s">
        <v>76</v>
      </c>
    </row>
    <row r="9" spans="1:7">
      <c r="A9" t="s">
        <v>0</v>
      </c>
      <c r="B9" s="2" t="s">
        <v>77</v>
      </c>
      <c r="C9" s="2" t="s">
        <v>78</v>
      </c>
      <c r="D9" s="2" t="s">
        <v>79</v>
      </c>
      <c r="E9" s="2" t="s">
        <v>80</v>
      </c>
      <c r="F9" s="2" t="s">
        <v>81</v>
      </c>
      <c r="G9" s="2" t="s">
        <v>82</v>
      </c>
    </row>
    <row r="10" spans="1:7">
      <c r="A10" t="s">
        <v>1</v>
      </c>
      <c r="B10" s="2" t="s">
        <v>83</v>
      </c>
      <c r="C10" s="2" t="s">
        <v>84</v>
      </c>
      <c r="D10" s="2" t="s">
        <v>84</v>
      </c>
      <c r="E10" s="2" t="s">
        <v>84</v>
      </c>
      <c r="F10" s="2" t="s">
        <v>84</v>
      </c>
      <c r="G10" s="2" t="s">
        <v>85</v>
      </c>
    </row>
    <row r="11" spans="1:7">
      <c r="A11" s="3" t="s">
        <v>2</v>
      </c>
      <c r="B11" s="4">
        <f>SUM('Local Option Sales Tax Coll'!B12:M12)</f>
        <v>1618935.8800000004</v>
      </c>
      <c r="C11" s="4">
        <f>SUM('Tourist Development Tax'!B12:M12)</f>
        <v>4782947.4600000009</v>
      </c>
      <c r="D11" s="4">
        <f>SUM('Conv &amp; Tourist Impact'!B12:M12)</f>
        <v>0</v>
      </c>
      <c r="E11" s="4">
        <f>SUM('Voted 1-Cent Local Option Fuel'!B12:M12)</f>
        <v>1372254.7300000002</v>
      </c>
      <c r="F11" s="4">
        <f>SUM('Non-Voted Local Option Fuel '!B12:M12)</f>
        <v>8190966.2199999997</v>
      </c>
      <c r="G11" s="4">
        <f>SUM('Addtional Local Option Fuel'!B12:M12)</f>
        <v>6044582.7000000002</v>
      </c>
    </row>
    <row r="12" spans="1:7">
      <c r="A12" s="3" t="s">
        <v>3</v>
      </c>
      <c r="B12" s="4">
        <f>SUM('Local Option Sales Tax Coll'!B13:M13)</f>
        <v>1648318.1700000002</v>
      </c>
      <c r="C12" s="4">
        <f>SUM('Tourist Development Tax'!B13:M13)</f>
        <v>40303.81</v>
      </c>
      <c r="D12" s="4">
        <f>SUM('Conv &amp; Tourist Impact'!B13:M13)</f>
        <v>0</v>
      </c>
      <c r="E12" s="4">
        <f>SUM('Voted 1-Cent Local Option Fuel'!B13:M13)</f>
        <v>185255.16</v>
      </c>
      <c r="F12" s="4">
        <f>SUM('Non-Voted Local Option Fuel '!B13:M13)</f>
        <v>1086611.5900000001</v>
      </c>
      <c r="G12" s="4">
        <f>SUM('Addtional Local Option Fuel'!B13:M13)</f>
        <v>0</v>
      </c>
    </row>
    <row r="13" spans="1:7">
      <c r="A13" s="3" t="s">
        <v>4</v>
      </c>
      <c r="B13" s="4">
        <f>SUM('Local Option Sales Tax Coll'!B14:M14)</f>
        <v>18312562.440000001</v>
      </c>
      <c r="C13" s="4">
        <f>SUM('Tourist Development Tax'!B14:M14)</f>
        <v>20199628.370000001</v>
      </c>
      <c r="D13" s="4">
        <f>SUM('Conv &amp; Tourist Impact'!B14:M14)</f>
        <v>0</v>
      </c>
      <c r="E13" s="4">
        <f>SUM('Voted 1-Cent Local Option Fuel'!B14:M14)</f>
        <v>1112154.99</v>
      </c>
      <c r="F13" s="4">
        <f>SUM('Non-Voted Local Option Fuel '!B14:M14)</f>
        <v>6686528.4400000013</v>
      </c>
      <c r="G13" s="4">
        <f>SUM('Addtional Local Option Fuel'!B14:M14)</f>
        <v>0</v>
      </c>
    </row>
    <row r="14" spans="1:7">
      <c r="A14" s="3" t="s">
        <v>5</v>
      </c>
      <c r="B14" s="4">
        <f>SUM('Local Option Sales Tax Coll'!B15:M15)</f>
        <v>2424369.69</v>
      </c>
      <c r="C14" s="4">
        <f>SUM('Tourist Development Tax'!B15:M15)</f>
        <v>115993.09000000001</v>
      </c>
      <c r="D14" s="4">
        <f>SUM('Conv &amp; Tourist Impact'!B15:M15)</f>
        <v>0</v>
      </c>
      <c r="E14" s="4">
        <f>SUM('Voted 1-Cent Local Option Fuel'!B15:M15)</f>
        <v>31440.499999999996</v>
      </c>
      <c r="F14" s="4">
        <f>SUM('Non-Voted Local Option Fuel '!B15:M15)</f>
        <v>1009553.4400000002</v>
      </c>
      <c r="G14" s="4">
        <f>SUM('Addtional Local Option Fuel'!B15:M15)</f>
        <v>0</v>
      </c>
    </row>
    <row r="15" spans="1:7">
      <c r="A15" s="3" t="s">
        <v>6</v>
      </c>
      <c r="B15" s="4">
        <f>SUM('Local Option Sales Tax Coll'!B16:M16)</f>
        <v>35374441.75</v>
      </c>
      <c r="C15" s="4">
        <f>SUM('Tourist Development Tax'!B16:M16)</f>
        <v>11827139.200000001</v>
      </c>
      <c r="D15" s="4">
        <f>SUM('Conv &amp; Tourist Impact'!B16:M16)</f>
        <v>0</v>
      </c>
      <c r="E15" s="4">
        <f>SUM('Voted 1-Cent Local Option Fuel'!B16:M16)</f>
        <v>1521239.2599999998</v>
      </c>
      <c r="F15" s="4">
        <f>SUM('Non-Voted Local Option Fuel '!B16:M16)</f>
        <v>23816167.359999999</v>
      </c>
      <c r="G15" s="4">
        <f>SUM('Addtional Local Option Fuel'!B16:M16)</f>
        <v>0</v>
      </c>
    </row>
    <row r="16" spans="1:7">
      <c r="A16" s="3" t="s">
        <v>7</v>
      </c>
      <c r="B16" s="4">
        <f>SUM('Local Option Sales Tax Coll'!B17:M17)</f>
        <v>19376354.120000001</v>
      </c>
      <c r="C16" s="4">
        <f>SUM('Tourist Development Tax'!B17:M17)</f>
        <v>60379359.840000004</v>
      </c>
      <c r="D16" s="4">
        <f>SUM('Conv &amp; Tourist Impact'!B17:M17)</f>
        <v>0</v>
      </c>
      <c r="E16" s="4">
        <f>SUM('Voted 1-Cent Local Option Fuel'!B17:M17)</f>
        <v>9051504.2699999996</v>
      </c>
      <c r="F16" s="4">
        <f>SUM('Non-Voted Local Option Fuel '!B17:M17)</f>
        <v>53997724.200000003</v>
      </c>
      <c r="G16" s="4">
        <f>SUM('Addtional Local Option Fuel'!B17:M17)</f>
        <v>40856645.670000002</v>
      </c>
    </row>
    <row r="17" spans="1:7">
      <c r="A17" s="3" t="s">
        <v>8</v>
      </c>
      <c r="B17" s="4">
        <f>SUM('Local Option Sales Tax Coll'!B18:M18)</f>
        <v>920374.05</v>
      </c>
      <c r="C17" s="4">
        <f>SUM('Tourist Development Tax'!B18:M18)</f>
        <v>0</v>
      </c>
      <c r="D17" s="4">
        <f>SUM('Conv &amp; Tourist Impact'!B18:M18)</f>
        <v>0</v>
      </c>
      <c r="E17" s="4">
        <f>SUM('Voted 1-Cent Local Option Fuel'!B18:M18)</f>
        <v>22836.6</v>
      </c>
      <c r="F17" s="4">
        <f>SUM('Non-Voted Local Option Fuel '!B18:M18)</f>
        <v>365579.14</v>
      </c>
      <c r="G17" s="4">
        <f>SUM('Addtional Local Option Fuel'!B18:M18)</f>
        <v>0</v>
      </c>
    </row>
    <row r="18" spans="1:7">
      <c r="A18" s="3" t="s">
        <v>9</v>
      </c>
      <c r="B18" s="4">
        <f>SUM('Local Option Sales Tax Coll'!B19:M19)</f>
        <v>22271415.259999998</v>
      </c>
      <c r="C18" s="4">
        <f>SUM('Tourist Development Tax'!B19:M19)</f>
        <v>3742141.96</v>
      </c>
      <c r="D18" s="4">
        <f>SUM('Conv &amp; Tourist Impact'!B19:M19)</f>
        <v>0</v>
      </c>
      <c r="E18" s="4">
        <f>SUM('Voted 1-Cent Local Option Fuel'!B19:M19)</f>
        <v>1022631.95</v>
      </c>
      <c r="F18" s="4">
        <f>SUM('Non-Voted Local Option Fuel '!B19:M19)</f>
        <v>6132866.5899999999</v>
      </c>
      <c r="G18" s="4">
        <f>SUM('Addtional Local Option Fuel'!B19:M19)</f>
        <v>4423925.7299999986</v>
      </c>
    </row>
    <row r="19" spans="1:7">
      <c r="A19" s="3" t="s">
        <v>96</v>
      </c>
      <c r="B19" s="4">
        <f>SUM('Local Option Sales Tax Coll'!B20:M20)</f>
        <v>395157.91000000009</v>
      </c>
      <c r="C19" s="4">
        <f>SUM('Tourist Development Tax'!B20:M20)</f>
        <v>948623.41999999993</v>
      </c>
      <c r="D19" s="4">
        <f>SUM('Conv &amp; Tourist Impact'!B20:M20)</f>
        <v>0</v>
      </c>
      <c r="E19" s="4">
        <f>SUM('Voted 1-Cent Local Option Fuel'!B20:M20)</f>
        <v>612919</v>
      </c>
      <c r="F19" s="4">
        <f>SUM('Non-Voted Local Option Fuel '!B20:M20)</f>
        <v>3667878.0800000005</v>
      </c>
      <c r="G19" s="4">
        <f>SUM('Addtional Local Option Fuel'!B20:M20)</f>
        <v>2715844.6300000004</v>
      </c>
    </row>
    <row r="20" spans="1:7">
      <c r="A20" s="3" t="s">
        <v>10</v>
      </c>
      <c r="B20" s="4">
        <f>SUM('Local Option Sales Tax Coll'!B21:M21)</f>
        <v>17680449.990000002</v>
      </c>
      <c r="C20" s="4">
        <f>SUM('Tourist Development Tax'!B21:M21)</f>
        <v>609140.14</v>
      </c>
      <c r="D20" s="4">
        <f>SUM('Conv &amp; Tourist Impact'!B21:M21)</f>
        <v>0</v>
      </c>
      <c r="E20" s="4">
        <f>SUM('Voted 1-Cent Local Option Fuel'!B21:M21)</f>
        <v>893452.55</v>
      </c>
      <c r="F20" s="4">
        <f>SUM('Non-Voted Local Option Fuel '!B21:M21)</f>
        <v>5356676.580000001</v>
      </c>
      <c r="G20" s="4">
        <f>SUM('Addtional Local Option Fuel'!B21:M21)</f>
        <v>0</v>
      </c>
    </row>
    <row r="21" spans="1:7">
      <c r="A21" s="3" t="s">
        <v>11</v>
      </c>
      <c r="B21" s="4">
        <f>SUM('Local Option Sales Tax Coll'!B22:M22)</f>
        <v>1526086.9299999997</v>
      </c>
      <c r="C21" s="4">
        <f>SUM('Tourist Development Tax'!B22:M22)</f>
        <v>21807029.609999999</v>
      </c>
      <c r="D21" s="4">
        <f>SUM('Conv &amp; Tourist Impact'!B22:M22)</f>
        <v>0</v>
      </c>
      <c r="E21" s="4">
        <f>SUM('Voted 1-Cent Local Option Fuel'!B22:M22)</f>
        <v>1530167.1300000001</v>
      </c>
      <c r="F21" s="4">
        <f>SUM('Non-Voted Local Option Fuel '!B22:M22)</f>
        <v>9155354.2199999988</v>
      </c>
      <c r="G21" s="4">
        <f>SUM('Addtional Local Option Fuel'!B22:M22)</f>
        <v>6977207.8400000008</v>
      </c>
    </row>
    <row r="22" spans="1:7">
      <c r="A22" s="3" t="s">
        <v>12</v>
      </c>
      <c r="B22" s="4">
        <f>SUM('Local Option Sales Tax Coll'!B23:M23)</f>
        <v>7370466.6600000001</v>
      </c>
      <c r="C22" s="4">
        <f>SUM('Tourist Development Tax'!B23:M23)</f>
        <v>1278696.1000000001</v>
      </c>
      <c r="D22" s="4">
        <f>SUM('Conv &amp; Tourist Impact'!B23:M23)</f>
        <v>0</v>
      </c>
      <c r="E22" s="4">
        <f>SUM('Voted 1-Cent Local Option Fuel'!B23:M23)</f>
        <v>610655.17999999993</v>
      </c>
      <c r="F22" s="4">
        <f>SUM('Non-Voted Local Option Fuel '!B23:M23)</f>
        <v>3640033.23</v>
      </c>
      <c r="G22" s="4">
        <f>SUM('Addtional Local Option Fuel'!B23:M23)</f>
        <v>0</v>
      </c>
    </row>
    <row r="23" spans="1:7">
      <c r="A23" s="3" t="s">
        <v>128</v>
      </c>
      <c r="B23" s="4">
        <f>SUM('Local Option Sales Tax Coll'!B24:M24)</f>
        <v>442346612.41999996</v>
      </c>
      <c r="C23" s="4">
        <f>SUM('Tourist Development Tax'!B24:M24)</f>
        <v>39163111.890000001</v>
      </c>
      <c r="D23" s="4">
        <f>SUM('Conv &amp; Tourist Impact'!B24:M24)</f>
        <v>79761532.5</v>
      </c>
      <c r="E23" s="4">
        <f>SUM('Voted 1-Cent Local Option Fuel'!B24:M24)</f>
        <v>11503260.41</v>
      </c>
      <c r="F23" s="4">
        <f>SUM('Non-Voted Local Option Fuel '!B24:M24)</f>
        <v>68755832.860000014</v>
      </c>
      <c r="G23" s="4">
        <f>SUM('Addtional Local Option Fuel'!B24:M24)</f>
        <v>30714814.229999997</v>
      </c>
    </row>
    <row r="24" spans="1:7">
      <c r="A24" s="3" t="s">
        <v>13</v>
      </c>
      <c r="B24" s="4">
        <f>SUM('Local Option Sales Tax Coll'!B25:M25)</f>
        <v>2887307.47</v>
      </c>
      <c r="C24" s="4">
        <f>SUM('Tourist Development Tax'!B25:M25)</f>
        <v>77176.13</v>
      </c>
      <c r="D24" s="4">
        <f>SUM('Conv &amp; Tourist Impact'!B25:M25)</f>
        <v>0</v>
      </c>
      <c r="E24" s="4">
        <f>SUM('Voted 1-Cent Local Option Fuel'!B25:M25)</f>
        <v>152213.35</v>
      </c>
      <c r="F24" s="4">
        <f>SUM('Non-Voted Local Option Fuel '!B25:M25)</f>
        <v>908902.57</v>
      </c>
      <c r="G24" s="4">
        <f>SUM('Addtional Local Option Fuel'!B25:M25)</f>
        <v>584647</v>
      </c>
    </row>
    <row r="25" spans="1:7">
      <c r="A25" s="3" t="s">
        <v>14</v>
      </c>
      <c r="B25" s="4">
        <f>SUM('Local Option Sales Tax Coll'!B26:M26)</f>
        <v>662752.62000000011</v>
      </c>
      <c r="C25" s="4">
        <f>SUM('Tourist Development Tax'!B26:M26)</f>
        <v>38151.990000000005</v>
      </c>
      <c r="D25" s="4">
        <f>SUM('Conv &amp; Tourist Impact'!B26:M26)</f>
        <v>0</v>
      </c>
      <c r="E25" s="4">
        <f>SUM('Voted 1-Cent Local Option Fuel'!B26:M26)</f>
        <v>39216.700000000004</v>
      </c>
      <c r="F25" s="4">
        <f>SUM('Non-Voted Local Option Fuel '!B26:M26)</f>
        <v>600750.11</v>
      </c>
      <c r="G25" s="4">
        <f>SUM('Addtional Local Option Fuel'!B26:M26)</f>
        <v>0</v>
      </c>
    </row>
    <row r="26" spans="1:7">
      <c r="A26" s="3" t="s">
        <v>15</v>
      </c>
      <c r="B26" s="4">
        <f>SUM('Local Option Sales Tax Coll'!B27:M27)</f>
        <v>143476245.37</v>
      </c>
      <c r="C26" s="4">
        <f>SUM('Tourist Development Tax'!B27:M27)</f>
        <v>14356062.259999998</v>
      </c>
      <c r="D26" s="4">
        <f>SUM('Conv &amp; Tourist Impact'!B27:M27)</f>
        <v>7178031.129999999</v>
      </c>
      <c r="E26" s="4">
        <f>SUM('Voted 1-Cent Local Option Fuel'!B27:M27)</f>
        <v>1129422.02</v>
      </c>
      <c r="F26" s="4">
        <f>SUM('Non-Voted Local Option Fuel '!B27:M27)</f>
        <v>34196075.909999996</v>
      </c>
      <c r="G26" s="4">
        <f>SUM('Addtional Local Option Fuel'!B27:M27)</f>
        <v>0</v>
      </c>
    </row>
    <row r="27" spans="1:7">
      <c r="A27" s="3" t="s">
        <v>16</v>
      </c>
      <c r="B27" s="4">
        <f>SUM('Local Option Sales Tax Coll'!B28:M28)</f>
        <v>62878787.769999996</v>
      </c>
      <c r="C27" s="4">
        <f>SUM('Tourist Development Tax'!B28:M28)</f>
        <v>9715785.370000001</v>
      </c>
      <c r="D27" s="4">
        <f>SUM('Conv &amp; Tourist Impact'!B28:M28)</f>
        <v>0</v>
      </c>
      <c r="E27" s="4">
        <f>SUM('Voted 1-Cent Local Option Fuel'!B28:M28)</f>
        <v>1591537.11</v>
      </c>
      <c r="F27" s="4">
        <f>SUM('Non-Voted Local Option Fuel '!B28:M28)</f>
        <v>9546560.7300000004</v>
      </c>
      <c r="G27" s="4">
        <f>SUM('Addtional Local Option Fuel'!B28:M28)</f>
        <v>5261386.3899999997</v>
      </c>
    </row>
    <row r="28" spans="1:7">
      <c r="A28" s="3" t="s">
        <v>17</v>
      </c>
      <c r="B28" s="4">
        <f>SUM('Local Option Sales Tax Coll'!B29:M29)</f>
        <v>8617385.6600000001</v>
      </c>
      <c r="C28" s="4">
        <f>SUM('Tourist Development Tax'!B29:M29)</f>
        <v>2079415.28</v>
      </c>
      <c r="D28" s="4">
        <f>SUM('Conv &amp; Tourist Impact'!B29:M29)</f>
        <v>0</v>
      </c>
      <c r="E28" s="4">
        <f>SUM('Voted 1-Cent Local Option Fuel'!B29:M29)</f>
        <v>443054.1</v>
      </c>
      <c r="F28" s="4">
        <f>SUM('Non-Voted Local Option Fuel '!B29:M29)</f>
        <v>2635750.4699999997</v>
      </c>
      <c r="G28" s="4">
        <f>SUM('Addtional Local Option Fuel'!B29:M29)</f>
        <v>0</v>
      </c>
    </row>
    <row r="29" spans="1:7">
      <c r="A29" s="3" t="s">
        <v>18</v>
      </c>
      <c r="B29" s="4">
        <f>SUM('Local Option Sales Tax Coll'!B30:M30)</f>
        <v>1770845.6600000001</v>
      </c>
      <c r="C29" s="4">
        <f>SUM('Tourist Development Tax'!B30:M30)</f>
        <v>1151140.52</v>
      </c>
      <c r="D29" s="4">
        <f>SUM('Conv &amp; Tourist Impact'!B30:M30)</f>
        <v>0</v>
      </c>
      <c r="E29" s="4">
        <f>SUM('Voted 1-Cent Local Option Fuel'!B30:M30)</f>
        <v>13217.26</v>
      </c>
      <c r="F29" s="4">
        <f>SUM('Non-Voted Local Option Fuel '!B30:M30)</f>
        <v>363873.65</v>
      </c>
      <c r="G29" s="4">
        <f>SUM('Addtional Local Option Fuel'!B30:M30)</f>
        <v>0</v>
      </c>
    </row>
    <row r="30" spans="1:7">
      <c r="A30" s="3" t="s">
        <v>19</v>
      </c>
      <c r="B30" s="4">
        <f>SUM('Local Option Sales Tax Coll'!B31:M31)</f>
        <v>3568935.62</v>
      </c>
      <c r="C30" s="4">
        <f>SUM('Tourist Development Tax'!B31:M31)</f>
        <v>122500.54999999999</v>
      </c>
      <c r="D30" s="4">
        <f>SUM('Conv &amp; Tourist Impact'!B31:M31)</f>
        <v>0</v>
      </c>
      <c r="E30" s="4">
        <f>SUM('Voted 1-Cent Local Option Fuel'!B31:M31)</f>
        <v>198653.36999999997</v>
      </c>
      <c r="F30" s="4">
        <f>SUM('Non-Voted Local Option Fuel '!B31:M31)</f>
        <v>2770058.3800000008</v>
      </c>
      <c r="G30" s="4">
        <f>SUM('Addtional Local Option Fuel'!B31:M31)</f>
        <v>0</v>
      </c>
    </row>
    <row r="31" spans="1:7">
      <c r="A31" s="3" t="s">
        <v>20</v>
      </c>
      <c r="B31" s="4">
        <f>SUM('Local Option Sales Tax Coll'!B32:M32)</f>
        <v>669840.9700000002</v>
      </c>
      <c r="C31" s="4">
        <f>SUM('Tourist Development Tax'!B32:M32)</f>
        <v>40708.93</v>
      </c>
      <c r="D31" s="4">
        <f>SUM('Conv &amp; Tourist Impact'!B32:M32)</f>
        <v>0</v>
      </c>
      <c r="E31" s="4">
        <f>SUM('Voted 1-Cent Local Option Fuel'!B32:M32)</f>
        <v>82343.099999999991</v>
      </c>
      <c r="F31" s="4">
        <f>SUM('Non-Voted Local Option Fuel '!B32:M32)</f>
        <v>481566.73000000004</v>
      </c>
      <c r="G31" s="4">
        <f>SUM('Addtional Local Option Fuel'!B32:M32)</f>
        <v>0</v>
      </c>
    </row>
    <row r="32" spans="1:7">
      <c r="A32" s="3" t="s">
        <v>21</v>
      </c>
      <c r="B32" s="4">
        <f>SUM('Local Option Sales Tax Coll'!B33:M33)</f>
        <v>355004.56</v>
      </c>
      <c r="C32" s="4">
        <f>SUM('Tourist Development Tax'!B33:M33)</f>
        <v>24571.289999999997</v>
      </c>
      <c r="D32" s="4">
        <f>SUM('Conv &amp; Tourist Impact'!B33:M33)</f>
        <v>0</v>
      </c>
      <c r="E32" s="4">
        <f>SUM('Voted 1-Cent Local Option Fuel'!B33:M33)</f>
        <v>53161.799999999996</v>
      </c>
      <c r="F32" s="4">
        <f>SUM('Non-Voted Local Option Fuel '!B33:M33)</f>
        <v>311348.64</v>
      </c>
      <c r="G32" s="4">
        <f>SUM('Addtional Local Option Fuel'!B33:M33)</f>
        <v>0</v>
      </c>
    </row>
    <row r="33" spans="1:7">
      <c r="A33" s="3" t="s">
        <v>22</v>
      </c>
      <c r="B33" s="4">
        <f>SUM('Local Option Sales Tax Coll'!B34:M34)</f>
        <v>1420886.7700000003</v>
      </c>
      <c r="C33" s="4">
        <f>SUM('Tourist Development Tax'!B34:M34)</f>
        <v>1817628.0900000003</v>
      </c>
      <c r="D33" s="4">
        <f>SUM('Conv &amp; Tourist Impact'!B34:M34)</f>
        <v>0</v>
      </c>
      <c r="E33" s="4">
        <f>SUM('Voted 1-Cent Local Option Fuel'!B34:M34)</f>
        <v>65153.38</v>
      </c>
      <c r="F33" s="4">
        <f>SUM('Non-Voted Local Option Fuel '!B34:M34)</f>
        <v>390709.07</v>
      </c>
      <c r="G33" s="4">
        <f>SUM('Addtional Local Option Fuel'!B34:M34)</f>
        <v>0</v>
      </c>
    </row>
    <row r="34" spans="1:7">
      <c r="A34" s="3" t="s">
        <v>23</v>
      </c>
      <c r="B34" s="4">
        <f>SUM('Local Option Sales Tax Coll'!B35:M35)</f>
        <v>792953.3</v>
      </c>
      <c r="C34" s="4">
        <f>SUM('Tourist Development Tax'!B35:M35)</f>
        <v>28001.58</v>
      </c>
      <c r="D34" s="4">
        <f>SUM('Conv &amp; Tourist Impact'!B35:M35)</f>
        <v>0</v>
      </c>
      <c r="E34" s="4">
        <f>SUM('Voted 1-Cent Local Option Fuel'!B35:M35)</f>
        <v>422181.76999999996</v>
      </c>
      <c r="F34" s="4">
        <f>SUM('Non-Voted Local Option Fuel '!B35:M35)</f>
        <v>3411721.99</v>
      </c>
      <c r="G34" s="4">
        <f>SUM('Addtional Local Option Fuel'!B35:M35)</f>
        <v>0</v>
      </c>
    </row>
    <row r="35" spans="1:7">
      <c r="A35" s="3" t="s">
        <v>24</v>
      </c>
      <c r="B35" s="4">
        <f>SUM('Local Option Sales Tax Coll'!B36:M36)</f>
        <v>1442437.8399999999</v>
      </c>
      <c r="C35" s="4">
        <f>SUM('Tourist Development Tax'!B36:M36)</f>
        <v>0</v>
      </c>
      <c r="D35" s="4">
        <f>SUM('Conv &amp; Tourist Impact'!B36:M36)</f>
        <v>0</v>
      </c>
      <c r="E35" s="4">
        <f>SUM('Voted 1-Cent Local Option Fuel'!B36:M36)</f>
        <v>155394.79000000004</v>
      </c>
      <c r="F35" s="4">
        <f>SUM('Non-Voted Local Option Fuel '!B36:M36)</f>
        <v>924516.69000000006</v>
      </c>
      <c r="G35" s="4">
        <f>SUM('Addtional Local Option Fuel'!B36:M36)</f>
        <v>572313.29</v>
      </c>
    </row>
    <row r="36" spans="1:7">
      <c r="A36" s="3" t="s">
        <v>25</v>
      </c>
      <c r="B36" s="4">
        <f>SUM('Local Option Sales Tax Coll'!B37:M37)</f>
        <v>2699298.71</v>
      </c>
      <c r="C36" s="4">
        <f>SUM('Tourist Development Tax'!B37:M37)</f>
        <v>216711.32</v>
      </c>
      <c r="D36" s="4">
        <f>SUM('Conv &amp; Tourist Impact'!B37:M37)</f>
        <v>0</v>
      </c>
      <c r="E36" s="4">
        <f>SUM('Voted 1-Cent Local Option Fuel'!B37:M37)</f>
        <v>258394.72999999998</v>
      </c>
      <c r="F36" s="4">
        <f>SUM('Non-Voted Local Option Fuel '!B37:M37)</f>
        <v>1541046.8900000004</v>
      </c>
      <c r="G36" s="4">
        <f>SUM('Addtional Local Option Fuel'!B37:M37)</f>
        <v>310985.08</v>
      </c>
    </row>
    <row r="37" spans="1:7">
      <c r="A37" s="3" t="s">
        <v>26</v>
      </c>
      <c r="B37" s="4">
        <f>SUM('Local Option Sales Tax Coll'!B38:M38)</f>
        <v>4078939.96</v>
      </c>
      <c r="C37" s="4">
        <f>SUM('Tourist Development Tax'!B38:M38)</f>
        <v>827730.16</v>
      </c>
      <c r="D37" s="4">
        <f>SUM('Conv &amp; Tourist Impact'!B38:M38)</f>
        <v>0</v>
      </c>
      <c r="E37" s="4">
        <f>SUM('Voted 1-Cent Local Option Fuel'!B38:M38)</f>
        <v>845659.41</v>
      </c>
      <c r="F37" s="4">
        <f>SUM('Non-Voted Local Option Fuel '!B38:M38)</f>
        <v>5121051.2400000012</v>
      </c>
      <c r="G37" s="4">
        <f>SUM('Addtional Local Option Fuel'!B38:M38)</f>
        <v>2317917.1999999997</v>
      </c>
    </row>
    <row r="38" spans="1:7">
      <c r="A38" s="3" t="s">
        <v>27</v>
      </c>
      <c r="B38" s="4">
        <f>SUM('Local Option Sales Tax Coll'!B39:M39)</f>
        <v>9046196.25</v>
      </c>
      <c r="C38" s="4">
        <f>SUM('Tourist Development Tax'!B39:M39)</f>
        <v>393300.43000000005</v>
      </c>
      <c r="D38" s="4">
        <f>SUM('Conv &amp; Tourist Impact'!B39:M39)</f>
        <v>0</v>
      </c>
      <c r="E38" s="4">
        <f>SUM('Voted 1-Cent Local Option Fuel'!B39:M39)</f>
        <v>535340.35000000009</v>
      </c>
      <c r="F38" s="4">
        <f>SUM('Non-Voted Local Option Fuel '!B39:M39)</f>
        <v>3200755.3000000003</v>
      </c>
      <c r="G38" s="4">
        <f>SUM('Addtional Local Option Fuel'!B39:M39)</f>
        <v>2093662.3900000001</v>
      </c>
    </row>
    <row r="39" spans="1:7">
      <c r="A39" s="3" t="s">
        <v>28</v>
      </c>
      <c r="B39" s="4">
        <f>SUM('Local Option Sales Tax Coll'!B40:M40)</f>
        <v>207082940.67999995</v>
      </c>
      <c r="C39" s="4">
        <f>SUM('Tourist Development Tax'!B40:M40)</f>
        <v>28844418.500000004</v>
      </c>
      <c r="D39" s="4">
        <f>SUM('Conv &amp; Tourist Impact'!B40:M40)</f>
        <v>0</v>
      </c>
      <c r="E39" s="4">
        <f>SUM('Voted 1-Cent Local Option Fuel'!B40:M40)</f>
        <v>7132817.2399999993</v>
      </c>
      <c r="F39" s="4">
        <f>SUM('Non-Voted Local Option Fuel '!B40:M40)</f>
        <v>42692371.520000003</v>
      </c>
      <c r="G39" s="4">
        <f>SUM('Addtional Local Option Fuel'!B40:M40)</f>
        <v>0</v>
      </c>
    </row>
    <row r="40" spans="1:7">
      <c r="A40" s="3" t="s">
        <v>29</v>
      </c>
      <c r="B40" s="4">
        <f>SUM('Local Option Sales Tax Coll'!B41:M41)</f>
        <v>788952.01</v>
      </c>
      <c r="C40" s="4">
        <f>SUM('Tourist Development Tax'!B41:M41)</f>
        <v>38701.33</v>
      </c>
      <c r="D40" s="4">
        <f>SUM('Conv &amp; Tourist Impact'!B41:M41)</f>
        <v>0</v>
      </c>
      <c r="E40" s="4">
        <f>SUM('Voted 1-Cent Local Option Fuel'!B41:M41)</f>
        <v>106350.54999999999</v>
      </c>
      <c r="F40" s="4">
        <f>SUM('Non-Voted Local Option Fuel '!B41:M41)</f>
        <v>634444.78999999992</v>
      </c>
      <c r="G40" s="4">
        <f>SUM('Addtional Local Option Fuel'!B41:M41)</f>
        <v>0</v>
      </c>
    </row>
    <row r="41" spans="1:7">
      <c r="A41" s="3" t="s">
        <v>30</v>
      </c>
      <c r="B41" s="4">
        <f>SUM('Local Option Sales Tax Coll'!B42:M42)</f>
        <v>19929097.239999998</v>
      </c>
      <c r="C41" s="4">
        <f>SUM('Tourist Development Tax'!B42:M42)</f>
        <v>2515564.6499999994</v>
      </c>
      <c r="D41" s="4">
        <f>SUM('Conv &amp; Tourist Impact'!B42:M42)</f>
        <v>0</v>
      </c>
      <c r="E41" s="4">
        <f>SUM('Voted 1-Cent Local Option Fuel'!B42:M42)</f>
        <v>170693.81</v>
      </c>
      <c r="F41" s="4">
        <f>SUM('Non-Voted Local Option Fuel '!B42:M42)</f>
        <v>5349679.54</v>
      </c>
      <c r="G41" s="4">
        <f>SUM('Addtional Local Option Fuel'!B42:M42)</f>
        <v>0</v>
      </c>
    </row>
    <row r="42" spans="1:7">
      <c r="A42" s="3" t="s">
        <v>31</v>
      </c>
      <c r="B42" s="4">
        <f>SUM('Local Option Sales Tax Coll'!B43:M43)</f>
        <v>5013497.38</v>
      </c>
      <c r="C42" s="4">
        <f>SUM('Tourist Development Tax'!B43:M43)</f>
        <v>286711.11</v>
      </c>
      <c r="D42" s="4">
        <f>SUM('Conv &amp; Tourist Impact'!B43:M43)</f>
        <v>0</v>
      </c>
      <c r="E42" s="4">
        <f>SUM('Voted 1-Cent Local Option Fuel'!B43:M43)</f>
        <v>582674.95000000007</v>
      </c>
      <c r="F42" s="4">
        <f>SUM('Non-Voted Local Option Fuel '!B43:M43)</f>
        <v>3466170.4000000013</v>
      </c>
      <c r="G42" s="4">
        <f>SUM('Addtional Local Option Fuel'!B43:M43)</f>
        <v>0</v>
      </c>
    </row>
    <row r="43" spans="1:7">
      <c r="A43" s="3" t="s">
        <v>32</v>
      </c>
      <c r="B43" s="4">
        <f>SUM('Local Option Sales Tax Coll'!B44:M44)</f>
        <v>738289.62000000011</v>
      </c>
      <c r="C43" s="4">
        <f>SUM('Tourist Development Tax'!B44:M44)</f>
        <v>33069.339999999997</v>
      </c>
      <c r="D43" s="4">
        <f>SUM('Conv &amp; Tourist Impact'!B44:M44)</f>
        <v>0</v>
      </c>
      <c r="E43" s="4">
        <f>SUM('Voted 1-Cent Local Option Fuel'!B44:M44)</f>
        <v>130078.67000000003</v>
      </c>
      <c r="F43" s="4">
        <f>SUM('Non-Voted Local Option Fuel '!B44:M44)</f>
        <v>771987.74999999988</v>
      </c>
      <c r="G43" s="4">
        <f>SUM('Addtional Local Option Fuel'!B44:M44)</f>
        <v>0</v>
      </c>
    </row>
    <row r="44" spans="1:7">
      <c r="A44" s="3" t="s">
        <v>33</v>
      </c>
      <c r="B44" s="4">
        <f>SUM('Local Option Sales Tax Coll'!B45:M45)</f>
        <v>274176.09000000003</v>
      </c>
      <c r="C44" s="4">
        <f>SUM('Tourist Development Tax'!B45:M45)</f>
        <v>0</v>
      </c>
      <c r="D44" s="4">
        <f>SUM('Conv &amp; Tourist Impact'!B45:M45)</f>
        <v>0</v>
      </c>
      <c r="E44" s="4">
        <f>SUM('Voted 1-Cent Local Option Fuel'!B45:M45)</f>
        <v>14576.600000000002</v>
      </c>
      <c r="F44" s="4">
        <f>SUM('Non-Voted Local Option Fuel '!B45:M45)</f>
        <v>211419.3</v>
      </c>
      <c r="G44" s="4">
        <f>SUM('Addtional Local Option Fuel'!B45:M45)</f>
        <v>0</v>
      </c>
    </row>
    <row r="45" spans="1:7">
      <c r="A45" s="3" t="s">
        <v>34</v>
      </c>
      <c r="B45" s="4">
        <f>SUM('Local Option Sales Tax Coll'!B46:M46)</f>
        <v>35536824.700000003</v>
      </c>
      <c r="C45" s="4">
        <f>SUM('Tourist Development Tax'!B46:M46)</f>
        <v>2764881.7399999998</v>
      </c>
      <c r="D45" s="4">
        <f>SUM('Conv &amp; Tourist Impact'!B46:M46)</f>
        <v>0</v>
      </c>
      <c r="E45" s="4">
        <f>SUM('Voted 1-Cent Local Option Fuel'!B46:M46)</f>
        <v>1582872.07</v>
      </c>
      <c r="F45" s="4">
        <f>SUM('Non-Voted Local Option Fuel '!B46:M46)</f>
        <v>9450039.339999998</v>
      </c>
      <c r="G45" s="4">
        <f>SUM('Addtional Local Option Fuel'!B46:M46)</f>
        <v>0</v>
      </c>
    </row>
    <row r="46" spans="1:7">
      <c r="A46" s="3" t="s">
        <v>35</v>
      </c>
      <c r="B46" s="4">
        <f>SUM('Local Option Sales Tax Coll'!B47:M47)</f>
        <v>3113230.8000000003</v>
      </c>
      <c r="C46" s="4">
        <f>SUM('Tourist Development Tax'!B47:M47)</f>
        <v>39384938.290000007</v>
      </c>
      <c r="D46" s="4">
        <f>SUM('Conv &amp; Tourist Impact'!B47:M47)</f>
        <v>0</v>
      </c>
      <c r="E46" s="4">
        <f>SUM('Voted 1-Cent Local Option Fuel'!B47:M47)</f>
        <v>3634729.55</v>
      </c>
      <c r="F46" s="4">
        <f>SUM('Non-Voted Local Option Fuel '!B47:M47)</f>
        <v>21733610.139999997</v>
      </c>
      <c r="G46" s="4">
        <f>SUM('Addtional Local Option Fuel'!B47:M47)</f>
        <v>16177353.24</v>
      </c>
    </row>
    <row r="47" spans="1:7">
      <c r="A47" s="3" t="s">
        <v>36</v>
      </c>
      <c r="B47" s="4">
        <f>SUM('Local Option Sales Tax Coll'!B48:M48)</f>
        <v>53377404.850000001</v>
      </c>
      <c r="C47" s="4">
        <f>SUM('Tourist Development Tax'!B48:M48)</f>
        <v>5229453.5500000007</v>
      </c>
      <c r="D47" s="4">
        <f>SUM('Conv &amp; Tourist Impact'!B48:M48)</f>
        <v>0</v>
      </c>
      <c r="E47" s="4">
        <f>SUM('Voted 1-Cent Local Option Fuel'!B48:M48)</f>
        <v>1441584.9100000004</v>
      </c>
      <c r="F47" s="4">
        <f>SUM('Non-Voted Local Option Fuel '!B48:M48)</f>
        <v>8643438.9900000002</v>
      </c>
      <c r="G47" s="4">
        <f>SUM('Addtional Local Option Fuel'!B48:M48)</f>
        <v>6528606.3600000013</v>
      </c>
    </row>
    <row r="48" spans="1:7">
      <c r="A48" s="3" t="s">
        <v>37</v>
      </c>
      <c r="B48" s="4">
        <f>SUM('Local Option Sales Tax Coll'!B49:M49)</f>
        <v>2848088.8699999996</v>
      </c>
      <c r="C48" s="4">
        <f>SUM('Tourist Development Tax'!B49:M49)</f>
        <v>211919.65</v>
      </c>
      <c r="D48" s="4">
        <f>SUM('Conv &amp; Tourist Impact'!B49:M49)</f>
        <v>0</v>
      </c>
      <c r="E48" s="4">
        <f>SUM('Voted 1-Cent Local Option Fuel'!B49:M49)</f>
        <v>49450.42</v>
      </c>
      <c r="F48" s="4">
        <f>SUM('Non-Voted Local Option Fuel '!B49:M49)</f>
        <v>1440021.0199999998</v>
      </c>
      <c r="G48" s="4">
        <f>SUM('Addtional Local Option Fuel'!B49:M49)</f>
        <v>0</v>
      </c>
    </row>
    <row r="49" spans="1:7">
      <c r="A49" s="3" t="s">
        <v>38</v>
      </c>
      <c r="B49" s="4">
        <f>SUM('Local Option Sales Tax Coll'!B50:M50)</f>
        <v>327057.91000000009</v>
      </c>
      <c r="C49" s="4">
        <f>SUM('Tourist Development Tax'!B50:M50)</f>
        <v>0</v>
      </c>
      <c r="D49" s="4">
        <f>SUM('Conv &amp; Tourist Impact'!B50:M50)</f>
        <v>0</v>
      </c>
      <c r="E49" s="4">
        <f>SUM('Voted 1-Cent Local Option Fuel'!B50:M50)</f>
        <v>51033.609999999993</v>
      </c>
      <c r="F49" s="4">
        <f>SUM('Non-Voted Local Option Fuel '!B50:M50)</f>
        <v>303451.84000000003</v>
      </c>
      <c r="G49" s="4">
        <f>SUM('Addtional Local Option Fuel'!B50:M50)</f>
        <v>0</v>
      </c>
    </row>
    <row r="50" spans="1:7">
      <c r="A50" s="3" t="s">
        <v>39</v>
      </c>
      <c r="B50" s="4">
        <f>SUM('Local Option Sales Tax Coll'!B51:M51)</f>
        <v>1270806.21</v>
      </c>
      <c r="C50" s="4">
        <f>SUM('Tourist Development Tax'!B51:M51)</f>
        <v>102546.12</v>
      </c>
      <c r="D50" s="4">
        <f>SUM('Conv &amp; Tourist Impact'!B51:M51)</f>
        <v>0</v>
      </c>
      <c r="E50" s="4">
        <f>SUM('Voted 1-Cent Local Option Fuel'!B51:M51)</f>
        <v>298128.41000000003</v>
      </c>
      <c r="F50" s="4">
        <f>SUM('Non-Voted Local Option Fuel '!B51:M51)</f>
        <v>1762944.3299999998</v>
      </c>
      <c r="G50" s="4">
        <f>SUM('Addtional Local Option Fuel'!B51:M51)</f>
        <v>605761.88</v>
      </c>
    </row>
    <row r="51" spans="1:7">
      <c r="A51" s="3" t="s">
        <v>40</v>
      </c>
      <c r="B51" s="4">
        <f>SUM('Local Option Sales Tax Coll'!B52:M52)</f>
        <v>26159596.900000002</v>
      </c>
      <c r="C51" s="4">
        <f>SUM('Tourist Development Tax'!B52:M52)</f>
        <v>12724573.590000002</v>
      </c>
      <c r="D51" s="4">
        <f>SUM('Conv &amp; Tourist Impact'!B52:M52)</f>
        <v>0</v>
      </c>
      <c r="E51" s="4">
        <f>SUM('Voted 1-Cent Local Option Fuel'!B52:M52)</f>
        <v>1848669.78</v>
      </c>
      <c r="F51" s="4">
        <f>SUM('Non-Voted Local Option Fuel '!B52:M52)</f>
        <v>11042984.469999999</v>
      </c>
      <c r="G51" s="4">
        <f>SUM('Addtional Local Option Fuel'!B52:M52)</f>
        <v>8221860.5800000001</v>
      </c>
    </row>
    <row r="52" spans="1:7">
      <c r="A52" s="3" t="s">
        <v>41</v>
      </c>
      <c r="B52" s="4">
        <f>SUM('Local Option Sales Tax Coll'!B53:M53)</f>
        <v>2344900.92</v>
      </c>
      <c r="C52" s="4">
        <f>SUM('Tourist Development Tax'!B53:M53)</f>
        <v>2092118.22</v>
      </c>
      <c r="D52" s="4">
        <f>SUM('Conv &amp; Tourist Impact'!B53:M53)</f>
        <v>0</v>
      </c>
      <c r="E52" s="4">
        <f>SUM('Voted 1-Cent Local Option Fuel'!B53:M53)</f>
        <v>2126180.16</v>
      </c>
      <c r="F52" s="4">
        <f>SUM('Non-Voted Local Option Fuel '!B53:M53)</f>
        <v>12690703.500000002</v>
      </c>
      <c r="G52" s="4">
        <f>SUM('Addtional Local Option Fuel'!B53:M53)</f>
        <v>8464437.540000001</v>
      </c>
    </row>
    <row r="53" spans="1:7">
      <c r="A53" s="3" t="s">
        <v>42</v>
      </c>
      <c r="B53" s="4">
        <f>SUM('Local Option Sales Tax Coll'!B54:M54)</f>
        <v>1342966.2999999998</v>
      </c>
      <c r="C53" s="4">
        <f>SUM('Tourist Development Tax'!B54:M54)</f>
        <v>1994855.0799999998</v>
      </c>
      <c r="D53" s="4">
        <f>SUM('Conv &amp; Tourist Impact'!B54:M54)</f>
        <v>0</v>
      </c>
      <c r="E53" s="4">
        <f>SUM('Voted 1-Cent Local Option Fuel'!B54:M54)</f>
        <v>829542.87</v>
      </c>
      <c r="F53" s="4">
        <f>SUM('Non-Voted Local Option Fuel '!B54:M54)</f>
        <v>4992220.38</v>
      </c>
      <c r="G53" s="4">
        <f>SUM('Addtional Local Option Fuel'!B54:M54)</f>
        <v>3697882.4200000004</v>
      </c>
    </row>
    <row r="54" spans="1:7">
      <c r="A54" s="3" t="s">
        <v>43</v>
      </c>
      <c r="B54" s="4">
        <f>SUM('Local Option Sales Tax Coll'!B55:M55)</f>
        <v>49309449.080000006</v>
      </c>
      <c r="C54" s="4">
        <f>SUM('Tourist Development Tax'!B55:M55)</f>
        <v>37206759.024000004</v>
      </c>
      <c r="D54" s="4">
        <f>SUM('Conv &amp; Tourist Impact'!C55:M55)</f>
        <v>8641339.2820000015</v>
      </c>
      <c r="E54" s="4">
        <f>SUM('Voted 1-Cent Local Option Fuel'!B55:M55)</f>
        <v>566313.58000000007</v>
      </c>
      <c r="F54" s="4">
        <f>SUM('Non-Voted Local Option Fuel '!B55:M55)</f>
        <v>3407400.73</v>
      </c>
      <c r="G54" s="4">
        <f>SUM('Addtional Local Option Fuel'!B55:M55)</f>
        <v>1573705.0000000002</v>
      </c>
    </row>
    <row r="55" spans="1:7">
      <c r="A55" s="3" t="s">
        <v>44</v>
      </c>
      <c r="B55" s="4">
        <f>SUM('Local Option Sales Tax Coll'!B56:M56)</f>
        <v>9411756.3899999987</v>
      </c>
      <c r="C55" s="4">
        <f>SUM('Tourist Development Tax'!B56:M56)</f>
        <v>5258614.62</v>
      </c>
      <c r="D55" s="4">
        <f>SUM('Conv &amp; Tourist Impact'!B56:M56)</f>
        <v>0</v>
      </c>
      <c r="E55" s="4">
        <f>SUM('Voted 1-Cent Local Option Fuel'!B56:M56)</f>
        <v>450050.67</v>
      </c>
      <c r="F55" s="4">
        <f>SUM('Non-Voted Local Option Fuel '!B56:M56)</f>
        <v>2677859.5400000005</v>
      </c>
      <c r="G55" s="4">
        <f>SUM('Addtional Local Option Fuel'!B56:M56)</f>
        <v>0</v>
      </c>
    </row>
    <row r="56" spans="1:7">
      <c r="A56" s="3" t="s">
        <v>45</v>
      </c>
      <c r="B56" s="4">
        <f>SUM('Local Option Sales Tax Coll'!B57:M57)</f>
        <v>1925386.6199999999</v>
      </c>
      <c r="C56" s="4">
        <f>SUM('Tourist Development Tax'!B57:M57)</f>
        <v>17626656</v>
      </c>
      <c r="D56" s="4">
        <f>SUM('Conv &amp; Tourist Impact'!B57:M57)</f>
        <v>0</v>
      </c>
      <c r="E56" s="4">
        <f>SUM('Voted 1-Cent Local Option Fuel'!B57:M57)</f>
        <v>1045691.1900000001</v>
      </c>
      <c r="F56" s="4">
        <f>SUM('Non-Voted Local Option Fuel '!B57:M57)</f>
        <v>6297731.6299999999</v>
      </c>
      <c r="G56" s="4">
        <f>SUM('Addtional Local Option Fuel'!B57:M57)</f>
        <v>2880747.1300000004</v>
      </c>
    </row>
    <row r="57" spans="1:7">
      <c r="A57" s="3" t="s">
        <v>46</v>
      </c>
      <c r="B57" s="4">
        <f>SUM('Local Option Sales Tax Coll'!B58:M58)</f>
        <v>4329865.42</v>
      </c>
      <c r="C57" s="4">
        <f>SUM('Tourist Development Tax'!B58:M58)</f>
        <v>258209.9</v>
      </c>
      <c r="D57" s="4">
        <f>SUM('Conv &amp; Tourist Impact'!B58:M58)</f>
        <v>0</v>
      </c>
      <c r="E57" s="4">
        <f>SUM('Voted 1-Cent Local Option Fuel'!B58:M58)</f>
        <v>345087.34</v>
      </c>
      <c r="F57" s="4">
        <f>SUM('Non-Voted Local Option Fuel '!B58:M58)</f>
        <v>2078515.3400000003</v>
      </c>
      <c r="G57" s="4">
        <f>SUM('Addtional Local Option Fuel'!B58:M58)</f>
        <v>1306100.77</v>
      </c>
    </row>
    <row r="58" spans="1:7">
      <c r="A58" s="3" t="s">
        <v>47</v>
      </c>
      <c r="B58" s="4">
        <f>SUM('Local Option Sales Tax Coll'!B59:M59)</f>
        <v>207132661.22</v>
      </c>
      <c r="C58" s="4">
        <f>SUM('Tourist Development Tax'!B59:M59)</f>
        <v>235431200</v>
      </c>
      <c r="D58" s="4">
        <f>SUM('Conv &amp; Tourist Impact'!B59:M59)</f>
        <v>0</v>
      </c>
      <c r="E58" s="4">
        <f>SUM('Voted 1-Cent Local Option Fuel'!B59:M59)</f>
        <v>1190319.9100000001</v>
      </c>
      <c r="F58" s="4">
        <f>SUM('Non-Voted Local Option Fuel '!B59:M59)</f>
        <v>45700517.290000007</v>
      </c>
      <c r="G58" s="4">
        <f>SUM('Addtional Local Option Fuel'!B59:M59)</f>
        <v>0</v>
      </c>
    </row>
    <row r="59" spans="1:7">
      <c r="A59" s="3" t="s">
        <v>48</v>
      </c>
      <c r="B59" s="4">
        <f>SUM('Local Option Sales Tax Coll'!B60:M60)</f>
        <v>46453823.379999995</v>
      </c>
      <c r="C59" s="4">
        <f>SUM('Tourist Development Tax'!B60:M60)</f>
        <v>47836266.189999998</v>
      </c>
      <c r="D59" s="4">
        <f>SUM('Conv &amp; Tourist Impact'!B60:M60)</f>
        <v>0</v>
      </c>
      <c r="E59" s="4">
        <f>SUM('Voted 1-Cent Local Option Fuel'!B60:M60)</f>
        <v>1960578.27</v>
      </c>
      <c r="F59" s="4">
        <f>SUM('Non-Voted Local Option Fuel '!B60:M60)</f>
        <v>12045069.270000001</v>
      </c>
      <c r="G59" s="4">
        <f>SUM('Addtional Local Option Fuel'!B60:M60)</f>
        <v>3762810.94</v>
      </c>
    </row>
    <row r="60" spans="1:7">
      <c r="A60" s="3" t="s">
        <v>49</v>
      </c>
      <c r="B60" s="4">
        <f>SUM('Local Option Sales Tax Coll'!B61:M61)</f>
        <v>7054768.9399999995</v>
      </c>
      <c r="C60" s="4">
        <f>SUM('Tourist Development Tax'!B61:M61)</f>
        <v>46899508.859999999</v>
      </c>
      <c r="D60" s="4">
        <f>SUM('Conv &amp; Tourist Impact'!B61:M61)</f>
        <v>0</v>
      </c>
      <c r="E60" s="4">
        <f>SUM('Voted 1-Cent Local Option Fuel'!B61:M61)</f>
        <v>6409937.8700000001</v>
      </c>
      <c r="F60" s="4">
        <f>SUM('Non-Voted Local Option Fuel '!B61:M61)</f>
        <v>38391813.279999994</v>
      </c>
      <c r="G60" s="4">
        <f>SUM('Addtional Local Option Fuel'!B61:M61)</f>
        <v>28616152.920000002</v>
      </c>
    </row>
    <row r="61" spans="1:7">
      <c r="A61" s="3" t="s">
        <v>50</v>
      </c>
      <c r="B61" s="4">
        <f>SUM('Local Option Sales Tax Coll'!B62:M62)</f>
        <v>46702005.25</v>
      </c>
      <c r="C61" s="4">
        <f>SUM('Tourist Development Tax'!B62:M62)</f>
        <v>1051123.3400000001</v>
      </c>
      <c r="D61" s="4">
        <f>SUM('Conv &amp; Tourist Impact'!B62:M62)</f>
        <v>0</v>
      </c>
      <c r="E61" s="4">
        <f>SUM('Voted 1-Cent Local Option Fuel'!B62:M62)</f>
        <v>2223167.12</v>
      </c>
      <c r="F61" s="4">
        <f>SUM('Non-Voted Local Option Fuel '!B62:M62)</f>
        <v>13168168.710000001</v>
      </c>
      <c r="G61" s="4">
        <f>SUM('Addtional Local Option Fuel'!B62:M62)</f>
        <v>9852415.6799999997</v>
      </c>
    </row>
    <row r="62" spans="1:7">
      <c r="A62" s="3" t="s">
        <v>51</v>
      </c>
      <c r="B62" s="4">
        <f>SUM('Local Option Sales Tax Coll'!B63:M63)</f>
        <v>134146416.42</v>
      </c>
      <c r="C62" s="4">
        <f>SUM('Tourist Development Tax'!B63:M63)</f>
        <v>46413256.260000005</v>
      </c>
      <c r="D62" s="4">
        <f>SUM('Conv &amp; Tourist Impact'!B63:M63)</f>
        <v>0</v>
      </c>
      <c r="E62" s="4">
        <f>SUM('Voted 1-Cent Local Option Fuel'!B63:M63)</f>
        <v>4148794.53</v>
      </c>
      <c r="F62" s="4">
        <f>SUM('Non-Voted Local Option Fuel '!B63:M63)</f>
        <v>24865400.229999997</v>
      </c>
      <c r="G62" s="4">
        <f>SUM('Addtional Local Option Fuel'!B63:M63)</f>
        <v>0</v>
      </c>
    </row>
    <row r="63" spans="1:7">
      <c r="A63" s="3" t="s">
        <v>52</v>
      </c>
      <c r="B63" s="4">
        <f>SUM('Local Option Sales Tax Coll'!B64:M64)</f>
        <v>68177392.75</v>
      </c>
      <c r="C63" s="4">
        <f>SUM('Tourist Development Tax'!B64:M64)</f>
        <v>10624660.319999998</v>
      </c>
      <c r="D63" s="4">
        <f>SUM('Conv &amp; Tourist Impact'!B64:M64)</f>
        <v>0</v>
      </c>
      <c r="E63" s="4">
        <f>SUM('Voted 1-Cent Local Option Fuel'!B64:M64)</f>
        <v>3344776.73</v>
      </c>
      <c r="F63" s="4">
        <f>SUM('Non-Voted Local Option Fuel '!B64:M64)</f>
        <v>19998332.149999999</v>
      </c>
      <c r="G63" s="4">
        <f>SUM('Addtional Local Option Fuel'!B64:M64)</f>
        <v>12740967.800000001</v>
      </c>
    </row>
    <row r="64" spans="1:7">
      <c r="A64" s="3" t="s">
        <v>53</v>
      </c>
      <c r="B64" s="4">
        <f>SUM('Local Option Sales Tax Coll'!B65:M65)</f>
        <v>4997847.1500000004</v>
      </c>
      <c r="C64" s="4">
        <f>SUM('Tourist Development Tax'!B65:M65)</f>
        <v>329303.65999999997</v>
      </c>
      <c r="D64" s="4">
        <f>SUM('Conv &amp; Tourist Impact'!B65:M65)</f>
        <v>0</v>
      </c>
      <c r="E64" s="4">
        <f>SUM('Voted 1-Cent Local Option Fuel'!B65:M65)</f>
        <v>385845.82</v>
      </c>
      <c r="F64" s="4">
        <f>SUM('Non-Voted Local Option Fuel '!B65:M65)</f>
        <v>2297852.8099999996</v>
      </c>
      <c r="G64" s="4">
        <f>SUM('Addtional Local Option Fuel'!B65:M65)</f>
        <v>1603207.1400000001</v>
      </c>
    </row>
    <row r="65" spans="1:7">
      <c r="A65" s="3" t="s">
        <v>54</v>
      </c>
      <c r="B65" s="4">
        <f>SUM('Local Option Sales Tax Coll'!B66:M66)</f>
        <v>7376388.2400000002</v>
      </c>
      <c r="C65" s="4">
        <f>SUM('Tourist Development Tax'!B66:M66)</f>
        <v>9909485.2400000002</v>
      </c>
      <c r="D65" s="4">
        <f>SUM('Conv &amp; Tourist Impact'!B66:M66)</f>
        <v>0</v>
      </c>
      <c r="E65" s="4">
        <f>SUM('Voted 1-Cent Local Option Fuel'!B66:M66)</f>
        <v>208821.99000000002</v>
      </c>
      <c r="F65" s="4">
        <f>SUM('Non-Voted Local Option Fuel '!B66:M66)</f>
        <v>7966870.4899999993</v>
      </c>
      <c r="G65" s="4">
        <f>SUM('Addtional Local Option Fuel'!B66:M66)</f>
        <v>0</v>
      </c>
    </row>
    <row r="66" spans="1:7">
      <c r="A66" s="3" t="s">
        <v>55</v>
      </c>
      <c r="B66" s="4">
        <f>SUM('Local Option Sales Tax Coll'!B67:M67)</f>
        <v>13077527.539999999</v>
      </c>
      <c r="C66" s="4">
        <f>SUM('Tourist Development Tax'!B67:M67)</f>
        <v>3574228.07</v>
      </c>
      <c r="D66" s="4">
        <f>SUM('Conv &amp; Tourist Impact'!B67:M67)</f>
        <v>0</v>
      </c>
      <c r="E66" s="4">
        <f>SUM('Voted 1-Cent Local Option Fuel'!B67:M67)</f>
        <v>1517966.66</v>
      </c>
      <c r="F66" s="4">
        <f>SUM('Non-Voted Local Option Fuel '!B67:M67)</f>
        <v>9050599.1799999997</v>
      </c>
      <c r="G66" s="4">
        <f>SUM('Addtional Local Option Fuel'!B67:M67)</f>
        <v>6559854.1399999997</v>
      </c>
    </row>
    <row r="67" spans="1:7">
      <c r="A67" s="3" t="s">
        <v>56</v>
      </c>
      <c r="B67" s="4">
        <f>SUM('Local Option Sales Tax Coll'!B68:M68)</f>
        <v>6860785.0099999988</v>
      </c>
      <c r="C67" s="4">
        <f>SUM('Tourist Development Tax'!B68:M68)</f>
        <v>2362102.1500000004</v>
      </c>
      <c r="D67" s="4">
        <f>SUM('Conv &amp; Tourist Impact'!B68:M68)</f>
        <v>0</v>
      </c>
      <c r="E67" s="4">
        <f>SUM('Voted 1-Cent Local Option Fuel'!B68:M68)</f>
        <v>402283.27</v>
      </c>
      <c r="F67" s="4">
        <f>SUM('Non-Voted Local Option Fuel '!B68:M68)</f>
        <v>5104996.1899999995</v>
      </c>
      <c r="G67" s="4">
        <f>SUM('Addtional Local Option Fuel'!B68:M68)</f>
        <v>1419985.74</v>
      </c>
    </row>
    <row r="68" spans="1:7">
      <c r="A68" s="3" t="s">
        <v>57</v>
      </c>
      <c r="B68" s="4">
        <f>SUM('Local Option Sales Tax Coll'!B69:M69)</f>
        <v>64352932.25</v>
      </c>
      <c r="C68" s="4">
        <f>SUM('Tourist Development Tax'!B69:M69)</f>
        <v>18675019.299999997</v>
      </c>
      <c r="D68" s="4">
        <f>SUM('Conv &amp; Tourist Impact'!B69:M69)</f>
        <v>0</v>
      </c>
      <c r="E68" s="4">
        <f>SUM('Voted 1-Cent Local Option Fuel'!B69:M69)</f>
        <v>1715400.29</v>
      </c>
      <c r="F68" s="4">
        <f>SUM('Non-Voted Local Option Fuel '!B69:M69)</f>
        <v>10276012.300000001</v>
      </c>
      <c r="G68" s="4">
        <f>SUM('Addtional Local Option Fuel'!B69:M69)</f>
        <v>7787443.9900000002</v>
      </c>
    </row>
    <row r="69" spans="1:7">
      <c r="A69" s="3" t="s">
        <v>58</v>
      </c>
      <c r="B69" s="4">
        <f>SUM('Local Option Sales Tax Coll'!B70:M70)</f>
        <v>59214376.629999995</v>
      </c>
      <c r="C69" s="4">
        <f>SUM('Tourist Development Tax'!B70:M70)</f>
        <v>4776876.129999999</v>
      </c>
      <c r="D69" s="4">
        <f>SUM('Conv &amp; Tourist Impact'!B70:M70)</f>
        <v>0</v>
      </c>
      <c r="E69" s="4">
        <f>SUM('Voted 1-Cent Local Option Fuel'!B70:M70)</f>
        <v>2197415.69</v>
      </c>
      <c r="F69" s="4">
        <f>SUM('Non-Voted Local Option Fuel '!B70:M70)</f>
        <v>13160535.199999999</v>
      </c>
      <c r="G69" s="4">
        <f>SUM('Addtional Local Option Fuel'!B70:M70)</f>
        <v>0</v>
      </c>
    </row>
    <row r="70" spans="1:7">
      <c r="A70" s="3" t="s">
        <v>59</v>
      </c>
      <c r="B70" s="4">
        <f>SUM('Local Option Sales Tax Coll'!B71:M71)</f>
        <v>10762118.810000001</v>
      </c>
      <c r="C70" s="4">
        <f>SUM('Tourist Development Tax'!B71:M71)</f>
        <v>648622.95000000007</v>
      </c>
      <c r="D70" s="4">
        <f>SUM('Conv &amp; Tourist Impact'!B71:M71)</f>
        <v>0</v>
      </c>
      <c r="E70" s="4">
        <f>SUM('Voted 1-Cent Local Option Fuel'!B71:M71)</f>
        <v>887743</v>
      </c>
      <c r="F70" s="4">
        <f>SUM('Non-Voted Local Option Fuel '!B71:M71)</f>
        <v>5293028.2399999993</v>
      </c>
      <c r="G70" s="4">
        <f>SUM('Addtional Local Option Fuel'!B71:M71)</f>
        <v>0</v>
      </c>
    </row>
    <row r="71" spans="1:7">
      <c r="A71" s="3" t="s">
        <v>60</v>
      </c>
      <c r="B71" s="4">
        <f>SUM('Local Option Sales Tax Coll'!B72:M72)</f>
        <v>3302652.6100000003</v>
      </c>
      <c r="C71" s="4">
        <f>SUM('Tourist Development Tax'!B72:M72)</f>
        <v>239440.29</v>
      </c>
      <c r="D71" s="4">
        <f>SUM('Conv &amp; Tourist Impact'!B72:M72)</f>
        <v>0</v>
      </c>
      <c r="E71" s="4">
        <f>SUM('Voted 1-Cent Local Option Fuel'!B72:M72)</f>
        <v>301935.94999999995</v>
      </c>
      <c r="F71" s="4">
        <f>SUM('Non-Voted Local Option Fuel '!B72:M72)</f>
        <v>1806721.8899999997</v>
      </c>
      <c r="G71" s="4">
        <f>SUM('Addtional Local Option Fuel'!B72:M72)</f>
        <v>1108262.27</v>
      </c>
    </row>
    <row r="72" spans="1:7">
      <c r="A72" s="3" t="s">
        <v>130</v>
      </c>
      <c r="B72" s="4">
        <f>SUM('Local Option Sales Tax Coll'!B73:M73)</f>
        <v>1938590.11</v>
      </c>
      <c r="C72" s="4">
        <f>SUM('Tourist Development Tax'!B73:M73)</f>
        <v>235048.27</v>
      </c>
      <c r="D72" s="4">
        <f>SUM('Conv &amp; Tourist Impact'!B73:M73)</f>
        <v>0</v>
      </c>
      <c r="E72" s="4">
        <f>SUM('Voted 1-Cent Local Option Fuel'!B73:M73)</f>
        <v>69344.38</v>
      </c>
      <c r="F72" s="4">
        <f>SUM('Non-Voted Local Option Fuel '!B73:M73)</f>
        <v>1103194.3500000001</v>
      </c>
      <c r="G72" s="4">
        <f>SUM('Addtional Local Option Fuel'!B73:M73)</f>
        <v>0</v>
      </c>
    </row>
    <row r="73" spans="1:7">
      <c r="A73" s="3" t="s">
        <v>62</v>
      </c>
      <c r="B73" s="4">
        <f>SUM('Local Option Sales Tax Coll'!B74:M74)</f>
        <v>479435.56</v>
      </c>
      <c r="C73" s="4">
        <f>SUM('Tourist Development Tax'!B74:M74)</f>
        <v>0</v>
      </c>
      <c r="D73" s="4">
        <f>SUM('Conv &amp; Tourist Impact'!B74:M74)</f>
        <v>0</v>
      </c>
      <c r="E73" s="4">
        <f>SUM('Voted 1-Cent Local Option Fuel'!B74:M74)</f>
        <v>69111.12000000001</v>
      </c>
      <c r="F73" s="4">
        <f>SUM('Non-Voted Local Option Fuel '!B74:M74)</f>
        <v>413982.71999999991</v>
      </c>
      <c r="G73" s="4">
        <f>SUM('Addtional Local Option Fuel'!B74:M74)</f>
        <v>0</v>
      </c>
    </row>
    <row r="74" spans="1:7">
      <c r="A74" s="3" t="s">
        <v>63</v>
      </c>
      <c r="B74" s="4">
        <f>SUM('Local Option Sales Tax Coll'!B75:M75)</f>
        <v>33060490.68</v>
      </c>
      <c r="C74" s="4">
        <f>SUM('Tourist Development Tax'!B75:M75)</f>
        <v>10362293.685000001</v>
      </c>
      <c r="D74" s="4">
        <f>SUM('Conv &amp; Tourist Impact'!B75:M75)</f>
        <v>10362293.685000001</v>
      </c>
      <c r="E74" s="4">
        <f>SUM('Voted 1-Cent Local Option Fuel'!B75:M75)</f>
        <v>2517017.64</v>
      </c>
      <c r="F74" s="4">
        <f>SUM('Non-Voted Local Option Fuel '!B75:M75)</f>
        <v>15037671.029999999</v>
      </c>
      <c r="G74" s="4">
        <f>SUM('Addtional Local Option Fuel'!B75:M75)</f>
        <v>11287026.580000002</v>
      </c>
    </row>
    <row r="75" spans="1:7">
      <c r="A75" s="3" t="s">
        <v>64</v>
      </c>
      <c r="B75" s="4">
        <f>SUM('Local Option Sales Tax Coll'!B76:M76)</f>
        <v>1686953.47</v>
      </c>
      <c r="C75" s="4">
        <f>SUM('Tourist Development Tax'!B76:M76)</f>
        <v>148844.91</v>
      </c>
      <c r="D75" s="4">
        <f>SUM('Conv &amp; Tourist Impact'!B76:M76)</f>
        <v>0</v>
      </c>
      <c r="E75" s="4">
        <f>SUM('Voted 1-Cent Local Option Fuel'!B76:M76)</f>
        <v>124541.39000000001</v>
      </c>
      <c r="F75" s="4">
        <f>SUM('Non-Voted Local Option Fuel '!B76:M76)</f>
        <v>744496.82999999984</v>
      </c>
      <c r="G75" s="4">
        <f>SUM('Addtional Local Option Fuel'!B76:M76)</f>
        <v>0</v>
      </c>
    </row>
    <row r="76" spans="1:7">
      <c r="A76" s="3" t="s">
        <v>65</v>
      </c>
      <c r="B76" s="4">
        <f>SUM('Local Option Sales Tax Coll'!B77:M77)</f>
        <v>24884067.079999994</v>
      </c>
      <c r="C76" s="4">
        <f>SUM('Tourist Development Tax'!B77:M77)</f>
        <v>21405878.170000002</v>
      </c>
      <c r="D76" s="4">
        <f>SUM('Conv &amp; Tourist Impact'!B77:M77)</f>
        <v>0</v>
      </c>
      <c r="E76" s="4">
        <f>SUM('Voted 1-Cent Local Option Fuel'!B77:M77)</f>
        <v>586627.66</v>
      </c>
      <c r="F76" s="4">
        <f>SUM('Non-Voted Local Option Fuel '!B77:M77)</f>
        <v>3518813.6099999994</v>
      </c>
      <c r="G76" s="4">
        <f>SUM('Addtional Local Option Fuel'!B77:M77)</f>
        <v>0</v>
      </c>
    </row>
    <row r="77" spans="1:7">
      <c r="A77" s="3" t="s">
        <v>66</v>
      </c>
      <c r="B77" s="4">
        <f>SUM('Local Option Sales Tax Coll'!B78:M78)</f>
        <v>1440521.38</v>
      </c>
      <c r="C77" s="4">
        <f>SUM('Tourist Development Tax'!B78:M78)</f>
        <v>82707.78</v>
      </c>
      <c r="D77" s="4">
        <f>SUM('Conv &amp; Tourist Impact'!B78:M78)</f>
        <v>0</v>
      </c>
      <c r="E77" s="4">
        <f>SUM('Voted 1-Cent Local Option Fuel'!B78:M78)</f>
        <v>137672.67000000001</v>
      </c>
      <c r="F77" s="4">
        <f>SUM('Non-Voted Local Option Fuel '!B78:M78)</f>
        <v>822512.08</v>
      </c>
      <c r="G77" s="4">
        <f>SUM('Addtional Local Option Fuel'!B78:M78)</f>
        <v>0</v>
      </c>
    </row>
    <row r="78" spans="1:7">
      <c r="A78" s="3" t="s">
        <v>67</v>
      </c>
      <c r="B78" s="4">
        <f>SUM('Local Option Sales Tax Coll'!B79:M79)</f>
        <v>184454807.31000003</v>
      </c>
      <c r="C78" s="4">
        <f>SUM('Tourist Development Tax'!B79:M79)</f>
        <v>0</v>
      </c>
      <c r="D78" s="4">
        <f>SUM('Conv &amp; Tourist Impact'!B79:M79)</f>
        <v>0</v>
      </c>
      <c r="E78" s="4">
        <f>SUM('Voted 1-Cent Local Option Fuel'!B79:M79)</f>
        <v>0</v>
      </c>
      <c r="F78" s="4">
        <f>SUM('Non-Voted Local Option Fuel '!B79:M79)</f>
        <v>0</v>
      </c>
      <c r="G78" s="4">
        <f>SUM('Addtional Local Option Fuel'!B79:M79)</f>
        <v>0</v>
      </c>
    </row>
    <row r="79" spans="1:7">
      <c r="A79" s="3" t="s">
        <v>1</v>
      </c>
      <c r="B79" s="4" t="s">
        <v>83</v>
      </c>
      <c r="C79" s="4" t="s">
        <v>84</v>
      </c>
      <c r="D79" s="4" t="s">
        <v>84</v>
      </c>
      <c r="E79" s="4" t="s">
        <v>84</v>
      </c>
      <c r="F79" s="4" t="s">
        <v>84</v>
      </c>
      <c r="G79" s="4" t="s">
        <v>85</v>
      </c>
    </row>
    <row r="80" spans="1:7">
      <c r="A80" s="3" t="s">
        <v>68</v>
      </c>
      <c r="B80" s="4">
        <f t="shared" ref="B80:G80" si="0">SUM(B11:B78)</f>
        <v>2168314213.5799999</v>
      </c>
      <c r="C80" s="4">
        <f t="shared" si="0"/>
        <v>813362855.07899988</v>
      </c>
      <c r="D80" s="4">
        <f t="shared" si="0"/>
        <v>105943196.597</v>
      </c>
      <c r="E80" s="4">
        <f t="shared" si="0"/>
        <v>88260543.310000002</v>
      </c>
      <c r="F80" s="4">
        <f t="shared" si="0"/>
        <v>628680042.71999991</v>
      </c>
      <c r="G80" s="4">
        <f t="shared" si="0"/>
        <v>237068514.27000004</v>
      </c>
    </row>
    <row r="82" spans="1:1">
      <c r="A82" s="3" t="s">
        <v>86</v>
      </c>
    </row>
    <row r="83" spans="1:1">
      <c r="A83" s="3" t="s">
        <v>87</v>
      </c>
    </row>
    <row r="84" spans="1:1">
      <c r="A84" s="3" t="s">
        <v>88</v>
      </c>
    </row>
    <row r="85" spans="1:1">
      <c r="A85" s="3"/>
    </row>
  </sheetData>
  <mergeCells count="4">
    <mergeCell ref="A3:G3"/>
    <mergeCell ref="A5:G5"/>
    <mergeCell ref="A6:G6"/>
    <mergeCell ref="A4:G4"/>
  </mergeCells>
  <phoneticPr fontId="4" type="noConversion"/>
  <pageMargins left="0.75" right="0.75" top="1" bottom="1" header="0.5" footer="0.5"/>
  <pageSetup scale="7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24"/>
    <pageSetUpPr fitToPage="1"/>
  </sheetPr>
  <dimension ref="A1:N83"/>
  <sheetViews>
    <sheetView workbookViewId="0">
      <pane xSplit="1" ySplit="11" topLeftCell="B12" activePane="bottomRight" state="frozen"/>
      <selection pane="topRight" activeCell="B1" sqref="B1"/>
      <selection pane="bottomLeft" activeCell="A10" sqref="A10"/>
      <selection pane="bottomRight" activeCell="K82" sqref="K82"/>
    </sheetView>
  </sheetViews>
  <sheetFormatPr defaultRowHeight="12.75"/>
  <cols>
    <col min="1" max="1" width="16.1640625" bestFit="1" customWidth="1"/>
    <col min="2" max="2" width="11.83203125" bestFit="1" customWidth="1"/>
    <col min="3" max="4" width="11.1640625" customWidth="1"/>
    <col min="5" max="5" width="12.6640625" bestFit="1" customWidth="1"/>
    <col min="6" max="9" width="11.1640625" bestFit="1" customWidth="1"/>
    <col min="10" max="10" width="11.83203125" bestFit="1" customWidth="1"/>
    <col min="11" max="12" width="11.1640625" bestFit="1" customWidth="1"/>
    <col min="13" max="13" width="13.83203125" bestFit="1" customWidth="1"/>
    <col min="14" max="14" width="12.6640625" bestFit="1" customWidth="1"/>
  </cols>
  <sheetData>
    <row r="1" spans="1:14">
      <c r="A1" t="str">
        <f>'SFY1516'!A1</f>
        <v>VALIDATED TAX RECEIPTS DATA FOR:  JULY, 2015 thru June, 2016</v>
      </c>
      <c r="N1" t="s">
        <v>89</v>
      </c>
    </row>
    <row r="3" spans="1:14">
      <c r="A3" s="39" t="s">
        <v>69</v>
      </c>
      <c r="B3" s="39"/>
      <c r="C3" s="39"/>
      <c r="D3" s="39"/>
      <c r="E3" s="39"/>
      <c r="F3" s="39"/>
      <c r="G3" s="39"/>
      <c r="H3" s="39"/>
      <c r="I3" s="39"/>
      <c r="J3" s="39"/>
      <c r="K3" s="39"/>
      <c r="L3" s="39"/>
      <c r="M3" s="39"/>
      <c r="N3" s="39"/>
    </row>
    <row r="4" spans="1:14">
      <c r="A4" s="39" t="s">
        <v>131</v>
      </c>
      <c r="B4" s="39"/>
      <c r="C4" s="39"/>
      <c r="D4" s="39"/>
      <c r="E4" s="39"/>
      <c r="F4" s="39"/>
      <c r="G4" s="39"/>
      <c r="H4" s="39"/>
      <c r="I4" s="39"/>
      <c r="J4" s="39"/>
      <c r="K4" s="39"/>
      <c r="L4" s="39"/>
      <c r="M4" s="39"/>
      <c r="N4" s="39"/>
    </row>
    <row r="5" spans="1:14">
      <c r="A5" s="39" t="s">
        <v>70</v>
      </c>
      <c r="B5" s="39"/>
      <c r="C5" s="39"/>
      <c r="D5" s="39"/>
      <c r="E5" s="39"/>
      <c r="F5" s="39"/>
      <c r="G5" s="39"/>
      <c r="H5" s="39"/>
      <c r="I5" s="39"/>
      <c r="J5" s="39"/>
      <c r="K5" s="39"/>
      <c r="L5" s="39"/>
      <c r="M5" s="39"/>
      <c r="N5" s="39"/>
    </row>
    <row r="6" spans="1:14">
      <c r="A6" s="39" t="s">
        <v>135</v>
      </c>
      <c r="B6" s="39"/>
      <c r="C6" s="39"/>
      <c r="D6" s="39"/>
      <c r="E6" s="39"/>
      <c r="F6" s="39"/>
      <c r="G6" s="39"/>
      <c r="H6" s="39"/>
      <c r="I6" s="39"/>
      <c r="J6" s="39"/>
      <c r="K6" s="39"/>
      <c r="L6" s="39"/>
      <c r="M6" s="39"/>
      <c r="N6" s="39"/>
    </row>
    <row r="7" spans="1:14">
      <c r="A7" s="39" t="s">
        <v>133</v>
      </c>
      <c r="B7" s="39"/>
      <c r="C7" s="39"/>
      <c r="D7" s="39"/>
      <c r="E7" s="39"/>
      <c r="F7" s="39"/>
      <c r="G7" s="39"/>
      <c r="H7" s="39"/>
      <c r="I7" s="39"/>
      <c r="J7" s="39"/>
      <c r="K7" s="39"/>
      <c r="L7" s="39"/>
      <c r="M7" s="39"/>
      <c r="N7" s="39"/>
    </row>
    <row r="8" spans="1:14">
      <c r="N8" s="5"/>
    </row>
    <row r="9" spans="1:14">
      <c r="B9" s="1">
        <v>42186</v>
      </c>
      <c r="C9" s="1">
        <f>DATE(YEAR(B9),MONTH(B9)+1,DAY(B9))</f>
        <v>42217</v>
      </c>
      <c r="D9" s="1">
        <f t="shared" ref="D9:M9" si="0">DATE(YEAR(C9),MONTH(C9)+1,DAY(C9))</f>
        <v>42248</v>
      </c>
      <c r="E9" s="1">
        <f t="shared" si="0"/>
        <v>42278</v>
      </c>
      <c r="F9" s="1">
        <f t="shared" si="0"/>
        <v>42309</v>
      </c>
      <c r="G9" s="1">
        <f t="shared" si="0"/>
        <v>42339</v>
      </c>
      <c r="H9" s="1">
        <f t="shared" si="0"/>
        <v>42370</v>
      </c>
      <c r="I9" s="1">
        <f t="shared" si="0"/>
        <v>42401</v>
      </c>
      <c r="J9" s="1">
        <f t="shared" si="0"/>
        <v>42430</v>
      </c>
      <c r="K9" s="1">
        <f t="shared" si="0"/>
        <v>42461</v>
      </c>
      <c r="L9" s="1">
        <f t="shared" si="0"/>
        <v>42491</v>
      </c>
      <c r="M9" s="1">
        <f t="shared" si="0"/>
        <v>42522</v>
      </c>
      <c r="N9" s="30" t="s">
        <v>140</v>
      </c>
    </row>
    <row r="10" spans="1:14">
      <c r="A10" t="s">
        <v>0</v>
      </c>
      <c r="B10" s="2"/>
      <c r="C10" s="2"/>
      <c r="D10" s="2"/>
      <c r="E10" s="2"/>
      <c r="F10" s="2"/>
      <c r="G10" s="2"/>
      <c r="H10" s="2"/>
      <c r="I10" s="2"/>
      <c r="J10" s="2"/>
      <c r="K10" s="2"/>
      <c r="L10" s="2"/>
      <c r="M10" s="2"/>
      <c r="N10" s="5"/>
    </row>
    <row r="11" spans="1:14">
      <c r="A11" t="s">
        <v>1</v>
      </c>
    </row>
    <row r="12" spans="1:14">
      <c r="A12" t="s">
        <v>90</v>
      </c>
      <c r="B12" s="36">
        <v>140475.9</v>
      </c>
      <c r="C12" s="36">
        <v>139572.24</v>
      </c>
      <c r="D12" s="36">
        <v>130126.15</v>
      </c>
      <c r="E12" s="36">
        <v>138828.81</v>
      </c>
      <c r="F12" s="36">
        <v>114282.47</v>
      </c>
      <c r="G12" s="36">
        <v>117748.36</v>
      </c>
      <c r="H12" s="36">
        <v>138470.07</v>
      </c>
      <c r="I12" s="36">
        <v>132511.35</v>
      </c>
      <c r="J12" s="36">
        <v>142884.37</v>
      </c>
      <c r="K12" s="36">
        <v>148221.75</v>
      </c>
      <c r="L12" s="36">
        <v>139503.57999999999</v>
      </c>
      <c r="M12" s="36">
        <v>136310.82999999999</v>
      </c>
      <c r="N12" s="5">
        <f>SUM(B12:M12)</f>
        <v>1618935.8800000004</v>
      </c>
    </row>
    <row r="13" spans="1:14">
      <c r="A13" t="s">
        <v>91</v>
      </c>
      <c r="B13" s="36">
        <v>140541.25</v>
      </c>
      <c r="C13" s="36">
        <v>135676.62</v>
      </c>
      <c r="D13" s="36">
        <v>139833.35</v>
      </c>
      <c r="E13" s="36">
        <v>131810.75</v>
      </c>
      <c r="F13" s="36">
        <v>133535.04999999999</v>
      </c>
      <c r="G13" s="36">
        <v>134732.16</v>
      </c>
      <c r="H13" s="36">
        <v>148181.42000000001</v>
      </c>
      <c r="I13" s="36">
        <v>116495.78</v>
      </c>
      <c r="J13" s="36">
        <v>142478</v>
      </c>
      <c r="K13" s="36">
        <v>153702.51</v>
      </c>
      <c r="L13" s="36">
        <v>136232.25</v>
      </c>
      <c r="M13" s="36">
        <v>135099.03</v>
      </c>
      <c r="N13" s="5">
        <f t="shared" ref="N13:N76" si="1">SUM(B13:M13)</f>
        <v>1648318.1700000002</v>
      </c>
    </row>
    <row r="14" spans="1:14">
      <c r="A14" t="s">
        <v>92</v>
      </c>
      <c r="B14" s="36">
        <v>2038258.48</v>
      </c>
      <c r="C14" s="36">
        <v>2071384.61</v>
      </c>
      <c r="D14" s="36">
        <v>1484323.57</v>
      </c>
      <c r="E14" s="36">
        <v>1426892.45</v>
      </c>
      <c r="F14" s="36">
        <v>1326601.25</v>
      </c>
      <c r="G14" s="36">
        <v>1191240.8</v>
      </c>
      <c r="H14" s="36">
        <v>1346363.71</v>
      </c>
      <c r="I14" s="36">
        <v>1103155.8799999999</v>
      </c>
      <c r="J14" s="36">
        <v>1305454.8999999999</v>
      </c>
      <c r="K14" s="36">
        <v>1634463.78</v>
      </c>
      <c r="L14" s="36">
        <v>1640492.89</v>
      </c>
      <c r="M14" s="36">
        <v>1743930.12</v>
      </c>
      <c r="N14" s="5">
        <f t="shared" si="1"/>
        <v>18312562.440000001</v>
      </c>
    </row>
    <row r="15" spans="1:14">
      <c r="A15" t="s">
        <v>5</v>
      </c>
      <c r="B15" s="36">
        <v>209242.26</v>
      </c>
      <c r="C15" s="36">
        <v>220028.79999999999</v>
      </c>
      <c r="D15" s="36">
        <v>193057.86</v>
      </c>
      <c r="E15" s="36">
        <v>190320.19</v>
      </c>
      <c r="F15" s="36">
        <v>197368.17</v>
      </c>
      <c r="G15" s="36">
        <v>187815.58</v>
      </c>
      <c r="H15" s="36">
        <v>230882.77</v>
      </c>
      <c r="I15" s="36">
        <v>191032.7</v>
      </c>
      <c r="J15" s="36">
        <v>196254.71</v>
      </c>
      <c r="K15" s="36">
        <v>214250.16</v>
      </c>
      <c r="L15" s="36">
        <v>196175.77</v>
      </c>
      <c r="M15" s="36">
        <v>197940.72</v>
      </c>
      <c r="N15" s="5">
        <f t="shared" si="1"/>
        <v>2424369.69</v>
      </c>
    </row>
    <row r="16" spans="1:14">
      <c r="A16" t="s">
        <v>93</v>
      </c>
      <c r="B16" s="36">
        <v>2891934.32</v>
      </c>
      <c r="C16" s="36">
        <v>2849160.53</v>
      </c>
      <c r="D16" s="36">
        <v>2645500.15</v>
      </c>
      <c r="E16" s="36">
        <v>2724692.99</v>
      </c>
      <c r="F16" s="36">
        <v>2784339.6</v>
      </c>
      <c r="G16" s="36">
        <v>2943783.25</v>
      </c>
      <c r="H16" s="36">
        <v>3398561.14</v>
      </c>
      <c r="I16" s="36">
        <v>2779653.82</v>
      </c>
      <c r="J16" s="36">
        <v>3003015.74</v>
      </c>
      <c r="K16" s="36">
        <v>3364055.29</v>
      </c>
      <c r="L16" s="36">
        <v>2999664.85</v>
      </c>
      <c r="M16" s="36">
        <v>2990080.07</v>
      </c>
      <c r="N16" s="5">
        <f t="shared" si="1"/>
        <v>35374441.75</v>
      </c>
    </row>
    <row r="17" spans="1:14">
      <c r="A17" t="s">
        <v>94</v>
      </c>
      <c r="B17" s="36">
        <v>1582946.69</v>
      </c>
      <c r="C17" s="36">
        <v>1539219.24</v>
      </c>
      <c r="D17" s="36">
        <v>1508463.28</v>
      </c>
      <c r="E17" s="36">
        <v>1580891.96</v>
      </c>
      <c r="F17" s="36">
        <v>1570874.04</v>
      </c>
      <c r="G17" s="36">
        <v>1600766.87</v>
      </c>
      <c r="H17" s="36">
        <v>1798345.22</v>
      </c>
      <c r="I17" s="36">
        <v>1617649.75</v>
      </c>
      <c r="J17" s="36">
        <v>1637602.21</v>
      </c>
      <c r="K17" s="36">
        <v>1758958.08</v>
      </c>
      <c r="L17" s="36">
        <v>1602376.35</v>
      </c>
      <c r="M17" s="36">
        <v>1578260.43</v>
      </c>
      <c r="N17" s="5">
        <f t="shared" si="1"/>
        <v>19376354.120000001</v>
      </c>
    </row>
    <row r="18" spans="1:14">
      <c r="A18" t="s">
        <v>8</v>
      </c>
      <c r="B18" s="36">
        <v>81818.97</v>
      </c>
      <c r="C18" s="36">
        <v>74897.16</v>
      </c>
      <c r="D18" s="36">
        <v>75708.94</v>
      </c>
      <c r="E18" s="36">
        <v>79306.45</v>
      </c>
      <c r="F18" s="36">
        <v>73010.83</v>
      </c>
      <c r="G18" s="36">
        <v>65235.37</v>
      </c>
      <c r="H18" s="36">
        <v>82554.36</v>
      </c>
      <c r="I18" s="36">
        <v>65344.99</v>
      </c>
      <c r="J18" s="36">
        <v>81300.3</v>
      </c>
      <c r="K18" s="36">
        <v>82595.16</v>
      </c>
      <c r="L18" s="36">
        <v>73853.84</v>
      </c>
      <c r="M18" s="36">
        <v>84747.68</v>
      </c>
      <c r="N18" s="5">
        <f t="shared" si="1"/>
        <v>920374.05</v>
      </c>
    </row>
    <row r="19" spans="1:14">
      <c r="A19" t="s">
        <v>95</v>
      </c>
      <c r="B19" s="36">
        <v>1631417.23</v>
      </c>
      <c r="C19" s="36">
        <v>1522180.34</v>
      </c>
      <c r="D19" s="36">
        <v>1434663.26</v>
      </c>
      <c r="E19" s="36">
        <v>1552915.72</v>
      </c>
      <c r="F19" s="36">
        <v>1717275.75</v>
      </c>
      <c r="G19" s="36">
        <v>1946287.63</v>
      </c>
      <c r="H19" s="36">
        <v>2129329.85</v>
      </c>
      <c r="I19" s="36">
        <v>1985304.52</v>
      </c>
      <c r="J19" s="36">
        <v>2063962.6</v>
      </c>
      <c r="K19" s="36">
        <v>2325189.9</v>
      </c>
      <c r="L19" s="36">
        <v>2081325.39</v>
      </c>
      <c r="M19" s="36">
        <v>1881563.07</v>
      </c>
      <c r="N19" s="5">
        <f t="shared" si="1"/>
        <v>22271415.259999998</v>
      </c>
    </row>
    <row r="20" spans="1:14">
      <c r="A20" t="s">
        <v>96</v>
      </c>
      <c r="B20" s="36">
        <v>28854.94</v>
      </c>
      <c r="C20" s="36">
        <v>24796.59</v>
      </c>
      <c r="D20" s="36">
        <v>36206.29</v>
      </c>
      <c r="E20" s="36">
        <v>30125.42</v>
      </c>
      <c r="F20" s="36">
        <v>30230.81</v>
      </c>
      <c r="G20" s="36">
        <v>27987.83</v>
      </c>
      <c r="H20" s="36">
        <v>29710.2</v>
      </c>
      <c r="I20" s="36">
        <v>33409.85</v>
      </c>
      <c r="J20" s="36">
        <v>37250.720000000001</v>
      </c>
      <c r="K20" s="36">
        <v>41425.910000000003</v>
      </c>
      <c r="L20" s="36">
        <v>36156.769999999997</v>
      </c>
      <c r="M20" s="36">
        <v>39002.58</v>
      </c>
      <c r="N20" s="5">
        <f t="shared" si="1"/>
        <v>395157.91000000009</v>
      </c>
    </row>
    <row r="21" spans="1:14">
      <c r="A21" t="s">
        <v>97</v>
      </c>
      <c r="B21" s="36">
        <v>1476624.06</v>
      </c>
      <c r="C21" s="36">
        <v>1399625.88</v>
      </c>
      <c r="D21" s="36">
        <v>1329832.1599999999</v>
      </c>
      <c r="E21" s="36">
        <v>1394827.12</v>
      </c>
      <c r="F21" s="36">
        <v>1401015</v>
      </c>
      <c r="G21" s="36">
        <v>1476117.83</v>
      </c>
      <c r="H21" s="36">
        <v>1771857.25</v>
      </c>
      <c r="I21" s="36">
        <v>1376970.97</v>
      </c>
      <c r="J21" s="36">
        <v>1471802.58</v>
      </c>
      <c r="K21" s="36">
        <v>1617288.75</v>
      </c>
      <c r="L21" s="36">
        <v>1467469.81</v>
      </c>
      <c r="M21" s="36">
        <v>1497018.58</v>
      </c>
      <c r="N21" s="5">
        <f t="shared" si="1"/>
        <v>17680449.990000002</v>
      </c>
    </row>
    <row r="22" spans="1:14">
      <c r="A22" t="s">
        <v>98</v>
      </c>
      <c r="B22" s="36">
        <v>98820.47</v>
      </c>
      <c r="C22" s="36">
        <v>135006.75</v>
      </c>
      <c r="D22" s="36">
        <v>92452.73</v>
      </c>
      <c r="E22" s="36">
        <v>124659.21</v>
      </c>
      <c r="F22" s="36">
        <v>122449.12</v>
      </c>
      <c r="G22" s="36">
        <v>137995.18</v>
      </c>
      <c r="H22" s="36">
        <v>152924.18</v>
      </c>
      <c r="I22" s="36">
        <v>144782.63</v>
      </c>
      <c r="J22" s="36">
        <v>132372.26999999999</v>
      </c>
      <c r="K22" s="36">
        <v>121518.02</v>
      </c>
      <c r="L22" s="36">
        <v>136565.18</v>
      </c>
      <c r="M22" s="36">
        <v>126541.19</v>
      </c>
      <c r="N22" s="5">
        <f t="shared" si="1"/>
        <v>1526086.9299999997</v>
      </c>
    </row>
    <row r="23" spans="1:14">
      <c r="A23" t="s">
        <v>12</v>
      </c>
      <c r="B23" s="36">
        <v>618262.77</v>
      </c>
      <c r="C23" s="36">
        <v>616111.16</v>
      </c>
      <c r="D23" s="36">
        <v>566372.43000000005</v>
      </c>
      <c r="E23" s="36">
        <v>583597.78</v>
      </c>
      <c r="F23" s="36">
        <v>590551.96</v>
      </c>
      <c r="G23" s="36">
        <v>599990.65</v>
      </c>
      <c r="H23" s="36">
        <v>675600.58</v>
      </c>
      <c r="I23" s="36">
        <v>549582.30000000005</v>
      </c>
      <c r="J23" s="36">
        <v>630161.94999999995</v>
      </c>
      <c r="K23" s="36">
        <v>681279.72</v>
      </c>
      <c r="L23" s="36">
        <v>645363.87</v>
      </c>
      <c r="M23" s="36">
        <v>613591.49</v>
      </c>
      <c r="N23" s="5">
        <f t="shared" si="1"/>
        <v>7370466.6600000001</v>
      </c>
    </row>
    <row r="24" spans="1:14">
      <c r="A24" t="s">
        <v>129</v>
      </c>
      <c r="B24" s="36">
        <v>35050072.659999996</v>
      </c>
      <c r="C24" s="36">
        <v>34621465.670000002</v>
      </c>
      <c r="D24" s="36">
        <v>32987131.68</v>
      </c>
      <c r="E24" s="36">
        <v>33977477.75</v>
      </c>
      <c r="F24" s="36">
        <v>35199315.799999997</v>
      </c>
      <c r="G24" s="36">
        <v>37836303.289999999</v>
      </c>
      <c r="H24" s="36">
        <v>44649931.869999997</v>
      </c>
      <c r="I24" s="36">
        <v>36265823.109999999</v>
      </c>
      <c r="J24" s="36">
        <v>36842735.899999999</v>
      </c>
      <c r="K24" s="36">
        <v>40890132.950000003</v>
      </c>
      <c r="L24" s="36">
        <v>36987076.039999999</v>
      </c>
      <c r="M24" s="36">
        <v>37039145.700000003</v>
      </c>
      <c r="N24" s="5">
        <f t="shared" si="1"/>
        <v>442346612.41999996</v>
      </c>
    </row>
    <row r="25" spans="1:14">
      <c r="A25" t="s">
        <v>13</v>
      </c>
      <c r="B25" s="36">
        <v>260572.15</v>
      </c>
      <c r="C25" s="36">
        <v>201204.46</v>
      </c>
      <c r="D25" s="36">
        <v>191843.31</v>
      </c>
      <c r="E25" s="36">
        <v>203815.93</v>
      </c>
      <c r="F25" s="36">
        <v>218147.34</v>
      </c>
      <c r="G25" s="36">
        <v>237294.18</v>
      </c>
      <c r="H25" s="36">
        <v>265169.90999999997</v>
      </c>
      <c r="I25" s="36">
        <v>234693.34</v>
      </c>
      <c r="J25" s="36">
        <v>292701.25</v>
      </c>
      <c r="K25" s="36">
        <v>286218.12</v>
      </c>
      <c r="L25" s="36">
        <v>251579.21</v>
      </c>
      <c r="M25" s="36">
        <v>244068.27</v>
      </c>
      <c r="N25" s="5">
        <f t="shared" si="1"/>
        <v>2887307.47</v>
      </c>
    </row>
    <row r="26" spans="1:14">
      <c r="A26" t="s">
        <v>14</v>
      </c>
      <c r="B26" s="36">
        <v>58131.33</v>
      </c>
      <c r="C26" s="36">
        <v>52305</v>
      </c>
      <c r="D26" s="36">
        <v>53132.41</v>
      </c>
      <c r="E26" s="36">
        <v>54108.29</v>
      </c>
      <c r="F26" s="36">
        <v>52470.78</v>
      </c>
      <c r="G26" s="36">
        <v>55082.84</v>
      </c>
      <c r="H26" s="36">
        <v>58535.38</v>
      </c>
      <c r="I26" s="36">
        <v>51863.07</v>
      </c>
      <c r="J26" s="36">
        <v>53099.61</v>
      </c>
      <c r="K26" s="36">
        <v>61878.07</v>
      </c>
      <c r="L26" s="36">
        <v>54473.18</v>
      </c>
      <c r="M26" s="36">
        <v>57672.66</v>
      </c>
      <c r="N26" s="5">
        <f t="shared" si="1"/>
        <v>662752.62000000011</v>
      </c>
    </row>
    <row r="27" spans="1:14">
      <c r="A27" t="s">
        <v>99</v>
      </c>
      <c r="B27" s="36">
        <v>12055632.609999999</v>
      </c>
      <c r="C27" s="36">
        <v>11762656.67</v>
      </c>
      <c r="D27" s="36">
        <v>11089960.800000001</v>
      </c>
      <c r="E27" s="36">
        <v>11606968.25</v>
      </c>
      <c r="F27" s="36">
        <v>11379703.060000001</v>
      </c>
      <c r="G27" s="36">
        <v>11734118.75</v>
      </c>
      <c r="H27" s="36">
        <v>13819704.810000001</v>
      </c>
      <c r="I27" s="36">
        <v>10808086.26</v>
      </c>
      <c r="J27" s="36">
        <v>11848881</v>
      </c>
      <c r="K27" s="36">
        <v>12999084.85</v>
      </c>
      <c r="L27" s="36">
        <v>12210032.300000001</v>
      </c>
      <c r="M27" s="36">
        <v>12161416.01</v>
      </c>
      <c r="N27" s="5">
        <f t="shared" si="1"/>
        <v>143476245.37</v>
      </c>
    </row>
    <row r="28" spans="1:14">
      <c r="A28" t="s">
        <v>100</v>
      </c>
      <c r="B28" s="36">
        <v>5744924.9400000004</v>
      </c>
      <c r="C28" s="36">
        <v>5786049.96</v>
      </c>
      <c r="D28" s="36">
        <v>4948508.1900000004</v>
      </c>
      <c r="E28" s="36">
        <v>5024842.0999999996</v>
      </c>
      <c r="F28" s="36">
        <v>4822860.58</v>
      </c>
      <c r="G28" s="36">
        <v>4854700.16</v>
      </c>
      <c r="H28" s="36">
        <v>5544324.0700000003</v>
      </c>
      <c r="I28" s="36">
        <v>4399341.12</v>
      </c>
      <c r="J28" s="36">
        <v>5099233.59</v>
      </c>
      <c r="K28" s="36">
        <v>5740808.4000000004</v>
      </c>
      <c r="L28" s="36">
        <v>5413024.4299999997</v>
      </c>
      <c r="M28" s="36">
        <v>5500170.2300000004</v>
      </c>
      <c r="N28" s="5">
        <f t="shared" si="1"/>
        <v>62878787.769999996</v>
      </c>
    </row>
    <row r="29" spans="1:14">
      <c r="A29" t="s">
        <v>17</v>
      </c>
      <c r="B29" s="36">
        <v>727995.76</v>
      </c>
      <c r="C29" s="36">
        <v>713876.5</v>
      </c>
      <c r="D29" s="36">
        <v>639918.18000000005</v>
      </c>
      <c r="E29" s="36">
        <v>661294.47</v>
      </c>
      <c r="F29" s="36">
        <v>667535.18000000005</v>
      </c>
      <c r="G29" s="36">
        <v>720628.96</v>
      </c>
      <c r="H29" s="36">
        <v>788285.43</v>
      </c>
      <c r="I29" s="36">
        <v>650714.53</v>
      </c>
      <c r="J29" s="36">
        <v>725418.31</v>
      </c>
      <c r="K29" s="36">
        <v>853071.21</v>
      </c>
      <c r="L29" s="36">
        <v>753560.89</v>
      </c>
      <c r="M29" s="36">
        <v>715086.24</v>
      </c>
      <c r="N29" s="5">
        <f t="shared" si="1"/>
        <v>8617385.6600000001</v>
      </c>
    </row>
    <row r="30" spans="1:14">
      <c r="A30" t="s">
        <v>18</v>
      </c>
      <c r="B30" s="36">
        <v>225912.84</v>
      </c>
      <c r="C30" s="36">
        <v>227648.81</v>
      </c>
      <c r="D30" s="36">
        <v>161440.13</v>
      </c>
      <c r="E30" s="36">
        <v>140944.4</v>
      </c>
      <c r="F30" s="36">
        <v>131184.85</v>
      </c>
      <c r="G30" s="36">
        <v>105645.58</v>
      </c>
      <c r="H30" s="36">
        <v>96474.59</v>
      </c>
      <c r="I30" s="36">
        <v>95958.34</v>
      </c>
      <c r="J30" s="36">
        <v>112195.21</v>
      </c>
      <c r="K30" s="36">
        <v>145272.20000000001</v>
      </c>
      <c r="L30" s="36">
        <v>148239.6</v>
      </c>
      <c r="M30" s="36">
        <v>179929.11</v>
      </c>
      <c r="N30" s="5">
        <f t="shared" si="1"/>
        <v>1770845.6600000001</v>
      </c>
    </row>
    <row r="31" spans="1:14">
      <c r="A31" t="s">
        <v>19</v>
      </c>
      <c r="B31" s="36">
        <v>302343.02</v>
      </c>
      <c r="C31" s="36">
        <v>293963.31</v>
      </c>
      <c r="D31" s="36">
        <v>281403.51</v>
      </c>
      <c r="E31" s="36">
        <v>283339.52000000002</v>
      </c>
      <c r="F31" s="36">
        <v>313915.57</v>
      </c>
      <c r="G31" s="36">
        <v>285810.57</v>
      </c>
      <c r="H31" s="36">
        <v>315446.71000000002</v>
      </c>
      <c r="I31" s="36">
        <v>264178.48</v>
      </c>
      <c r="J31" s="36">
        <v>310301.07</v>
      </c>
      <c r="K31" s="36">
        <v>320880.76</v>
      </c>
      <c r="L31" s="36">
        <v>290648.86</v>
      </c>
      <c r="M31" s="36">
        <v>306704.24</v>
      </c>
      <c r="N31" s="5">
        <f t="shared" si="1"/>
        <v>3568935.62</v>
      </c>
    </row>
    <row r="32" spans="1:14">
      <c r="A32" t="s">
        <v>20</v>
      </c>
      <c r="B32" s="36">
        <v>61955.56</v>
      </c>
      <c r="C32" s="36">
        <v>56254.01</v>
      </c>
      <c r="D32" s="36">
        <v>59322.29</v>
      </c>
      <c r="E32" s="36">
        <v>49747.8</v>
      </c>
      <c r="F32" s="36">
        <v>48102.39</v>
      </c>
      <c r="G32" s="36">
        <v>53601.39</v>
      </c>
      <c r="H32" s="36">
        <v>52659.41</v>
      </c>
      <c r="I32" s="36">
        <v>48799.32</v>
      </c>
      <c r="J32" s="36">
        <v>54791.38</v>
      </c>
      <c r="K32" s="36">
        <v>66781.83</v>
      </c>
      <c r="L32" s="36">
        <v>58447.040000000001</v>
      </c>
      <c r="M32" s="36">
        <v>59378.55</v>
      </c>
      <c r="N32" s="5">
        <f t="shared" si="1"/>
        <v>669840.9700000002</v>
      </c>
    </row>
    <row r="33" spans="1:14">
      <c r="A33" t="s">
        <v>21</v>
      </c>
      <c r="B33" s="36">
        <v>35432.81</v>
      </c>
      <c r="C33" s="36">
        <v>31430.41</v>
      </c>
      <c r="D33" s="36">
        <v>27528.9</v>
      </c>
      <c r="E33" s="36">
        <v>27431.33</v>
      </c>
      <c r="F33" s="36">
        <v>23947.33</v>
      </c>
      <c r="G33" s="36">
        <v>24276.080000000002</v>
      </c>
      <c r="H33" s="36">
        <v>30286.82</v>
      </c>
      <c r="I33" s="36">
        <v>26356.22</v>
      </c>
      <c r="J33" s="36">
        <v>27172.86</v>
      </c>
      <c r="K33" s="36">
        <v>33641.1</v>
      </c>
      <c r="L33" s="36">
        <v>28457.5</v>
      </c>
      <c r="M33" s="36">
        <v>39043.199999999997</v>
      </c>
      <c r="N33" s="5">
        <f t="shared" si="1"/>
        <v>355004.56</v>
      </c>
    </row>
    <row r="34" spans="1:14">
      <c r="A34" t="s">
        <v>101</v>
      </c>
      <c r="B34" s="36">
        <v>175127.12</v>
      </c>
      <c r="C34" s="36">
        <v>184708.86</v>
      </c>
      <c r="D34" s="36">
        <v>126310.78</v>
      </c>
      <c r="E34" s="36">
        <v>106409.52</v>
      </c>
      <c r="F34" s="36">
        <v>100587.15</v>
      </c>
      <c r="G34" s="36">
        <v>77919.72</v>
      </c>
      <c r="H34" s="36">
        <v>98276.53</v>
      </c>
      <c r="I34" s="36">
        <v>76808.36</v>
      </c>
      <c r="J34" s="36">
        <v>95165.92</v>
      </c>
      <c r="K34" s="36">
        <v>120302.7</v>
      </c>
      <c r="L34" s="36">
        <v>123174.03</v>
      </c>
      <c r="M34" s="36">
        <v>136096.07999999999</v>
      </c>
      <c r="N34" s="5">
        <f t="shared" si="1"/>
        <v>1420886.7700000003</v>
      </c>
    </row>
    <row r="35" spans="1:14">
      <c r="A35" t="s">
        <v>23</v>
      </c>
      <c r="B35" s="36">
        <v>67641.09</v>
      </c>
      <c r="C35" s="36">
        <v>69413.7</v>
      </c>
      <c r="D35" s="36">
        <v>61354.33</v>
      </c>
      <c r="E35" s="36">
        <v>66024.41</v>
      </c>
      <c r="F35" s="36">
        <v>65836.149999999994</v>
      </c>
      <c r="G35" s="36">
        <v>59140.6</v>
      </c>
      <c r="H35" s="36">
        <v>74914.38</v>
      </c>
      <c r="I35" s="36">
        <v>66882.03</v>
      </c>
      <c r="J35" s="36">
        <v>56988.18</v>
      </c>
      <c r="K35" s="36">
        <v>71789.460000000006</v>
      </c>
      <c r="L35" s="36">
        <v>70040.33</v>
      </c>
      <c r="M35" s="36">
        <v>62928.639999999999</v>
      </c>
      <c r="N35" s="5">
        <f t="shared" si="1"/>
        <v>792953.3</v>
      </c>
    </row>
    <row r="36" spans="1:14">
      <c r="A36" t="s">
        <v>24</v>
      </c>
      <c r="B36" s="36">
        <v>118957.55</v>
      </c>
      <c r="C36" s="36">
        <v>105632.53</v>
      </c>
      <c r="D36" s="36">
        <v>100707.2</v>
      </c>
      <c r="E36" s="36">
        <v>104599.38</v>
      </c>
      <c r="F36" s="36">
        <v>110801.02</v>
      </c>
      <c r="G36" s="36">
        <v>122616.41</v>
      </c>
      <c r="H36" s="36">
        <v>135660.45000000001</v>
      </c>
      <c r="I36" s="36">
        <v>120482.83</v>
      </c>
      <c r="J36" s="36">
        <v>133351.26999999999</v>
      </c>
      <c r="K36" s="36">
        <v>139342.85</v>
      </c>
      <c r="L36" s="36">
        <v>123676.41</v>
      </c>
      <c r="M36" s="36">
        <v>126609.94</v>
      </c>
      <c r="N36" s="5">
        <f t="shared" si="1"/>
        <v>1442437.8399999999</v>
      </c>
    </row>
    <row r="37" spans="1:14">
      <c r="A37" t="s">
        <v>25</v>
      </c>
      <c r="B37" s="36">
        <v>212876.89</v>
      </c>
      <c r="C37" s="36">
        <v>183118.36</v>
      </c>
      <c r="D37" s="36">
        <v>193210.39</v>
      </c>
      <c r="E37" s="36">
        <v>206719.88</v>
      </c>
      <c r="F37" s="36">
        <v>207214.69</v>
      </c>
      <c r="G37" s="36">
        <v>221727.41</v>
      </c>
      <c r="H37" s="36">
        <v>246307.02</v>
      </c>
      <c r="I37" s="36">
        <v>232879.14</v>
      </c>
      <c r="J37" s="36">
        <v>246816.36</v>
      </c>
      <c r="K37" s="36">
        <v>273714.95</v>
      </c>
      <c r="L37" s="36">
        <v>232639.35999999999</v>
      </c>
      <c r="M37" s="36">
        <v>242074.26</v>
      </c>
      <c r="N37" s="5">
        <f t="shared" si="1"/>
        <v>2699298.71</v>
      </c>
    </row>
    <row r="38" spans="1:14">
      <c r="A38" t="s">
        <v>102</v>
      </c>
      <c r="B38" s="36">
        <v>98561.77</v>
      </c>
      <c r="C38" s="36">
        <v>87586.58</v>
      </c>
      <c r="D38" s="36">
        <v>81019.41</v>
      </c>
      <c r="E38" s="36">
        <v>86040.43</v>
      </c>
      <c r="F38" s="36">
        <v>89567.57</v>
      </c>
      <c r="G38" s="36">
        <v>86829.63</v>
      </c>
      <c r="H38" s="36">
        <v>102164.18</v>
      </c>
      <c r="I38" s="36">
        <v>633253.62</v>
      </c>
      <c r="J38" s="36">
        <v>690012.34</v>
      </c>
      <c r="K38" s="36">
        <v>755665.35</v>
      </c>
      <c r="L38" s="36">
        <v>694092.17</v>
      </c>
      <c r="M38" s="36">
        <v>674146.91</v>
      </c>
      <c r="N38" s="5">
        <f t="shared" si="1"/>
        <v>4078939.96</v>
      </c>
    </row>
    <row r="39" spans="1:14">
      <c r="A39" t="s">
        <v>27</v>
      </c>
      <c r="B39" s="36">
        <v>685433.28</v>
      </c>
      <c r="C39" s="36">
        <v>655765.98</v>
      </c>
      <c r="D39" s="36">
        <v>613990.66</v>
      </c>
      <c r="E39" s="36">
        <v>674347.19</v>
      </c>
      <c r="F39" s="36">
        <v>711734.37</v>
      </c>
      <c r="G39" s="36">
        <v>774623.69</v>
      </c>
      <c r="H39" s="36">
        <v>878015.76</v>
      </c>
      <c r="I39" s="36">
        <v>780084.16</v>
      </c>
      <c r="J39" s="36">
        <v>857747.73</v>
      </c>
      <c r="K39" s="36">
        <v>934059.14</v>
      </c>
      <c r="L39" s="36">
        <v>767815.67</v>
      </c>
      <c r="M39" s="36">
        <v>712578.62</v>
      </c>
      <c r="N39" s="5">
        <f t="shared" si="1"/>
        <v>9046196.25</v>
      </c>
    </row>
    <row r="40" spans="1:14">
      <c r="A40" t="s">
        <v>103</v>
      </c>
      <c r="B40" s="36">
        <v>16979400.309999999</v>
      </c>
      <c r="C40" s="36">
        <v>16133902.939999999</v>
      </c>
      <c r="D40" s="36">
        <v>15627629.779999999</v>
      </c>
      <c r="E40" s="36">
        <v>16309911.27</v>
      </c>
      <c r="F40" s="36">
        <v>16957007.050000001</v>
      </c>
      <c r="G40" s="36">
        <v>17060947.82</v>
      </c>
      <c r="H40" s="36">
        <v>20032307.600000001</v>
      </c>
      <c r="I40" s="36">
        <v>16410306.390000001</v>
      </c>
      <c r="J40" s="36">
        <v>17411098.460000001</v>
      </c>
      <c r="K40" s="36">
        <v>19238142.98</v>
      </c>
      <c r="L40" s="36">
        <v>17476625.32</v>
      </c>
      <c r="M40" s="36">
        <v>17445660.760000002</v>
      </c>
      <c r="N40" s="5">
        <f t="shared" si="1"/>
        <v>207082940.67999995</v>
      </c>
    </row>
    <row r="41" spans="1:14">
      <c r="A41" t="s">
        <v>29</v>
      </c>
      <c r="B41" s="36">
        <v>74016.39</v>
      </c>
      <c r="C41" s="36">
        <v>72513.820000000007</v>
      </c>
      <c r="D41" s="36">
        <v>63989.75</v>
      </c>
      <c r="E41" s="36">
        <v>65950.12</v>
      </c>
      <c r="F41" s="36">
        <v>59830.55</v>
      </c>
      <c r="G41" s="36">
        <v>58888.53</v>
      </c>
      <c r="H41" s="36">
        <v>67826.58</v>
      </c>
      <c r="I41" s="36">
        <v>58664.959999999999</v>
      </c>
      <c r="J41" s="36">
        <v>63805.71</v>
      </c>
      <c r="K41" s="36">
        <v>72816.87</v>
      </c>
      <c r="L41" s="36">
        <v>63031.040000000001</v>
      </c>
      <c r="M41" s="36">
        <v>67617.69</v>
      </c>
      <c r="N41" s="5">
        <f t="shared" si="1"/>
        <v>788952.01</v>
      </c>
    </row>
    <row r="42" spans="1:14">
      <c r="A42" t="s">
        <v>104</v>
      </c>
      <c r="B42" s="36">
        <v>1511349.36</v>
      </c>
      <c r="C42" s="36">
        <v>1418817.5</v>
      </c>
      <c r="D42" s="36">
        <v>1429944.43</v>
      </c>
      <c r="E42" s="36">
        <v>1518908.25</v>
      </c>
      <c r="F42" s="36">
        <v>1525650.28</v>
      </c>
      <c r="G42" s="36">
        <v>1697516.91</v>
      </c>
      <c r="H42" s="36">
        <v>2151358.4900000002</v>
      </c>
      <c r="I42" s="36">
        <v>1689616.81</v>
      </c>
      <c r="J42" s="36">
        <v>1788508.42</v>
      </c>
      <c r="K42" s="36">
        <v>1976486.19</v>
      </c>
      <c r="L42" s="36">
        <v>1689662.36</v>
      </c>
      <c r="M42" s="36">
        <v>1531278.24</v>
      </c>
      <c r="N42" s="5">
        <f t="shared" si="1"/>
        <v>19929097.239999998</v>
      </c>
    </row>
    <row r="43" spans="1:14">
      <c r="A43" t="s">
        <v>31</v>
      </c>
      <c r="B43" s="36">
        <v>504424.6</v>
      </c>
      <c r="C43" s="36">
        <v>478323.52</v>
      </c>
      <c r="D43" s="36">
        <v>437776.03</v>
      </c>
      <c r="E43" s="36">
        <v>455805.88</v>
      </c>
      <c r="F43" s="36">
        <v>446721.47</v>
      </c>
      <c r="G43" s="36">
        <v>443185.82</v>
      </c>
      <c r="H43" s="36">
        <v>513598.92</v>
      </c>
      <c r="I43" s="36">
        <v>326286.28000000003</v>
      </c>
      <c r="J43" s="36">
        <v>346922.47</v>
      </c>
      <c r="K43" s="36">
        <v>377655.82</v>
      </c>
      <c r="L43" s="36">
        <v>336537.28</v>
      </c>
      <c r="M43" s="36">
        <v>346259.29</v>
      </c>
      <c r="N43" s="5">
        <f t="shared" si="1"/>
        <v>5013497.38</v>
      </c>
    </row>
    <row r="44" spans="1:14">
      <c r="A44" t="s">
        <v>32</v>
      </c>
      <c r="B44" s="36">
        <v>59233.85</v>
      </c>
      <c r="C44" s="36">
        <v>69062.44</v>
      </c>
      <c r="D44" s="36">
        <v>56193.96</v>
      </c>
      <c r="E44" s="36">
        <v>63673.35</v>
      </c>
      <c r="F44" s="36">
        <v>52978.03</v>
      </c>
      <c r="G44" s="36">
        <v>55664.58</v>
      </c>
      <c r="H44" s="36">
        <v>64496.9</v>
      </c>
      <c r="I44" s="36">
        <v>65816.56</v>
      </c>
      <c r="J44" s="36">
        <v>53609.65</v>
      </c>
      <c r="K44" s="36">
        <v>64018.53</v>
      </c>
      <c r="L44" s="36">
        <v>69095.149999999994</v>
      </c>
      <c r="M44" s="36">
        <v>64446.62</v>
      </c>
      <c r="N44" s="5">
        <f t="shared" si="1"/>
        <v>738289.62000000011</v>
      </c>
    </row>
    <row r="45" spans="1:14">
      <c r="A45" t="s">
        <v>33</v>
      </c>
      <c r="B45" s="36">
        <v>25255.06</v>
      </c>
      <c r="C45" s="36">
        <v>24240.58</v>
      </c>
      <c r="D45" s="36">
        <v>22352.92</v>
      </c>
      <c r="E45" s="36">
        <v>21295</v>
      </c>
      <c r="F45" s="36">
        <v>20522.28</v>
      </c>
      <c r="G45" s="36">
        <v>20201.36</v>
      </c>
      <c r="H45" s="36">
        <v>28420.07</v>
      </c>
      <c r="I45" s="36">
        <v>19704.55</v>
      </c>
      <c r="J45" s="36">
        <v>23402.22</v>
      </c>
      <c r="K45" s="36">
        <v>23197.61</v>
      </c>
      <c r="L45" s="36">
        <v>23138.19</v>
      </c>
      <c r="M45" s="36">
        <v>22446.25</v>
      </c>
      <c r="N45" s="5">
        <f t="shared" si="1"/>
        <v>274176.09000000003</v>
      </c>
    </row>
    <row r="46" spans="1:14">
      <c r="A46" t="s">
        <v>105</v>
      </c>
      <c r="B46" s="36">
        <v>2796500.46</v>
      </c>
      <c r="C46" s="36">
        <v>2750072.32</v>
      </c>
      <c r="D46" s="36">
        <v>2606375.54</v>
      </c>
      <c r="E46" s="36">
        <v>2783302.46</v>
      </c>
      <c r="F46" s="36">
        <v>2913843.2000000002</v>
      </c>
      <c r="G46" s="36">
        <v>3043007.11</v>
      </c>
      <c r="H46" s="36">
        <v>3421902.45</v>
      </c>
      <c r="I46" s="36">
        <v>2866024.64</v>
      </c>
      <c r="J46" s="36">
        <v>3037316.37</v>
      </c>
      <c r="K46" s="36">
        <v>3329792.68</v>
      </c>
      <c r="L46" s="36">
        <v>3072876.39</v>
      </c>
      <c r="M46" s="36">
        <v>2915811.08</v>
      </c>
      <c r="N46" s="5">
        <f t="shared" si="1"/>
        <v>35536824.700000003</v>
      </c>
    </row>
    <row r="47" spans="1:14">
      <c r="A47" t="s">
        <v>106</v>
      </c>
      <c r="B47" s="36">
        <v>240425.1</v>
      </c>
      <c r="C47" s="36">
        <v>257926.86</v>
      </c>
      <c r="D47" s="36">
        <v>252640.63</v>
      </c>
      <c r="E47" s="36">
        <v>288509.08</v>
      </c>
      <c r="F47" s="36">
        <v>268927.89</v>
      </c>
      <c r="G47" s="36">
        <v>261227.53</v>
      </c>
      <c r="H47" s="36">
        <v>294665.15000000002</v>
      </c>
      <c r="I47" s="36">
        <v>220290.28</v>
      </c>
      <c r="J47" s="36">
        <v>262965.34000000003</v>
      </c>
      <c r="K47" s="36">
        <v>279766.32</v>
      </c>
      <c r="L47" s="36">
        <v>248186.08</v>
      </c>
      <c r="M47" s="36">
        <v>237700.54</v>
      </c>
      <c r="N47" s="5">
        <f t="shared" si="1"/>
        <v>3113230.8000000003</v>
      </c>
    </row>
    <row r="48" spans="1:14">
      <c r="A48" t="s">
        <v>107</v>
      </c>
      <c r="B48" s="36">
        <v>4359768.22</v>
      </c>
      <c r="C48" s="36">
        <v>4327103.51</v>
      </c>
      <c r="D48" s="36">
        <v>4193658.52</v>
      </c>
      <c r="E48" s="36">
        <v>4425807.51</v>
      </c>
      <c r="F48" s="36">
        <v>4466212.38</v>
      </c>
      <c r="G48" s="36">
        <v>4375792.08</v>
      </c>
      <c r="H48" s="36">
        <v>5087137.05</v>
      </c>
      <c r="I48" s="36">
        <v>4119936.38</v>
      </c>
      <c r="J48" s="36">
        <v>4526825.92</v>
      </c>
      <c r="K48" s="36">
        <v>4710322.28</v>
      </c>
      <c r="L48" s="36">
        <v>4488213.24</v>
      </c>
      <c r="M48" s="36">
        <v>4296627.76</v>
      </c>
      <c r="N48" s="5">
        <f t="shared" si="1"/>
        <v>53377404.850000001</v>
      </c>
    </row>
    <row r="49" spans="1:14">
      <c r="A49" t="s">
        <v>37</v>
      </c>
      <c r="B49" s="36">
        <v>237099.85</v>
      </c>
      <c r="C49" s="36">
        <v>226475.27</v>
      </c>
      <c r="D49" s="36">
        <v>218939.26</v>
      </c>
      <c r="E49" s="36">
        <v>227974.53</v>
      </c>
      <c r="F49" s="36">
        <v>230396.31</v>
      </c>
      <c r="G49" s="36">
        <v>237548.78</v>
      </c>
      <c r="H49" s="36">
        <v>251486.63</v>
      </c>
      <c r="I49" s="36">
        <v>216901.87</v>
      </c>
      <c r="J49" s="36">
        <v>252042.69</v>
      </c>
      <c r="K49" s="36">
        <v>269885.06</v>
      </c>
      <c r="L49" s="36">
        <v>236984.3</v>
      </c>
      <c r="M49" s="36">
        <v>242354.32</v>
      </c>
      <c r="N49" s="5">
        <f t="shared" si="1"/>
        <v>2848088.8699999996</v>
      </c>
    </row>
    <row r="50" spans="1:14">
      <c r="A50" t="s">
        <v>38</v>
      </c>
      <c r="B50" s="36">
        <v>29992.91</v>
      </c>
      <c r="C50" s="36">
        <v>28829.89</v>
      </c>
      <c r="D50" s="36">
        <v>24808.46</v>
      </c>
      <c r="E50" s="36">
        <v>25933.97</v>
      </c>
      <c r="F50" s="36">
        <v>26761.439999999999</v>
      </c>
      <c r="G50" s="36">
        <v>26677.71</v>
      </c>
      <c r="H50" s="36">
        <v>27107.29</v>
      </c>
      <c r="I50" s="36">
        <v>25949.86</v>
      </c>
      <c r="J50" s="36">
        <v>25566.2</v>
      </c>
      <c r="K50" s="36">
        <v>27602.77</v>
      </c>
      <c r="L50" s="36">
        <v>26720.27</v>
      </c>
      <c r="M50" s="36">
        <v>31107.14</v>
      </c>
      <c r="N50" s="5">
        <f t="shared" si="1"/>
        <v>327057.91000000009</v>
      </c>
    </row>
    <row r="51" spans="1:14">
      <c r="A51" t="s">
        <v>39</v>
      </c>
      <c r="B51" s="36">
        <v>126683.33</v>
      </c>
      <c r="C51" s="36">
        <v>120966.14</v>
      </c>
      <c r="D51" s="36">
        <v>101142.79</v>
      </c>
      <c r="E51" s="36">
        <v>95144.58</v>
      </c>
      <c r="F51" s="36">
        <v>101806.88</v>
      </c>
      <c r="G51" s="36">
        <v>98353.21</v>
      </c>
      <c r="H51" s="36">
        <v>113033.14</v>
      </c>
      <c r="I51" s="36">
        <v>92573.32</v>
      </c>
      <c r="J51" s="36">
        <v>101037.18</v>
      </c>
      <c r="K51" s="36">
        <v>113539.5</v>
      </c>
      <c r="L51" s="36">
        <v>101172.77</v>
      </c>
      <c r="M51" s="36">
        <v>105353.37</v>
      </c>
      <c r="N51" s="5">
        <f t="shared" si="1"/>
        <v>1270806.21</v>
      </c>
    </row>
    <row r="52" spans="1:14">
      <c r="A52" t="s">
        <v>108</v>
      </c>
      <c r="B52" s="36">
        <v>2094728.46</v>
      </c>
      <c r="C52" s="36">
        <v>1968904.46</v>
      </c>
      <c r="D52" s="36">
        <v>1845751.93</v>
      </c>
      <c r="E52" s="36">
        <v>1948245.82</v>
      </c>
      <c r="F52" s="36">
        <v>2080158.97</v>
      </c>
      <c r="G52" s="36">
        <v>2159286.2000000002</v>
      </c>
      <c r="H52" s="36">
        <v>2544814.7400000002</v>
      </c>
      <c r="I52" s="36">
        <v>2188417.9700000002</v>
      </c>
      <c r="J52" s="36">
        <v>2325547.84</v>
      </c>
      <c r="K52" s="36">
        <v>2613738.44</v>
      </c>
      <c r="L52" s="36">
        <v>2267793.2000000002</v>
      </c>
      <c r="M52" s="36">
        <v>2122208.87</v>
      </c>
      <c r="N52" s="5">
        <f t="shared" si="1"/>
        <v>26159596.900000002</v>
      </c>
    </row>
    <row r="53" spans="1:14">
      <c r="A53" t="s">
        <v>41</v>
      </c>
      <c r="B53" s="36">
        <v>201142.33</v>
      </c>
      <c r="C53" s="36">
        <v>183137.97</v>
      </c>
      <c r="D53" s="36">
        <v>174158.72</v>
      </c>
      <c r="E53" s="36">
        <v>184230.92</v>
      </c>
      <c r="F53" s="36">
        <v>184682.75</v>
      </c>
      <c r="G53" s="36">
        <v>168918.14</v>
      </c>
      <c r="H53" s="36">
        <v>196232.95999999999</v>
      </c>
      <c r="I53" s="36">
        <v>170675.87</v>
      </c>
      <c r="J53" s="36">
        <v>237944.83</v>
      </c>
      <c r="K53" s="36">
        <v>216115.34</v>
      </c>
      <c r="L53" s="36">
        <v>216631</v>
      </c>
      <c r="M53" s="36">
        <v>211030.09</v>
      </c>
      <c r="N53" s="5">
        <f t="shared" si="1"/>
        <v>2344900.92</v>
      </c>
    </row>
    <row r="54" spans="1:14">
      <c r="A54" t="s">
        <v>42</v>
      </c>
      <c r="B54" s="36">
        <v>104703.12</v>
      </c>
      <c r="C54" s="36">
        <v>108297.56</v>
      </c>
      <c r="D54" s="36">
        <v>103067.79</v>
      </c>
      <c r="E54" s="36">
        <v>105360.79</v>
      </c>
      <c r="F54" s="36">
        <v>121198.62</v>
      </c>
      <c r="G54" s="36">
        <v>121563.88</v>
      </c>
      <c r="H54" s="36">
        <v>120999.29</v>
      </c>
      <c r="I54" s="36">
        <v>109645.8</v>
      </c>
      <c r="J54" s="36">
        <v>114009.9</v>
      </c>
      <c r="K54" s="36">
        <v>121457.64</v>
      </c>
      <c r="L54" s="36">
        <v>106304</v>
      </c>
      <c r="M54" s="36">
        <v>106357.91</v>
      </c>
      <c r="N54" s="5">
        <f t="shared" si="1"/>
        <v>1342966.2999999998</v>
      </c>
    </row>
    <row r="55" spans="1:14">
      <c r="A55" t="s">
        <v>109</v>
      </c>
      <c r="B55" s="36">
        <v>3976486.17</v>
      </c>
      <c r="C55" s="36">
        <v>4146322.31</v>
      </c>
      <c r="D55" s="36">
        <v>3515229.4</v>
      </c>
      <c r="E55" s="36">
        <v>2971776.61</v>
      </c>
      <c r="F55" s="36">
        <v>3480553.43</v>
      </c>
      <c r="G55" s="36">
        <v>3911550.94</v>
      </c>
      <c r="H55" s="36">
        <v>4524180.96</v>
      </c>
      <c r="I55" s="36">
        <v>4398574.2</v>
      </c>
      <c r="J55" s="36">
        <v>4701499.6500000004</v>
      </c>
      <c r="K55" s="36">
        <v>5310575.71</v>
      </c>
      <c r="L55" s="36">
        <v>4352456.8899999997</v>
      </c>
      <c r="M55" s="36">
        <v>4020242.81</v>
      </c>
      <c r="N55" s="5">
        <f t="shared" si="1"/>
        <v>49309449.080000006</v>
      </c>
    </row>
    <row r="56" spans="1:14">
      <c r="A56" t="s">
        <v>110</v>
      </c>
      <c r="B56" s="36">
        <v>868430.45</v>
      </c>
      <c r="C56" s="36">
        <v>832396.87</v>
      </c>
      <c r="D56" s="36">
        <v>723273.32</v>
      </c>
      <c r="E56" s="36">
        <v>739223.23</v>
      </c>
      <c r="F56" s="36">
        <v>727163.59</v>
      </c>
      <c r="G56" s="36">
        <v>672162</v>
      </c>
      <c r="H56" s="36">
        <v>783597.29</v>
      </c>
      <c r="I56" s="36">
        <v>652793.88</v>
      </c>
      <c r="J56" s="36">
        <v>730657.21</v>
      </c>
      <c r="K56" s="36">
        <v>958710.21</v>
      </c>
      <c r="L56" s="36">
        <v>854828.15</v>
      </c>
      <c r="M56" s="36">
        <v>868520.19</v>
      </c>
      <c r="N56" s="5">
        <f t="shared" si="1"/>
        <v>9411756.3899999987</v>
      </c>
    </row>
    <row r="57" spans="1:14">
      <c r="A57" t="s">
        <v>111</v>
      </c>
      <c r="B57" s="36">
        <v>183709.72</v>
      </c>
      <c r="C57" s="36">
        <v>200952.67</v>
      </c>
      <c r="D57" s="36">
        <v>152085.24</v>
      </c>
      <c r="E57" s="36">
        <v>162367.13</v>
      </c>
      <c r="F57" s="36">
        <v>164340.96</v>
      </c>
      <c r="G57" s="36">
        <v>156703.79</v>
      </c>
      <c r="H57" s="36">
        <v>172434.01</v>
      </c>
      <c r="I57" s="36">
        <v>125656.88</v>
      </c>
      <c r="J57" s="36">
        <v>143134.23000000001</v>
      </c>
      <c r="K57" s="36">
        <v>170142.97</v>
      </c>
      <c r="L57" s="36">
        <v>142912.94</v>
      </c>
      <c r="M57" s="36">
        <v>150946.07999999999</v>
      </c>
      <c r="N57" s="5">
        <f t="shared" si="1"/>
        <v>1925386.6199999999</v>
      </c>
    </row>
    <row r="58" spans="1:14">
      <c r="A58" t="s">
        <v>46</v>
      </c>
      <c r="B58" s="36">
        <v>344300.53</v>
      </c>
      <c r="C58" s="36">
        <v>333503.18</v>
      </c>
      <c r="D58" s="36">
        <v>307336.44</v>
      </c>
      <c r="E58" s="36">
        <v>319094.18</v>
      </c>
      <c r="F58" s="36">
        <v>337375.94</v>
      </c>
      <c r="G58" s="36">
        <v>363087.98</v>
      </c>
      <c r="H58" s="36">
        <v>417077.28</v>
      </c>
      <c r="I58" s="36">
        <v>368709.06</v>
      </c>
      <c r="J58" s="36">
        <v>415258.94</v>
      </c>
      <c r="K58" s="36">
        <v>423959.33</v>
      </c>
      <c r="L58" s="36">
        <v>372318.98</v>
      </c>
      <c r="M58" s="36">
        <v>327843.58</v>
      </c>
      <c r="N58" s="5">
        <f t="shared" si="1"/>
        <v>4329865.42</v>
      </c>
    </row>
    <row r="59" spans="1:14">
      <c r="A59" t="s">
        <v>112</v>
      </c>
      <c r="B59" s="36">
        <v>17155358.91</v>
      </c>
      <c r="C59" s="36">
        <v>17160617.25</v>
      </c>
      <c r="D59" s="36">
        <v>15498420.08</v>
      </c>
      <c r="E59" s="36">
        <v>16492430.720000001</v>
      </c>
      <c r="F59" s="36">
        <v>16527154.359999999</v>
      </c>
      <c r="G59" s="36">
        <v>17157811.420000002</v>
      </c>
      <c r="H59" s="36">
        <v>19650906.699999999</v>
      </c>
      <c r="I59" s="36">
        <v>16438041.460000001</v>
      </c>
      <c r="J59" s="36">
        <v>16733730.779999999</v>
      </c>
      <c r="K59" s="36">
        <v>20511634.710000001</v>
      </c>
      <c r="L59" s="36">
        <v>17123060.16</v>
      </c>
      <c r="M59" s="36">
        <v>16683494.67</v>
      </c>
      <c r="N59" s="5">
        <f t="shared" si="1"/>
        <v>207132661.22</v>
      </c>
    </row>
    <row r="60" spans="1:14">
      <c r="A60" t="s">
        <v>113</v>
      </c>
      <c r="B60" s="36">
        <v>3765309.6</v>
      </c>
      <c r="C60" s="36">
        <v>3907930</v>
      </c>
      <c r="D60" s="36">
        <v>3405556.59</v>
      </c>
      <c r="E60" s="36">
        <v>3319146.3</v>
      </c>
      <c r="F60" s="36">
        <v>3601835.98</v>
      </c>
      <c r="G60" s="36">
        <v>3638588.93</v>
      </c>
      <c r="H60" s="36">
        <v>4395249.17</v>
      </c>
      <c r="I60" s="36">
        <v>3812614.6</v>
      </c>
      <c r="J60" s="36">
        <v>3974066.05</v>
      </c>
      <c r="K60" s="36">
        <v>4725084.75</v>
      </c>
      <c r="L60" s="36">
        <v>4069415.76</v>
      </c>
      <c r="M60" s="36">
        <v>3839025.65</v>
      </c>
      <c r="N60" s="5">
        <f t="shared" si="1"/>
        <v>46453823.379999995</v>
      </c>
    </row>
    <row r="61" spans="1:14">
      <c r="A61" t="s">
        <v>114</v>
      </c>
      <c r="B61" s="36">
        <v>570835.65</v>
      </c>
      <c r="C61" s="36">
        <v>545497.38</v>
      </c>
      <c r="D61" s="36">
        <v>539444.44999999995</v>
      </c>
      <c r="E61" s="36">
        <v>570846.29</v>
      </c>
      <c r="F61" s="36">
        <v>574650.15</v>
      </c>
      <c r="G61" s="36">
        <v>579707.21</v>
      </c>
      <c r="H61" s="36">
        <v>709511.21</v>
      </c>
      <c r="I61" s="36">
        <v>598063.64</v>
      </c>
      <c r="J61" s="36">
        <v>545457.23</v>
      </c>
      <c r="K61" s="36">
        <v>752306.71</v>
      </c>
      <c r="L61" s="36">
        <v>497966.96</v>
      </c>
      <c r="M61" s="36">
        <v>570482.06000000006</v>
      </c>
      <c r="N61" s="5">
        <f t="shared" si="1"/>
        <v>7054768.9399999995</v>
      </c>
    </row>
    <row r="62" spans="1:14">
      <c r="A62" t="s">
        <v>50</v>
      </c>
      <c r="B62" s="36">
        <v>3651008.84</v>
      </c>
      <c r="C62" s="36">
        <v>3453224.32</v>
      </c>
      <c r="D62" s="36">
        <v>3379028.14</v>
      </c>
      <c r="E62" s="36">
        <v>3630446.02</v>
      </c>
      <c r="F62" s="36">
        <v>3705035.79</v>
      </c>
      <c r="G62" s="36">
        <v>4051474.84</v>
      </c>
      <c r="H62" s="36">
        <v>4764574.17</v>
      </c>
      <c r="I62" s="36">
        <v>3795648.46</v>
      </c>
      <c r="J62" s="36">
        <v>4047304.77</v>
      </c>
      <c r="K62" s="36">
        <v>4390688.6500000004</v>
      </c>
      <c r="L62" s="36">
        <v>3987897.41</v>
      </c>
      <c r="M62" s="36">
        <v>3845673.84</v>
      </c>
      <c r="N62" s="5">
        <f t="shared" si="1"/>
        <v>46702005.25</v>
      </c>
    </row>
    <row r="63" spans="1:14">
      <c r="A63" t="s">
        <v>115</v>
      </c>
      <c r="B63" s="36">
        <v>11037697.34</v>
      </c>
      <c r="C63" s="36">
        <v>10603634.310000001</v>
      </c>
      <c r="D63" s="36">
        <v>9895291.3100000005</v>
      </c>
      <c r="E63" s="36">
        <v>10449970</v>
      </c>
      <c r="F63" s="36">
        <v>10779312.859999999</v>
      </c>
      <c r="G63" s="36">
        <v>10858279.949999999</v>
      </c>
      <c r="H63" s="36">
        <v>12515578.880000001</v>
      </c>
      <c r="I63" s="36">
        <v>10534282.390000001</v>
      </c>
      <c r="J63" s="36">
        <v>11368732.199999999</v>
      </c>
      <c r="K63" s="36">
        <v>12987461.050000001</v>
      </c>
      <c r="L63" s="36">
        <v>11768158.9</v>
      </c>
      <c r="M63" s="36">
        <v>11348017.23</v>
      </c>
      <c r="N63" s="5">
        <f t="shared" si="1"/>
        <v>134146416.42</v>
      </c>
    </row>
    <row r="64" spans="1:14">
      <c r="A64" t="s">
        <v>116</v>
      </c>
      <c r="B64" s="36">
        <v>5516220.4100000001</v>
      </c>
      <c r="C64" s="36">
        <v>5330831.2699999996</v>
      </c>
      <c r="D64" s="36">
        <v>5034238.1100000003</v>
      </c>
      <c r="E64" s="36">
        <v>5353955.7300000004</v>
      </c>
      <c r="F64" s="36">
        <v>5477010.5899999999</v>
      </c>
      <c r="G64" s="36">
        <v>5551354.3700000001</v>
      </c>
      <c r="H64" s="36">
        <v>6541030.1900000004</v>
      </c>
      <c r="I64" s="36">
        <v>5427630.3700000001</v>
      </c>
      <c r="J64" s="36">
        <v>5957942.0700000003</v>
      </c>
      <c r="K64" s="36">
        <v>6563811.4699999997</v>
      </c>
      <c r="L64" s="36">
        <v>5850905.5700000003</v>
      </c>
      <c r="M64" s="36">
        <v>5572462.5999999996</v>
      </c>
      <c r="N64" s="5">
        <f t="shared" si="1"/>
        <v>68177392.75</v>
      </c>
    </row>
    <row r="65" spans="1:14">
      <c r="A65" t="s">
        <v>117</v>
      </c>
      <c r="B65" s="36">
        <v>414751.79</v>
      </c>
      <c r="C65" s="36">
        <v>408278.09</v>
      </c>
      <c r="D65" s="36">
        <v>376022.89</v>
      </c>
      <c r="E65" s="36">
        <v>393297.84</v>
      </c>
      <c r="F65" s="36">
        <v>400714.71</v>
      </c>
      <c r="G65" s="36">
        <v>388227.94</v>
      </c>
      <c r="H65" s="36">
        <v>452633.42</v>
      </c>
      <c r="I65" s="36">
        <v>378274.02</v>
      </c>
      <c r="J65" s="36">
        <v>441650.72</v>
      </c>
      <c r="K65" s="36">
        <v>471286.18</v>
      </c>
      <c r="L65" s="36">
        <v>435976.81</v>
      </c>
      <c r="M65" s="36">
        <v>436732.74</v>
      </c>
      <c r="N65" s="5">
        <f t="shared" si="1"/>
        <v>4997847.1500000004</v>
      </c>
    </row>
    <row r="66" spans="1:14">
      <c r="A66" t="s">
        <v>118</v>
      </c>
      <c r="B66" s="36">
        <v>121521.83</v>
      </c>
      <c r="C66" s="36">
        <v>116716.27</v>
      </c>
      <c r="D66" s="36">
        <v>142324.37</v>
      </c>
      <c r="E66" s="36">
        <v>132362.69</v>
      </c>
      <c r="F66" s="36">
        <v>131028.23</v>
      </c>
      <c r="G66" s="36">
        <v>117894.98</v>
      </c>
      <c r="H66" s="36">
        <v>141717.65</v>
      </c>
      <c r="I66" s="36">
        <v>1085280.25</v>
      </c>
      <c r="J66" s="36">
        <v>1220045.24</v>
      </c>
      <c r="K66" s="36">
        <v>1499552.8</v>
      </c>
      <c r="L66" s="36">
        <v>1331417.57</v>
      </c>
      <c r="M66" s="36">
        <v>1336526.3600000001</v>
      </c>
      <c r="N66" s="5">
        <f t="shared" si="1"/>
        <v>7376388.2400000002</v>
      </c>
    </row>
    <row r="67" spans="1:14">
      <c r="A67" t="s">
        <v>119</v>
      </c>
      <c r="B67" s="36">
        <v>1046504.25</v>
      </c>
      <c r="C67" s="36">
        <v>1007725.59</v>
      </c>
      <c r="D67" s="36">
        <v>955723.85</v>
      </c>
      <c r="E67" s="36">
        <v>1006547.54</v>
      </c>
      <c r="F67" s="36">
        <v>1059480.8700000001</v>
      </c>
      <c r="G67" s="36">
        <v>1066954.54</v>
      </c>
      <c r="H67" s="36">
        <v>1212273.3999999999</v>
      </c>
      <c r="I67" s="36">
        <v>1066161</v>
      </c>
      <c r="J67" s="36">
        <v>1149704</v>
      </c>
      <c r="K67" s="36">
        <v>1269379.49</v>
      </c>
      <c r="L67" s="36">
        <v>1131777.95</v>
      </c>
      <c r="M67" s="36">
        <v>1105295.06</v>
      </c>
      <c r="N67" s="5">
        <f t="shared" si="1"/>
        <v>13077527.539999999</v>
      </c>
    </row>
    <row r="68" spans="1:14">
      <c r="A68" t="s">
        <v>120</v>
      </c>
      <c r="B68" s="36">
        <v>624037.89</v>
      </c>
      <c r="C68" s="36">
        <v>618497.47</v>
      </c>
      <c r="D68" s="36">
        <v>541468.82999999996</v>
      </c>
      <c r="E68" s="36">
        <v>559654.07999999996</v>
      </c>
      <c r="F68" s="36">
        <v>525995.93999999994</v>
      </c>
      <c r="G68" s="36">
        <v>537610.01</v>
      </c>
      <c r="H68" s="36">
        <v>600139.80000000005</v>
      </c>
      <c r="I68" s="36">
        <v>494706.17</v>
      </c>
      <c r="J68" s="36">
        <v>536725.51</v>
      </c>
      <c r="K68" s="36">
        <v>619356.97</v>
      </c>
      <c r="L68" s="36">
        <v>598858.05000000005</v>
      </c>
      <c r="M68" s="36">
        <v>603734.29</v>
      </c>
      <c r="N68" s="5">
        <f t="shared" si="1"/>
        <v>6860785.0099999988</v>
      </c>
    </row>
    <row r="69" spans="1:14">
      <c r="A69" t="s">
        <v>121</v>
      </c>
      <c r="B69" s="36">
        <v>4942125.0199999996</v>
      </c>
      <c r="C69" s="36">
        <v>4692080.37</v>
      </c>
      <c r="D69" s="36">
        <v>4370244.59</v>
      </c>
      <c r="E69" s="36">
        <v>4711032.6900000004</v>
      </c>
      <c r="F69" s="36">
        <v>5035014.12</v>
      </c>
      <c r="G69" s="36">
        <v>5305060.16</v>
      </c>
      <c r="H69" s="36">
        <v>6307106.9100000001</v>
      </c>
      <c r="I69" s="36">
        <v>5666456.8499999996</v>
      </c>
      <c r="J69" s="36">
        <v>5929156.3700000001</v>
      </c>
      <c r="K69" s="36">
        <v>6647603.2800000003</v>
      </c>
      <c r="L69" s="36">
        <v>5633361.2300000004</v>
      </c>
      <c r="M69" s="36">
        <v>5113690.66</v>
      </c>
      <c r="N69" s="5">
        <f t="shared" si="1"/>
        <v>64352932.25</v>
      </c>
    </row>
    <row r="70" spans="1:14">
      <c r="A70" t="s">
        <v>122</v>
      </c>
      <c r="B70" s="36">
        <v>4954688.87</v>
      </c>
      <c r="C70" s="36">
        <v>4706284.5</v>
      </c>
      <c r="D70" s="36">
        <v>4494515.6500000004</v>
      </c>
      <c r="E70" s="36">
        <v>4748919.76</v>
      </c>
      <c r="F70" s="36">
        <v>4803643.83</v>
      </c>
      <c r="G70" s="36">
        <v>4948939.58</v>
      </c>
      <c r="H70" s="36">
        <v>5936821.3300000001</v>
      </c>
      <c r="I70" s="36">
        <v>4561696.99</v>
      </c>
      <c r="J70" s="36">
        <v>4788135.42</v>
      </c>
      <c r="K70" s="36">
        <v>5364931.01</v>
      </c>
      <c r="L70" s="36">
        <v>4925639.26</v>
      </c>
      <c r="M70" s="36">
        <v>4980160.43</v>
      </c>
      <c r="N70" s="5">
        <f t="shared" si="1"/>
        <v>59214376.629999995</v>
      </c>
    </row>
    <row r="71" spans="1:14">
      <c r="A71" t="s">
        <v>59</v>
      </c>
      <c r="B71" s="36">
        <v>795509.52</v>
      </c>
      <c r="C71" s="36">
        <v>761953.19</v>
      </c>
      <c r="D71" s="36">
        <v>746385.22</v>
      </c>
      <c r="E71" s="36">
        <v>808538.39</v>
      </c>
      <c r="F71" s="36">
        <v>896835.22</v>
      </c>
      <c r="G71" s="36">
        <v>889654.31</v>
      </c>
      <c r="H71" s="36">
        <v>1176185.3600000001</v>
      </c>
      <c r="I71" s="36">
        <v>936459.12</v>
      </c>
      <c r="J71" s="36">
        <v>940621.12</v>
      </c>
      <c r="K71" s="36">
        <v>1044964.21</v>
      </c>
      <c r="L71" s="36">
        <v>931080.56</v>
      </c>
      <c r="M71" s="36">
        <v>833932.59</v>
      </c>
      <c r="N71" s="5">
        <f t="shared" si="1"/>
        <v>10762118.810000001</v>
      </c>
    </row>
    <row r="72" spans="1:14">
      <c r="A72" t="s">
        <v>123</v>
      </c>
      <c r="B72" s="36">
        <v>280344.99</v>
      </c>
      <c r="C72" s="36">
        <v>262251.21000000002</v>
      </c>
      <c r="D72" s="36">
        <v>244987.59</v>
      </c>
      <c r="E72" s="36">
        <v>259115.94</v>
      </c>
      <c r="F72" s="36">
        <v>268260.84000000003</v>
      </c>
      <c r="G72" s="36">
        <v>275436.78999999998</v>
      </c>
      <c r="H72" s="36">
        <v>299084.01</v>
      </c>
      <c r="I72" s="36">
        <v>240055.89</v>
      </c>
      <c r="J72" s="36">
        <v>277158.18</v>
      </c>
      <c r="K72" s="36">
        <v>309510.33</v>
      </c>
      <c r="L72" s="36">
        <v>294048.96999999997</v>
      </c>
      <c r="M72" s="36">
        <v>292397.87</v>
      </c>
      <c r="N72" s="5">
        <f t="shared" si="1"/>
        <v>3302652.6100000003</v>
      </c>
    </row>
    <row r="73" spans="1:14">
      <c r="A73" t="s">
        <v>61</v>
      </c>
      <c r="B73" s="36">
        <v>158744.06</v>
      </c>
      <c r="C73" s="36">
        <v>180169.05</v>
      </c>
      <c r="D73" s="36">
        <v>153719.20000000001</v>
      </c>
      <c r="E73" s="36">
        <v>142920.45000000001</v>
      </c>
      <c r="F73" s="36">
        <v>149203.99</v>
      </c>
      <c r="G73" s="36">
        <v>208293.5</v>
      </c>
      <c r="H73" s="36">
        <v>158808.79999999999</v>
      </c>
      <c r="I73" s="36">
        <v>137156.91</v>
      </c>
      <c r="J73" s="36">
        <v>164606.32</v>
      </c>
      <c r="K73" s="36">
        <v>168995.38</v>
      </c>
      <c r="L73" s="36">
        <v>163692.51</v>
      </c>
      <c r="M73" s="36">
        <v>152279.94</v>
      </c>
      <c r="N73" s="5">
        <f t="shared" si="1"/>
        <v>1938590.11</v>
      </c>
    </row>
    <row r="74" spans="1:14">
      <c r="A74" t="s">
        <v>62</v>
      </c>
      <c r="B74" s="36">
        <v>44108.11</v>
      </c>
      <c r="C74" s="36">
        <v>37321.19</v>
      </c>
      <c r="D74" s="36">
        <v>38889.21</v>
      </c>
      <c r="E74" s="36">
        <v>42322.8</v>
      </c>
      <c r="F74" s="36">
        <v>38943.72</v>
      </c>
      <c r="G74" s="36">
        <v>38341.69</v>
      </c>
      <c r="H74" s="36">
        <v>40823.99</v>
      </c>
      <c r="I74" s="36">
        <v>34121.199999999997</v>
      </c>
      <c r="J74" s="36">
        <v>42085.35</v>
      </c>
      <c r="K74" s="36">
        <v>41019.01</v>
      </c>
      <c r="L74" s="36">
        <v>41451.370000000003</v>
      </c>
      <c r="M74" s="36">
        <v>40007.919999999998</v>
      </c>
      <c r="N74" s="5">
        <f t="shared" si="1"/>
        <v>479435.56</v>
      </c>
    </row>
    <row r="75" spans="1:14">
      <c r="A75" t="s">
        <v>124</v>
      </c>
      <c r="B75" s="36">
        <v>2736336.58</v>
      </c>
      <c r="C75" s="36">
        <v>2756927.93</v>
      </c>
      <c r="D75" s="36">
        <v>2438892.13</v>
      </c>
      <c r="E75" s="36">
        <v>2476769.6</v>
      </c>
      <c r="F75" s="36">
        <v>2579017.2599999998</v>
      </c>
      <c r="G75" s="36">
        <v>2551450.56</v>
      </c>
      <c r="H75" s="36">
        <v>2989046.53</v>
      </c>
      <c r="I75" s="36">
        <v>2680565.98</v>
      </c>
      <c r="J75" s="36">
        <v>2965163.71</v>
      </c>
      <c r="K75" s="36">
        <v>3272371.81</v>
      </c>
      <c r="L75" s="36">
        <v>2849690.92</v>
      </c>
      <c r="M75" s="36">
        <v>2764257.67</v>
      </c>
      <c r="N75" s="5">
        <f t="shared" si="1"/>
        <v>33060490.68</v>
      </c>
    </row>
    <row r="76" spans="1:14">
      <c r="A76" t="s">
        <v>125</v>
      </c>
      <c r="B76" s="36">
        <v>153123.99</v>
      </c>
      <c r="C76" s="36">
        <v>141558.88</v>
      </c>
      <c r="D76" s="36">
        <v>133168.89000000001</v>
      </c>
      <c r="E76" s="36">
        <v>131723.57</v>
      </c>
      <c r="F76" s="36">
        <v>137473.57999999999</v>
      </c>
      <c r="G76" s="36">
        <v>133336.16</v>
      </c>
      <c r="H76" s="36">
        <v>144086.68</v>
      </c>
      <c r="I76" s="36">
        <v>124450.63</v>
      </c>
      <c r="J76" s="36">
        <v>135583.82999999999</v>
      </c>
      <c r="K76" s="36">
        <v>153020.22</v>
      </c>
      <c r="L76" s="36">
        <v>149210.82</v>
      </c>
      <c r="M76" s="36">
        <v>150216.22</v>
      </c>
      <c r="N76" s="5">
        <f t="shared" si="1"/>
        <v>1686953.47</v>
      </c>
    </row>
    <row r="77" spans="1:14">
      <c r="A77" t="s">
        <v>126</v>
      </c>
      <c r="B77" s="36">
        <v>3741152.98</v>
      </c>
      <c r="C77" s="36">
        <v>3847083.56</v>
      </c>
      <c r="D77" s="36">
        <v>2441414.16</v>
      </c>
      <c r="E77" s="36">
        <v>2146192.4</v>
      </c>
      <c r="F77" s="36">
        <v>1977381.79</v>
      </c>
      <c r="G77" s="36">
        <v>1494733.78</v>
      </c>
      <c r="H77" s="36">
        <v>1517466.35</v>
      </c>
      <c r="I77" s="36">
        <v>1031347.33</v>
      </c>
      <c r="J77" s="36">
        <v>1128849.9199999999</v>
      </c>
      <c r="K77" s="36">
        <v>1794522.03</v>
      </c>
      <c r="L77" s="36">
        <v>1702678.22</v>
      </c>
      <c r="M77" s="36">
        <v>2061244.56</v>
      </c>
      <c r="N77" s="5">
        <f>SUM(B77:M77)</f>
        <v>24884067.079999994</v>
      </c>
    </row>
    <row r="78" spans="1:14">
      <c r="A78" t="s">
        <v>66</v>
      </c>
      <c r="B78" s="36">
        <v>128508.09</v>
      </c>
      <c r="C78" s="36">
        <v>121464.4</v>
      </c>
      <c r="D78" s="36">
        <v>108674.1</v>
      </c>
      <c r="E78" s="36">
        <v>117312.14</v>
      </c>
      <c r="F78" s="36">
        <v>111466.79</v>
      </c>
      <c r="G78" s="36">
        <v>116742.1</v>
      </c>
      <c r="H78" s="36">
        <v>129174.37</v>
      </c>
      <c r="I78" s="36">
        <v>104486.13</v>
      </c>
      <c r="J78" s="36">
        <v>124367.39</v>
      </c>
      <c r="K78" s="36">
        <v>136106.14000000001</v>
      </c>
      <c r="L78" s="36">
        <v>122643.07</v>
      </c>
      <c r="M78" s="36">
        <v>119576.66</v>
      </c>
      <c r="N78" s="5">
        <f>SUM(B78:M78)</f>
        <v>1440521.38</v>
      </c>
    </row>
    <row r="79" spans="1:14">
      <c r="A79" t="s">
        <v>127</v>
      </c>
      <c r="B79" s="36">
        <v>14558628.359999999</v>
      </c>
      <c r="C79" s="36">
        <v>14064149.51</v>
      </c>
      <c r="D79" s="36">
        <v>13122610.810000001</v>
      </c>
      <c r="E79" s="36">
        <v>15172670.93</v>
      </c>
      <c r="F79" s="36">
        <v>15182354.059999999</v>
      </c>
      <c r="G79" s="36">
        <v>16239917.310000001</v>
      </c>
      <c r="H79" s="36">
        <v>20146263.16</v>
      </c>
      <c r="I79" s="36">
        <v>14600125.859999999</v>
      </c>
      <c r="J79" s="36">
        <v>14880601.939999999</v>
      </c>
      <c r="K79" s="36">
        <v>17731443.020000003</v>
      </c>
      <c r="L79" s="36">
        <v>13672640.300000001</v>
      </c>
      <c r="M79" s="36">
        <v>15083402.049999999</v>
      </c>
      <c r="N79" s="5">
        <f>SUM(B79:M79)</f>
        <v>184454807.31000003</v>
      </c>
    </row>
    <row r="80" spans="1:14">
      <c r="A80" t="s">
        <v>1</v>
      </c>
      <c r="E80" s="36"/>
      <c r="F80" s="35"/>
      <c r="J80" s="35"/>
      <c r="L80" s="35"/>
    </row>
    <row r="81" spans="1:14">
      <c r="A81" t="s">
        <v>68</v>
      </c>
      <c r="B81" s="5">
        <f>SUM(B12:B79)</f>
        <v>177934936.02000004</v>
      </c>
      <c r="C81" s="5">
        <f t="shared" ref="C81:M81" si="2">SUM(C12:C79)</f>
        <v>174166686.28000003</v>
      </c>
      <c r="D81" s="5">
        <f t="shared" si="2"/>
        <v>161170697.41999999</v>
      </c>
      <c r="E81" s="5">
        <f t="shared" si="2"/>
        <v>168611670.05999994</v>
      </c>
      <c r="F81" s="5">
        <f t="shared" si="2"/>
        <v>172332404.58000001</v>
      </c>
      <c r="G81" s="5">
        <f t="shared" si="2"/>
        <v>178762115.26999995</v>
      </c>
      <c r="H81" s="5">
        <f t="shared" si="2"/>
        <v>209700096.95000002</v>
      </c>
      <c r="I81" s="5">
        <f t="shared" si="2"/>
        <v>172726269.27999991</v>
      </c>
      <c r="J81" s="5">
        <f t="shared" si="2"/>
        <v>182203993.68000001</v>
      </c>
      <c r="K81" s="5">
        <f t="shared" si="2"/>
        <v>206588568.44000003</v>
      </c>
      <c r="L81" s="5">
        <f t="shared" si="2"/>
        <v>182789217.48999995</v>
      </c>
      <c r="M81" s="5">
        <f t="shared" si="2"/>
        <v>181327558.11000004</v>
      </c>
      <c r="N81" s="5">
        <f>SUM(B81:M81)</f>
        <v>2168314213.5799999</v>
      </c>
    </row>
    <row r="83" spans="1:14">
      <c r="L83" s="35"/>
    </row>
  </sheetData>
  <mergeCells count="5">
    <mergeCell ref="A7:N7"/>
    <mergeCell ref="A3:N3"/>
    <mergeCell ref="A5:N5"/>
    <mergeCell ref="A6:N6"/>
    <mergeCell ref="A4:N4"/>
  </mergeCells>
  <phoneticPr fontId="4" type="noConversion"/>
  <printOptions headings="1" gridLines="1"/>
  <pageMargins left="0.75" right="0.75" top="1" bottom="1" header="0.5" footer="0.5"/>
  <pageSetup scale="78"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25"/>
  </sheetPr>
  <dimension ref="A1:T181"/>
  <sheetViews>
    <sheetView workbookViewId="0">
      <pane xSplit="1" ySplit="10" topLeftCell="B11" activePane="bottomRight" state="frozen"/>
      <selection pane="topRight" activeCell="B1" sqref="B1"/>
      <selection pane="bottomLeft" activeCell="A11" sqref="A11"/>
      <selection pane="bottomRight" activeCell="F14" sqref="F14"/>
    </sheetView>
  </sheetViews>
  <sheetFormatPr defaultRowHeight="12.75"/>
  <cols>
    <col min="1" max="1" width="16.1640625" bestFit="1" customWidth="1"/>
    <col min="2" max="4" width="10.1640625" customWidth="1"/>
    <col min="5" max="11" width="10.1640625" bestFit="1" customWidth="1"/>
    <col min="12" max="12" width="10.1640625" style="31" bestFit="1" customWidth="1"/>
    <col min="13" max="13" width="10.1640625" bestFit="1" customWidth="1"/>
    <col min="14" max="14" width="11.1640625" bestFit="1" customWidth="1"/>
  </cols>
  <sheetData>
    <row r="1" spans="1:16">
      <c r="A1" t="str">
        <f>'SFY1516'!A1</f>
        <v>VALIDATED TAX RECEIPTS DATA FOR:  JULY, 2015 thru June, 2016</v>
      </c>
      <c r="N1" t="s">
        <v>89</v>
      </c>
    </row>
    <row r="3" spans="1:16">
      <c r="A3" s="39" t="s">
        <v>69</v>
      </c>
      <c r="B3" s="39"/>
      <c r="C3" s="39"/>
      <c r="D3" s="39"/>
      <c r="E3" s="39"/>
      <c r="F3" s="39"/>
      <c r="G3" s="39"/>
      <c r="H3" s="39"/>
      <c r="I3" s="39"/>
      <c r="J3" s="39"/>
      <c r="K3" s="39"/>
      <c r="L3" s="39"/>
      <c r="M3" s="39"/>
      <c r="N3" s="39"/>
    </row>
    <row r="4" spans="1:16">
      <c r="A4" s="39" t="s">
        <v>131</v>
      </c>
      <c r="B4" s="39"/>
      <c r="C4" s="39"/>
      <c r="D4" s="39"/>
      <c r="E4" s="39"/>
      <c r="F4" s="39"/>
      <c r="G4" s="39"/>
      <c r="H4" s="39"/>
      <c r="I4" s="39"/>
      <c r="J4" s="39"/>
      <c r="K4" s="39"/>
      <c r="L4" s="39"/>
      <c r="M4" s="39"/>
      <c r="N4" s="39"/>
    </row>
    <row r="5" spans="1:16">
      <c r="A5" s="39" t="s">
        <v>70</v>
      </c>
      <c r="B5" s="39"/>
      <c r="C5" s="39"/>
      <c r="D5" s="39"/>
      <c r="E5" s="39"/>
      <c r="F5" s="39"/>
      <c r="G5" s="39"/>
      <c r="H5" s="39"/>
      <c r="I5" s="39"/>
      <c r="J5" s="39"/>
      <c r="K5" s="39"/>
      <c r="L5" s="39"/>
      <c r="M5" s="39"/>
      <c r="N5" s="39"/>
    </row>
    <row r="6" spans="1:16">
      <c r="A6" s="39" t="s">
        <v>135</v>
      </c>
      <c r="B6" s="39"/>
      <c r="C6" s="39"/>
      <c r="D6" s="39"/>
      <c r="E6" s="39"/>
      <c r="F6" s="39"/>
      <c r="G6" s="39"/>
      <c r="H6" s="39"/>
      <c r="I6" s="39"/>
      <c r="J6" s="39"/>
      <c r="K6" s="39"/>
      <c r="L6" s="39"/>
      <c r="M6" s="39"/>
      <c r="N6" s="39"/>
    </row>
    <row r="7" spans="1:16">
      <c r="A7" s="39" t="s">
        <v>132</v>
      </c>
      <c r="B7" s="39"/>
      <c r="C7" s="39"/>
      <c r="D7" s="39"/>
      <c r="E7" s="39"/>
      <c r="F7" s="39"/>
      <c r="G7" s="39"/>
      <c r="H7" s="39"/>
      <c r="I7" s="39"/>
      <c r="J7" s="39"/>
      <c r="K7" s="39"/>
      <c r="L7" s="39"/>
      <c r="M7" s="39"/>
      <c r="N7" s="39"/>
    </row>
    <row r="8" spans="1:16">
      <c r="C8" s="6"/>
      <c r="N8" s="5"/>
    </row>
    <row r="9" spans="1:16">
      <c r="B9" s="1">
        <f>'Local Option Sales Tax Coll'!B9</f>
        <v>42186</v>
      </c>
      <c r="C9" s="1">
        <f>'Local Option Sales Tax Coll'!C9</f>
        <v>42217</v>
      </c>
      <c r="D9" s="1">
        <f>'Local Option Sales Tax Coll'!D9</f>
        <v>42248</v>
      </c>
      <c r="E9" s="1">
        <f>'Local Option Sales Tax Coll'!E9</f>
        <v>42278</v>
      </c>
      <c r="F9" s="1">
        <f>'Local Option Sales Tax Coll'!F9</f>
        <v>42309</v>
      </c>
      <c r="G9" s="1">
        <f>'Local Option Sales Tax Coll'!G9</f>
        <v>42339</v>
      </c>
      <c r="H9" s="1">
        <f>'Local Option Sales Tax Coll'!H9</f>
        <v>42370</v>
      </c>
      <c r="I9" s="1">
        <f>'Local Option Sales Tax Coll'!I9</f>
        <v>42401</v>
      </c>
      <c r="J9" s="1">
        <f>'Local Option Sales Tax Coll'!J9</f>
        <v>42430</v>
      </c>
      <c r="K9" s="1">
        <f>'Local Option Sales Tax Coll'!K9</f>
        <v>42461</v>
      </c>
      <c r="L9" s="1">
        <f>'Local Option Sales Tax Coll'!L9</f>
        <v>42491</v>
      </c>
      <c r="M9" s="1">
        <f>'Local Option Sales Tax Coll'!M9</f>
        <v>42522</v>
      </c>
      <c r="N9" s="33" t="str">
        <f>'Local Option Sales Tax Coll'!N9</f>
        <v>SFY15-16</v>
      </c>
    </row>
    <row r="10" spans="1:16">
      <c r="A10" t="s">
        <v>0</v>
      </c>
      <c r="B10" s="2"/>
      <c r="C10" s="2"/>
      <c r="D10" s="2"/>
      <c r="E10" s="2"/>
      <c r="F10" s="2"/>
      <c r="G10" s="2"/>
      <c r="H10" s="2"/>
      <c r="I10" s="2"/>
      <c r="J10" s="2"/>
      <c r="K10" s="2"/>
      <c r="L10" s="32"/>
      <c r="M10" s="2"/>
      <c r="N10" s="5"/>
    </row>
    <row r="11" spans="1:16">
      <c r="A11" t="s">
        <v>1</v>
      </c>
    </row>
    <row r="12" spans="1:16">
      <c r="A12" t="s">
        <v>2</v>
      </c>
      <c r="B12" s="5">
        <v>344132.3</v>
      </c>
      <c r="C12" s="5">
        <v>388038.32</v>
      </c>
      <c r="D12" s="6">
        <v>375055.16</v>
      </c>
      <c r="E12" s="6">
        <v>401357.63</v>
      </c>
      <c r="F12" s="6">
        <v>413824.98</v>
      </c>
      <c r="G12" s="6">
        <v>459120.07</v>
      </c>
      <c r="H12" s="27">
        <v>335455.24</v>
      </c>
      <c r="I12" s="6">
        <v>332300.63</v>
      </c>
      <c r="J12" s="6">
        <v>411212.68</v>
      </c>
      <c r="K12" s="6">
        <v>490583.39</v>
      </c>
      <c r="L12" s="27">
        <v>461111.49</v>
      </c>
      <c r="M12" s="6">
        <v>370755.57</v>
      </c>
      <c r="N12" s="5">
        <f t="shared" ref="N12:N43" si="0">SUM(B12:M12)</f>
        <v>4782947.4600000009</v>
      </c>
      <c r="P12" s="6"/>
    </row>
    <row r="13" spans="1:16">
      <c r="A13" t="s">
        <v>3</v>
      </c>
      <c r="B13" s="6">
        <v>3407.52</v>
      </c>
      <c r="C13" s="6">
        <v>2712.65</v>
      </c>
      <c r="D13" s="6">
        <v>2548.34</v>
      </c>
      <c r="E13" s="6">
        <v>2844.67</v>
      </c>
      <c r="F13" s="6">
        <v>2712.02</v>
      </c>
      <c r="G13" s="6">
        <v>2712.49</v>
      </c>
      <c r="H13" s="6">
        <v>2974.24</v>
      </c>
      <c r="I13" s="6">
        <v>3412.75</v>
      </c>
      <c r="J13" s="6">
        <v>4730.46</v>
      </c>
      <c r="K13" s="6">
        <v>4517.7700000000004</v>
      </c>
      <c r="L13" s="6">
        <v>3771.98</v>
      </c>
      <c r="M13" s="6">
        <v>3958.92</v>
      </c>
      <c r="N13" s="5">
        <f t="shared" si="0"/>
        <v>40303.81</v>
      </c>
      <c r="P13" s="6"/>
    </row>
    <row r="14" spans="1:16">
      <c r="A14" t="s">
        <v>4</v>
      </c>
      <c r="B14" s="6">
        <v>4316158.92</v>
      </c>
      <c r="C14" s="6">
        <v>1913527.96</v>
      </c>
      <c r="D14" s="6">
        <v>1474883.66</v>
      </c>
      <c r="E14" s="6">
        <v>1173517.47</v>
      </c>
      <c r="F14" s="6">
        <v>564020.56999999995</v>
      </c>
      <c r="G14" s="6">
        <v>432758.71</v>
      </c>
      <c r="H14" s="6">
        <v>576273.36</v>
      </c>
      <c r="I14" s="6">
        <v>780952.32</v>
      </c>
      <c r="J14" s="6">
        <v>1400841.64</v>
      </c>
      <c r="K14" s="6">
        <v>1659229.49</v>
      </c>
      <c r="L14" s="6">
        <v>2094769.79</v>
      </c>
      <c r="M14" s="6">
        <v>3812694.48</v>
      </c>
      <c r="N14" s="5">
        <f t="shared" si="0"/>
        <v>20199628.370000001</v>
      </c>
      <c r="P14" s="6"/>
    </row>
    <row r="15" spans="1:16">
      <c r="A15" t="s">
        <v>5</v>
      </c>
      <c r="B15" s="6">
        <v>7673.41</v>
      </c>
      <c r="C15" s="6">
        <v>7907.64</v>
      </c>
      <c r="D15" s="6">
        <v>8198.68</v>
      </c>
      <c r="E15" s="6">
        <v>8276.2000000000007</v>
      </c>
      <c r="F15" s="6">
        <v>9684.92</v>
      </c>
      <c r="G15" s="28">
        <v>9082.7800000000007</v>
      </c>
      <c r="H15" s="6">
        <v>8138.06</v>
      </c>
      <c r="I15" s="6">
        <v>10093.93</v>
      </c>
      <c r="J15" s="6">
        <v>11930.07</v>
      </c>
      <c r="K15" s="6">
        <v>13214.05</v>
      </c>
      <c r="L15" s="6">
        <v>11371.18</v>
      </c>
      <c r="M15" s="6">
        <v>10422.17</v>
      </c>
      <c r="N15" s="5">
        <f t="shared" si="0"/>
        <v>115993.09000000001</v>
      </c>
      <c r="P15" s="6"/>
    </row>
    <row r="16" spans="1:16">
      <c r="A16" t="s">
        <v>6</v>
      </c>
      <c r="B16" s="6">
        <v>895842.1</v>
      </c>
      <c r="C16" s="6">
        <v>1005726.07</v>
      </c>
      <c r="D16" s="6">
        <v>757496.02</v>
      </c>
      <c r="E16" s="6">
        <v>696255.92</v>
      </c>
      <c r="F16" s="6">
        <v>715894.03</v>
      </c>
      <c r="G16" s="6">
        <v>700824.04</v>
      </c>
      <c r="H16" s="6">
        <v>817855.03</v>
      </c>
      <c r="I16" s="6">
        <v>970692.61</v>
      </c>
      <c r="J16" s="6">
        <v>1339599.7</v>
      </c>
      <c r="K16" s="6">
        <v>1764129.6</v>
      </c>
      <c r="L16" s="6">
        <v>1142086.6000000001</v>
      </c>
      <c r="M16" s="6">
        <v>1020737.48</v>
      </c>
      <c r="N16" s="5">
        <f t="shared" si="0"/>
        <v>11827139.200000001</v>
      </c>
      <c r="P16" s="6"/>
    </row>
    <row r="17" spans="1:20">
      <c r="A17" t="s">
        <v>7</v>
      </c>
      <c r="B17" s="6">
        <v>3885598.42</v>
      </c>
      <c r="C17" s="6">
        <v>3474977.39</v>
      </c>
      <c r="D17" s="6">
        <v>2991524.83</v>
      </c>
      <c r="E17" s="6">
        <v>3944612.65</v>
      </c>
      <c r="F17" s="6">
        <v>4725905.63</v>
      </c>
      <c r="G17" s="6">
        <v>5581265.9800000004</v>
      </c>
      <c r="H17" s="6">
        <v>6686673.9000000004</v>
      </c>
      <c r="I17" s="6">
        <v>7443964.5099999998</v>
      </c>
      <c r="J17" s="6">
        <v>7944297.9199999999</v>
      </c>
      <c r="K17" s="6">
        <v>5632547.3899999997</v>
      </c>
      <c r="L17" s="6">
        <v>4330732.04</v>
      </c>
      <c r="M17" s="6">
        <v>3737259.18</v>
      </c>
      <c r="N17" s="5">
        <f t="shared" si="0"/>
        <v>60379359.840000004</v>
      </c>
      <c r="P17" s="6"/>
    </row>
    <row r="18" spans="1:20">
      <c r="A18" s="31" t="s">
        <v>8</v>
      </c>
      <c r="B18" s="6">
        <v>0</v>
      </c>
      <c r="C18" s="6">
        <v>0</v>
      </c>
      <c r="D18" s="6">
        <v>0</v>
      </c>
      <c r="E18" s="6">
        <v>0</v>
      </c>
      <c r="F18" s="6">
        <v>0</v>
      </c>
      <c r="G18" s="6">
        <v>0</v>
      </c>
      <c r="H18" s="6">
        <v>0</v>
      </c>
      <c r="I18" s="6">
        <v>0</v>
      </c>
      <c r="J18" s="6">
        <v>0</v>
      </c>
      <c r="K18" s="6">
        <v>0</v>
      </c>
      <c r="L18" s="6">
        <v>0</v>
      </c>
      <c r="M18" s="6">
        <v>0</v>
      </c>
      <c r="N18" s="5">
        <f t="shared" si="0"/>
        <v>0</v>
      </c>
      <c r="P18" s="6"/>
    </row>
    <row r="19" spans="1:20">
      <c r="A19" t="s">
        <v>9</v>
      </c>
      <c r="B19" s="5">
        <v>235198.43</v>
      </c>
      <c r="C19" s="6">
        <v>209339.04</v>
      </c>
      <c r="D19" s="6">
        <v>144682.04</v>
      </c>
      <c r="E19" s="6">
        <v>219143.52</v>
      </c>
      <c r="F19" s="6">
        <v>144132.14000000001</v>
      </c>
      <c r="G19" s="6">
        <v>160880.75</v>
      </c>
      <c r="H19" s="6">
        <v>299586.01</v>
      </c>
      <c r="I19" s="6">
        <v>503784.88</v>
      </c>
      <c r="J19" s="6">
        <v>520761.63</v>
      </c>
      <c r="K19" s="6">
        <v>861460.73</v>
      </c>
      <c r="L19" s="6">
        <v>251056.63</v>
      </c>
      <c r="M19" s="6">
        <v>192116.16</v>
      </c>
      <c r="N19" s="5">
        <f t="shared" si="0"/>
        <v>3742141.96</v>
      </c>
      <c r="P19" s="6"/>
    </row>
    <row r="20" spans="1:20">
      <c r="A20" t="s">
        <v>96</v>
      </c>
      <c r="B20" s="6">
        <v>68837.210000000006</v>
      </c>
      <c r="C20" s="6">
        <v>100027.29</v>
      </c>
      <c r="D20" s="6">
        <v>66268.039999999994</v>
      </c>
      <c r="E20" s="6">
        <v>57691.19</v>
      </c>
      <c r="F20" s="6">
        <v>54955.15</v>
      </c>
      <c r="G20" s="6">
        <v>66672.77</v>
      </c>
      <c r="H20" s="6">
        <v>67964.990000000005</v>
      </c>
      <c r="I20" s="6">
        <v>96291.41</v>
      </c>
      <c r="J20" s="6">
        <v>110383.58</v>
      </c>
      <c r="K20" s="6">
        <v>115325.95</v>
      </c>
      <c r="L20" s="6">
        <v>74170.5</v>
      </c>
      <c r="M20" s="6">
        <v>70035.34</v>
      </c>
      <c r="N20" s="5">
        <f t="shared" si="0"/>
        <v>948623.41999999993</v>
      </c>
      <c r="P20" s="6"/>
    </row>
    <row r="21" spans="1:20">
      <c r="A21" t="s">
        <v>10</v>
      </c>
      <c r="B21" s="6">
        <v>51817.32</v>
      </c>
      <c r="C21" s="6">
        <v>53123.7</v>
      </c>
      <c r="D21" s="6">
        <v>49188.85</v>
      </c>
      <c r="E21" s="6">
        <v>47976.69</v>
      </c>
      <c r="F21" s="6">
        <v>51104.72</v>
      </c>
      <c r="G21" s="6">
        <v>47347.98</v>
      </c>
      <c r="H21" s="6">
        <v>40608.46</v>
      </c>
      <c r="I21" s="6">
        <v>51079.56</v>
      </c>
      <c r="J21" s="6">
        <v>53513.09</v>
      </c>
      <c r="K21" s="6">
        <v>56662.21</v>
      </c>
      <c r="L21" s="6">
        <v>55962.2</v>
      </c>
      <c r="M21" s="6">
        <v>50755.360000000001</v>
      </c>
      <c r="N21" s="5">
        <f t="shared" si="0"/>
        <v>609140.14</v>
      </c>
      <c r="P21" s="6"/>
    </row>
    <row r="22" spans="1:20">
      <c r="A22" t="s">
        <v>11</v>
      </c>
      <c r="B22" s="5">
        <v>959440.85</v>
      </c>
      <c r="C22" s="6">
        <v>975607.33</v>
      </c>
      <c r="D22" s="6">
        <v>876044.05</v>
      </c>
      <c r="E22" s="6">
        <v>794665.68</v>
      </c>
      <c r="F22" s="6">
        <v>1003718.14</v>
      </c>
      <c r="G22" s="6">
        <v>1320620.9099999999</v>
      </c>
      <c r="H22" s="6">
        <v>2040367.82</v>
      </c>
      <c r="I22" s="6">
        <v>3184365.04</v>
      </c>
      <c r="J22" s="6">
        <v>3323031.58</v>
      </c>
      <c r="K22" s="6">
        <v>4295392.7699999996</v>
      </c>
      <c r="L22" s="6">
        <v>1869356.99</v>
      </c>
      <c r="M22" s="6">
        <v>1164418.45</v>
      </c>
      <c r="N22" s="5">
        <f t="shared" si="0"/>
        <v>21807029.609999999</v>
      </c>
      <c r="P22" s="6"/>
      <c r="R22" s="8"/>
      <c r="T22" s="5"/>
    </row>
    <row r="23" spans="1:20">
      <c r="A23" t="s">
        <v>12</v>
      </c>
      <c r="B23" s="6">
        <v>86916.56</v>
      </c>
      <c r="C23" s="6">
        <v>86781.84</v>
      </c>
      <c r="D23" s="6">
        <v>73444.429999999993</v>
      </c>
      <c r="E23" s="6">
        <v>73385.19</v>
      </c>
      <c r="F23" s="6">
        <v>118587.02</v>
      </c>
      <c r="G23" s="6">
        <v>110955.51</v>
      </c>
      <c r="H23" s="6">
        <v>109780.52</v>
      </c>
      <c r="I23" s="6">
        <v>116717.61</v>
      </c>
      <c r="J23" s="6">
        <v>122262.24</v>
      </c>
      <c r="K23" s="6">
        <v>136370.38</v>
      </c>
      <c r="L23" s="6">
        <v>128441.49</v>
      </c>
      <c r="M23" s="6">
        <v>115053.31</v>
      </c>
      <c r="N23" s="5">
        <f t="shared" si="0"/>
        <v>1278696.1000000001</v>
      </c>
      <c r="P23" s="6"/>
      <c r="R23" s="8"/>
      <c r="T23" s="5"/>
    </row>
    <row r="24" spans="1:20">
      <c r="A24" s="3" t="s">
        <v>128</v>
      </c>
      <c r="B24" s="6">
        <v>2373814.42</v>
      </c>
      <c r="C24" s="6">
        <v>2601991.61</v>
      </c>
      <c r="D24" s="6">
        <v>2422663.41</v>
      </c>
      <c r="E24" s="6">
        <v>2270687.88</v>
      </c>
      <c r="F24" s="6">
        <v>2722943.55</v>
      </c>
      <c r="G24" s="6">
        <v>3295399.2</v>
      </c>
      <c r="H24" s="6">
        <v>3625252.98</v>
      </c>
      <c r="I24" s="6">
        <v>4376862.25</v>
      </c>
      <c r="J24" s="6">
        <v>4496850.0599999996</v>
      </c>
      <c r="K24" s="6">
        <v>4598357.92</v>
      </c>
      <c r="L24" s="6">
        <v>3397426.58</v>
      </c>
      <c r="M24" s="6">
        <v>2980862.03</v>
      </c>
      <c r="N24" s="5">
        <f t="shared" si="0"/>
        <v>39163111.890000001</v>
      </c>
      <c r="P24" s="6"/>
      <c r="R24" s="8"/>
      <c r="T24" s="5"/>
    </row>
    <row r="25" spans="1:20">
      <c r="A25" t="s">
        <v>13</v>
      </c>
      <c r="B25" s="6">
        <v>4086.51</v>
      </c>
      <c r="C25" s="6">
        <v>4143.1899999999996</v>
      </c>
      <c r="D25" s="6">
        <v>3932.86</v>
      </c>
      <c r="E25" s="6">
        <v>5063.71</v>
      </c>
      <c r="F25" s="6">
        <v>4409.76</v>
      </c>
      <c r="G25" s="6">
        <v>5252.65</v>
      </c>
      <c r="H25" s="6">
        <v>5005.12</v>
      </c>
      <c r="I25" s="6">
        <v>8990.1299999999992</v>
      </c>
      <c r="J25" s="6">
        <v>10828.27</v>
      </c>
      <c r="K25" s="6">
        <v>11708.52</v>
      </c>
      <c r="L25" s="6">
        <v>6594.97</v>
      </c>
      <c r="M25" s="6">
        <v>7160.44</v>
      </c>
      <c r="N25" s="5">
        <f t="shared" si="0"/>
        <v>77176.13</v>
      </c>
      <c r="P25" s="6"/>
      <c r="R25" s="8"/>
      <c r="T25" s="5"/>
    </row>
    <row r="26" spans="1:20">
      <c r="A26" t="s">
        <v>14</v>
      </c>
      <c r="B26" s="6">
        <v>3519.9</v>
      </c>
      <c r="C26" s="6">
        <v>6396.67</v>
      </c>
      <c r="D26" s="6">
        <v>3337.6</v>
      </c>
      <c r="E26" s="6">
        <v>2292.25</v>
      </c>
      <c r="F26" s="6">
        <v>2136.12</v>
      </c>
      <c r="G26" s="6">
        <v>2907.32</v>
      </c>
      <c r="H26" s="6">
        <v>1515.11</v>
      </c>
      <c r="I26" s="6">
        <v>2356.66</v>
      </c>
      <c r="J26" s="6">
        <v>2816.92</v>
      </c>
      <c r="K26" s="6">
        <v>4042.67</v>
      </c>
      <c r="L26" s="6">
        <v>2834.33</v>
      </c>
      <c r="M26" s="6">
        <v>3996.44</v>
      </c>
      <c r="N26" s="5">
        <f t="shared" si="0"/>
        <v>38151.990000000005</v>
      </c>
      <c r="P26" s="6"/>
      <c r="R26" s="8"/>
      <c r="T26" s="5"/>
    </row>
    <row r="27" spans="1:20">
      <c r="A27" t="s">
        <v>15</v>
      </c>
      <c r="B27" s="6">
        <f>4/6*1869340.35</f>
        <v>1246226.8999999999</v>
      </c>
      <c r="C27" s="6">
        <f>4/6*1603624.18</f>
        <v>1069082.7866666666</v>
      </c>
      <c r="D27" s="6">
        <f>4/6*1505905.19</f>
        <v>1003936.7933333332</v>
      </c>
      <c r="E27" s="6">
        <f>4/6*1834743.76</f>
        <v>1223162.5066666666</v>
      </c>
      <c r="F27" s="6">
        <f>4/6*1502130.09</f>
        <v>1001420.06</v>
      </c>
      <c r="G27" s="6">
        <f>4/6*1373875.9</f>
        <v>915917.2666666666</v>
      </c>
      <c r="H27" s="6">
        <f>4/6*1670867.52</f>
        <v>1113911.68</v>
      </c>
      <c r="I27" s="6">
        <f>4/6*1897531.17</f>
        <v>1265020.7799999998</v>
      </c>
      <c r="J27" s="6">
        <f>4/6*2159966.93</f>
        <v>1439977.9533333334</v>
      </c>
      <c r="K27" s="6">
        <f>4/6*2048221.92</f>
        <v>1365481.2799999998</v>
      </c>
      <c r="L27" s="6">
        <f>4/6*2060150.43</f>
        <v>1373433.6199999999</v>
      </c>
      <c r="M27" s="6">
        <f>4/6*2007735.95</f>
        <v>1338490.6333333333</v>
      </c>
      <c r="N27" s="5">
        <f t="shared" si="0"/>
        <v>14356062.259999998</v>
      </c>
      <c r="P27" s="6"/>
      <c r="R27" s="8"/>
      <c r="T27" s="5"/>
    </row>
    <row r="28" spans="1:20">
      <c r="A28" t="s">
        <v>16</v>
      </c>
      <c r="B28" s="6">
        <v>1412281.14</v>
      </c>
      <c r="C28" s="6">
        <v>1711421.32</v>
      </c>
      <c r="D28" s="6">
        <v>954683.3</v>
      </c>
      <c r="E28" s="6">
        <v>719688.1</v>
      </c>
      <c r="F28" s="6">
        <v>625801.30000000005</v>
      </c>
      <c r="G28" s="6">
        <v>407657.66</v>
      </c>
      <c r="H28" s="6">
        <v>384173.96</v>
      </c>
      <c r="I28" s="6">
        <v>372196.94</v>
      </c>
      <c r="J28" s="6">
        <v>489969.8</v>
      </c>
      <c r="K28" s="6">
        <v>835429.63</v>
      </c>
      <c r="L28" s="6">
        <v>773474.68</v>
      </c>
      <c r="M28" s="6">
        <v>1029007.54</v>
      </c>
      <c r="N28" s="5">
        <f t="shared" si="0"/>
        <v>9715785.370000001</v>
      </c>
      <c r="P28" s="6"/>
      <c r="R28" s="8"/>
      <c r="T28" s="5"/>
    </row>
    <row r="29" spans="1:20">
      <c r="A29" t="s">
        <v>17</v>
      </c>
      <c r="B29" s="6">
        <v>235996.16</v>
      </c>
      <c r="C29" s="6">
        <v>287292.49</v>
      </c>
      <c r="D29" s="6">
        <v>166660.38</v>
      </c>
      <c r="E29" s="6">
        <v>111909.38</v>
      </c>
      <c r="F29" s="6">
        <v>116299.78</v>
      </c>
      <c r="G29" s="6">
        <v>96619.37</v>
      </c>
      <c r="H29" s="6">
        <v>127231.67</v>
      </c>
      <c r="I29" s="6">
        <v>128056.16</v>
      </c>
      <c r="J29" s="6">
        <v>192448.28</v>
      </c>
      <c r="K29" s="6">
        <v>290929.45</v>
      </c>
      <c r="L29" s="6">
        <v>174016.82</v>
      </c>
      <c r="M29" s="6">
        <v>151955.34</v>
      </c>
      <c r="N29" s="5">
        <f t="shared" si="0"/>
        <v>2079415.28</v>
      </c>
      <c r="P29" s="6"/>
      <c r="R29" s="8"/>
      <c r="T29" s="5"/>
    </row>
    <row r="30" spans="1:20">
      <c r="A30" t="s">
        <v>18</v>
      </c>
      <c r="B30" s="6">
        <v>194929.72</v>
      </c>
      <c r="C30" s="6">
        <v>181863.15</v>
      </c>
      <c r="D30" s="6">
        <v>129696.36</v>
      </c>
      <c r="E30" s="6">
        <v>75735.58</v>
      </c>
      <c r="F30" s="6">
        <v>74993.899999999994</v>
      </c>
      <c r="G30" s="6">
        <v>44413.54</v>
      </c>
      <c r="H30" s="6">
        <v>24630.400000000001</v>
      </c>
      <c r="I30" s="6">
        <v>46966.77</v>
      </c>
      <c r="J30" s="6">
        <v>63881.120000000003</v>
      </c>
      <c r="K30" s="6">
        <v>79922.710000000006</v>
      </c>
      <c r="L30" s="6">
        <v>103010.65</v>
      </c>
      <c r="M30" s="6">
        <v>131096.62</v>
      </c>
      <c r="N30" s="5">
        <f t="shared" si="0"/>
        <v>1151140.52</v>
      </c>
      <c r="P30" s="6"/>
      <c r="R30" s="8"/>
      <c r="T30" s="5"/>
    </row>
    <row r="31" spans="1:20">
      <c r="A31" t="s">
        <v>19</v>
      </c>
      <c r="B31" s="6">
        <v>11671.19</v>
      </c>
      <c r="C31" s="6">
        <v>11021.97</v>
      </c>
      <c r="D31" s="6">
        <v>9039.8799999999992</v>
      </c>
      <c r="E31" s="6">
        <v>7640.36</v>
      </c>
      <c r="F31" s="6">
        <v>13677.64</v>
      </c>
      <c r="G31" s="6">
        <v>10252.129999999999</v>
      </c>
      <c r="H31" s="6">
        <v>8259.5400000000009</v>
      </c>
      <c r="I31" s="6">
        <v>9522.93</v>
      </c>
      <c r="J31" s="6">
        <v>11380.8</v>
      </c>
      <c r="K31" s="6">
        <v>10665.28</v>
      </c>
      <c r="L31" s="6">
        <v>10730.23</v>
      </c>
      <c r="M31" s="6">
        <v>8638.6</v>
      </c>
      <c r="N31" s="5">
        <f t="shared" si="0"/>
        <v>122500.54999999999</v>
      </c>
      <c r="P31" s="6"/>
      <c r="R31" s="8"/>
      <c r="T31" s="5"/>
    </row>
    <row r="32" spans="1:20">
      <c r="A32" t="s">
        <v>20</v>
      </c>
      <c r="B32" s="6">
        <v>4278.2</v>
      </c>
      <c r="C32" s="6">
        <v>4728.9799999999996</v>
      </c>
      <c r="D32" s="6">
        <v>3785.85</v>
      </c>
      <c r="E32" s="6">
        <v>2499.8200000000002</v>
      </c>
      <c r="F32" s="6">
        <v>2182.9299999999998</v>
      </c>
      <c r="G32" s="6">
        <v>2144.4299999999998</v>
      </c>
      <c r="H32" s="6">
        <v>1904.2</v>
      </c>
      <c r="I32" s="6">
        <v>2086.7199999999998</v>
      </c>
      <c r="J32" s="6">
        <v>2597.11</v>
      </c>
      <c r="K32" s="6">
        <v>3286.42</v>
      </c>
      <c r="L32" s="6">
        <v>4743.57</v>
      </c>
      <c r="M32" s="6">
        <v>6470.7</v>
      </c>
      <c r="N32" s="5">
        <f t="shared" si="0"/>
        <v>40708.93</v>
      </c>
      <c r="P32" s="6"/>
      <c r="R32" s="8"/>
      <c r="T32" s="5"/>
    </row>
    <row r="33" spans="1:20">
      <c r="A33" t="s">
        <v>21</v>
      </c>
      <c r="B33" s="6">
        <v>897.3</v>
      </c>
      <c r="C33" s="6">
        <v>482.98</v>
      </c>
      <c r="D33" s="6">
        <v>431.54</v>
      </c>
      <c r="E33" s="6">
        <v>546.62</v>
      </c>
      <c r="F33" s="6">
        <v>762.85</v>
      </c>
      <c r="G33" s="6">
        <v>1816.65</v>
      </c>
      <c r="H33" s="6">
        <v>2301.63</v>
      </c>
      <c r="I33" s="6">
        <v>5217.9799999999996</v>
      </c>
      <c r="J33" s="6">
        <v>5445.44</v>
      </c>
      <c r="K33" s="6">
        <v>3258.97</v>
      </c>
      <c r="L33" s="6">
        <v>1927.48</v>
      </c>
      <c r="M33" s="6">
        <v>1481.85</v>
      </c>
      <c r="N33" s="5">
        <f t="shared" si="0"/>
        <v>24571.289999999997</v>
      </c>
      <c r="P33" s="6"/>
      <c r="R33" s="8"/>
      <c r="T33" s="5"/>
    </row>
    <row r="34" spans="1:20">
      <c r="A34" s="29" t="s">
        <v>22</v>
      </c>
      <c r="B34" s="6">
        <v>361630.47</v>
      </c>
      <c r="C34" s="6">
        <v>177903.42</v>
      </c>
      <c r="D34" s="6">
        <v>134394.32999999999</v>
      </c>
      <c r="E34" s="6">
        <v>126998.9</v>
      </c>
      <c r="F34" s="6">
        <v>51896.59</v>
      </c>
      <c r="G34" s="6">
        <v>51097.760000000002</v>
      </c>
      <c r="H34" s="6">
        <v>55354.18</v>
      </c>
      <c r="I34" s="6">
        <v>74751.149999999994</v>
      </c>
      <c r="J34" s="6">
        <v>137219.1</v>
      </c>
      <c r="K34" s="6">
        <v>148874</v>
      </c>
      <c r="L34" s="6">
        <v>161530.13</v>
      </c>
      <c r="M34" s="6">
        <v>335978.06</v>
      </c>
      <c r="N34" s="5">
        <f t="shared" si="0"/>
        <v>1817628.0900000003</v>
      </c>
      <c r="P34" s="6"/>
      <c r="R34" s="8"/>
      <c r="T34" s="5"/>
    </row>
    <row r="35" spans="1:20">
      <c r="A35" t="s">
        <v>23</v>
      </c>
      <c r="B35" s="6">
        <v>1450.9</v>
      </c>
      <c r="C35" s="6">
        <v>2703.51</v>
      </c>
      <c r="D35" s="6">
        <v>1877.31</v>
      </c>
      <c r="E35" s="6">
        <v>1618.12</v>
      </c>
      <c r="F35" s="6">
        <v>2107.9899999999998</v>
      </c>
      <c r="G35" s="38">
        <v>2525.0700000000002</v>
      </c>
      <c r="H35" s="6">
        <v>1787.65</v>
      </c>
      <c r="I35" s="6">
        <v>2298.21</v>
      </c>
      <c r="J35" s="6">
        <v>3358.65</v>
      </c>
      <c r="K35" s="6">
        <v>3207.52</v>
      </c>
      <c r="L35" s="6">
        <v>2974.75</v>
      </c>
      <c r="M35" s="6">
        <v>2091.9</v>
      </c>
      <c r="N35" s="5">
        <f t="shared" si="0"/>
        <v>28001.58</v>
      </c>
      <c r="P35" s="6"/>
      <c r="R35" s="8"/>
      <c r="T35" s="5"/>
    </row>
    <row r="36" spans="1:20">
      <c r="A36" s="31" t="s">
        <v>24</v>
      </c>
      <c r="B36" s="6">
        <v>0</v>
      </c>
      <c r="C36" s="6">
        <v>0</v>
      </c>
      <c r="D36" s="6">
        <v>0</v>
      </c>
      <c r="E36" s="6">
        <v>0</v>
      </c>
      <c r="F36" s="6">
        <v>0</v>
      </c>
      <c r="G36" s="6">
        <v>0</v>
      </c>
      <c r="H36" s="6">
        <v>0</v>
      </c>
      <c r="I36" s="6">
        <v>0</v>
      </c>
      <c r="J36" s="6">
        <v>0</v>
      </c>
      <c r="K36" s="6">
        <v>0</v>
      </c>
      <c r="L36" s="6">
        <v>0</v>
      </c>
      <c r="M36" s="6">
        <v>0</v>
      </c>
      <c r="N36" s="5">
        <f t="shared" si="0"/>
        <v>0</v>
      </c>
      <c r="P36" s="6"/>
      <c r="R36" s="8"/>
      <c r="T36" s="5"/>
    </row>
    <row r="37" spans="1:20">
      <c r="A37" t="s">
        <v>25</v>
      </c>
      <c r="B37" s="6">
        <v>14399.45</v>
      </c>
      <c r="C37" s="6">
        <v>10460.790000000001</v>
      </c>
      <c r="D37" s="6">
        <v>10076.56</v>
      </c>
      <c r="E37" s="6">
        <v>12500.84</v>
      </c>
      <c r="F37" s="6">
        <v>7453.79</v>
      </c>
      <c r="G37" s="6">
        <v>18771.87</v>
      </c>
      <c r="H37" s="6">
        <v>13482.13</v>
      </c>
      <c r="I37" s="6">
        <v>26225.599999999999</v>
      </c>
      <c r="J37" s="6">
        <v>28861.279999999999</v>
      </c>
      <c r="K37" s="6">
        <v>35320.959999999999</v>
      </c>
      <c r="L37" s="6">
        <v>21841.1</v>
      </c>
      <c r="M37" s="6">
        <v>17316.95</v>
      </c>
      <c r="N37" s="5">
        <f t="shared" si="0"/>
        <v>216711.32</v>
      </c>
      <c r="P37" s="6"/>
      <c r="R37" s="8"/>
      <c r="T37" s="5"/>
    </row>
    <row r="38" spans="1:20">
      <c r="A38" t="s">
        <v>26</v>
      </c>
      <c r="B38" s="6">
        <v>58342.8</v>
      </c>
      <c r="C38" s="6">
        <v>47889.1</v>
      </c>
      <c r="D38" s="6">
        <v>56061.93</v>
      </c>
      <c r="E38" s="6">
        <v>59417</v>
      </c>
      <c r="F38" s="6">
        <v>61414.91</v>
      </c>
      <c r="G38" s="6">
        <v>66784.98</v>
      </c>
      <c r="H38" s="6">
        <v>77365.850000000006</v>
      </c>
      <c r="I38" s="6">
        <v>82200.56</v>
      </c>
      <c r="J38" s="6">
        <v>110925.58</v>
      </c>
      <c r="K38" s="6">
        <v>76921.509999999995</v>
      </c>
      <c r="L38" s="6">
        <v>63534.78</v>
      </c>
      <c r="M38" s="6">
        <v>66871.16</v>
      </c>
      <c r="N38" s="5">
        <f t="shared" si="0"/>
        <v>827730.16</v>
      </c>
      <c r="P38" s="6"/>
      <c r="R38" s="8"/>
      <c r="T38" s="5"/>
    </row>
    <row r="39" spans="1:20">
      <c r="A39" s="29" t="s">
        <v>138</v>
      </c>
      <c r="B39" s="6">
        <v>21559.040000000001</v>
      </c>
      <c r="C39" s="6">
        <v>20538.04</v>
      </c>
      <c r="D39" s="6">
        <v>18555.7</v>
      </c>
      <c r="E39" s="6">
        <v>22429.78</v>
      </c>
      <c r="F39" s="6">
        <v>26896.02</v>
      </c>
      <c r="G39" s="6">
        <v>28461.81</v>
      </c>
      <c r="H39" s="6">
        <v>35355.22</v>
      </c>
      <c r="I39" s="6">
        <v>53684.6</v>
      </c>
      <c r="J39" s="6">
        <v>85800.87</v>
      </c>
      <c r="K39" s="6">
        <v>32177.72</v>
      </c>
      <c r="L39" s="6">
        <v>24566.91</v>
      </c>
      <c r="M39" s="6">
        <v>23274.720000000001</v>
      </c>
      <c r="N39" s="5">
        <f t="shared" si="0"/>
        <v>393300.43000000005</v>
      </c>
      <c r="P39" s="6"/>
      <c r="R39" s="8"/>
      <c r="T39" s="5"/>
    </row>
    <row r="40" spans="1:20">
      <c r="A40" t="s">
        <v>28</v>
      </c>
      <c r="B40" s="6">
        <v>2065959.59</v>
      </c>
      <c r="C40" s="6">
        <v>1978194.96</v>
      </c>
      <c r="D40" s="27">
        <v>1781319.43</v>
      </c>
      <c r="E40" s="5">
        <v>1816234.8</v>
      </c>
      <c r="F40" s="6">
        <v>2311198.2999999998</v>
      </c>
      <c r="G40" s="6">
        <v>1970939.81</v>
      </c>
      <c r="H40" s="6">
        <v>2020599.54</v>
      </c>
      <c r="I40" s="6">
        <v>2718139.16</v>
      </c>
      <c r="J40" s="6">
        <v>3335126.3</v>
      </c>
      <c r="K40" s="6">
        <v>3576430.1</v>
      </c>
      <c r="L40" s="6">
        <v>2919884.98</v>
      </c>
      <c r="M40" s="6">
        <v>2350391.5299999998</v>
      </c>
      <c r="N40" s="5">
        <f>SUM(B40:M40)</f>
        <v>28844418.500000004</v>
      </c>
      <c r="P40" s="6"/>
    </row>
    <row r="41" spans="1:20">
      <c r="A41" t="s">
        <v>29</v>
      </c>
      <c r="B41" s="6">
        <v>3941.25</v>
      </c>
      <c r="C41" s="6">
        <v>4044.93</v>
      </c>
      <c r="D41" s="6">
        <v>2675.93</v>
      </c>
      <c r="E41" s="37">
        <v>1784.11</v>
      </c>
      <c r="F41" s="6">
        <v>2683.14</v>
      </c>
      <c r="G41" s="6">
        <v>2684.46</v>
      </c>
      <c r="H41" s="6">
        <v>3079.86</v>
      </c>
      <c r="I41" s="6">
        <v>2716.55</v>
      </c>
      <c r="J41" s="6">
        <v>3403.19</v>
      </c>
      <c r="K41" s="6">
        <v>3985.11</v>
      </c>
      <c r="L41" s="6">
        <v>3863.39</v>
      </c>
      <c r="M41" s="6">
        <v>3839.41</v>
      </c>
      <c r="N41" s="5">
        <f t="shared" si="0"/>
        <v>38701.33</v>
      </c>
      <c r="P41" s="6"/>
    </row>
    <row r="42" spans="1:20">
      <c r="A42" t="s">
        <v>30</v>
      </c>
      <c r="B42" s="6">
        <v>162751.37</v>
      </c>
      <c r="C42" s="6">
        <v>172879.98</v>
      </c>
      <c r="D42" s="6">
        <v>139903.32999999999</v>
      </c>
      <c r="E42" s="6">
        <v>115812.73</v>
      </c>
      <c r="F42" s="6">
        <v>152638.41</v>
      </c>
      <c r="G42" s="6">
        <v>176910.6</v>
      </c>
      <c r="H42" s="6">
        <v>218837.35</v>
      </c>
      <c r="I42" s="6">
        <v>277936.87</v>
      </c>
      <c r="J42" s="6">
        <v>318569.15999999997</v>
      </c>
      <c r="K42" s="6">
        <v>401823.29</v>
      </c>
      <c r="L42" s="6">
        <v>210169.32</v>
      </c>
      <c r="M42" s="6">
        <v>167332.24</v>
      </c>
      <c r="N42" s="5">
        <f t="shared" si="0"/>
        <v>2515564.6499999994</v>
      </c>
      <c r="P42" s="6"/>
    </row>
    <row r="43" spans="1:20">
      <c r="A43" t="s">
        <v>31</v>
      </c>
      <c r="B43" s="6">
        <v>28427.33</v>
      </c>
      <c r="C43" s="6">
        <v>32176.49</v>
      </c>
      <c r="D43" s="6">
        <v>21877.31</v>
      </c>
      <c r="E43" s="37">
        <v>21167.38</v>
      </c>
      <c r="F43" s="6">
        <v>22464.03</v>
      </c>
      <c r="G43" s="6">
        <v>19069.189999999999</v>
      </c>
      <c r="H43" s="6">
        <v>18973.150000000001</v>
      </c>
      <c r="I43" s="6">
        <v>22009.74</v>
      </c>
      <c r="J43" s="6">
        <v>22867.69</v>
      </c>
      <c r="K43" s="6">
        <v>27620.31</v>
      </c>
      <c r="L43" s="6">
        <v>24246.19</v>
      </c>
      <c r="M43" s="6">
        <v>25812.3</v>
      </c>
      <c r="N43" s="5">
        <f t="shared" si="0"/>
        <v>286711.11</v>
      </c>
      <c r="P43" s="6"/>
    </row>
    <row r="44" spans="1:20">
      <c r="A44" t="s">
        <v>32</v>
      </c>
      <c r="B44" s="6">
        <v>2464.7800000000002</v>
      </c>
      <c r="C44" s="6">
        <v>2692.71</v>
      </c>
      <c r="D44" s="6">
        <v>2783.85</v>
      </c>
      <c r="E44" s="37">
        <v>2336.7800000000002</v>
      </c>
      <c r="F44" s="6">
        <v>3791.2</v>
      </c>
      <c r="G44" s="6">
        <v>2649.98</v>
      </c>
      <c r="H44" s="6">
        <v>2407.0300000000002</v>
      </c>
      <c r="I44" s="6">
        <v>2227.7600000000002</v>
      </c>
      <c r="J44" s="6">
        <v>2667.98</v>
      </c>
      <c r="K44" s="6">
        <v>3121.32</v>
      </c>
      <c r="L44" s="6">
        <v>3698.8</v>
      </c>
      <c r="M44" s="6">
        <v>2227.15</v>
      </c>
      <c r="N44" s="5">
        <f t="shared" ref="N44:N68" si="1">SUM(B44:M44)</f>
        <v>33069.339999999997</v>
      </c>
      <c r="P44" s="6"/>
    </row>
    <row r="45" spans="1:20">
      <c r="A45" t="s">
        <v>33</v>
      </c>
      <c r="B45" s="6">
        <v>0</v>
      </c>
      <c r="C45" s="6">
        <v>0</v>
      </c>
      <c r="D45" s="6">
        <v>0</v>
      </c>
      <c r="E45" s="6">
        <v>0</v>
      </c>
      <c r="F45" s="6">
        <v>0</v>
      </c>
      <c r="G45" s="6">
        <v>0</v>
      </c>
      <c r="H45" s="6">
        <v>0</v>
      </c>
      <c r="I45" s="6">
        <v>0</v>
      </c>
      <c r="J45" s="6">
        <v>0</v>
      </c>
      <c r="K45" s="6">
        <v>0</v>
      </c>
      <c r="L45" s="6">
        <v>0</v>
      </c>
      <c r="M45" s="6">
        <v>0</v>
      </c>
      <c r="N45" s="5">
        <f t="shared" si="1"/>
        <v>0</v>
      </c>
      <c r="P45" s="6"/>
    </row>
    <row r="46" spans="1:20">
      <c r="A46" t="s">
        <v>34</v>
      </c>
      <c r="B46" s="6">
        <v>187441.24</v>
      </c>
      <c r="C46" s="6">
        <v>211427.36</v>
      </c>
      <c r="D46" s="6">
        <v>183306.48</v>
      </c>
      <c r="E46" s="6">
        <v>162071.99</v>
      </c>
      <c r="F46" s="6">
        <v>188464.87</v>
      </c>
      <c r="G46" s="6">
        <v>197302.99</v>
      </c>
      <c r="H46" s="6">
        <v>251833.79</v>
      </c>
      <c r="I46" s="6">
        <v>267830.17</v>
      </c>
      <c r="J46" s="6">
        <v>286225.8</v>
      </c>
      <c r="K46" s="6">
        <v>368074.99</v>
      </c>
      <c r="L46" s="6">
        <v>264744.64</v>
      </c>
      <c r="M46" s="6">
        <v>196157.42</v>
      </c>
      <c r="N46" s="5">
        <f t="shared" si="1"/>
        <v>2764881.7399999998</v>
      </c>
      <c r="P46" s="6"/>
    </row>
    <row r="47" spans="1:20">
      <c r="A47" s="29" t="s">
        <v>35</v>
      </c>
      <c r="B47" s="6">
        <v>2532470.63</v>
      </c>
      <c r="C47" s="6">
        <v>2495508.94</v>
      </c>
      <c r="D47" s="6">
        <v>1825534.28</v>
      </c>
      <c r="E47" s="6">
        <v>1542190.53</v>
      </c>
      <c r="F47" s="6">
        <v>1859661.22</v>
      </c>
      <c r="G47" s="6">
        <v>2178739.66</v>
      </c>
      <c r="H47" s="6">
        <v>3243364.15</v>
      </c>
      <c r="I47" s="6">
        <v>4770715.49</v>
      </c>
      <c r="J47" s="6">
        <v>5695526.4800000004</v>
      </c>
      <c r="K47" s="6">
        <v>7257844.8700000001</v>
      </c>
      <c r="L47" s="6">
        <v>3630727.94</v>
      </c>
      <c r="M47" s="6">
        <v>2352654.1</v>
      </c>
      <c r="N47" s="5">
        <f t="shared" si="1"/>
        <v>39384938.290000007</v>
      </c>
      <c r="P47" s="6"/>
    </row>
    <row r="48" spans="1:20">
      <c r="A48" t="s">
        <v>36</v>
      </c>
      <c r="B48" s="6">
        <v>435393.14</v>
      </c>
      <c r="C48" s="6">
        <v>377191.21</v>
      </c>
      <c r="D48" s="6">
        <v>454899.06</v>
      </c>
      <c r="E48" s="6">
        <v>380553.93</v>
      </c>
      <c r="F48" s="6">
        <v>603392.46</v>
      </c>
      <c r="G48" s="6">
        <v>416881.39</v>
      </c>
      <c r="H48" s="6">
        <v>335852.59</v>
      </c>
      <c r="I48" s="6">
        <v>430343.87</v>
      </c>
      <c r="J48" s="6">
        <v>498013.26</v>
      </c>
      <c r="K48" s="6">
        <v>429959.61</v>
      </c>
      <c r="L48" s="6">
        <v>487380.27</v>
      </c>
      <c r="M48" s="6">
        <v>379592.76</v>
      </c>
      <c r="N48" s="5">
        <f t="shared" si="1"/>
        <v>5229453.5500000007</v>
      </c>
      <c r="P48" s="6"/>
    </row>
    <row r="49" spans="1:16">
      <c r="A49" t="s">
        <v>37</v>
      </c>
      <c r="B49" s="6">
        <v>15116.51</v>
      </c>
      <c r="C49" s="6">
        <v>19011.59</v>
      </c>
      <c r="D49" s="6">
        <v>12098.43</v>
      </c>
      <c r="E49" s="37">
        <v>13198.17</v>
      </c>
      <c r="F49" s="6">
        <v>15870.88</v>
      </c>
      <c r="G49" s="6">
        <v>14789.88</v>
      </c>
      <c r="H49" s="6">
        <v>14362.26</v>
      </c>
      <c r="I49" s="6">
        <v>18376.310000000001</v>
      </c>
      <c r="J49" s="6">
        <v>23370.83</v>
      </c>
      <c r="K49" s="6">
        <v>24711.51</v>
      </c>
      <c r="L49" s="6">
        <v>20702.93</v>
      </c>
      <c r="M49" s="6">
        <v>20310.349999999999</v>
      </c>
      <c r="N49" s="5">
        <f t="shared" si="1"/>
        <v>211919.65</v>
      </c>
      <c r="P49" s="6"/>
    </row>
    <row r="50" spans="1:16">
      <c r="A50" t="s">
        <v>38</v>
      </c>
      <c r="B50" s="6">
        <v>0</v>
      </c>
      <c r="C50" s="6">
        <v>0</v>
      </c>
      <c r="D50" s="6">
        <v>0</v>
      </c>
      <c r="E50" s="6">
        <v>0</v>
      </c>
      <c r="F50" s="6">
        <v>0</v>
      </c>
      <c r="G50" s="6">
        <v>0</v>
      </c>
      <c r="H50" s="6">
        <v>0</v>
      </c>
      <c r="I50" s="6">
        <v>0</v>
      </c>
      <c r="J50" s="6">
        <v>0</v>
      </c>
      <c r="K50" s="6">
        <v>0</v>
      </c>
      <c r="L50" s="6">
        <v>0</v>
      </c>
      <c r="M50" s="6">
        <v>0</v>
      </c>
      <c r="N50" s="5">
        <f t="shared" si="1"/>
        <v>0</v>
      </c>
      <c r="P50" s="6"/>
    </row>
    <row r="51" spans="1:16">
      <c r="A51" t="s">
        <v>39</v>
      </c>
      <c r="B51" s="6">
        <v>12849.12</v>
      </c>
      <c r="C51" s="6">
        <v>11686.59</v>
      </c>
      <c r="D51" s="6">
        <v>7759.52</v>
      </c>
      <c r="E51" s="37">
        <v>6336.38</v>
      </c>
      <c r="F51" s="6">
        <v>9060.68</v>
      </c>
      <c r="G51" s="6">
        <v>6629.73</v>
      </c>
      <c r="H51" s="6">
        <v>6830.1</v>
      </c>
      <c r="I51" s="6">
        <v>6147.32</v>
      </c>
      <c r="J51" s="6">
        <v>6836.51</v>
      </c>
      <c r="K51" s="6">
        <v>10262.31</v>
      </c>
      <c r="L51" s="6">
        <v>8984.0499999999993</v>
      </c>
      <c r="M51" s="6">
        <v>9163.81</v>
      </c>
      <c r="N51" s="5">
        <f t="shared" si="1"/>
        <v>102546.12</v>
      </c>
      <c r="P51" s="6"/>
    </row>
    <row r="52" spans="1:16">
      <c r="A52" t="s">
        <v>40</v>
      </c>
      <c r="B52" s="6">
        <v>969117.89</v>
      </c>
      <c r="C52" s="6">
        <v>741436.83</v>
      </c>
      <c r="D52" s="6">
        <v>618674.1</v>
      </c>
      <c r="E52" s="6">
        <v>612452.49</v>
      </c>
      <c r="F52" s="6">
        <v>616519.99</v>
      </c>
      <c r="G52" s="6">
        <v>967909.48</v>
      </c>
      <c r="H52" s="6">
        <v>1502545.65</v>
      </c>
      <c r="I52" s="6">
        <v>1524218.65</v>
      </c>
      <c r="J52" s="6">
        <v>1957831.6</v>
      </c>
      <c r="K52" s="6">
        <v>1245768.3700000001</v>
      </c>
      <c r="L52" s="6">
        <v>865117.3</v>
      </c>
      <c r="M52" s="6">
        <v>1102981.24</v>
      </c>
      <c r="N52" s="5">
        <f t="shared" si="1"/>
        <v>12724573.590000002</v>
      </c>
      <c r="P52" s="6"/>
    </row>
    <row r="53" spans="1:16">
      <c r="A53" t="s">
        <v>41</v>
      </c>
      <c r="B53" s="6">
        <v>92524.75</v>
      </c>
      <c r="C53" s="6">
        <v>83045.399999999994</v>
      </c>
      <c r="D53" s="6">
        <v>70289.45</v>
      </c>
      <c r="E53" s="6">
        <v>74728.14</v>
      </c>
      <c r="F53" s="6">
        <v>91634.2</v>
      </c>
      <c r="G53" s="6">
        <v>185958.28</v>
      </c>
      <c r="H53" s="6">
        <v>233543.13</v>
      </c>
      <c r="I53" s="6">
        <v>373121.01</v>
      </c>
      <c r="J53" s="6">
        <v>303824.90000000002</v>
      </c>
      <c r="K53" s="6">
        <v>221949.26</v>
      </c>
      <c r="L53" s="6">
        <v>181643.36</v>
      </c>
      <c r="M53" s="6">
        <v>179856.34</v>
      </c>
      <c r="N53" s="5">
        <f t="shared" si="1"/>
        <v>2092118.22</v>
      </c>
      <c r="P53" s="6"/>
    </row>
    <row r="54" spans="1:16">
      <c r="A54" t="s">
        <v>137</v>
      </c>
      <c r="B54" s="5">
        <v>112221.75</v>
      </c>
      <c r="C54" s="6">
        <v>112680.57</v>
      </c>
      <c r="D54" s="6">
        <v>100773.08</v>
      </c>
      <c r="E54" s="6">
        <v>95172.41</v>
      </c>
      <c r="F54" s="6">
        <v>102305.44</v>
      </c>
      <c r="G54" s="6">
        <v>122718.77</v>
      </c>
      <c r="H54" s="6">
        <v>143393.76999999999</v>
      </c>
      <c r="I54" s="6">
        <v>274264.63</v>
      </c>
      <c r="J54" s="6">
        <v>286664.82</v>
      </c>
      <c r="K54" s="6">
        <v>355232.75</v>
      </c>
      <c r="L54" s="6">
        <v>170281.94</v>
      </c>
      <c r="M54" s="6">
        <v>119145.15</v>
      </c>
      <c r="N54" s="5">
        <f t="shared" si="1"/>
        <v>1994855.0799999998</v>
      </c>
      <c r="P54" s="6"/>
    </row>
    <row r="55" spans="1:16">
      <c r="A55" t="s">
        <v>43</v>
      </c>
      <c r="B55" s="5">
        <f>0.8*3301752.37</f>
        <v>2641401.8960000002</v>
      </c>
      <c r="C55" s="6">
        <f>0.8*3775914.6</f>
        <v>3020731.68</v>
      </c>
      <c r="D55">
        <f>0.8*3026659.88</f>
        <v>2421327.9040000001</v>
      </c>
      <c r="E55" s="6">
        <f>0.8*2162390.7</f>
        <v>1729912.5600000003</v>
      </c>
      <c r="F55" s="6">
        <f>0.8*2738571.15</f>
        <v>2190856.92</v>
      </c>
      <c r="G55" s="6">
        <f>0.8*3290886.74</f>
        <v>2632709.3920000005</v>
      </c>
      <c r="H55" s="6">
        <f>0.8*4103630.05</f>
        <v>3282904.04</v>
      </c>
      <c r="I55" s="6">
        <f>0.8*4642401.48</f>
        <v>3713921.1840000004</v>
      </c>
      <c r="J55" s="6">
        <f>0.8*5249496.22</f>
        <v>4199596.9759999998</v>
      </c>
      <c r="K55" s="6">
        <f>0.8*6215631.83</f>
        <v>4972505.4640000006</v>
      </c>
      <c r="L55" s="6">
        <f>0.8*4310637.44</f>
        <v>3448509.9520000005</v>
      </c>
      <c r="M55" s="6">
        <f>0.8*3690476.32</f>
        <v>2952381.0559999999</v>
      </c>
      <c r="N55" s="5">
        <f t="shared" si="1"/>
        <v>37206759.024000004</v>
      </c>
      <c r="P55" s="6"/>
    </row>
    <row r="56" spans="1:16">
      <c r="A56" t="s">
        <v>44</v>
      </c>
      <c r="B56" s="5">
        <v>595403.01</v>
      </c>
      <c r="C56" s="6">
        <v>655223.67000000004</v>
      </c>
      <c r="D56" s="6">
        <v>437763.69</v>
      </c>
      <c r="E56" s="6">
        <v>376375.89</v>
      </c>
      <c r="F56" s="6">
        <v>362254.81</v>
      </c>
      <c r="G56" s="6">
        <v>288296.74</v>
      </c>
      <c r="H56" s="6">
        <v>255071.35</v>
      </c>
      <c r="I56" s="6">
        <v>271094.36</v>
      </c>
      <c r="J56" s="6">
        <v>339490.51</v>
      </c>
      <c r="K56" s="6">
        <v>629533.44999999995</v>
      </c>
      <c r="L56" s="6">
        <v>547131.29</v>
      </c>
      <c r="M56" s="6">
        <v>500975.85</v>
      </c>
      <c r="N56" s="5">
        <f t="shared" si="1"/>
        <v>5258614.62</v>
      </c>
      <c r="P56" s="6"/>
    </row>
    <row r="57" spans="1:16">
      <c r="A57" t="s">
        <v>45</v>
      </c>
      <c r="B57" s="6">
        <v>1434557.48</v>
      </c>
      <c r="C57" s="6">
        <v>2009054.41</v>
      </c>
      <c r="D57" s="6">
        <v>3688644.87</v>
      </c>
      <c r="E57" s="6">
        <v>1068987.3799999999</v>
      </c>
      <c r="F57" s="6">
        <v>356655.15</v>
      </c>
      <c r="G57" s="6">
        <v>390077.62</v>
      </c>
      <c r="H57" s="6">
        <v>436046.61</v>
      </c>
      <c r="I57" s="6">
        <v>554344.14</v>
      </c>
      <c r="J57" s="6">
        <v>1276174.3700000001</v>
      </c>
      <c r="K57" s="6">
        <v>1313570.6200000001</v>
      </c>
      <c r="L57" s="6">
        <v>1744276.9</v>
      </c>
      <c r="M57" s="6">
        <v>3354266.45</v>
      </c>
      <c r="N57" s="5">
        <f t="shared" si="1"/>
        <v>17626656</v>
      </c>
      <c r="P57" s="6"/>
    </row>
    <row r="58" spans="1:16">
      <c r="A58" t="s">
        <v>46</v>
      </c>
      <c r="B58" s="6">
        <v>11431.39</v>
      </c>
      <c r="C58" s="6">
        <v>9695.34</v>
      </c>
      <c r="D58" s="6">
        <v>8135.85</v>
      </c>
      <c r="E58" s="37">
        <v>10596.68</v>
      </c>
      <c r="F58" s="6">
        <v>14102.61</v>
      </c>
      <c r="G58" s="6">
        <v>24446.05</v>
      </c>
      <c r="H58" s="6">
        <v>31426.15</v>
      </c>
      <c r="I58" s="6">
        <v>36703.75</v>
      </c>
      <c r="J58" s="6">
        <v>39856.31</v>
      </c>
      <c r="K58" s="6">
        <v>36409.56</v>
      </c>
      <c r="L58" s="6">
        <v>19534.91</v>
      </c>
      <c r="M58" s="6">
        <v>15871.3</v>
      </c>
      <c r="N58" s="5">
        <f t="shared" si="1"/>
        <v>258209.9</v>
      </c>
      <c r="P58" s="6"/>
    </row>
    <row r="59" spans="1:16">
      <c r="A59" t="s">
        <v>47</v>
      </c>
      <c r="B59" s="6">
        <v>19197600</v>
      </c>
      <c r="C59" s="6">
        <v>15923600</v>
      </c>
      <c r="D59" s="6">
        <v>16114800</v>
      </c>
      <c r="E59" s="6">
        <v>18957900</v>
      </c>
      <c r="F59" s="6">
        <v>18812700</v>
      </c>
      <c r="G59" s="6">
        <v>20573800</v>
      </c>
      <c r="H59" s="6">
        <v>19406000</v>
      </c>
      <c r="I59" s="6">
        <v>20815100</v>
      </c>
      <c r="J59" s="6">
        <v>26600000</v>
      </c>
      <c r="K59" s="6">
        <v>20707400</v>
      </c>
      <c r="L59" s="6">
        <v>18557400</v>
      </c>
      <c r="M59" s="6">
        <v>19764900</v>
      </c>
      <c r="N59" s="5">
        <f t="shared" si="1"/>
        <v>235431200</v>
      </c>
      <c r="P59" s="6"/>
    </row>
    <row r="60" spans="1:16">
      <c r="A60" t="s">
        <v>48</v>
      </c>
      <c r="B60" s="5">
        <v>3664895.29</v>
      </c>
      <c r="C60" s="6">
        <v>4755595.66</v>
      </c>
      <c r="D60" s="6">
        <v>3642397.74</v>
      </c>
      <c r="E60" s="6">
        <v>2791400.25</v>
      </c>
      <c r="F60" s="6">
        <v>3262689.25</v>
      </c>
      <c r="G60" s="6">
        <v>3507239.44</v>
      </c>
      <c r="H60" s="6">
        <v>4360712.25</v>
      </c>
      <c r="I60" s="6">
        <v>3963344.02</v>
      </c>
      <c r="J60" s="6">
        <v>4115611.06</v>
      </c>
      <c r="K60" s="6">
        <v>5742815.96</v>
      </c>
      <c r="L60" s="6">
        <v>4434690.6100000003</v>
      </c>
      <c r="M60" s="6">
        <v>3594874.66</v>
      </c>
      <c r="N60" s="5">
        <f t="shared" si="1"/>
        <v>47836266.189999998</v>
      </c>
      <c r="P60" s="6"/>
    </row>
    <row r="61" spans="1:16">
      <c r="A61" t="s">
        <v>49</v>
      </c>
      <c r="B61" s="6">
        <v>2468872.15</v>
      </c>
      <c r="C61" s="6">
        <v>2422236.44</v>
      </c>
      <c r="D61" s="6">
        <v>1973649.26</v>
      </c>
      <c r="E61" s="6">
        <v>1989071.74</v>
      </c>
      <c r="F61" s="6">
        <v>3640903.62</v>
      </c>
      <c r="G61" s="6">
        <v>4777921.68</v>
      </c>
      <c r="H61" s="6">
        <v>5005029.53</v>
      </c>
      <c r="I61" s="6">
        <v>6621871.5700000003</v>
      </c>
      <c r="J61" s="6">
        <v>7868715.9699999997</v>
      </c>
      <c r="K61" s="6">
        <v>4257058.8600000003</v>
      </c>
      <c r="L61" s="6">
        <v>3231118.67</v>
      </c>
      <c r="M61" s="6">
        <v>2643059.37</v>
      </c>
      <c r="N61" s="5">
        <f>SUM(B61:M61)</f>
        <v>46899508.859999999</v>
      </c>
      <c r="P61" s="6"/>
    </row>
    <row r="62" spans="1:16">
      <c r="A62" t="s">
        <v>50</v>
      </c>
      <c r="B62" s="6">
        <v>70434.52</v>
      </c>
      <c r="C62" s="6">
        <v>63970.39</v>
      </c>
      <c r="D62" s="6">
        <v>63331.7</v>
      </c>
      <c r="E62" s="37">
        <v>60628.7</v>
      </c>
      <c r="F62" s="6">
        <v>77888.539999999994</v>
      </c>
      <c r="G62" s="6">
        <v>67504.02</v>
      </c>
      <c r="H62" s="6">
        <v>86545.31</v>
      </c>
      <c r="I62" s="6">
        <v>107874.37</v>
      </c>
      <c r="J62" s="6">
        <v>127568.47</v>
      </c>
      <c r="K62" s="6">
        <v>146254.84</v>
      </c>
      <c r="L62" s="6">
        <v>100000.25</v>
      </c>
      <c r="M62" s="6">
        <v>79122.23</v>
      </c>
      <c r="N62" s="5">
        <f t="shared" si="1"/>
        <v>1051123.3400000001</v>
      </c>
      <c r="P62" s="6"/>
    </row>
    <row r="63" spans="1:16">
      <c r="A63" t="s">
        <v>51</v>
      </c>
      <c r="B63" s="6">
        <v>3495946.18</v>
      </c>
      <c r="C63" s="6">
        <v>2592528.29</v>
      </c>
      <c r="D63" s="6">
        <v>2301749.9300000002</v>
      </c>
      <c r="E63" s="6">
        <v>2627808.86</v>
      </c>
      <c r="F63" s="6">
        <v>2285108.89</v>
      </c>
      <c r="G63" s="6">
        <v>2811909.93</v>
      </c>
      <c r="H63" s="6">
        <v>3826073.9</v>
      </c>
      <c r="I63" s="6">
        <v>4947734.9400000004</v>
      </c>
      <c r="J63" s="6">
        <v>7712812.8600000003</v>
      </c>
      <c r="K63" s="6">
        <v>5183344.96</v>
      </c>
      <c r="L63" s="6">
        <v>4121897.68</v>
      </c>
      <c r="M63" s="6">
        <v>4506339.84</v>
      </c>
      <c r="N63" s="5">
        <f t="shared" si="1"/>
        <v>46413256.260000005</v>
      </c>
      <c r="P63" s="6"/>
    </row>
    <row r="64" spans="1:16">
      <c r="A64" t="s">
        <v>52</v>
      </c>
      <c r="B64" s="6">
        <v>820492.91</v>
      </c>
      <c r="C64" s="6">
        <v>987194.31</v>
      </c>
      <c r="D64" s="6">
        <v>884099.79</v>
      </c>
      <c r="E64" s="6">
        <v>631712.34</v>
      </c>
      <c r="F64" s="6">
        <v>759506.03</v>
      </c>
      <c r="G64" s="6">
        <v>658713.37</v>
      </c>
      <c r="H64" s="6">
        <v>815773.43</v>
      </c>
      <c r="I64" s="6">
        <v>891098.27</v>
      </c>
      <c r="J64" s="6">
        <v>1002532.16</v>
      </c>
      <c r="K64" s="6">
        <v>1326591.07</v>
      </c>
      <c r="L64" s="6">
        <v>1069800.27</v>
      </c>
      <c r="M64" s="6">
        <v>777146.37</v>
      </c>
      <c r="N64" s="5">
        <f t="shared" si="1"/>
        <v>10624660.319999998</v>
      </c>
      <c r="P64" s="6"/>
    </row>
    <row r="65" spans="1:16">
      <c r="A65" t="s">
        <v>53</v>
      </c>
      <c r="B65" s="6">
        <v>24381.27</v>
      </c>
      <c r="C65" s="6">
        <v>14610.13</v>
      </c>
      <c r="D65" s="6">
        <v>26676.12</v>
      </c>
      <c r="E65" s="6">
        <v>20591.509999999998</v>
      </c>
      <c r="F65" s="6">
        <v>21324.06</v>
      </c>
      <c r="G65" s="6">
        <v>21011.21</v>
      </c>
      <c r="H65" s="6">
        <v>19936.990000000002</v>
      </c>
      <c r="I65" s="6">
        <v>36557.01</v>
      </c>
      <c r="J65" s="6">
        <v>47069.97</v>
      </c>
      <c r="K65" s="6">
        <v>29773.85</v>
      </c>
      <c r="L65" s="6">
        <v>31998.41</v>
      </c>
      <c r="M65" s="6">
        <v>35373.129999999997</v>
      </c>
      <c r="N65" s="5">
        <f t="shared" si="1"/>
        <v>329303.65999999997</v>
      </c>
      <c r="P65" s="6"/>
    </row>
    <row r="66" spans="1:16">
      <c r="A66" t="s">
        <v>54</v>
      </c>
      <c r="B66" s="6">
        <v>973134.51</v>
      </c>
      <c r="C66" s="6">
        <v>1079534.3500000001</v>
      </c>
      <c r="D66" s="6">
        <v>731507.77</v>
      </c>
      <c r="E66" s="6">
        <v>568967.72</v>
      </c>
      <c r="F66" s="6">
        <v>713166.98</v>
      </c>
      <c r="G66" s="6">
        <v>598357.68999999994</v>
      </c>
      <c r="H66" s="6">
        <v>675431.54</v>
      </c>
      <c r="I66" s="28">
        <v>709023.05</v>
      </c>
      <c r="J66" s="6">
        <v>838814.01</v>
      </c>
      <c r="K66" s="6">
        <v>1135851.53</v>
      </c>
      <c r="L66" s="6">
        <v>864436.19</v>
      </c>
      <c r="M66" s="6">
        <v>1021259.9</v>
      </c>
      <c r="N66" s="5">
        <f t="shared" si="1"/>
        <v>9909485.2400000002</v>
      </c>
      <c r="P66" s="6"/>
    </row>
    <row r="67" spans="1:16">
      <c r="A67" t="s">
        <v>55</v>
      </c>
      <c r="B67" s="6">
        <v>211504.74</v>
      </c>
      <c r="C67" s="6">
        <v>234133.4</v>
      </c>
      <c r="D67" s="6">
        <v>221274</v>
      </c>
      <c r="E67" s="6">
        <v>170764.99</v>
      </c>
      <c r="F67" s="6">
        <v>190948.55</v>
      </c>
      <c r="G67" s="6">
        <v>228382.88</v>
      </c>
      <c r="H67" s="6">
        <v>302103.15999999997</v>
      </c>
      <c r="I67" s="6">
        <v>424157.68</v>
      </c>
      <c r="J67" s="6">
        <v>484194.74</v>
      </c>
      <c r="K67" s="6">
        <v>579292.1</v>
      </c>
      <c r="L67" s="6">
        <v>285244.71999999997</v>
      </c>
      <c r="M67" s="6">
        <v>242227.11</v>
      </c>
      <c r="N67" s="5">
        <f t="shared" si="1"/>
        <v>3574228.07</v>
      </c>
      <c r="P67" s="6"/>
    </row>
    <row r="68" spans="1:16">
      <c r="A68" t="s">
        <v>56</v>
      </c>
      <c r="B68" s="6">
        <v>426550.96</v>
      </c>
      <c r="C68" s="6">
        <v>276548.21000000002</v>
      </c>
      <c r="D68" s="6">
        <v>175174.33</v>
      </c>
      <c r="E68" s="6">
        <v>142138.32</v>
      </c>
      <c r="F68" s="6">
        <v>79679.58</v>
      </c>
      <c r="G68" s="6">
        <v>91285.35</v>
      </c>
      <c r="H68" s="6">
        <v>82537.539999999994</v>
      </c>
      <c r="I68" s="6">
        <v>93197.32</v>
      </c>
      <c r="J68" s="6">
        <v>176356.73</v>
      </c>
      <c r="K68" s="6">
        <v>181378.57</v>
      </c>
      <c r="L68" s="6">
        <v>229637.13</v>
      </c>
      <c r="M68" s="6">
        <v>407618.11</v>
      </c>
      <c r="N68" s="5">
        <f t="shared" si="1"/>
        <v>2362102.1500000004</v>
      </c>
      <c r="P68" s="6"/>
    </row>
    <row r="69" spans="1:16">
      <c r="A69" t="s">
        <v>57</v>
      </c>
      <c r="B69" s="5">
        <v>1465519.67</v>
      </c>
      <c r="C69" s="6">
        <v>1422348.23</v>
      </c>
      <c r="D69" s="6">
        <v>1050747.08</v>
      </c>
      <c r="E69" s="6">
        <v>773972.38</v>
      </c>
      <c r="F69" s="6">
        <v>984586.75</v>
      </c>
      <c r="G69" s="6">
        <v>1026914.06</v>
      </c>
      <c r="H69" s="6">
        <v>1571962.59</v>
      </c>
      <c r="I69" s="6">
        <v>2556986.14</v>
      </c>
      <c r="J69" s="6">
        <v>3201101.94</v>
      </c>
      <c r="K69" s="6">
        <v>1864843.07</v>
      </c>
      <c r="L69" s="6">
        <v>1347416.9</v>
      </c>
      <c r="M69" s="6">
        <v>1408620.49</v>
      </c>
      <c r="N69" s="5">
        <f t="shared" ref="N69:N76" si="2">SUM(B69:M69)</f>
        <v>18675019.299999997</v>
      </c>
      <c r="P69" s="6"/>
    </row>
    <row r="70" spans="1:16">
      <c r="A70" t="s">
        <v>58</v>
      </c>
      <c r="B70" s="5">
        <v>382226.99</v>
      </c>
      <c r="C70" s="6">
        <v>375694.67</v>
      </c>
      <c r="D70" s="6">
        <v>324473.96000000002</v>
      </c>
      <c r="E70" s="6">
        <v>313289.09999999998</v>
      </c>
      <c r="F70" s="6">
        <v>300861.36</v>
      </c>
      <c r="G70" s="6">
        <v>393635.52</v>
      </c>
      <c r="H70" s="6">
        <v>392606.82</v>
      </c>
      <c r="I70" s="6">
        <v>433835.48</v>
      </c>
      <c r="J70" s="6">
        <v>516609.83</v>
      </c>
      <c r="K70" s="6">
        <v>552987.91</v>
      </c>
      <c r="L70" s="6">
        <v>395281.26</v>
      </c>
      <c r="M70" s="6">
        <v>395373.23</v>
      </c>
      <c r="N70" s="5">
        <f t="shared" si="2"/>
        <v>4776876.129999999</v>
      </c>
      <c r="P70" s="6"/>
    </row>
    <row r="71" spans="1:16">
      <c r="A71" t="s">
        <v>59</v>
      </c>
      <c r="B71" s="6">
        <v>30506.639999999999</v>
      </c>
      <c r="C71" s="6">
        <v>24666.84</v>
      </c>
      <c r="D71" s="6">
        <v>21732.14</v>
      </c>
      <c r="E71" s="37">
        <v>23769.46</v>
      </c>
      <c r="F71" s="6">
        <v>35779.089999999997</v>
      </c>
      <c r="G71" s="6">
        <v>41037.300000000003</v>
      </c>
      <c r="H71" s="6">
        <v>51935.83</v>
      </c>
      <c r="I71" s="6">
        <v>107234.11</v>
      </c>
      <c r="J71" s="6">
        <v>105636.95</v>
      </c>
      <c r="K71" s="6">
        <v>108697.76</v>
      </c>
      <c r="L71" s="6">
        <v>56996.15</v>
      </c>
      <c r="M71" s="6">
        <v>40630.68</v>
      </c>
      <c r="N71" s="5">
        <f t="shared" si="2"/>
        <v>648622.95000000007</v>
      </c>
      <c r="P71" s="6"/>
    </row>
    <row r="72" spans="1:16">
      <c r="A72" t="s">
        <v>60</v>
      </c>
      <c r="B72" s="6">
        <v>19287.07</v>
      </c>
      <c r="C72" s="6">
        <v>14462.87</v>
      </c>
      <c r="D72" s="6">
        <v>17363.419999999998</v>
      </c>
      <c r="E72" s="6">
        <v>26537.78</v>
      </c>
      <c r="F72" s="6">
        <v>18310.62</v>
      </c>
      <c r="G72" s="6">
        <v>16031.28</v>
      </c>
      <c r="H72" s="6">
        <v>18322.669999999998</v>
      </c>
      <c r="I72" s="6">
        <v>18918.2</v>
      </c>
      <c r="J72" s="6">
        <v>15884.56</v>
      </c>
      <c r="K72" s="6">
        <v>30601.119999999999</v>
      </c>
      <c r="L72" s="6">
        <v>21853.82</v>
      </c>
      <c r="M72" s="6">
        <v>21866.880000000001</v>
      </c>
      <c r="N72" s="5">
        <f t="shared" si="2"/>
        <v>239440.29</v>
      </c>
      <c r="P72" s="6"/>
    </row>
    <row r="73" spans="1:16">
      <c r="A73" t="s">
        <v>130</v>
      </c>
      <c r="B73" s="6">
        <v>20207</v>
      </c>
      <c r="C73" s="6">
        <v>30089</v>
      </c>
      <c r="D73" s="6">
        <v>22505</v>
      </c>
      <c r="E73" s="6">
        <v>24189</v>
      </c>
      <c r="F73" s="6">
        <v>21481</v>
      </c>
      <c r="G73" s="6">
        <v>15206</v>
      </c>
      <c r="H73" s="6">
        <v>13024</v>
      </c>
      <c r="I73" s="6">
        <v>14862</v>
      </c>
      <c r="J73" s="6">
        <v>17271</v>
      </c>
      <c r="K73" s="6">
        <v>20814.27</v>
      </c>
      <c r="L73" s="6">
        <v>19530</v>
      </c>
      <c r="M73" s="6">
        <v>15870</v>
      </c>
      <c r="N73" s="5">
        <f t="shared" si="2"/>
        <v>235048.27</v>
      </c>
      <c r="P73" s="6"/>
    </row>
    <row r="74" spans="1:16">
      <c r="A74" t="s">
        <v>62</v>
      </c>
      <c r="B74" s="6">
        <v>0</v>
      </c>
      <c r="C74" s="6">
        <v>0</v>
      </c>
      <c r="D74" s="6">
        <v>0</v>
      </c>
      <c r="E74" s="6">
        <v>0</v>
      </c>
      <c r="F74" s="6">
        <v>0</v>
      </c>
      <c r="G74" s="6">
        <v>0</v>
      </c>
      <c r="H74" s="6">
        <v>0</v>
      </c>
      <c r="I74" s="6">
        <v>0</v>
      </c>
      <c r="J74" s="6">
        <v>0</v>
      </c>
      <c r="K74" s="6">
        <v>0</v>
      </c>
      <c r="L74" s="6">
        <v>0</v>
      </c>
      <c r="M74" s="6">
        <v>0</v>
      </c>
      <c r="N74" s="5">
        <f t="shared" si="2"/>
        <v>0</v>
      </c>
      <c r="P74" s="6"/>
    </row>
    <row r="75" spans="1:16">
      <c r="A75" t="s">
        <v>63</v>
      </c>
      <c r="B75" s="6">
        <v>1173036.76</v>
      </c>
      <c r="C75" s="6">
        <v>609427.74</v>
      </c>
      <c r="D75" s="6">
        <v>530654.52</v>
      </c>
      <c r="E75" s="6">
        <v>568484.26</v>
      </c>
      <c r="F75" s="6">
        <v>509505.23</v>
      </c>
      <c r="G75" s="6">
        <v>526370.06999999995</v>
      </c>
      <c r="H75" s="6">
        <v>862185.25</v>
      </c>
      <c r="I75" s="27">
        <v>1212144.3999999999</v>
      </c>
      <c r="J75" s="6">
        <f>3285421.69/2</f>
        <v>1642710.845</v>
      </c>
      <c r="K75" s="6">
        <f>1839311.64/2</f>
        <v>919655.82</v>
      </c>
      <c r="L75" s="6">
        <f>1553631.46/2</f>
        <v>776815.73</v>
      </c>
      <c r="M75" s="6">
        <f>2062606.12/2</f>
        <v>1031303.06</v>
      </c>
      <c r="N75" s="5">
        <f t="shared" si="2"/>
        <v>10362293.685000001</v>
      </c>
      <c r="P75" s="6"/>
    </row>
    <row r="76" spans="1:16">
      <c r="A76" t="s">
        <v>125</v>
      </c>
      <c r="B76" s="5">
        <v>12984.19</v>
      </c>
      <c r="C76" s="6">
        <v>15572.42</v>
      </c>
      <c r="D76" s="6">
        <v>11608.51</v>
      </c>
      <c r="E76" s="37">
        <v>9998.7099999999991</v>
      </c>
      <c r="F76" s="6">
        <v>12909.54</v>
      </c>
      <c r="G76" s="6">
        <v>10318.25</v>
      </c>
      <c r="H76" s="6">
        <v>10933.39</v>
      </c>
      <c r="I76" s="6">
        <v>10719.51</v>
      </c>
      <c r="J76" s="6">
        <v>10971.82</v>
      </c>
      <c r="K76" s="6">
        <v>15259.53</v>
      </c>
      <c r="L76" s="6">
        <v>13452.63</v>
      </c>
      <c r="M76" s="6">
        <v>14116.41</v>
      </c>
      <c r="N76" s="5">
        <f t="shared" si="2"/>
        <v>148844.91</v>
      </c>
      <c r="P76" s="6"/>
    </row>
    <row r="77" spans="1:16">
      <c r="A77" t="s">
        <v>65</v>
      </c>
      <c r="B77" s="6">
        <v>4395305.78</v>
      </c>
      <c r="C77" s="6">
        <v>2251160.06</v>
      </c>
      <c r="D77" s="6">
        <v>1932403.16</v>
      </c>
      <c r="E77" s="6">
        <v>1117113.3899999999</v>
      </c>
      <c r="F77" s="6">
        <v>566118.40000000002</v>
      </c>
      <c r="G77" s="6">
        <v>534048.41</v>
      </c>
      <c r="H77" s="6">
        <v>439713.96</v>
      </c>
      <c r="I77" s="6">
        <v>542832.49</v>
      </c>
      <c r="J77" s="6">
        <v>1772956</v>
      </c>
      <c r="K77" s="6">
        <v>1606706.82</v>
      </c>
      <c r="L77" s="6">
        <v>2071355.25</v>
      </c>
      <c r="M77" s="6">
        <v>4176164.45</v>
      </c>
      <c r="N77" s="5">
        <f>SUM(B77:M77)</f>
        <v>21405878.170000002</v>
      </c>
      <c r="P77" s="6"/>
    </row>
    <row r="78" spans="1:16">
      <c r="A78" t="s">
        <v>66</v>
      </c>
      <c r="B78" s="6">
        <v>8186.39</v>
      </c>
      <c r="C78" s="6">
        <v>9959.89</v>
      </c>
      <c r="D78" s="6">
        <v>5834.6</v>
      </c>
      <c r="E78" s="37">
        <v>6546.46</v>
      </c>
      <c r="F78" s="6">
        <v>6510.92</v>
      </c>
      <c r="G78" s="6">
        <v>5571.72</v>
      </c>
      <c r="H78" s="6">
        <v>5605.66</v>
      </c>
      <c r="I78" s="6">
        <v>4661.95</v>
      </c>
      <c r="J78" s="6">
        <v>6182.92</v>
      </c>
      <c r="K78" s="6">
        <v>8258.34</v>
      </c>
      <c r="L78" s="6">
        <v>8113.3</v>
      </c>
      <c r="M78" s="6">
        <v>7275.63</v>
      </c>
      <c r="N78" s="5">
        <f>SUM(B78:M78)</f>
        <v>82707.78</v>
      </c>
      <c r="P78" s="6"/>
    </row>
    <row r="79" spans="1:16">
      <c r="A79" t="s">
        <v>1</v>
      </c>
      <c r="B79" s="5"/>
      <c r="C79" s="5"/>
      <c r="D79" s="5"/>
      <c r="E79" s="5"/>
      <c r="F79" s="5"/>
      <c r="G79" s="5"/>
      <c r="H79" s="5"/>
      <c r="I79" s="5"/>
      <c r="J79" s="5"/>
      <c r="K79" s="5"/>
      <c r="L79" s="28"/>
      <c r="M79" s="5"/>
      <c r="N79" s="5"/>
      <c r="P79" s="6"/>
    </row>
    <row r="80" spans="1:16">
      <c r="A80" t="s">
        <v>68</v>
      </c>
      <c r="B80" s="5">
        <f t="shared" ref="B80:M80" si="3">SUM(B12:B78)</f>
        <v>66964653.286000006</v>
      </c>
      <c r="C80" s="5">
        <f t="shared" si="3"/>
        <v>59395704.796666667</v>
      </c>
      <c r="D80" s="5">
        <f t="shared" si="3"/>
        <v>53568217.497333333</v>
      </c>
      <c r="E80" s="5">
        <f t="shared" si="3"/>
        <v>50916714.976666674</v>
      </c>
      <c r="F80" s="5">
        <f t="shared" si="3"/>
        <v>53722469.229999982</v>
      </c>
      <c r="G80" s="5">
        <f t="shared" si="3"/>
        <v>59346235.898666672</v>
      </c>
      <c r="H80" s="5">
        <f t="shared" si="3"/>
        <v>66410713.289999999</v>
      </c>
      <c r="I80" s="5">
        <f t="shared" si="3"/>
        <v>78726356.164000019</v>
      </c>
      <c r="J80" s="5">
        <f t="shared" si="3"/>
        <v>97183974.344333336</v>
      </c>
      <c r="K80" s="5">
        <f t="shared" si="3"/>
        <v>87825407.563999951</v>
      </c>
      <c r="L80" s="5">
        <f t="shared" si="3"/>
        <v>68733408.621999994</v>
      </c>
      <c r="M80" s="5">
        <f t="shared" si="3"/>
        <v>70568999.409333318</v>
      </c>
      <c r="N80" s="5">
        <f>SUM(B80:M80)</f>
        <v>813362855.07899988</v>
      </c>
      <c r="P80" s="6"/>
    </row>
    <row r="81" spans="7:7">
      <c r="G81" s="5"/>
    </row>
    <row r="82" spans="7:7">
      <c r="G82" s="5"/>
    </row>
    <row r="83" spans="7:7">
      <c r="G83" s="5"/>
    </row>
    <row r="84" spans="7:7">
      <c r="G84" s="5"/>
    </row>
    <row r="85" spans="7:7">
      <c r="G85" s="5"/>
    </row>
    <row r="86" spans="7:7">
      <c r="G86" s="5"/>
    </row>
    <row r="87" spans="7:7">
      <c r="G87" s="5"/>
    </row>
    <row r="88" spans="7:7">
      <c r="G88" s="5"/>
    </row>
    <row r="89" spans="7:7">
      <c r="G89" s="5"/>
    </row>
    <row r="90" spans="7:7">
      <c r="G90" s="5"/>
    </row>
    <row r="91" spans="7:7">
      <c r="G91" s="5"/>
    </row>
    <row r="92" spans="7:7">
      <c r="G92" s="5"/>
    </row>
    <row r="93" spans="7:7">
      <c r="G93" s="5"/>
    </row>
    <row r="94" spans="7:7">
      <c r="G94" s="5"/>
    </row>
    <row r="95" spans="7:7">
      <c r="G95" s="5"/>
    </row>
    <row r="96" spans="7:7">
      <c r="G96" s="5"/>
    </row>
    <row r="97" spans="7:7">
      <c r="G97" s="5"/>
    </row>
    <row r="98" spans="7:7">
      <c r="G98" s="5"/>
    </row>
    <row r="99" spans="7:7">
      <c r="G99" s="5"/>
    </row>
    <row r="100" spans="7:7">
      <c r="G100" s="5"/>
    </row>
    <row r="101" spans="7:7">
      <c r="G101" s="5"/>
    </row>
    <row r="102" spans="7:7">
      <c r="G102" s="5"/>
    </row>
    <row r="103" spans="7:7">
      <c r="G103" s="5"/>
    </row>
    <row r="104" spans="7:7">
      <c r="G104" s="5"/>
    </row>
    <row r="105" spans="7:7">
      <c r="G105" s="5"/>
    </row>
    <row r="106" spans="7:7">
      <c r="G106" s="5"/>
    </row>
    <row r="107" spans="7:7">
      <c r="G107" s="5"/>
    </row>
    <row r="108" spans="7:7">
      <c r="G108" s="5"/>
    </row>
    <row r="109" spans="7:7">
      <c r="G109" s="5"/>
    </row>
    <row r="110" spans="7:7">
      <c r="G110" s="5"/>
    </row>
    <row r="111" spans="7:7">
      <c r="G111" s="5"/>
    </row>
    <row r="112" spans="7:7">
      <c r="G112" s="5"/>
    </row>
    <row r="113" spans="7:7">
      <c r="G113" s="5"/>
    </row>
    <row r="114" spans="7:7">
      <c r="G114" s="5"/>
    </row>
    <row r="115" spans="7:7">
      <c r="G115" s="5"/>
    </row>
    <row r="116" spans="7:7">
      <c r="G116" s="5"/>
    </row>
    <row r="117" spans="7:7">
      <c r="G117" s="5"/>
    </row>
    <row r="118" spans="7:7">
      <c r="G118" s="5"/>
    </row>
    <row r="119" spans="7:7">
      <c r="G119" s="5"/>
    </row>
    <row r="120" spans="7:7">
      <c r="G120" s="5"/>
    </row>
    <row r="121" spans="7:7">
      <c r="G121" s="5"/>
    </row>
    <row r="122" spans="7:7">
      <c r="G122" s="5"/>
    </row>
    <row r="123" spans="7:7">
      <c r="G123" s="5"/>
    </row>
    <row r="124" spans="7:7">
      <c r="G124" s="5"/>
    </row>
    <row r="125" spans="7:7">
      <c r="G125" s="5"/>
    </row>
    <row r="126" spans="7:7">
      <c r="G126" s="5"/>
    </row>
    <row r="127" spans="7:7">
      <c r="G127" s="5"/>
    </row>
    <row r="128" spans="7:7">
      <c r="G128" s="5"/>
    </row>
    <row r="129" spans="7:7">
      <c r="G129" s="5"/>
    </row>
    <row r="130" spans="7:7">
      <c r="G130" s="5"/>
    </row>
    <row r="131" spans="7:7">
      <c r="G131" s="5"/>
    </row>
    <row r="132" spans="7:7">
      <c r="G132" s="5"/>
    </row>
    <row r="133" spans="7:7">
      <c r="G133" s="5"/>
    </row>
    <row r="134" spans="7:7">
      <c r="G134" s="5"/>
    </row>
    <row r="135" spans="7:7">
      <c r="G135" s="5"/>
    </row>
    <row r="136" spans="7:7">
      <c r="G136" s="5"/>
    </row>
    <row r="137" spans="7:7">
      <c r="G137" s="5"/>
    </row>
    <row r="138" spans="7:7">
      <c r="G138" s="5"/>
    </row>
    <row r="139" spans="7:7">
      <c r="G139" s="5"/>
    </row>
    <row r="140" spans="7:7">
      <c r="G140" s="5"/>
    </row>
    <row r="141" spans="7:7">
      <c r="G141" s="5"/>
    </row>
    <row r="142" spans="7:7">
      <c r="G142" s="5"/>
    </row>
    <row r="143" spans="7:7">
      <c r="G143" s="5"/>
    </row>
    <row r="144" spans="7:7">
      <c r="G144" s="5"/>
    </row>
    <row r="145" spans="7:7">
      <c r="G145" s="5"/>
    </row>
    <row r="146" spans="7:7">
      <c r="G146" s="5"/>
    </row>
    <row r="147" spans="7:7">
      <c r="G147" s="5"/>
    </row>
    <row r="148" spans="7:7">
      <c r="G148" s="5"/>
    </row>
    <row r="149" spans="7:7">
      <c r="G149" s="5"/>
    </row>
    <row r="150" spans="7:7">
      <c r="G150" s="5"/>
    </row>
    <row r="151" spans="7:7">
      <c r="G151" s="5"/>
    </row>
    <row r="152" spans="7:7">
      <c r="G152" s="5"/>
    </row>
    <row r="153" spans="7:7">
      <c r="G153" s="5"/>
    </row>
    <row r="154" spans="7:7">
      <c r="G154" s="5"/>
    </row>
    <row r="155" spans="7:7">
      <c r="G155" s="5"/>
    </row>
    <row r="156" spans="7:7">
      <c r="G156" s="5"/>
    </row>
    <row r="157" spans="7:7">
      <c r="G157" s="5"/>
    </row>
    <row r="158" spans="7:7">
      <c r="G158" s="5"/>
    </row>
    <row r="159" spans="7:7">
      <c r="G159" s="5"/>
    </row>
    <row r="160" spans="7:7">
      <c r="G160" s="5"/>
    </row>
    <row r="161" spans="7:7">
      <c r="G161" s="5"/>
    </row>
    <row r="162" spans="7:7">
      <c r="G162" s="5"/>
    </row>
    <row r="163" spans="7:7">
      <c r="G163" s="5"/>
    </row>
    <row r="164" spans="7:7">
      <c r="G164" s="5"/>
    </row>
    <row r="165" spans="7:7">
      <c r="G165" s="5"/>
    </row>
    <row r="166" spans="7:7">
      <c r="G166" s="5"/>
    </row>
    <row r="167" spans="7:7">
      <c r="G167" s="5"/>
    </row>
    <row r="168" spans="7:7">
      <c r="G168" s="5"/>
    </row>
    <row r="169" spans="7:7">
      <c r="G169" s="5"/>
    </row>
    <row r="170" spans="7:7">
      <c r="G170" s="5"/>
    </row>
    <row r="171" spans="7:7">
      <c r="G171" s="5"/>
    </row>
    <row r="172" spans="7:7">
      <c r="G172" s="5"/>
    </row>
    <row r="173" spans="7:7">
      <c r="G173" s="5"/>
    </row>
    <row r="174" spans="7:7">
      <c r="G174" s="5"/>
    </row>
    <row r="175" spans="7:7">
      <c r="G175" s="5"/>
    </row>
    <row r="176" spans="7:7">
      <c r="G176" s="5"/>
    </row>
    <row r="177" spans="7:7">
      <c r="G177" s="5"/>
    </row>
    <row r="178" spans="7:7">
      <c r="G178" s="5"/>
    </row>
    <row r="179" spans="7:7">
      <c r="G179" s="5"/>
    </row>
    <row r="180" spans="7:7">
      <c r="G180" s="5"/>
    </row>
    <row r="181" spans="7:7">
      <c r="G181" s="5"/>
    </row>
  </sheetData>
  <mergeCells count="5">
    <mergeCell ref="A3:N3"/>
    <mergeCell ref="A7:N7"/>
    <mergeCell ref="A6:N6"/>
    <mergeCell ref="A5:N5"/>
    <mergeCell ref="A4:N4"/>
  </mergeCells>
  <phoneticPr fontId="4" type="noConversion"/>
  <printOptions headings="1" gridLines="1"/>
  <pageMargins left="0" right="0" top="0.5" bottom="0.25" header="0" footer="0"/>
  <pageSetup scale="110" fitToHeight="1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4"/>
    <pageSetUpPr fitToPage="1"/>
  </sheetPr>
  <dimension ref="A1:N82"/>
  <sheetViews>
    <sheetView workbookViewId="0">
      <pane xSplit="1" ySplit="11" topLeftCell="B12" activePane="bottomRight" state="frozen"/>
      <selection pane="topRight" activeCell="B1" sqref="B1"/>
      <selection pane="bottomLeft" activeCell="A10" sqref="A10"/>
      <selection pane="bottomRight" activeCell="B27" sqref="B27"/>
    </sheetView>
  </sheetViews>
  <sheetFormatPr defaultRowHeight="12.75"/>
  <cols>
    <col min="1" max="1" width="16.1640625" bestFit="1" customWidth="1"/>
    <col min="7" max="11" width="10.1640625" bestFit="1" customWidth="1"/>
    <col min="13" max="13" width="10.1640625" bestFit="1" customWidth="1"/>
    <col min="14" max="14" width="10.1640625" style="5" bestFit="1" customWidth="1"/>
  </cols>
  <sheetData>
    <row r="1" spans="1:14">
      <c r="A1" t="str">
        <f>'SFY1516'!A1</f>
        <v>VALIDATED TAX RECEIPTS DATA FOR:  JULY, 2015 thru June, 2016</v>
      </c>
      <c r="N1" t="s">
        <v>89</v>
      </c>
    </row>
    <row r="2" spans="1:14">
      <c r="N2"/>
    </row>
    <row r="3" spans="1:14">
      <c r="A3" s="39" t="s">
        <v>69</v>
      </c>
      <c r="B3" s="39"/>
      <c r="C3" s="39"/>
      <c r="D3" s="39"/>
      <c r="E3" s="39"/>
      <c r="F3" s="39"/>
      <c r="G3" s="39"/>
      <c r="H3" s="39"/>
      <c r="I3" s="39"/>
      <c r="J3" s="39"/>
      <c r="K3" s="39"/>
      <c r="L3" s="39"/>
      <c r="M3" s="39"/>
      <c r="N3" s="39"/>
    </row>
    <row r="4" spans="1:14">
      <c r="A4" s="39" t="s">
        <v>131</v>
      </c>
      <c r="B4" s="39"/>
      <c r="C4" s="39"/>
      <c r="D4" s="39"/>
      <c r="E4" s="39"/>
      <c r="F4" s="39"/>
      <c r="G4" s="39"/>
      <c r="H4" s="39"/>
      <c r="I4" s="39"/>
      <c r="J4" s="39"/>
      <c r="K4" s="39"/>
      <c r="L4" s="39"/>
      <c r="M4" s="39"/>
      <c r="N4" s="39"/>
    </row>
    <row r="5" spans="1:14">
      <c r="A5" s="39" t="s">
        <v>70</v>
      </c>
      <c r="B5" s="39"/>
      <c r="C5" s="39"/>
      <c r="D5" s="39"/>
      <c r="E5" s="39"/>
      <c r="F5" s="39"/>
      <c r="G5" s="39"/>
      <c r="H5" s="39"/>
      <c r="I5" s="39"/>
      <c r="J5" s="39"/>
      <c r="K5" s="39"/>
      <c r="L5" s="39"/>
      <c r="M5" s="39"/>
      <c r="N5" s="39"/>
    </row>
    <row r="6" spans="1:14">
      <c r="A6" s="39" t="s">
        <v>135</v>
      </c>
      <c r="B6" s="39"/>
      <c r="C6" s="39"/>
      <c r="D6" s="39"/>
      <c r="E6" s="39"/>
      <c r="F6" s="39"/>
      <c r="G6" s="39"/>
      <c r="H6" s="39"/>
      <c r="I6" s="39"/>
      <c r="J6" s="39"/>
      <c r="K6" s="39"/>
      <c r="L6" s="39"/>
      <c r="M6" s="39"/>
      <c r="N6" s="39"/>
    </row>
    <row r="7" spans="1:14">
      <c r="A7" s="39" t="s">
        <v>132</v>
      </c>
      <c r="B7" s="39"/>
      <c r="C7" s="39"/>
      <c r="D7" s="39"/>
      <c r="E7" s="39"/>
      <c r="F7" s="39"/>
      <c r="G7" s="39"/>
      <c r="H7" s="39"/>
      <c r="I7" s="39"/>
      <c r="J7" s="39"/>
      <c r="K7" s="39"/>
      <c r="L7" s="39"/>
      <c r="M7" s="39"/>
      <c r="N7" s="39"/>
    </row>
    <row r="9" spans="1:14">
      <c r="B9" s="1">
        <f>'Local Option Sales Tax Coll'!B9</f>
        <v>42186</v>
      </c>
      <c r="C9" s="1">
        <f>'Local Option Sales Tax Coll'!C9</f>
        <v>42217</v>
      </c>
      <c r="D9" s="1">
        <f>'Local Option Sales Tax Coll'!D9</f>
        <v>42248</v>
      </c>
      <c r="E9" s="1">
        <f>'Local Option Sales Tax Coll'!E9</f>
        <v>42278</v>
      </c>
      <c r="F9" s="1">
        <f>'Local Option Sales Tax Coll'!F9</f>
        <v>42309</v>
      </c>
      <c r="G9" s="1">
        <f>'Local Option Sales Tax Coll'!G9</f>
        <v>42339</v>
      </c>
      <c r="H9" s="1">
        <f>'Local Option Sales Tax Coll'!H9</f>
        <v>42370</v>
      </c>
      <c r="I9" s="1">
        <f>'Local Option Sales Tax Coll'!I9</f>
        <v>42401</v>
      </c>
      <c r="J9" s="1">
        <f>'Local Option Sales Tax Coll'!J9</f>
        <v>42430</v>
      </c>
      <c r="K9" s="1">
        <f>'Local Option Sales Tax Coll'!K9</f>
        <v>42461</v>
      </c>
      <c r="L9" s="1">
        <f>'Local Option Sales Tax Coll'!L9</f>
        <v>42491</v>
      </c>
      <c r="M9" s="1">
        <f>'Local Option Sales Tax Coll'!M9</f>
        <v>42522</v>
      </c>
      <c r="N9" s="1" t="str">
        <f>'Local Option Sales Tax Coll'!N9</f>
        <v>SFY15-16</v>
      </c>
    </row>
    <row r="10" spans="1:14">
      <c r="A10" t="s">
        <v>0</v>
      </c>
      <c r="B10" s="2"/>
      <c r="C10" s="2"/>
      <c r="D10" s="2"/>
      <c r="E10" s="2"/>
      <c r="F10" s="2"/>
      <c r="G10" s="2"/>
      <c r="H10" s="2"/>
      <c r="I10" s="2"/>
      <c r="J10" s="2"/>
      <c r="K10" s="2"/>
      <c r="L10" s="2"/>
      <c r="M10" s="2"/>
    </row>
    <row r="11" spans="1:14">
      <c r="A11" t="s">
        <v>1</v>
      </c>
    </row>
    <row r="12" spans="1:14">
      <c r="A12" t="s">
        <v>2</v>
      </c>
      <c r="B12" s="6">
        <v>0</v>
      </c>
      <c r="C12" s="6">
        <v>0</v>
      </c>
      <c r="D12" s="6">
        <v>0</v>
      </c>
      <c r="E12" s="6">
        <v>0</v>
      </c>
      <c r="F12" s="6">
        <v>0</v>
      </c>
      <c r="G12" s="6">
        <v>0</v>
      </c>
      <c r="H12" s="6">
        <v>0</v>
      </c>
      <c r="I12" s="6">
        <v>0</v>
      </c>
      <c r="J12" s="6">
        <v>0</v>
      </c>
      <c r="K12" s="6">
        <v>0</v>
      </c>
      <c r="L12" s="6">
        <v>0</v>
      </c>
      <c r="M12" s="6">
        <v>0</v>
      </c>
      <c r="N12" s="5">
        <f>SUM(B12:M12)</f>
        <v>0</v>
      </c>
    </row>
    <row r="13" spans="1:14">
      <c r="A13" t="s">
        <v>3</v>
      </c>
      <c r="B13" s="6">
        <v>0</v>
      </c>
      <c r="C13" s="6">
        <v>0</v>
      </c>
      <c r="D13" s="6">
        <v>0</v>
      </c>
      <c r="E13" s="6">
        <v>0</v>
      </c>
      <c r="F13" s="6">
        <v>0</v>
      </c>
      <c r="G13" s="6">
        <v>0</v>
      </c>
      <c r="H13" s="6">
        <v>0</v>
      </c>
      <c r="I13" s="6">
        <v>0</v>
      </c>
      <c r="J13" s="6">
        <v>0</v>
      </c>
      <c r="K13" s="6">
        <v>0</v>
      </c>
      <c r="L13" s="6">
        <v>0</v>
      </c>
      <c r="M13" s="6">
        <v>0</v>
      </c>
      <c r="N13" s="5">
        <f t="shared" ref="N13:N76" si="0">SUM(B13:M13)</f>
        <v>0</v>
      </c>
    </row>
    <row r="14" spans="1:14">
      <c r="A14" t="s">
        <v>4</v>
      </c>
      <c r="B14" s="6">
        <v>0</v>
      </c>
      <c r="C14" s="6">
        <v>0</v>
      </c>
      <c r="D14" s="6">
        <v>0</v>
      </c>
      <c r="E14" s="6">
        <v>0</v>
      </c>
      <c r="F14" s="6">
        <v>0</v>
      </c>
      <c r="G14" s="6">
        <v>0</v>
      </c>
      <c r="H14" s="6">
        <v>0</v>
      </c>
      <c r="I14" s="6">
        <v>0</v>
      </c>
      <c r="J14" s="6">
        <v>0</v>
      </c>
      <c r="K14" s="6">
        <v>0</v>
      </c>
      <c r="L14" s="6">
        <v>0</v>
      </c>
      <c r="M14" s="6">
        <v>0</v>
      </c>
      <c r="N14" s="5">
        <f t="shared" si="0"/>
        <v>0</v>
      </c>
    </row>
    <row r="15" spans="1:14">
      <c r="A15" t="s">
        <v>5</v>
      </c>
      <c r="B15" s="6">
        <v>0</v>
      </c>
      <c r="C15" s="6">
        <v>0</v>
      </c>
      <c r="D15" s="6">
        <v>0</v>
      </c>
      <c r="E15" s="6">
        <v>0</v>
      </c>
      <c r="F15" s="6">
        <v>0</v>
      </c>
      <c r="G15" s="6">
        <v>0</v>
      </c>
      <c r="H15" s="6">
        <v>0</v>
      </c>
      <c r="I15" s="6">
        <v>0</v>
      </c>
      <c r="J15" s="6">
        <v>0</v>
      </c>
      <c r="K15" s="6">
        <v>0</v>
      </c>
      <c r="L15" s="6">
        <v>0</v>
      </c>
      <c r="M15" s="6">
        <v>0</v>
      </c>
      <c r="N15" s="5">
        <f t="shared" si="0"/>
        <v>0</v>
      </c>
    </row>
    <row r="16" spans="1:14">
      <c r="A16" t="s">
        <v>6</v>
      </c>
      <c r="B16" s="6">
        <v>0</v>
      </c>
      <c r="C16" s="6">
        <v>0</v>
      </c>
      <c r="D16" s="6">
        <v>0</v>
      </c>
      <c r="E16" s="6">
        <v>0</v>
      </c>
      <c r="F16" s="6">
        <v>0</v>
      </c>
      <c r="G16" s="6">
        <v>0</v>
      </c>
      <c r="H16" s="6">
        <v>0</v>
      </c>
      <c r="I16" s="6">
        <v>0</v>
      </c>
      <c r="J16" s="6">
        <v>0</v>
      </c>
      <c r="K16" s="6">
        <v>0</v>
      </c>
      <c r="L16" s="6">
        <v>0</v>
      </c>
      <c r="M16" s="6">
        <v>0</v>
      </c>
      <c r="N16" s="5">
        <f t="shared" si="0"/>
        <v>0</v>
      </c>
    </row>
    <row r="17" spans="1:14">
      <c r="A17" t="s">
        <v>7</v>
      </c>
      <c r="B17" s="6">
        <v>0</v>
      </c>
      <c r="C17" s="6">
        <v>0</v>
      </c>
      <c r="D17" s="6">
        <v>0</v>
      </c>
      <c r="E17" s="6">
        <v>0</v>
      </c>
      <c r="F17" s="6">
        <v>0</v>
      </c>
      <c r="G17" s="6">
        <v>0</v>
      </c>
      <c r="H17" s="6">
        <v>0</v>
      </c>
      <c r="I17" s="6">
        <v>0</v>
      </c>
      <c r="J17" s="6">
        <v>0</v>
      </c>
      <c r="K17" s="6">
        <v>0</v>
      </c>
      <c r="L17" s="6">
        <v>0</v>
      </c>
      <c r="M17" s="6">
        <v>0</v>
      </c>
      <c r="N17" s="5">
        <f t="shared" si="0"/>
        <v>0</v>
      </c>
    </row>
    <row r="18" spans="1:14">
      <c r="A18" t="s">
        <v>8</v>
      </c>
      <c r="B18" s="6">
        <v>0</v>
      </c>
      <c r="C18" s="6">
        <v>0</v>
      </c>
      <c r="D18" s="6">
        <v>0</v>
      </c>
      <c r="E18" s="6">
        <v>0</v>
      </c>
      <c r="F18" s="6">
        <v>0</v>
      </c>
      <c r="G18" s="6">
        <v>0</v>
      </c>
      <c r="H18" s="6">
        <v>0</v>
      </c>
      <c r="I18" s="6">
        <v>0</v>
      </c>
      <c r="J18" s="6">
        <v>0</v>
      </c>
      <c r="K18" s="6">
        <v>0</v>
      </c>
      <c r="L18" s="6">
        <v>0</v>
      </c>
      <c r="M18" s="6">
        <v>0</v>
      </c>
      <c r="N18" s="5">
        <f t="shared" si="0"/>
        <v>0</v>
      </c>
    </row>
    <row r="19" spans="1:14">
      <c r="A19" t="s">
        <v>9</v>
      </c>
      <c r="B19" s="6">
        <v>0</v>
      </c>
      <c r="C19" s="6">
        <v>0</v>
      </c>
      <c r="D19" s="6">
        <v>0</v>
      </c>
      <c r="E19" s="6">
        <v>0</v>
      </c>
      <c r="F19" s="6">
        <v>0</v>
      </c>
      <c r="G19" s="6">
        <v>0</v>
      </c>
      <c r="H19" s="6">
        <v>0</v>
      </c>
      <c r="I19" s="6">
        <v>0</v>
      </c>
      <c r="J19" s="6">
        <v>0</v>
      </c>
      <c r="K19" s="6">
        <v>0</v>
      </c>
      <c r="L19" s="6">
        <v>0</v>
      </c>
      <c r="M19" s="6">
        <v>0</v>
      </c>
      <c r="N19" s="5">
        <f t="shared" si="0"/>
        <v>0</v>
      </c>
    </row>
    <row r="20" spans="1:14">
      <c r="A20" t="s">
        <v>96</v>
      </c>
      <c r="B20" s="6">
        <v>0</v>
      </c>
      <c r="C20" s="6">
        <v>0</v>
      </c>
      <c r="D20" s="6">
        <v>0</v>
      </c>
      <c r="E20" s="6">
        <v>0</v>
      </c>
      <c r="F20" s="6">
        <v>0</v>
      </c>
      <c r="G20" s="6">
        <v>0</v>
      </c>
      <c r="H20" s="6">
        <v>0</v>
      </c>
      <c r="I20" s="6">
        <v>0</v>
      </c>
      <c r="J20" s="6">
        <v>0</v>
      </c>
      <c r="K20" s="6">
        <v>0</v>
      </c>
      <c r="L20" s="6">
        <v>0</v>
      </c>
      <c r="M20" s="6">
        <v>0</v>
      </c>
      <c r="N20" s="5">
        <f t="shared" si="0"/>
        <v>0</v>
      </c>
    </row>
    <row r="21" spans="1:14">
      <c r="A21" t="s">
        <v>10</v>
      </c>
      <c r="B21" s="6">
        <v>0</v>
      </c>
      <c r="C21" s="6">
        <v>0</v>
      </c>
      <c r="D21" s="6">
        <v>0</v>
      </c>
      <c r="E21" s="6">
        <v>0</v>
      </c>
      <c r="F21" s="6">
        <v>0</v>
      </c>
      <c r="G21" s="6">
        <v>0</v>
      </c>
      <c r="H21" s="6">
        <v>0</v>
      </c>
      <c r="I21" s="6">
        <v>0</v>
      </c>
      <c r="J21" s="6">
        <v>0</v>
      </c>
      <c r="K21" s="6">
        <v>0</v>
      </c>
      <c r="L21" s="6">
        <v>0</v>
      </c>
      <c r="M21" s="6">
        <v>0</v>
      </c>
      <c r="N21" s="5">
        <f t="shared" si="0"/>
        <v>0</v>
      </c>
    </row>
    <row r="22" spans="1:14">
      <c r="A22" t="s">
        <v>11</v>
      </c>
      <c r="B22" s="6">
        <v>0</v>
      </c>
      <c r="C22" s="6">
        <v>0</v>
      </c>
      <c r="D22" s="6">
        <v>0</v>
      </c>
      <c r="E22" s="6">
        <v>0</v>
      </c>
      <c r="F22" s="6">
        <v>0</v>
      </c>
      <c r="G22" s="6">
        <v>0</v>
      </c>
      <c r="H22" s="6">
        <v>0</v>
      </c>
      <c r="I22" s="6">
        <v>0</v>
      </c>
      <c r="J22" s="6">
        <v>0</v>
      </c>
      <c r="K22" s="6">
        <v>0</v>
      </c>
      <c r="L22" s="6">
        <v>0</v>
      </c>
      <c r="M22" s="6">
        <v>0</v>
      </c>
      <c r="N22" s="5">
        <f t="shared" si="0"/>
        <v>0</v>
      </c>
    </row>
    <row r="23" spans="1:14">
      <c r="A23" t="s">
        <v>12</v>
      </c>
      <c r="B23" s="6">
        <v>0</v>
      </c>
      <c r="C23" s="6">
        <v>0</v>
      </c>
      <c r="D23" s="6">
        <v>0</v>
      </c>
      <c r="E23" s="6">
        <v>0</v>
      </c>
      <c r="F23" s="6">
        <v>0</v>
      </c>
      <c r="G23" s="6">
        <v>0</v>
      </c>
      <c r="H23" s="6">
        <v>0</v>
      </c>
      <c r="I23" s="6">
        <v>0</v>
      </c>
      <c r="J23" s="6">
        <v>0</v>
      </c>
      <c r="K23" s="6">
        <v>0</v>
      </c>
      <c r="L23" s="6">
        <v>0</v>
      </c>
      <c r="M23" s="6">
        <v>0</v>
      </c>
      <c r="N23" s="5">
        <f t="shared" si="0"/>
        <v>0</v>
      </c>
    </row>
    <row r="24" spans="1:14">
      <c r="A24" s="24" t="s">
        <v>128</v>
      </c>
      <c r="B24" s="6">
        <v>4780254.7</v>
      </c>
      <c r="C24" s="6">
        <v>5449330.4800000004</v>
      </c>
      <c r="D24" s="6">
        <v>5026286.99</v>
      </c>
      <c r="E24" s="6">
        <v>4416487.05</v>
      </c>
      <c r="F24" s="6">
        <v>5131173.83</v>
      </c>
      <c r="G24" s="6">
        <v>6330845.4699999997</v>
      </c>
      <c r="H24" s="6">
        <v>8008674.5300000003</v>
      </c>
      <c r="I24" s="6">
        <v>8707382.8200000003</v>
      </c>
      <c r="J24" s="6">
        <v>8879319.9700000007</v>
      </c>
      <c r="K24" s="6">
        <v>9588045.3900000006</v>
      </c>
      <c r="L24" s="6">
        <v>7268940.7599999998</v>
      </c>
      <c r="M24" s="6">
        <v>6174790.5099999998</v>
      </c>
      <c r="N24" s="5">
        <f>SUM(B24:M24)</f>
        <v>79761532.5</v>
      </c>
    </row>
    <row r="25" spans="1:14">
      <c r="A25" t="s">
        <v>13</v>
      </c>
      <c r="B25" s="6">
        <v>0</v>
      </c>
      <c r="C25" s="6">
        <v>0</v>
      </c>
      <c r="D25" s="6">
        <v>0</v>
      </c>
      <c r="E25" s="6">
        <v>0</v>
      </c>
      <c r="F25" s="6">
        <v>0</v>
      </c>
      <c r="G25" s="6">
        <v>0</v>
      </c>
      <c r="H25" s="6">
        <v>0</v>
      </c>
      <c r="I25" s="6">
        <v>0</v>
      </c>
      <c r="J25" s="6">
        <v>0</v>
      </c>
      <c r="K25" s="6">
        <v>0</v>
      </c>
      <c r="L25" s="6">
        <v>0</v>
      </c>
      <c r="M25" s="6">
        <v>0</v>
      </c>
      <c r="N25" s="5">
        <f t="shared" si="0"/>
        <v>0</v>
      </c>
    </row>
    <row r="26" spans="1:14">
      <c r="A26" t="s">
        <v>14</v>
      </c>
      <c r="B26" s="6">
        <v>0</v>
      </c>
      <c r="C26" s="6">
        <v>0</v>
      </c>
      <c r="D26" s="6">
        <v>0</v>
      </c>
      <c r="E26" s="6">
        <v>0</v>
      </c>
      <c r="F26" s="6">
        <v>0</v>
      </c>
      <c r="G26" s="6">
        <v>0</v>
      </c>
      <c r="H26" s="6">
        <v>0</v>
      </c>
      <c r="I26" s="6">
        <v>0</v>
      </c>
      <c r="J26" s="6">
        <v>0</v>
      </c>
      <c r="K26" s="6">
        <v>0</v>
      </c>
      <c r="L26" s="6">
        <v>0</v>
      </c>
      <c r="M26" s="6">
        <v>0</v>
      </c>
      <c r="N26" s="5">
        <f t="shared" si="0"/>
        <v>0</v>
      </c>
    </row>
    <row r="27" spans="1:14">
      <c r="A27" s="25" t="s">
        <v>15</v>
      </c>
      <c r="B27" s="6">
        <f>'Tourist Development Tax'!B27/4*2</f>
        <v>623113.44999999995</v>
      </c>
      <c r="C27" s="6">
        <f>'Tourist Development Tax'!C27/4*2</f>
        <v>534541.39333333331</v>
      </c>
      <c r="D27" s="6">
        <f>'Tourist Development Tax'!D27/4*2</f>
        <v>501968.39666666661</v>
      </c>
      <c r="E27" s="6">
        <f>'Tourist Development Tax'!E27/4*2</f>
        <v>611581.2533333333</v>
      </c>
      <c r="F27" s="6">
        <f>'Tourist Development Tax'!F27/4*2</f>
        <v>500710.03</v>
      </c>
      <c r="G27" s="6">
        <f>'Tourist Development Tax'!G27/4*2</f>
        <v>457958.6333333333</v>
      </c>
      <c r="H27" s="6">
        <f>'Tourist Development Tax'!H27/4*2</f>
        <v>556955.84</v>
      </c>
      <c r="I27" s="6">
        <f>'Tourist Development Tax'!I27/4*2</f>
        <v>632510.3899999999</v>
      </c>
      <c r="J27" s="6">
        <f>'Tourist Development Tax'!J27/4*2</f>
        <v>719988.97666666668</v>
      </c>
      <c r="K27" s="6">
        <f>'Tourist Development Tax'!K27/4*2</f>
        <v>682740.6399999999</v>
      </c>
      <c r="L27" s="6">
        <f>'Tourist Development Tax'!L27/4*2</f>
        <v>686716.80999999994</v>
      </c>
      <c r="M27" s="6">
        <f>'Tourist Development Tax'!M27/4*2</f>
        <v>669245.31666666665</v>
      </c>
      <c r="N27" s="5">
        <f>SUM(B27:M27)</f>
        <v>7178031.129999999</v>
      </c>
    </row>
    <row r="28" spans="1:14">
      <c r="A28" t="s">
        <v>16</v>
      </c>
      <c r="B28" s="6">
        <v>0</v>
      </c>
      <c r="C28" s="6">
        <v>0</v>
      </c>
      <c r="D28" s="6">
        <v>0</v>
      </c>
      <c r="E28" s="6">
        <v>0</v>
      </c>
      <c r="F28" s="6">
        <v>0</v>
      </c>
      <c r="G28" s="6">
        <v>0</v>
      </c>
      <c r="H28" s="6">
        <v>0</v>
      </c>
      <c r="I28" s="6">
        <v>0</v>
      </c>
      <c r="J28" s="6">
        <v>0</v>
      </c>
      <c r="K28" s="6">
        <v>0</v>
      </c>
      <c r="L28" s="6">
        <v>0</v>
      </c>
      <c r="M28" s="6">
        <v>0</v>
      </c>
      <c r="N28" s="5">
        <f t="shared" si="0"/>
        <v>0</v>
      </c>
    </row>
    <row r="29" spans="1:14">
      <c r="A29" t="s">
        <v>17</v>
      </c>
      <c r="B29" s="6">
        <v>0</v>
      </c>
      <c r="C29" s="6">
        <v>0</v>
      </c>
      <c r="D29" s="6">
        <v>0</v>
      </c>
      <c r="E29" s="6">
        <v>0</v>
      </c>
      <c r="F29" s="6">
        <v>0</v>
      </c>
      <c r="G29" s="6">
        <v>0</v>
      </c>
      <c r="H29" s="6">
        <v>0</v>
      </c>
      <c r="I29" s="6">
        <v>0</v>
      </c>
      <c r="J29" s="6">
        <v>0</v>
      </c>
      <c r="K29" s="6">
        <v>0</v>
      </c>
      <c r="L29" s="6">
        <v>0</v>
      </c>
      <c r="M29" s="6">
        <v>0</v>
      </c>
      <c r="N29" s="5">
        <f t="shared" si="0"/>
        <v>0</v>
      </c>
    </row>
    <row r="30" spans="1:14">
      <c r="A30" t="s">
        <v>18</v>
      </c>
      <c r="B30" s="6">
        <v>0</v>
      </c>
      <c r="C30" s="6">
        <v>0</v>
      </c>
      <c r="D30" s="6">
        <v>0</v>
      </c>
      <c r="E30" s="6">
        <v>0</v>
      </c>
      <c r="F30" s="6">
        <v>0</v>
      </c>
      <c r="G30" s="6">
        <v>0</v>
      </c>
      <c r="H30" s="6">
        <v>0</v>
      </c>
      <c r="I30" s="6">
        <v>0</v>
      </c>
      <c r="J30" s="6">
        <v>0</v>
      </c>
      <c r="K30" s="6">
        <v>0</v>
      </c>
      <c r="L30" s="6">
        <v>0</v>
      </c>
      <c r="M30" s="6">
        <v>0</v>
      </c>
      <c r="N30" s="5">
        <f t="shared" si="0"/>
        <v>0</v>
      </c>
    </row>
    <row r="31" spans="1:14">
      <c r="A31" t="s">
        <v>19</v>
      </c>
      <c r="B31" s="6">
        <v>0</v>
      </c>
      <c r="C31" s="6">
        <v>0</v>
      </c>
      <c r="D31" s="6">
        <v>0</v>
      </c>
      <c r="E31" s="6">
        <v>0</v>
      </c>
      <c r="F31" s="6">
        <v>0</v>
      </c>
      <c r="G31" s="6">
        <v>0</v>
      </c>
      <c r="H31" s="6">
        <v>0</v>
      </c>
      <c r="I31" s="6">
        <v>0</v>
      </c>
      <c r="J31" s="6">
        <v>0</v>
      </c>
      <c r="K31" s="6">
        <v>0</v>
      </c>
      <c r="L31" s="6">
        <v>0</v>
      </c>
      <c r="M31" s="6">
        <v>0</v>
      </c>
      <c r="N31" s="5">
        <f t="shared" si="0"/>
        <v>0</v>
      </c>
    </row>
    <row r="32" spans="1:14">
      <c r="A32" t="s">
        <v>20</v>
      </c>
      <c r="B32" s="6">
        <v>0</v>
      </c>
      <c r="C32" s="6">
        <v>0</v>
      </c>
      <c r="D32" s="6">
        <v>0</v>
      </c>
      <c r="E32" s="6">
        <v>0</v>
      </c>
      <c r="F32" s="6">
        <v>0</v>
      </c>
      <c r="G32" s="6">
        <v>0</v>
      </c>
      <c r="H32" s="6">
        <v>0</v>
      </c>
      <c r="I32" s="6">
        <v>0</v>
      </c>
      <c r="J32" s="6">
        <v>0</v>
      </c>
      <c r="K32" s="6">
        <v>0</v>
      </c>
      <c r="L32" s="6">
        <v>0</v>
      </c>
      <c r="M32" s="6">
        <v>0</v>
      </c>
      <c r="N32" s="5">
        <f t="shared" si="0"/>
        <v>0</v>
      </c>
    </row>
    <row r="33" spans="1:14">
      <c r="A33" t="s">
        <v>21</v>
      </c>
      <c r="B33" s="6">
        <v>0</v>
      </c>
      <c r="C33" s="6">
        <v>0</v>
      </c>
      <c r="D33" s="6">
        <v>0</v>
      </c>
      <c r="E33" s="6">
        <v>0</v>
      </c>
      <c r="F33" s="6">
        <v>0</v>
      </c>
      <c r="G33" s="6">
        <v>0</v>
      </c>
      <c r="H33" s="6">
        <v>0</v>
      </c>
      <c r="I33" s="6">
        <v>0</v>
      </c>
      <c r="J33" s="6">
        <v>0</v>
      </c>
      <c r="K33" s="6">
        <v>0</v>
      </c>
      <c r="L33" s="6">
        <v>0</v>
      </c>
      <c r="M33" s="6">
        <v>0</v>
      </c>
      <c r="N33" s="5">
        <f t="shared" si="0"/>
        <v>0</v>
      </c>
    </row>
    <row r="34" spans="1:14">
      <c r="A34" t="s">
        <v>22</v>
      </c>
      <c r="B34" s="6">
        <v>0</v>
      </c>
      <c r="C34" s="6">
        <v>0</v>
      </c>
      <c r="D34" s="6">
        <v>0</v>
      </c>
      <c r="E34" s="6">
        <v>0</v>
      </c>
      <c r="F34" s="6">
        <v>0</v>
      </c>
      <c r="G34" s="6">
        <v>0</v>
      </c>
      <c r="H34" s="6">
        <v>0</v>
      </c>
      <c r="I34" s="6">
        <v>0</v>
      </c>
      <c r="J34" s="6">
        <v>0</v>
      </c>
      <c r="K34" s="6">
        <v>0</v>
      </c>
      <c r="L34" s="6">
        <v>0</v>
      </c>
      <c r="M34" s="6">
        <v>0</v>
      </c>
      <c r="N34" s="5">
        <f t="shared" si="0"/>
        <v>0</v>
      </c>
    </row>
    <row r="35" spans="1:14">
      <c r="A35" t="s">
        <v>23</v>
      </c>
      <c r="B35" s="6">
        <v>0</v>
      </c>
      <c r="C35" s="6">
        <v>0</v>
      </c>
      <c r="D35" s="6">
        <v>0</v>
      </c>
      <c r="E35" s="6">
        <v>0</v>
      </c>
      <c r="F35" s="6">
        <v>0</v>
      </c>
      <c r="G35" s="6">
        <v>0</v>
      </c>
      <c r="H35" s="6">
        <v>0</v>
      </c>
      <c r="I35" s="6">
        <v>0</v>
      </c>
      <c r="J35" s="6">
        <v>0</v>
      </c>
      <c r="K35" s="6">
        <v>0</v>
      </c>
      <c r="L35" s="6">
        <v>0</v>
      </c>
      <c r="M35" s="6">
        <v>0</v>
      </c>
      <c r="N35" s="5">
        <f t="shared" si="0"/>
        <v>0</v>
      </c>
    </row>
    <row r="36" spans="1:14">
      <c r="A36" t="s">
        <v>24</v>
      </c>
      <c r="B36" s="6">
        <v>0</v>
      </c>
      <c r="C36" s="6">
        <v>0</v>
      </c>
      <c r="D36" s="6">
        <v>0</v>
      </c>
      <c r="E36" s="6">
        <v>0</v>
      </c>
      <c r="F36" s="6">
        <v>0</v>
      </c>
      <c r="G36" s="6">
        <v>0</v>
      </c>
      <c r="H36" s="6">
        <v>0</v>
      </c>
      <c r="I36" s="6">
        <v>0</v>
      </c>
      <c r="J36" s="6">
        <v>0</v>
      </c>
      <c r="K36" s="6">
        <v>0</v>
      </c>
      <c r="L36" s="6">
        <v>0</v>
      </c>
      <c r="M36" s="6">
        <v>0</v>
      </c>
      <c r="N36" s="5">
        <f t="shared" si="0"/>
        <v>0</v>
      </c>
    </row>
    <row r="37" spans="1:14">
      <c r="A37" t="s">
        <v>25</v>
      </c>
      <c r="B37" s="6">
        <v>0</v>
      </c>
      <c r="C37" s="6">
        <v>0</v>
      </c>
      <c r="D37" s="6">
        <v>0</v>
      </c>
      <c r="E37" s="6">
        <v>0</v>
      </c>
      <c r="F37" s="6">
        <v>0</v>
      </c>
      <c r="G37" s="6">
        <v>0</v>
      </c>
      <c r="H37" s="6">
        <v>0</v>
      </c>
      <c r="I37" s="6">
        <v>0</v>
      </c>
      <c r="J37" s="6">
        <v>0</v>
      </c>
      <c r="K37" s="6">
        <v>0</v>
      </c>
      <c r="L37" s="6">
        <v>0</v>
      </c>
      <c r="M37" s="6">
        <v>0</v>
      </c>
      <c r="N37" s="5">
        <f t="shared" si="0"/>
        <v>0</v>
      </c>
    </row>
    <row r="38" spans="1:14">
      <c r="A38" t="s">
        <v>26</v>
      </c>
      <c r="B38" s="6">
        <v>0</v>
      </c>
      <c r="C38" s="6">
        <v>0</v>
      </c>
      <c r="D38" s="6">
        <v>0</v>
      </c>
      <c r="E38" s="6">
        <v>0</v>
      </c>
      <c r="F38" s="6">
        <v>0</v>
      </c>
      <c r="G38" s="6">
        <v>0</v>
      </c>
      <c r="H38" s="6">
        <v>0</v>
      </c>
      <c r="I38" s="6">
        <v>0</v>
      </c>
      <c r="J38" s="6">
        <v>0</v>
      </c>
      <c r="K38" s="6">
        <v>0</v>
      </c>
      <c r="L38" s="6">
        <v>0</v>
      </c>
      <c r="M38" s="6">
        <v>0</v>
      </c>
      <c r="N38" s="5">
        <f t="shared" si="0"/>
        <v>0</v>
      </c>
    </row>
    <row r="39" spans="1:14">
      <c r="A39" t="s">
        <v>27</v>
      </c>
      <c r="B39" s="6">
        <v>0</v>
      </c>
      <c r="C39" s="6">
        <v>0</v>
      </c>
      <c r="D39" s="6">
        <v>0</v>
      </c>
      <c r="E39" s="6">
        <v>0</v>
      </c>
      <c r="F39" s="6">
        <v>0</v>
      </c>
      <c r="G39" s="6">
        <v>0</v>
      </c>
      <c r="H39" s="6">
        <v>0</v>
      </c>
      <c r="I39" s="6">
        <v>0</v>
      </c>
      <c r="J39" s="6">
        <v>0</v>
      </c>
      <c r="K39" s="6">
        <v>0</v>
      </c>
      <c r="L39" s="6">
        <v>0</v>
      </c>
      <c r="M39" s="6">
        <v>0</v>
      </c>
      <c r="N39" s="5">
        <f t="shared" si="0"/>
        <v>0</v>
      </c>
    </row>
    <row r="40" spans="1:14">
      <c r="A40" t="s">
        <v>28</v>
      </c>
      <c r="B40" s="6">
        <v>0</v>
      </c>
      <c r="C40" s="6">
        <v>0</v>
      </c>
      <c r="D40" s="6">
        <v>0</v>
      </c>
      <c r="E40" s="6">
        <v>0</v>
      </c>
      <c r="F40" s="6">
        <v>0</v>
      </c>
      <c r="G40" s="6">
        <v>0</v>
      </c>
      <c r="H40" s="6">
        <v>0</v>
      </c>
      <c r="I40" s="6">
        <v>0</v>
      </c>
      <c r="J40" s="6">
        <v>0</v>
      </c>
      <c r="K40" s="6">
        <v>0</v>
      </c>
      <c r="L40" s="6">
        <v>0</v>
      </c>
      <c r="M40" s="6">
        <v>0</v>
      </c>
      <c r="N40" s="5">
        <f t="shared" si="0"/>
        <v>0</v>
      </c>
    </row>
    <row r="41" spans="1:14">
      <c r="A41" t="s">
        <v>29</v>
      </c>
      <c r="B41" s="6">
        <v>0</v>
      </c>
      <c r="C41" s="6">
        <v>0</v>
      </c>
      <c r="D41" s="6">
        <v>0</v>
      </c>
      <c r="E41" s="6">
        <v>0</v>
      </c>
      <c r="F41" s="6">
        <v>0</v>
      </c>
      <c r="G41" s="6">
        <v>0</v>
      </c>
      <c r="H41" s="6">
        <v>0</v>
      </c>
      <c r="I41" s="6">
        <v>0</v>
      </c>
      <c r="J41" s="6">
        <v>0</v>
      </c>
      <c r="K41" s="6">
        <v>0</v>
      </c>
      <c r="L41" s="6">
        <v>0</v>
      </c>
      <c r="M41" s="6">
        <v>0</v>
      </c>
      <c r="N41" s="5">
        <f t="shared" si="0"/>
        <v>0</v>
      </c>
    </row>
    <row r="42" spans="1:14">
      <c r="A42" t="s">
        <v>30</v>
      </c>
      <c r="B42" s="6">
        <v>0</v>
      </c>
      <c r="C42" s="6">
        <v>0</v>
      </c>
      <c r="D42" s="6">
        <v>0</v>
      </c>
      <c r="E42" s="6">
        <v>0</v>
      </c>
      <c r="F42" s="6">
        <v>0</v>
      </c>
      <c r="G42" s="6">
        <v>0</v>
      </c>
      <c r="H42" s="6">
        <v>0</v>
      </c>
      <c r="I42" s="6">
        <v>0</v>
      </c>
      <c r="J42" s="6">
        <v>0</v>
      </c>
      <c r="K42" s="6">
        <v>0</v>
      </c>
      <c r="L42" s="6">
        <v>0</v>
      </c>
      <c r="M42" s="6">
        <v>0</v>
      </c>
      <c r="N42" s="5">
        <f t="shared" si="0"/>
        <v>0</v>
      </c>
    </row>
    <row r="43" spans="1:14">
      <c r="A43" t="s">
        <v>31</v>
      </c>
      <c r="B43" s="6">
        <v>0</v>
      </c>
      <c r="C43" s="6">
        <v>0</v>
      </c>
      <c r="D43" s="6">
        <v>0</v>
      </c>
      <c r="E43" s="6">
        <v>0</v>
      </c>
      <c r="F43" s="6">
        <v>0</v>
      </c>
      <c r="G43" s="6">
        <v>0</v>
      </c>
      <c r="H43" s="6">
        <v>0</v>
      </c>
      <c r="I43" s="6">
        <v>0</v>
      </c>
      <c r="J43" s="6">
        <v>0</v>
      </c>
      <c r="K43" s="6">
        <v>0</v>
      </c>
      <c r="L43" s="6">
        <v>0</v>
      </c>
      <c r="M43" s="6">
        <v>0</v>
      </c>
      <c r="N43" s="5">
        <f t="shared" si="0"/>
        <v>0</v>
      </c>
    </row>
    <row r="44" spans="1:14">
      <c r="A44" t="s">
        <v>32</v>
      </c>
      <c r="B44" s="6">
        <v>0</v>
      </c>
      <c r="C44" s="6">
        <v>0</v>
      </c>
      <c r="D44" s="6">
        <v>0</v>
      </c>
      <c r="E44" s="6">
        <v>0</v>
      </c>
      <c r="F44" s="6">
        <v>0</v>
      </c>
      <c r="G44" s="6">
        <v>0</v>
      </c>
      <c r="H44" s="6">
        <v>0</v>
      </c>
      <c r="I44" s="6">
        <v>0</v>
      </c>
      <c r="J44" s="6">
        <v>0</v>
      </c>
      <c r="K44" s="6">
        <v>0</v>
      </c>
      <c r="L44" s="6">
        <v>0</v>
      </c>
      <c r="M44" s="6">
        <v>0</v>
      </c>
      <c r="N44" s="5">
        <f t="shared" si="0"/>
        <v>0</v>
      </c>
    </row>
    <row r="45" spans="1:14">
      <c r="A45" t="s">
        <v>33</v>
      </c>
      <c r="B45" s="6">
        <v>0</v>
      </c>
      <c r="C45" s="6">
        <v>0</v>
      </c>
      <c r="D45" s="6">
        <v>0</v>
      </c>
      <c r="E45" s="6">
        <v>0</v>
      </c>
      <c r="F45" s="6">
        <v>0</v>
      </c>
      <c r="G45" s="6">
        <v>0</v>
      </c>
      <c r="H45" s="6">
        <v>0</v>
      </c>
      <c r="I45" s="6">
        <v>0</v>
      </c>
      <c r="J45" s="6">
        <v>0</v>
      </c>
      <c r="K45" s="6">
        <v>0</v>
      </c>
      <c r="L45" s="6">
        <v>0</v>
      </c>
      <c r="M45" s="6">
        <v>0</v>
      </c>
      <c r="N45" s="5">
        <f t="shared" si="0"/>
        <v>0</v>
      </c>
    </row>
    <row r="46" spans="1:14">
      <c r="A46" t="s">
        <v>34</v>
      </c>
      <c r="B46" s="6">
        <v>0</v>
      </c>
      <c r="C46" s="6">
        <v>0</v>
      </c>
      <c r="D46" s="6">
        <v>0</v>
      </c>
      <c r="E46" s="6">
        <v>0</v>
      </c>
      <c r="F46" s="6">
        <v>0</v>
      </c>
      <c r="G46" s="6">
        <v>0</v>
      </c>
      <c r="H46" s="6">
        <v>0</v>
      </c>
      <c r="I46" s="6">
        <v>0</v>
      </c>
      <c r="J46" s="6">
        <v>0</v>
      </c>
      <c r="K46" s="6">
        <v>0</v>
      </c>
      <c r="L46" s="6">
        <v>0</v>
      </c>
      <c r="M46" s="6">
        <v>0</v>
      </c>
      <c r="N46" s="5">
        <f t="shared" si="0"/>
        <v>0</v>
      </c>
    </row>
    <row r="47" spans="1:14">
      <c r="A47" t="s">
        <v>35</v>
      </c>
      <c r="B47" s="6">
        <v>0</v>
      </c>
      <c r="C47" s="6">
        <v>0</v>
      </c>
      <c r="D47" s="6">
        <v>0</v>
      </c>
      <c r="E47" s="6">
        <v>0</v>
      </c>
      <c r="F47" s="6">
        <v>0</v>
      </c>
      <c r="G47" s="6">
        <v>0</v>
      </c>
      <c r="H47" s="6">
        <v>0</v>
      </c>
      <c r="I47" s="6">
        <v>0</v>
      </c>
      <c r="J47" s="6">
        <v>0</v>
      </c>
      <c r="K47" s="6">
        <v>0</v>
      </c>
      <c r="L47" s="6">
        <v>0</v>
      </c>
      <c r="M47" s="6">
        <v>0</v>
      </c>
      <c r="N47" s="5">
        <f t="shared" si="0"/>
        <v>0</v>
      </c>
    </row>
    <row r="48" spans="1:14">
      <c r="A48" t="s">
        <v>36</v>
      </c>
      <c r="B48" s="6">
        <v>0</v>
      </c>
      <c r="C48" s="6">
        <v>0</v>
      </c>
      <c r="D48" s="6">
        <v>0</v>
      </c>
      <c r="E48" s="6">
        <v>0</v>
      </c>
      <c r="F48" s="6">
        <v>0</v>
      </c>
      <c r="G48" s="6">
        <v>0</v>
      </c>
      <c r="H48" s="6">
        <v>0</v>
      </c>
      <c r="I48" s="6">
        <v>0</v>
      </c>
      <c r="J48" s="6">
        <v>0</v>
      </c>
      <c r="K48" s="6">
        <v>0</v>
      </c>
      <c r="L48" s="6">
        <v>0</v>
      </c>
      <c r="M48" s="6">
        <v>0</v>
      </c>
      <c r="N48" s="5">
        <f t="shared" si="0"/>
        <v>0</v>
      </c>
    </row>
    <row r="49" spans="1:14">
      <c r="A49" t="s">
        <v>37</v>
      </c>
      <c r="B49" s="6">
        <v>0</v>
      </c>
      <c r="C49" s="6">
        <v>0</v>
      </c>
      <c r="D49" s="6">
        <v>0</v>
      </c>
      <c r="E49" s="6">
        <v>0</v>
      </c>
      <c r="F49" s="6">
        <v>0</v>
      </c>
      <c r="G49" s="6">
        <v>0</v>
      </c>
      <c r="H49" s="6">
        <v>0</v>
      </c>
      <c r="I49" s="6">
        <v>0</v>
      </c>
      <c r="J49" s="6">
        <v>0</v>
      </c>
      <c r="K49" s="6">
        <v>0</v>
      </c>
      <c r="L49" s="6">
        <v>0</v>
      </c>
      <c r="M49" s="6">
        <v>0</v>
      </c>
      <c r="N49" s="5">
        <f t="shared" si="0"/>
        <v>0</v>
      </c>
    </row>
    <row r="50" spans="1:14">
      <c r="A50" t="s">
        <v>38</v>
      </c>
      <c r="B50" s="6">
        <v>0</v>
      </c>
      <c r="C50" s="6">
        <v>0</v>
      </c>
      <c r="D50" s="6">
        <v>0</v>
      </c>
      <c r="E50" s="6">
        <v>0</v>
      </c>
      <c r="F50" s="6">
        <v>0</v>
      </c>
      <c r="G50" s="6">
        <v>0</v>
      </c>
      <c r="H50" s="6">
        <v>0</v>
      </c>
      <c r="I50" s="6">
        <v>0</v>
      </c>
      <c r="J50" s="6">
        <v>0</v>
      </c>
      <c r="K50" s="6">
        <v>0</v>
      </c>
      <c r="L50" s="6">
        <v>0</v>
      </c>
      <c r="M50" s="6">
        <v>0</v>
      </c>
      <c r="N50" s="5">
        <f t="shared" si="0"/>
        <v>0</v>
      </c>
    </row>
    <row r="51" spans="1:14">
      <c r="A51" t="s">
        <v>39</v>
      </c>
      <c r="B51" s="6">
        <v>0</v>
      </c>
      <c r="C51" s="6">
        <v>0</v>
      </c>
      <c r="D51" s="6">
        <v>0</v>
      </c>
      <c r="E51" s="6">
        <v>0</v>
      </c>
      <c r="F51" s="6">
        <v>0</v>
      </c>
      <c r="G51" s="6">
        <v>0</v>
      </c>
      <c r="H51" s="6">
        <v>0</v>
      </c>
      <c r="I51" s="6">
        <v>0</v>
      </c>
      <c r="J51" s="6">
        <v>0</v>
      </c>
      <c r="K51" s="6">
        <v>0</v>
      </c>
      <c r="L51" s="6">
        <v>0</v>
      </c>
      <c r="M51" s="6">
        <v>0</v>
      </c>
      <c r="N51" s="5">
        <f t="shared" si="0"/>
        <v>0</v>
      </c>
    </row>
    <row r="52" spans="1:14">
      <c r="A52" t="s">
        <v>40</v>
      </c>
      <c r="B52" s="6">
        <v>0</v>
      </c>
      <c r="C52" s="6">
        <v>0</v>
      </c>
      <c r="D52" s="6">
        <v>0</v>
      </c>
      <c r="E52" s="6">
        <v>0</v>
      </c>
      <c r="F52" s="6">
        <v>0</v>
      </c>
      <c r="G52" s="6">
        <v>0</v>
      </c>
      <c r="H52" s="6">
        <v>0</v>
      </c>
      <c r="I52" s="6">
        <v>0</v>
      </c>
      <c r="J52" s="6">
        <v>0</v>
      </c>
      <c r="K52" s="6">
        <v>0</v>
      </c>
      <c r="L52" s="6">
        <v>0</v>
      </c>
      <c r="M52" s="6">
        <v>0</v>
      </c>
      <c r="N52" s="5">
        <f t="shared" si="0"/>
        <v>0</v>
      </c>
    </row>
    <row r="53" spans="1:14">
      <c r="A53" t="s">
        <v>41</v>
      </c>
      <c r="B53" s="6">
        <v>0</v>
      </c>
      <c r="C53" s="6">
        <v>0</v>
      </c>
      <c r="D53" s="6">
        <v>0</v>
      </c>
      <c r="E53" s="6">
        <v>0</v>
      </c>
      <c r="F53" s="6">
        <v>0</v>
      </c>
      <c r="G53" s="6">
        <v>0</v>
      </c>
      <c r="H53" s="6">
        <v>0</v>
      </c>
      <c r="I53" s="6">
        <v>0</v>
      </c>
      <c r="J53" s="6">
        <v>0</v>
      </c>
      <c r="K53" s="6">
        <v>0</v>
      </c>
      <c r="L53" s="6">
        <v>0</v>
      </c>
      <c r="M53" s="6">
        <v>0</v>
      </c>
      <c r="N53" s="5">
        <f t="shared" si="0"/>
        <v>0</v>
      </c>
    </row>
    <row r="54" spans="1:14">
      <c r="A54" t="s">
        <v>42</v>
      </c>
      <c r="B54" s="6">
        <v>0</v>
      </c>
      <c r="C54" s="6">
        <v>0</v>
      </c>
      <c r="D54" s="6">
        <v>0</v>
      </c>
      <c r="E54" s="6">
        <v>0</v>
      </c>
      <c r="F54" s="6">
        <v>0</v>
      </c>
      <c r="G54" s="6">
        <v>0</v>
      </c>
      <c r="H54" s="6">
        <v>0</v>
      </c>
      <c r="I54" s="6">
        <v>0</v>
      </c>
      <c r="J54" s="6">
        <v>0</v>
      </c>
      <c r="K54" s="6">
        <v>0</v>
      </c>
      <c r="L54" s="6">
        <v>0</v>
      </c>
      <c r="M54" s="6">
        <v>0</v>
      </c>
      <c r="N54" s="5">
        <f t="shared" si="0"/>
        <v>0</v>
      </c>
    </row>
    <row r="55" spans="1:14" s="5" customFormat="1">
      <c r="A55" s="34" t="s">
        <v>43</v>
      </c>
      <c r="B55" s="5">
        <f>'Tourist Development Tax'!B55/4</f>
        <v>660350.47400000005</v>
      </c>
      <c r="C55" s="5">
        <f>'Tourist Development Tax'!C55/4</f>
        <v>755182.92</v>
      </c>
      <c r="D55" s="5">
        <f>'Tourist Development Tax'!D55/4</f>
        <v>605331.97600000002</v>
      </c>
      <c r="E55" s="5">
        <f>'Tourist Development Tax'!E55/4</f>
        <v>432478.14000000007</v>
      </c>
      <c r="F55" s="5">
        <f>'Tourist Development Tax'!F55/4</f>
        <v>547714.23</v>
      </c>
      <c r="G55" s="5">
        <f>'Tourist Development Tax'!G55/4</f>
        <v>658177.34800000011</v>
      </c>
      <c r="H55" s="5">
        <f>'Tourist Development Tax'!H55/4</f>
        <v>820726.01</v>
      </c>
      <c r="I55" s="5">
        <f>'Tourist Development Tax'!I55/4</f>
        <v>928480.29600000009</v>
      </c>
      <c r="J55" s="5">
        <f>'Tourist Development Tax'!J55/4</f>
        <v>1049899.2439999999</v>
      </c>
      <c r="K55" s="5">
        <f>'Tourist Development Tax'!K55/4</f>
        <v>1243126.3660000002</v>
      </c>
      <c r="L55" s="5">
        <f>'Tourist Development Tax'!L55/4</f>
        <v>862127.48800000013</v>
      </c>
      <c r="M55" s="5">
        <f>'Tourist Development Tax'!M55/4</f>
        <v>738095.26399999997</v>
      </c>
      <c r="N55" s="5">
        <f>SUM(B55:M55)</f>
        <v>9301689.756000001</v>
      </c>
    </row>
    <row r="56" spans="1:14">
      <c r="A56" t="s">
        <v>44</v>
      </c>
      <c r="B56" s="6">
        <v>0</v>
      </c>
      <c r="C56" s="6">
        <v>0</v>
      </c>
      <c r="D56" s="6">
        <v>0</v>
      </c>
      <c r="E56" s="6">
        <v>0</v>
      </c>
      <c r="F56" s="6">
        <v>0</v>
      </c>
      <c r="G56" s="6">
        <v>0</v>
      </c>
      <c r="H56" s="6">
        <v>0</v>
      </c>
      <c r="I56" s="6">
        <v>0</v>
      </c>
      <c r="J56" s="6">
        <v>0</v>
      </c>
      <c r="K56" s="6">
        <v>0</v>
      </c>
      <c r="L56" s="6">
        <v>0</v>
      </c>
      <c r="M56" s="6">
        <v>0</v>
      </c>
      <c r="N56" s="5">
        <f t="shared" si="0"/>
        <v>0</v>
      </c>
    </row>
    <row r="57" spans="1:14">
      <c r="A57" t="s">
        <v>45</v>
      </c>
      <c r="B57" s="6">
        <v>0</v>
      </c>
      <c r="C57" s="6">
        <v>0</v>
      </c>
      <c r="D57" s="6">
        <v>0</v>
      </c>
      <c r="E57" s="6">
        <v>0</v>
      </c>
      <c r="F57" s="6">
        <v>0</v>
      </c>
      <c r="G57" s="6">
        <v>0</v>
      </c>
      <c r="H57" s="6">
        <v>0</v>
      </c>
      <c r="I57" s="6">
        <v>0</v>
      </c>
      <c r="J57" s="6">
        <v>0</v>
      </c>
      <c r="K57" s="6">
        <v>0</v>
      </c>
      <c r="L57" s="6">
        <v>0</v>
      </c>
      <c r="M57" s="6">
        <v>0</v>
      </c>
      <c r="N57" s="5">
        <f t="shared" si="0"/>
        <v>0</v>
      </c>
    </row>
    <row r="58" spans="1:14">
      <c r="A58" t="s">
        <v>46</v>
      </c>
      <c r="B58" s="6">
        <v>0</v>
      </c>
      <c r="C58" s="6">
        <v>0</v>
      </c>
      <c r="D58" s="6">
        <v>0</v>
      </c>
      <c r="E58" s="6">
        <v>0</v>
      </c>
      <c r="F58" s="6">
        <v>0</v>
      </c>
      <c r="G58" s="6">
        <v>0</v>
      </c>
      <c r="H58" s="6">
        <v>0</v>
      </c>
      <c r="I58" s="6">
        <v>0</v>
      </c>
      <c r="J58" s="6">
        <v>0</v>
      </c>
      <c r="K58" s="6">
        <v>0</v>
      </c>
      <c r="L58" s="6">
        <v>0</v>
      </c>
      <c r="M58" s="6">
        <v>0</v>
      </c>
      <c r="N58" s="5">
        <f t="shared" si="0"/>
        <v>0</v>
      </c>
    </row>
    <row r="59" spans="1:14">
      <c r="A59" t="s">
        <v>47</v>
      </c>
      <c r="B59" s="6">
        <v>0</v>
      </c>
      <c r="C59" s="6">
        <v>0</v>
      </c>
      <c r="D59" s="6">
        <v>0</v>
      </c>
      <c r="E59" s="6">
        <v>0</v>
      </c>
      <c r="F59" s="6">
        <v>0</v>
      </c>
      <c r="G59" s="6">
        <v>0</v>
      </c>
      <c r="H59" s="6">
        <v>0</v>
      </c>
      <c r="I59" s="6">
        <v>0</v>
      </c>
      <c r="J59" s="6">
        <v>0</v>
      </c>
      <c r="K59" s="6">
        <v>0</v>
      </c>
      <c r="L59" s="6">
        <v>0</v>
      </c>
      <c r="M59" s="6">
        <v>0</v>
      </c>
      <c r="N59" s="5">
        <f t="shared" si="0"/>
        <v>0</v>
      </c>
    </row>
    <row r="60" spans="1:14">
      <c r="A60" t="s">
        <v>48</v>
      </c>
      <c r="B60" s="6">
        <v>0</v>
      </c>
      <c r="C60" s="6">
        <v>0</v>
      </c>
      <c r="D60" s="6">
        <v>0</v>
      </c>
      <c r="E60" s="6">
        <v>0</v>
      </c>
      <c r="F60" s="6">
        <v>0</v>
      </c>
      <c r="G60" s="6">
        <v>0</v>
      </c>
      <c r="H60" s="6">
        <v>0</v>
      </c>
      <c r="I60" s="6">
        <v>0</v>
      </c>
      <c r="J60" s="6">
        <v>0</v>
      </c>
      <c r="K60" s="6">
        <v>0</v>
      </c>
      <c r="L60" s="6">
        <v>0</v>
      </c>
      <c r="M60" s="6">
        <v>0</v>
      </c>
      <c r="N60" s="5">
        <f t="shared" si="0"/>
        <v>0</v>
      </c>
    </row>
    <row r="61" spans="1:14">
      <c r="A61" t="s">
        <v>49</v>
      </c>
      <c r="B61" s="6">
        <v>0</v>
      </c>
      <c r="C61" s="6">
        <v>0</v>
      </c>
      <c r="D61" s="6">
        <v>0</v>
      </c>
      <c r="E61" s="6">
        <v>0</v>
      </c>
      <c r="F61" s="6">
        <v>0</v>
      </c>
      <c r="G61" s="6">
        <v>0</v>
      </c>
      <c r="H61" s="6">
        <v>0</v>
      </c>
      <c r="I61" s="6">
        <v>0</v>
      </c>
      <c r="J61" s="6">
        <v>0</v>
      </c>
      <c r="K61" s="6">
        <v>0</v>
      </c>
      <c r="L61" s="6">
        <v>0</v>
      </c>
      <c r="M61" s="6">
        <v>0</v>
      </c>
      <c r="N61" s="5">
        <f t="shared" si="0"/>
        <v>0</v>
      </c>
    </row>
    <row r="62" spans="1:14">
      <c r="A62" t="s">
        <v>50</v>
      </c>
      <c r="B62" s="6">
        <v>0</v>
      </c>
      <c r="C62" s="6">
        <v>0</v>
      </c>
      <c r="D62" s="6">
        <v>0</v>
      </c>
      <c r="E62" s="6">
        <v>0</v>
      </c>
      <c r="F62" s="6">
        <v>0</v>
      </c>
      <c r="G62" s="6">
        <v>0</v>
      </c>
      <c r="H62" s="6">
        <v>0</v>
      </c>
      <c r="I62" s="6">
        <v>0</v>
      </c>
      <c r="J62" s="6">
        <v>0</v>
      </c>
      <c r="K62" s="6">
        <v>0</v>
      </c>
      <c r="L62" s="6">
        <v>0</v>
      </c>
      <c r="M62" s="6">
        <v>0</v>
      </c>
      <c r="N62" s="5">
        <f t="shared" si="0"/>
        <v>0</v>
      </c>
    </row>
    <row r="63" spans="1:14">
      <c r="A63" t="s">
        <v>51</v>
      </c>
      <c r="B63" s="6">
        <v>0</v>
      </c>
      <c r="C63" s="6">
        <v>0</v>
      </c>
      <c r="D63" s="6">
        <v>0</v>
      </c>
      <c r="E63" s="6">
        <v>0</v>
      </c>
      <c r="F63" s="6">
        <v>0</v>
      </c>
      <c r="G63" s="6">
        <v>0</v>
      </c>
      <c r="H63" s="6">
        <v>0</v>
      </c>
      <c r="I63" s="6">
        <v>0</v>
      </c>
      <c r="J63" s="6">
        <v>0</v>
      </c>
      <c r="K63" s="6">
        <v>0</v>
      </c>
      <c r="L63" s="6">
        <v>0</v>
      </c>
      <c r="M63" s="6">
        <v>0</v>
      </c>
      <c r="N63" s="5">
        <f t="shared" si="0"/>
        <v>0</v>
      </c>
    </row>
    <row r="64" spans="1:14">
      <c r="A64" t="s">
        <v>52</v>
      </c>
      <c r="B64" s="6">
        <v>0</v>
      </c>
      <c r="C64" s="6">
        <v>0</v>
      </c>
      <c r="D64" s="6">
        <v>0</v>
      </c>
      <c r="E64" s="6">
        <v>0</v>
      </c>
      <c r="F64" s="6">
        <v>0</v>
      </c>
      <c r="G64" s="6">
        <v>0</v>
      </c>
      <c r="H64" s="6">
        <v>0</v>
      </c>
      <c r="I64" s="6">
        <v>0</v>
      </c>
      <c r="J64" s="6">
        <v>0</v>
      </c>
      <c r="K64" s="6">
        <v>0</v>
      </c>
      <c r="L64" s="6">
        <v>0</v>
      </c>
      <c r="M64" s="6">
        <v>0</v>
      </c>
      <c r="N64" s="5">
        <f t="shared" si="0"/>
        <v>0</v>
      </c>
    </row>
    <row r="65" spans="1:14">
      <c r="A65" t="s">
        <v>53</v>
      </c>
      <c r="B65" s="6">
        <v>0</v>
      </c>
      <c r="C65" s="6">
        <v>0</v>
      </c>
      <c r="D65" s="6">
        <v>0</v>
      </c>
      <c r="E65" s="6">
        <v>0</v>
      </c>
      <c r="F65" s="6">
        <v>0</v>
      </c>
      <c r="G65" s="6">
        <v>0</v>
      </c>
      <c r="H65" s="6">
        <v>0</v>
      </c>
      <c r="I65" s="6">
        <v>0</v>
      </c>
      <c r="J65" s="6">
        <v>0</v>
      </c>
      <c r="K65" s="6">
        <v>0</v>
      </c>
      <c r="L65" s="6">
        <v>0</v>
      </c>
      <c r="M65" s="6">
        <v>0</v>
      </c>
      <c r="N65" s="5">
        <f t="shared" si="0"/>
        <v>0</v>
      </c>
    </row>
    <row r="66" spans="1:14">
      <c r="A66" t="s">
        <v>54</v>
      </c>
      <c r="B66" s="6">
        <v>0</v>
      </c>
      <c r="C66" s="6">
        <v>0</v>
      </c>
      <c r="D66" s="6">
        <v>0</v>
      </c>
      <c r="E66" s="6">
        <v>0</v>
      </c>
      <c r="F66" s="6">
        <v>0</v>
      </c>
      <c r="G66" s="6">
        <v>0</v>
      </c>
      <c r="H66" s="6">
        <v>0</v>
      </c>
      <c r="I66" s="6">
        <v>0</v>
      </c>
      <c r="J66" s="6">
        <v>0</v>
      </c>
      <c r="K66" s="6">
        <v>0</v>
      </c>
      <c r="L66" s="6">
        <v>0</v>
      </c>
      <c r="M66" s="6">
        <v>0</v>
      </c>
      <c r="N66" s="5">
        <f t="shared" si="0"/>
        <v>0</v>
      </c>
    </row>
    <row r="67" spans="1:14">
      <c r="A67" t="s">
        <v>55</v>
      </c>
      <c r="B67" s="6">
        <v>0</v>
      </c>
      <c r="C67" s="6">
        <v>0</v>
      </c>
      <c r="D67" s="6">
        <v>0</v>
      </c>
      <c r="E67" s="6">
        <v>0</v>
      </c>
      <c r="F67" s="6">
        <v>0</v>
      </c>
      <c r="G67" s="6">
        <v>0</v>
      </c>
      <c r="H67" s="6">
        <v>0</v>
      </c>
      <c r="I67" s="6">
        <v>0</v>
      </c>
      <c r="J67" s="6">
        <v>0</v>
      </c>
      <c r="K67" s="6">
        <v>0</v>
      </c>
      <c r="L67" s="6">
        <v>0</v>
      </c>
      <c r="M67" s="6">
        <v>0</v>
      </c>
      <c r="N67" s="5">
        <f t="shared" si="0"/>
        <v>0</v>
      </c>
    </row>
    <row r="68" spans="1:14">
      <c r="A68" t="s">
        <v>56</v>
      </c>
      <c r="B68" s="6">
        <v>0</v>
      </c>
      <c r="C68" s="6">
        <v>0</v>
      </c>
      <c r="D68" s="6">
        <v>0</v>
      </c>
      <c r="E68" s="6">
        <v>0</v>
      </c>
      <c r="F68" s="6">
        <v>0</v>
      </c>
      <c r="G68" s="6">
        <v>0</v>
      </c>
      <c r="H68" s="6">
        <v>0</v>
      </c>
      <c r="I68" s="6">
        <v>0</v>
      </c>
      <c r="J68" s="6">
        <v>0</v>
      </c>
      <c r="K68" s="6">
        <v>0</v>
      </c>
      <c r="L68" s="6">
        <v>0</v>
      </c>
      <c r="M68" s="6">
        <v>0</v>
      </c>
      <c r="N68" s="5">
        <f t="shared" si="0"/>
        <v>0</v>
      </c>
    </row>
    <row r="69" spans="1:14">
      <c r="A69" t="s">
        <v>57</v>
      </c>
      <c r="B69" s="6">
        <v>0</v>
      </c>
      <c r="C69" s="6">
        <v>0</v>
      </c>
      <c r="D69" s="6">
        <v>0</v>
      </c>
      <c r="E69" s="6">
        <v>0</v>
      </c>
      <c r="F69" s="6">
        <v>0</v>
      </c>
      <c r="G69" s="6">
        <v>0</v>
      </c>
      <c r="H69" s="6">
        <v>0</v>
      </c>
      <c r="I69" s="6">
        <v>0</v>
      </c>
      <c r="J69" s="6">
        <v>0</v>
      </c>
      <c r="K69" s="6">
        <v>0</v>
      </c>
      <c r="L69" s="6">
        <v>0</v>
      </c>
      <c r="M69" s="6">
        <v>0</v>
      </c>
      <c r="N69" s="5">
        <f t="shared" si="0"/>
        <v>0</v>
      </c>
    </row>
    <row r="70" spans="1:14">
      <c r="A70" t="s">
        <v>58</v>
      </c>
      <c r="B70" s="6">
        <v>0</v>
      </c>
      <c r="C70" s="6">
        <v>0</v>
      </c>
      <c r="D70" s="6">
        <v>0</v>
      </c>
      <c r="E70" s="6">
        <v>0</v>
      </c>
      <c r="F70" s="6">
        <v>0</v>
      </c>
      <c r="G70" s="6">
        <v>0</v>
      </c>
      <c r="H70" s="6">
        <v>0</v>
      </c>
      <c r="I70" s="6">
        <v>0</v>
      </c>
      <c r="J70" s="6">
        <v>0</v>
      </c>
      <c r="K70" s="6">
        <v>0</v>
      </c>
      <c r="L70" s="6">
        <v>0</v>
      </c>
      <c r="M70" s="6">
        <v>0</v>
      </c>
      <c r="N70" s="5">
        <f t="shared" si="0"/>
        <v>0</v>
      </c>
    </row>
    <row r="71" spans="1:14">
      <c r="A71" t="s">
        <v>59</v>
      </c>
      <c r="B71" s="6">
        <v>0</v>
      </c>
      <c r="C71" s="6">
        <v>0</v>
      </c>
      <c r="D71" s="6">
        <v>0</v>
      </c>
      <c r="E71" s="6">
        <v>0</v>
      </c>
      <c r="F71" s="6">
        <v>0</v>
      </c>
      <c r="G71" s="6">
        <v>0</v>
      </c>
      <c r="H71" s="6">
        <v>0</v>
      </c>
      <c r="I71" s="6">
        <v>0</v>
      </c>
      <c r="J71" s="6">
        <v>0</v>
      </c>
      <c r="K71" s="6">
        <v>0</v>
      </c>
      <c r="L71" s="6">
        <v>0</v>
      </c>
      <c r="M71" s="6">
        <v>0</v>
      </c>
      <c r="N71" s="5">
        <f t="shared" si="0"/>
        <v>0</v>
      </c>
    </row>
    <row r="72" spans="1:14">
      <c r="A72" t="s">
        <v>60</v>
      </c>
      <c r="B72" s="6">
        <v>0</v>
      </c>
      <c r="C72" s="6">
        <v>0</v>
      </c>
      <c r="D72" s="6">
        <v>0</v>
      </c>
      <c r="E72" s="6">
        <v>0</v>
      </c>
      <c r="F72" s="6">
        <v>0</v>
      </c>
      <c r="G72" s="6">
        <v>0</v>
      </c>
      <c r="H72" s="6">
        <v>0</v>
      </c>
      <c r="I72" s="6">
        <v>0</v>
      </c>
      <c r="J72" s="6">
        <v>0</v>
      </c>
      <c r="K72" s="6">
        <v>0</v>
      </c>
      <c r="L72" s="6">
        <v>0</v>
      </c>
      <c r="M72" s="6">
        <v>0</v>
      </c>
      <c r="N72" s="5">
        <f t="shared" si="0"/>
        <v>0</v>
      </c>
    </row>
    <row r="73" spans="1:14">
      <c r="A73" t="s">
        <v>130</v>
      </c>
      <c r="B73" s="6">
        <v>0</v>
      </c>
      <c r="C73" s="6">
        <v>0</v>
      </c>
      <c r="D73" s="6">
        <v>0</v>
      </c>
      <c r="E73" s="6">
        <v>0</v>
      </c>
      <c r="F73" s="6">
        <v>0</v>
      </c>
      <c r="G73" s="6">
        <v>0</v>
      </c>
      <c r="H73" s="6">
        <v>0</v>
      </c>
      <c r="I73" s="6">
        <v>0</v>
      </c>
      <c r="J73" s="6">
        <v>0</v>
      </c>
      <c r="K73" s="6">
        <v>0</v>
      </c>
      <c r="L73" s="6">
        <v>0</v>
      </c>
      <c r="M73" s="6">
        <v>0</v>
      </c>
      <c r="N73" s="5">
        <f t="shared" si="0"/>
        <v>0</v>
      </c>
    </row>
    <row r="74" spans="1:14">
      <c r="A74" t="s">
        <v>62</v>
      </c>
      <c r="B74" s="6">
        <v>0</v>
      </c>
      <c r="C74" s="6">
        <v>0</v>
      </c>
      <c r="D74" s="6">
        <v>0</v>
      </c>
      <c r="E74" s="6">
        <v>0</v>
      </c>
      <c r="F74" s="6">
        <v>0</v>
      </c>
      <c r="G74" s="6">
        <v>0</v>
      </c>
      <c r="H74" s="6">
        <v>0</v>
      </c>
      <c r="I74" s="6">
        <v>0</v>
      </c>
      <c r="J74" s="6">
        <v>0</v>
      </c>
      <c r="K74" s="6">
        <v>0</v>
      </c>
      <c r="L74" s="6">
        <v>0</v>
      </c>
      <c r="M74" s="6">
        <v>0</v>
      </c>
      <c r="N74" s="5">
        <f t="shared" si="0"/>
        <v>0</v>
      </c>
    </row>
    <row r="75" spans="1:14">
      <c r="A75" s="25" t="s">
        <v>63</v>
      </c>
      <c r="B75" s="6">
        <v>1173036.74</v>
      </c>
      <c r="C75" s="6">
        <v>609427.75</v>
      </c>
      <c r="D75" s="6">
        <v>530654.52</v>
      </c>
      <c r="E75" s="6">
        <v>568484.24</v>
      </c>
      <c r="F75" s="6">
        <v>509505.24</v>
      </c>
      <c r="G75" s="6">
        <v>526370.07999999996</v>
      </c>
      <c r="H75" s="6">
        <v>862185.25</v>
      </c>
      <c r="I75" s="6">
        <v>1212144.4099999999</v>
      </c>
      <c r="J75" s="6">
        <f>'Tourist Development Tax'!J75</f>
        <v>1642710.845</v>
      </c>
      <c r="K75" s="6">
        <f>'Tourist Development Tax'!K75</f>
        <v>919655.82</v>
      </c>
      <c r="L75" s="6">
        <f>'Tourist Development Tax'!L75</f>
        <v>776815.73</v>
      </c>
      <c r="M75" s="6">
        <f>'Tourist Development Tax'!M75</f>
        <v>1031303.06</v>
      </c>
      <c r="N75" s="5">
        <f t="shared" si="0"/>
        <v>10362293.685000001</v>
      </c>
    </row>
    <row r="76" spans="1:14">
      <c r="A76" t="s">
        <v>64</v>
      </c>
      <c r="B76" s="6">
        <v>0</v>
      </c>
      <c r="C76" s="6">
        <v>0</v>
      </c>
      <c r="D76" s="6">
        <v>0</v>
      </c>
      <c r="E76" s="6">
        <v>0</v>
      </c>
      <c r="F76" s="6">
        <v>0</v>
      </c>
      <c r="G76" s="6">
        <v>0</v>
      </c>
      <c r="H76" s="6">
        <v>0</v>
      </c>
      <c r="I76" s="6">
        <v>0</v>
      </c>
      <c r="J76" s="6">
        <v>0</v>
      </c>
      <c r="K76" s="6">
        <v>0</v>
      </c>
      <c r="L76" s="6">
        <v>0</v>
      </c>
      <c r="M76" s="6">
        <v>0</v>
      </c>
      <c r="N76" s="5">
        <f t="shared" si="0"/>
        <v>0</v>
      </c>
    </row>
    <row r="77" spans="1:14">
      <c r="A77" t="s">
        <v>65</v>
      </c>
      <c r="B77" s="6">
        <v>0</v>
      </c>
      <c r="C77" s="6">
        <v>0</v>
      </c>
      <c r="D77" s="6">
        <v>0</v>
      </c>
      <c r="E77" s="6">
        <v>0</v>
      </c>
      <c r="F77" s="6">
        <v>0</v>
      </c>
      <c r="G77" s="6">
        <v>0</v>
      </c>
      <c r="H77" s="6">
        <v>0</v>
      </c>
      <c r="I77" s="6">
        <v>0</v>
      </c>
      <c r="J77" s="6">
        <v>0</v>
      </c>
      <c r="K77" s="6">
        <v>0</v>
      </c>
      <c r="L77" s="6">
        <v>0</v>
      </c>
      <c r="M77" s="6">
        <v>0</v>
      </c>
      <c r="N77" s="5">
        <f>SUM(B77:M77)</f>
        <v>0</v>
      </c>
    </row>
    <row r="78" spans="1:14">
      <c r="A78" t="s">
        <v>66</v>
      </c>
      <c r="B78" s="6">
        <v>0</v>
      </c>
      <c r="C78" s="6">
        <v>0</v>
      </c>
      <c r="D78" s="6">
        <v>0</v>
      </c>
      <c r="E78" s="6">
        <v>0</v>
      </c>
      <c r="F78" s="6">
        <v>0</v>
      </c>
      <c r="G78" s="6">
        <v>0</v>
      </c>
      <c r="H78" s="6">
        <v>0</v>
      </c>
      <c r="I78" s="6">
        <v>0</v>
      </c>
      <c r="J78" s="6">
        <v>0</v>
      </c>
      <c r="K78" s="6">
        <v>0</v>
      </c>
      <c r="L78" s="6">
        <v>0</v>
      </c>
      <c r="M78" s="6">
        <v>0</v>
      </c>
      <c r="N78" s="5">
        <f>SUM(B78:M78)</f>
        <v>0</v>
      </c>
    </row>
    <row r="79" spans="1:14">
      <c r="A79" t="s">
        <v>1</v>
      </c>
    </row>
    <row r="80" spans="1:14">
      <c r="A80" t="s">
        <v>68</v>
      </c>
      <c r="B80" s="5">
        <f t="shared" ref="B80:M80" si="1">SUM(B12:B78)</f>
        <v>7236755.364000001</v>
      </c>
      <c r="C80" s="5">
        <f t="shared" si="1"/>
        <v>7348482.5433333339</v>
      </c>
      <c r="D80" s="5">
        <f t="shared" si="1"/>
        <v>6664241.8826666661</v>
      </c>
      <c r="E80" s="5">
        <f t="shared" si="1"/>
        <v>6029030.6833333327</v>
      </c>
      <c r="F80" s="5">
        <f t="shared" si="1"/>
        <v>6689103.3300000001</v>
      </c>
      <c r="G80" s="5">
        <f t="shared" si="1"/>
        <v>7973351.5313333338</v>
      </c>
      <c r="H80" s="5">
        <f t="shared" si="1"/>
        <v>10248541.630000001</v>
      </c>
      <c r="I80" s="5">
        <f t="shared" si="1"/>
        <v>11480517.916000001</v>
      </c>
      <c r="J80" s="5">
        <f t="shared" si="1"/>
        <v>12291919.035666669</v>
      </c>
      <c r="K80" s="5">
        <f t="shared" si="1"/>
        <v>12433568.216000002</v>
      </c>
      <c r="L80" s="5">
        <f t="shared" si="1"/>
        <v>9594600.7880000006</v>
      </c>
      <c r="M80" s="5">
        <f t="shared" si="1"/>
        <v>8613434.1506666671</v>
      </c>
      <c r="N80" s="5">
        <f>SUM(B80:M80)</f>
        <v>106603547.07100002</v>
      </c>
    </row>
    <row r="82" spans="7:7">
      <c r="G82" s="5"/>
    </row>
  </sheetData>
  <mergeCells count="5">
    <mergeCell ref="A7:N7"/>
    <mergeCell ref="A3:N3"/>
    <mergeCell ref="A4:N4"/>
    <mergeCell ref="A5:N5"/>
    <mergeCell ref="A6:N6"/>
  </mergeCells>
  <phoneticPr fontId="4" type="noConversion"/>
  <printOptions headings="1" gridLines="1"/>
  <pageMargins left="0.75" right="0.75" top="1" bottom="1" header="0.5" footer="0.5"/>
  <pageSetup scale="92" fitToHeight="1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27"/>
    <pageSetUpPr fitToPage="1"/>
  </sheetPr>
  <dimension ref="A1:N225"/>
  <sheetViews>
    <sheetView workbookViewId="0">
      <pane xSplit="1" ySplit="10" topLeftCell="B11" activePane="bottomRight" state="frozen"/>
      <selection pane="topRight" activeCell="B1" sqref="B1"/>
      <selection pane="bottomLeft" activeCell="A11" sqref="A11"/>
      <selection pane="bottomRight" activeCell="M12" sqref="M12:M78"/>
    </sheetView>
  </sheetViews>
  <sheetFormatPr defaultRowHeight="12.75"/>
  <cols>
    <col min="1" max="1" width="16.1640625" bestFit="1" customWidth="1"/>
    <col min="11" max="11" width="9.83203125" bestFit="1" customWidth="1"/>
    <col min="12" max="12" width="10.1640625" bestFit="1" customWidth="1"/>
    <col min="14" max="14" width="10.1640625" bestFit="1" customWidth="1"/>
  </cols>
  <sheetData>
    <row r="1" spans="1:14">
      <c r="A1" t="str">
        <f>'SFY1516'!A1</f>
        <v>VALIDATED TAX RECEIPTS DATA FOR:  JULY, 2015 thru June, 2016</v>
      </c>
      <c r="N1" t="s">
        <v>89</v>
      </c>
    </row>
    <row r="3" spans="1:14">
      <c r="A3" s="39" t="s">
        <v>69</v>
      </c>
      <c r="B3" s="39"/>
      <c r="C3" s="39"/>
      <c r="D3" s="39"/>
      <c r="E3" s="39"/>
      <c r="F3" s="39"/>
      <c r="G3" s="39"/>
      <c r="H3" s="39"/>
      <c r="I3" s="39"/>
      <c r="J3" s="39"/>
      <c r="K3" s="39"/>
      <c r="L3" s="39"/>
      <c r="M3" s="39"/>
      <c r="N3" s="39"/>
    </row>
    <row r="4" spans="1:14">
      <c r="A4" s="39" t="s">
        <v>131</v>
      </c>
      <c r="B4" s="39"/>
      <c r="C4" s="39"/>
      <c r="D4" s="39"/>
      <c r="E4" s="39"/>
      <c r="F4" s="39"/>
      <c r="G4" s="39"/>
      <c r="H4" s="39"/>
      <c r="I4" s="39"/>
      <c r="J4" s="39"/>
      <c r="K4" s="39"/>
      <c r="L4" s="39"/>
      <c r="M4" s="39"/>
      <c r="N4" s="39"/>
    </row>
    <row r="5" spans="1:14">
      <c r="A5" s="39" t="s">
        <v>70</v>
      </c>
      <c r="B5" s="39"/>
      <c r="C5" s="39"/>
      <c r="D5" s="39"/>
      <c r="E5" s="39"/>
      <c r="F5" s="39"/>
      <c r="G5" s="39"/>
      <c r="H5" s="39"/>
      <c r="I5" s="39"/>
      <c r="J5" s="39"/>
      <c r="K5" s="39"/>
      <c r="L5" s="39"/>
      <c r="M5" s="39"/>
      <c r="N5" s="39"/>
    </row>
    <row r="6" spans="1:14">
      <c r="A6" s="39" t="s">
        <v>135</v>
      </c>
      <c r="B6" s="39"/>
      <c r="C6" s="39"/>
      <c r="D6" s="39"/>
      <c r="E6" s="39"/>
      <c r="F6" s="39"/>
      <c r="G6" s="39"/>
      <c r="H6" s="39"/>
      <c r="I6" s="39"/>
      <c r="J6" s="39"/>
      <c r="K6" s="39"/>
      <c r="L6" s="39"/>
      <c r="M6" s="39"/>
      <c r="N6" s="39"/>
    </row>
    <row r="7" spans="1:14">
      <c r="A7" s="39" t="s">
        <v>134</v>
      </c>
      <c r="B7" s="39"/>
      <c r="C7" s="39"/>
      <c r="D7" s="39"/>
      <c r="E7" s="39"/>
      <c r="F7" s="39"/>
      <c r="G7" s="39"/>
      <c r="H7" s="39"/>
      <c r="I7" s="39"/>
      <c r="J7" s="39"/>
      <c r="K7" s="39"/>
      <c r="L7" s="39"/>
      <c r="M7" s="39"/>
      <c r="N7" s="39"/>
    </row>
    <row r="8" spans="1:14">
      <c r="N8" s="5"/>
    </row>
    <row r="9" spans="1:14">
      <c r="B9" s="1">
        <f>'Local Option Sales Tax Coll'!B9</f>
        <v>42186</v>
      </c>
      <c r="C9" s="1">
        <f>'Local Option Sales Tax Coll'!C9</f>
        <v>42217</v>
      </c>
      <c r="D9" s="1">
        <f>'Local Option Sales Tax Coll'!D9</f>
        <v>42248</v>
      </c>
      <c r="E9" s="1">
        <f>'Local Option Sales Tax Coll'!E9</f>
        <v>42278</v>
      </c>
      <c r="F9" s="1">
        <f>'Local Option Sales Tax Coll'!F9</f>
        <v>42309</v>
      </c>
      <c r="G9" s="1">
        <f>'Local Option Sales Tax Coll'!G9</f>
        <v>42339</v>
      </c>
      <c r="H9" s="1">
        <f>'Local Option Sales Tax Coll'!H9</f>
        <v>42370</v>
      </c>
      <c r="I9" s="1">
        <f>'Local Option Sales Tax Coll'!I9</f>
        <v>42401</v>
      </c>
      <c r="J9" s="1">
        <f>'Local Option Sales Tax Coll'!J9</f>
        <v>42430</v>
      </c>
      <c r="K9" s="1">
        <f>'Local Option Sales Tax Coll'!K9</f>
        <v>42461</v>
      </c>
      <c r="L9" s="1">
        <f>'Local Option Sales Tax Coll'!L9</f>
        <v>42491</v>
      </c>
      <c r="M9" s="1">
        <f>'Local Option Sales Tax Coll'!M9</f>
        <v>42522</v>
      </c>
      <c r="N9" s="1" t="str">
        <f>'Local Option Sales Tax Coll'!N9</f>
        <v>SFY15-16</v>
      </c>
    </row>
    <row r="10" spans="1:14">
      <c r="A10" t="s">
        <v>0</v>
      </c>
      <c r="B10" s="2"/>
      <c r="C10" s="2"/>
      <c r="D10" s="2"/>
      <c r="E10" s="2"/>
      <c r="F10" s="2"/>
      <c r="G10" s="2"/>
      <c r="H10" s="2"/>
      <c r="I10" s="2"/>
      <c r="J10" s="2"/>
      <c r="K10" s="2"/>
      <c r="L10" s="2"/>
      <c r="M10" s="2"/>
      <c r="N10" s="5"/>
    </row>
    <row r="11" spans="1:14">
      <c r="A11" t="s">
        <v>1</v>
      </c>
    </row>
    <row r="12" spans="1:14">
      <c r="A12" t="s">
        <v>90</v>
      </c>
      <c r="B12" s="12">
        <v>110084.6</v>
      </c>
      <c r="C12" s="13">
        <v>110907.86</v>
      </c>
      <c r="D12" s="13">
        <v>113669.83</v>
      </c>
      <c r="E12" s="13">
        <v>106529.02</v>
      </c>
      <c r="F12" s="16">
        <v>111417.26</v>
      </c>
      <c r="G12" s="13">
        <v>108054.74</v>
      </c>
      <c r="H12" s="19">
        <v>118052.27</v>
      </c>
      <c r="I12" s="21">
        <v>106635.20999999999</v>
      </c>
      <c r="J12" s="13">
        <v>115893.89</v>
      </c>
      <c r="K12" s="23">
        <v>126934.70000000001</v>
      </c>
      <c r="L12" s="23">
        <v>118189.11</v>
      </c>
      <c r="M12" s="23">
        <v>125886.23999999999</v>
      </c>
      <c r="N12" s="5">
        <f>SUM(B12:M12)</f>
        <v>1372254.7300000002</v>
      </c>
    </row>
    <row r="13" spans="1:14">
      <c r="A13" t="s">
        <v>91</v>
      </c>
      <c r="B13" s="12">
        <v>13350.92</v>
      </c>
      <c r="C13" s="13">
        <v>18189.969999999998</v>
      </c>
      <c r="D13" s="13">
        <v>21793.98</v>
      </c>
      <c r="E13" s="13">
        <v>11869.74</v>
      </c>
      <c r="F13" s="16">
        <v>12517.65</v>
      </c>
      <c r="G13" s="13">
        <v>12774.78</v>
      </c>
      <c r="H13" s="19">
        <v>25035.41</v>
      </c>
      <c r="I13" s="21">
        <v>10022.439999999999</v>
      </c>
      <c r="J13" s="13">
        <v>19171.140000000003</v>
      </c>
      <c r="K13" s="23">
        <v>12470.689999999999</v>
      </c>
      <c r="L13" s="23">
        <v>15477.560000000001</v>
      </c>
      <c r="M13" s="23">
        <v>12580.88</v>
      </c>
      <c r="N13" s="5">
        <f t="shared" ref="N13:N76" si="0">SUM(B13:M13)</f>
        <v>185255.16</v>
      </c>
    </row>
    <row r="14" spans="1:14">
      <c r="A14" s="31" t="s">
        <v>92</v>
      </c>
      <c r="B14" s="12">
        <v>100481.03</v>
      </c>
      <c r="C14" s="13">
        <v>108232.41</v>
      </c>
      <c r="D14" s="13">
        <v>104298.29999999999</v>
      </c>
      <c r="E14" s="13">
        <v>86378.049999999988</v>
      </c>
      <c r="F14" s="16">
        <v>93339.33</v>
      </c>
      <c r="G14" s="13">
        <v>77870.749999999985</v>
      </c>
      <c r="H14" s="19">
        <v>86101.58</v>
      </c>
      <c r="I14" s="21">
        <v>78150.53</v>
      </c>
      <c r="J14" s="13">
        <v>85726.69</v>
      </c>
      <c r="K14" s="23">
        <v>96307.81</v>
      </c>
      <c r="L14" s="23">
        <v>91641.09</v>
      </c>
      <c r="M14" s="23">
        <v>103627.42</v>
      </c>
      <c r="N14" s="5">
        <f t="shared" si="0"/>
        <v>1112154.99</v>
      </c>
    </row>
    <row r="15" spans="1:14">
      <c r="A15" t="s">
        <v>5</v>
      </c>
      <c r="B15" s="12">
        <v>1989.41</v>
      </c>
      <c r="C15" s="13">
        <v>1770.02</v>
      </c>
      <c r="D15" s="13">
        <v>1813.15</v>
      </c>
      <c r="E15" s="13">
        <v>1895.4299999999998</v>
      </c>
      <c r="F15" s="16">
        <v>1886.47</v>
      </c>
      <c r="G15" s="13">
        <v>1849.0500000000002</v>
      </c>
      <c r="H15" s="19">
        <v>3187.3399999999997</v>
      </c>
      <c r="I15" s="21">
        <v>1894.64</v>
      </c>
      <c r="J15" s="13">
        <v>3495.39</v>
      </c>
      <c r="K15" s="23">
        <v>4343.05</v>
      </c>
      <c r="L15" s="23">
        <v>3631.11</v>
      </c>
      <c r="M15" s="23">
        <v>3685.44</v>
      </c>
      <c r="N15" s="5">
        <f t="shared" si="0"/>
        <v>31440.499999999996</v>
      </c>
    </row>
    <row r="16" spans="1:14">
      <c r="A16" t="s">
        <v>93</v>
      </c>
      <c r="B16" s="12">
        <v>34990.050000000003</v>
      </c>
      <c r="C16" s="13">
        <v>31131.5</v>
      </c>
      <c r="D16" s="13">
        <v>31890.05</v>
      </c>
      <c r="E16" s="13">
        <v>33337.189999999995</v>
      </c>
      <c r="F16" s="16">
        <v>33179.53</v>
      </c>
      <c r="G16" s="13">
        <v>32521.5</v>
      </c>
      <c r="H16" s="19">
        <v>184861.94</v>
      </c>
      <c r="I16" s="21">
        <v>126608.12</v>
      </c>
      <c r="J16" s="13">
        <v>233576.59</v>
      </c>
      <c r="K16" s="23">
        <v>290220.39999999997</v>
      </c>
      <c r="L16" s="23">
        <v>242645.71</v>
      </c>
      <c r="M16" s="23">
        <v>246276.68</v>
      </c>
      <c r="N16" s="5">
        <f t="shared" si="0"/>
        <v>1521239.2599999998</v>
      </c>
    </row>
    <row r="17" spans="1:14">
      <c r="A17" t="s">
        <v>94</v>
      </c>
      <c r="B17" s="12">
        <v>736827.93</v>
      </c>
      <c r="C17" s="13">
        <v>740519.70000000007</v>
      </c>
      <c r="D17" s="13">
        <v>767233.21</v>
      </c>
      <c r="E17" s="13">
        <v>707714.73</v>
      </c>
      <c r="F17" s="16">
        <v>769650.84</v>
      </c>
      <c r="G17" s="13">
        <v>720015.08</v>
      </c>
      <c r="H17" s="19">
        <v>773348.15</v>
      </c>
      <c r="I17" s="21">
        <v>722916.25</v>
      </c>
      <c r="J17" s="13">
        <v>724948.38000000012</v>
      </c>
      <c r="K17" s="23">
        <v>848639.27</v>
      </c>
      <c r="L17" s="23">
        <v>739026.91</v>
      </c>
      <c r="M17" s="23">
        <v>800663.82000000007</v>
      </c>
      <c r="N17" s="5">
        <f t="shared" si="0"/>
        <v>9051504.2699999996</v>
      </c>
    </row>
    <row r="18" spans="1:14">
      <c r="A18" t="s">
        <v>8</v>
      </c>
      <c r="B18" s="12">
        <v>2660.03</v>
      </c>
      <c r="C18" s="13">
        <v>2366.7000000000003</v>
      </c>
      <c r="D18" s="13">
        <v>2424.37</v>
      </c>
      <c r="E18" s="13">
        <v>2534.38</v>
      </c>
      <c r="F18" s="16">
        <v>2522.39</v>
      </c>
      <c r="G18" s="13">
        <v>2472.36</v>
      </c>
      <c r="H18" s="19">
        <v>1707.3799999999999</v>
      </c>
      <c r="I18" s="21">
        <v>683.3</v>
      </c>
      <c r="J18" s="13">
        <v>1260.6200000000001</v>
      </c>
      <c r="K18" s="23">
        <v>1566.3300000000002</v>
      </c>
      <c r="L18" s="23">
        <v>1309.57</v>
      </c>
      <c r="M18" s="23">
        <v>1329.17</v>
      </c>
      <c r="N18" s="5">
        <f t="shared" si="0"/>
        <v>22836.6</v>
      </c>
    </row>
    <row r="19" spans="1:14">
      <c r="A19" t="s">
        <v>95</v>
      </c>
      <c r="B19" s="12">
        <v>79563.100000000006</v>
      </c>
      <c r="C19" s="13">
        <v>76381.719999999987</v>
      </c>
      <c r="D19" s="13">
        <v>79156.27</v>
      </c>
      <c r="E19" s="13">
        <v>75862.8</v>
      </c>
      <c r="F19" s="16">
        <v>82717.2</v>
      </c>
      <c r="G19" s="13">
        <v>85098.510000000009</v>
      </c>
      <c r="H19" s="19">
        <v>88909.72</v>
      </c>
      <c r="I19" s="21">
        <v>86343.46</v>
      </c>
      <c r="J19" s="13">
        <v>90773.33</v>
      </c>
      <c r="K19" s="23">
        <v>100692.34</v>
      </c>
      <c r="L19" s="23">
        <v>87375.5</v>
      </c>
      <c r="M19" s="23">
        <v>89758</v>
      </c>
      <c r="N19" s="5">
        <f t="shared" si="0"/>
        <v>1022631.95</v>
      </c>
    </row>
    <row r="20" spans="1:14">
      <c r="A20" t="s">
        <v>96</v>
      </c>
      <c r="B20" s="12">
        <v>47611.35</v>
      </c>
      <c r="C20" s="13">
        <v>48856.4</v>
      </c>
      <c r="D20" s="13">
        <v>49277.209999999992</v>
      </c>
      <c r="E20" s="13">
        <v>46738.720000000001</v>
      </c>
      <c r="F20" s="16">
        <v>49271.210000000006</v>
      </c>
      <c r="G20" s="13">
        <v>48623.28</v>
      </c>
      <c r="H20" s="19">
        <v>52152.060000000005</v>
      </c>
      <c r="I20" s="21">
        <v>47856.480000000003</v>
      </c>
      <c r="J20" s="13">
        <v>52190.549999999996</v>
      </c>
      <c r="K20" s="23">
        <v>58521.439999999995</v>
      </c>
      <c r="L20" s="23">
        <v>54728.58</v>
      </c>
      <c r="M20" s="23">
        <v>57091.72</v>
      </c>
      <c r="N20" s="5">
        <f t="shared" si="0"/>
        <v>612919</v>
      </c>
    </row>
    <row r="21" spans="1:14">
      <c r="A21" t="s">
        <v>97</v>
      </c>
      <c r="B21" s="12">
        <v>71394.070000000007</v>
      </c>
      <c r="C21" s="13">
        <v>73656.749999999985</v>
      </c>
      <c r="D21" s="13">
        <v>78857.960000000006</v>
      </c>
      <c r="E21" s="13">
        <v>71075.490000000005</v>
      </c>
      <c r="F21" s="16">
        <v>74269.42</v>
      </c>
      <c r="G21" s="13">
        <v>70287.460000000006</v>
      </c>
      <c r="H21" s="19">
        <v>77818.5</v>
      </c>
      <c r="I21" s="21">
        <v>72210.53</v>
      </c>
      <c r="J21" s="13">
        <v>72505.599999999991</v>
      </c>
      <c r="K21" s="23">
        <v>78653.81</v>
      </c>
      <c r="L21" s="23">
        <v>72698.25</v>
      </c>
      <c r="M21" s="23">
        <v>80024.710000000006</v>
      </c>
      <c r="N21" s="5">
        <f t="shared" si="0"/>
        <v>893452.55</v>
      </c>
    </row>
    <row r="22" spans="1:14">
      <c r="A22" t="s">
        <v>98</v>
      </c>
      <c r="B22" s="12">
        <v>113567.48000000001</v>
      </c>
      <c r="C22" s="13">
        <v>111229.12000000001</v>
      </c>
      <c r="D22" s="13">
        <v>113298.2</v>
      </c>
      <c r="E22" s="13">
        <v>106578.76</v>
      </c>
      <c r="F22" s="16">
        <v>118348.69</v>
      </c>
      <c r="G22" s="13">
        <v>117608.51</v>
      </c>
      <c r="H22" s="19">
        <v>132640.42000000001</v>
      </c>
      <c r="I22" s="21">
        <v>138040.88</v>
      </c>
      <c r="J22" s="13">
        <v>141882.74</v>
      </c>
      <c r="K22" s="23">
        <v>161533.98000000001</v>
      </c>
      <c r="L22" s="23">
        <v>139808.07999999999</v>
      </c>
      <c r="M22" s="23">
        <v>135630.26999999999</v>
      </c>
      <c r="N22" s="5">
        <f t="shared" si="0"/>
        <v>1530167.1300000001</v>
      </c>
    </row>
    <row r="23" spans="1:14">
      <c r="A23" t="s">
        <v>12</v>
      </c>
      <c r="B23" s="12">
        <v>59594.799999999996</v>
      </c>
      <c r="C23" s="13">
        <v>60961.93</v>
      </c>
      <c r="D23" s="13">
        <v>57482.23</v>
      </c>
      <c r="E23" s="13">
        <v>51680.72</v>
      </c>
      <c r="F23" s="16">
        <v>52423.75</v>
      </c>
      <c r="G23" s="13">
        <v>52376.85</v>
      </c>
      <c r="H23" s="19">
        <v>54190.11</v>
      </c>
      <c r="I23" s="21">
        <v>35229.08</v>
      </c>
      <c r="J23" s="13">
        <v>45909.75</v>
      </c>
      <c r="K23" s="23">
        <v>50534.720000000008</v>
      </c>
      <c r="L23" s="23">
        <v>43203.409999999996</v>
      </c>
      <c r="M23" s="23">
        <v>47067.83</v>
      </c>
      <c r="N23" s="5">
        <f t="shared" si="0"/>
        <v>610655.17999999993</v>
      </c>
    </row>
    <row r="24" spans="1:14">
      <c r="A24" t="s">
        <v>129</v>
      </c>
      <c r="B24" s="12">
        <v>960930.55</v>
      </c>
      <c r="C24" s="13">
        <v>965402.01</v>
      </c>
      <c r="D24" s="13">
        <v>1010363.1799999999</v>
      </c>
      <c r="E24" s="13">
        <v>959707.65</v>
      </c>
      <c r="F24" s="16">
        <v>1014028.91</v>
      </c>
      <c r="G24" s="13">
        <v>947309.23999999987</v>
      </c>
      <c r="H24" s="19">
        <v>964956.24</v>
      </c>
      <c r="I24" s="21">
        <v>875889.23</v>
      </c>
      <c r="J24" s="13">
        <v>891703.81</v>
      </c>
      <c r="K24" s="23">
        <v>965507.51</v>
      </c>
      <c r="L24" s="23">
        <v>920410.74</v>
      </c>
      <c r="M24" s="23">
        <v>1027051.34</v>
      </c>
      <c r="N24" s="5">
        <f t="shared" si="0"/>
        <v>11503260.41</v>
      </c>
    </row>
    <row r="25" spans="1:14">
      <c r="A25" t="s">
        <v>13</v>
      </c>
      <c r="B25" s="12">
        <v>12896.460000000001</v>
      </c>
      <c r="C25" s="13">
        <v>12685.69</v>
      </c>
      <c r="D25" s="13">
        <v>12238.650000000001</v>
      </c>
      <c r="E25" s="13">
        <v>11091.53</v>
      </c>
      <c r="F25" s="16">
        <v>12519.109999999999</v>
      </c>
      <c r="G25" s="13">
        <v>12247.86</v>
      </c>
      <c r="H25" s="19">
        <v>13060.48</v>
      </c>
      <c r="I25" s="21">
        <v>11656.43</v>
      </c>
      <c r="J25" s="13">
        <v>13276.36</v>
      </c>
      <c r="K25" s="23">
        <v>14555.8</v>
      </c>
      <c r="L25" s="23">
        <v>12753.69</v>
      </c>
      <c r="M25" s="23">
        <v>13231.29</v>
      </c>
      <c r="N25" s="5">
        <f t="shared" si="0"/>
        <v>152213.35</v>
      </c>
    </row>
    <row r="26" spans="1:14">
      <c r="A26" t="s">
        <v>14</v>
      </c>
      <c r="B26" s="12">
        <v>2040.46</v>
      </c>
      <c r="C26" s="13">
        <v>1815.45</v>
      </c>
      <c r="D26" s="13">
        <v>1859.68</v>
      </c>
      <c r="E26" s="13">
        <v>1944.0600000000002</v>
      </c>
      <c r="F26" s="16">
        <v>1934.87</v>
      </c>
      <c r="G26" s="13">
        <v>1896.49</v>
      </c>
      <c r="H26" s="19">
        <v>4196.2299999999996</v>
      </c>
      <c r="I26" s="21">
        <v>2614.7200000000003</v>
      </c>
      <c r="J26" s="13">
        <v>4823.8399999999992</v>
      </c>
      <c r="K26" s="23">
        <v>5993.6500000000005</v>
      </c>
      <c r="L26" s="23">
        <v>5011.13</v>
      </c>
      <c r="M26" s="23">
        <v>5086.12</v>
      </c>
      <c r="N26" s="5">
        <f t="shared" si="0"/>
        <v>39216.700000000004</v>
      </c>
    </row>
    <row r="27" spans="1:14">
      <c r="A27" t="s">
        <v>99</v>
      </c>
      <c r="B27" s="12">
        <v>113444.88</v>
      </c>
      <c r="C27" s="13">
        <v>100934.63</v>
      </c>
      <c r="D27" s="13">
        <v>103394.04999999999</v>
      </c>
      <c r="E27" s="13">
        <v>108085.98</v>
      </c>
      <c r="F27" s="16">
        <v>107574.79</v>
      </c>
      <c r="G27" s="13">
        <v>105441.29</v>
      </c>
      <c r="H27" s="19">
        <v>93499.72</v>
      </c>
      <c r="I27" s="21">
        <v>44121.93</v>
      </c>
      <c r="J27" s="13">
        <v>81399.600000000006</v>
      </c>
      <c r="K27" s="23">
        <v>101139.54</v>
      </c>
      <c r="L27" s="23">
        <v>84560.12</v>
      </c>
      <c r="M27" s="23">
        <v>85825.489999999991</v>
      </c>
      <c r="N27" s="5">
        <f t="shared" si="0"/>
        <v>1129422.02</v>
      </c>
    </row>
    <row r="28" spans="1:14">
      <c r="A28" t="s">
        <v>100</v>
      </c>
      <c r="B28" s="12">
        <v>139270.59</v>
      </c>
      <c r="C28" s="13">
        <v>143165.97999999998</v>
      </c>
      <c r="D28" s="13">
        <v>140001.06</v>
      </c>
      <c r="E28" s="13">
        <v>130984.43</v>
      </c>
      <c r="F28" s="16">
        <v>136246.38</v>
      </c>
      <c r="G28" s="13">
        <v>125605.72</v>
      </c>
      <c r="H28" s="19">
        <v>129523.35999999999</v>
      </c>
      <c r="I28" s="21">
        <v>115748.70999999999</v>
      </c>
      <c r="J28" s="13">
        <v>125344.54</v>
      </c>
      <c r="K28" s="23">
        <v>136125.87000000002</v>
      </c>
      <c r="L28" s="23">
        <v>128677.8</v>
      </c>
      <c r="M28" s="23">
        <v>140842.66999999998</v>
      </c>
      <c r="N28" s="5">
        <f t="shared" si="0"/>
        <v>1591537.11</v>
      </c>
    </row>
    <row r="29" spans="1:14">
      <c r="A29" t="s">
        <v>17</v>
      </c>
      <c r="B29" s="12">
        <v>36318.799999999996</v>
      </c>
      <c r="C29" s="13">
        <v>37552.910000000003</v>
      </c>
      <c r="D29" s="13">
        <v>36568.379999999997</v>
      </c>
      <c r="E29" s="13">
        <v>32171.93</v>
      </c>
      <c r="F29" s="16">
        <v>36157.61</v>
      </c>
      <c r="G29" s="13">
        <v>35224.99</v>
      </c>
      <c r="H29" s="19">
        <v>38642.640000000007</v>
      </c>
      <c r="I29" s="21">
        <v>34310.92</v>
      </c>
      <c r="J29" s="13">
        <v>34845.629999999997</v>
      </c>
      <c r="K29" s="23">
        <v>42581.73</v>
      </c>
      <c r="L29" s="23">
        <v>37851.61</v>
      </c>
      <c r="M29" s="23">
        <v>40826.949999999997</v>
      </c>
      <c r="N29" s="5">
        <f t="shared" si="0"/>
        <v>443054.1</v>
      </c>
    </row>
    <row r="30" spans="1:14">
      <c r="A30" t="s">
        <v>18</v>
      </c>
      <c r="B30" s="12">
        <v>1328.8600000000001</v>
      </c>
      <c r="C30" s="13">
        <v>1182.3200000000002</v>
      </c>
      <c r="D30" s="13">
        <v>1211.1400000000001</v>
      </c>
      <c r="E30" s="13">
        <v>1266.0899999999999</v>
      </c>
      <c r="F30" s="16">
        <v>1260.1099999999999</v>
      </c>
      <c r="G30" s="13">
        <v>1235.1100000000001</v>
      </c>
      <c r="H30" s="19">
        <v>1093.5700000000002</v>
      </c>
      <c r="I30" s="21">
        <v>515.63</v>
      </c>
      <c r="J30" s="13">
        <v>951.26</v>
      </c>
      <c r="K30" s="23">
        <v>1181.96</v>
      </c>
      <c r="L30" s="23">
        <v>988.2</v>
      </c>
      <c r="M30" s="23">
        <v>1003.0099999999999</v>
      </c>
      <c r="N30" s="5">
        <f t="shared" si="0"/>
        <v>13217.26</v>
      </c>
    </row>
    <row r="31" spans="1:14">
      <c r="A31" t="s">
        <v>19</v>
      </c>
      <c r="B31" s="12">
        <v>3721.65</v>
      </c>
      <c r="C31" s="13">
        <v>3311.24</v>
      </c>
      <c r="D31" s="13">
        <v>3391.93</v>
      </c>
      <c r="E31" s="13">
        <v>3545.8500000000004</v>
      </c>
      <c r="F31" s="16">
        <v>3529.08</v>
      </c>
      <c r="G31" s="13">
        <v>3459.0899999999997</v>
      </c>
      <c r="H31" s="19">
        <v>4854.08</v>
      </c>
      <c r="I31" s="21">
        <v>150911.57999999999</v>
      </c>
      <c r="J31" s="13">
        <v>5057.74</v>
      </c>
      <c r="K31" s="23">
        <v>6284.2699999999995</v>
      </c>
      <c r="L31" s="23">
        <v>5254.11</v>
      </c>
      <c r="M31" s="23">
        <v>5332.75</v>
      </c>
      <c r="N31" s="5">
        <f t="shared" si="0"/>
        <v>198653.36999999997</v>
      </c>
    </row>
    <row r="32" spans="1:14">
      <c r="A32" t="s">
        <v>20</v>
      </c>
      <c r="B32" s="12">
        <v>6653.92</v>
      </c>
      <c r="C32" s="13">
        <v>6490.83</v>
      </c>
      <c r="D32" s="13">
        <v>6365.63</v>
      </c>
      <c r="E32" s="13">
        <v>6319.46</v>
      </c>
      <c r="F32" s="16">
        <v>7302.88</v>
      </c>
      <c r="G32" s="13">
        <v>7258.21</v>
      </c>
      <c r="H32" s="19">
        <v>8107.02</v>
      </c>
      <c r="I32" s="21">
        <v>6736.8600000000006</v>
      </c>
      <c r="J32" s="13">
        <v>6405.59</v>
      </c>
      <c r="K32" s="23">
        <v>7221.4900000000007</v>
      </c>
      <c r="L32" s="23">
        <v>6583.4299999999994</v>
      </c>
      <c r="M32" s="23">
        <v>6897.7800000000007</v>
      </c>
      <c r="N32" s="5">
        <f t="shared" si="0"/>
        <v>82343.099999999991</v>
      </c>
    </row>
    <row r="33" spans="1:14">
      <c r="A33" t="s">
        <v>21</v>
      </c>
      <c r="B33" s="12">
        <v>3357.63</v>
      </c>
      <c r="C33" s="13">
        <v>3175.9</v>
      </c>
      <c r="D33" s="13">
        <v>3190.77</v>
      </c>
      <c r="E33" s="13">
        <v>3007.71</v>
      </c>
      <c r="F33" s="16">
        <v>3412</v>
      </c>
      <c r="G33" s="13">
        <v>3584</v>
      </c>
      <c r="H33" s="19">
        <v>5602.5099999999993</v>
      </c>
      <c r="I33" s="21">
        <v>4856.37</v>
      </c>
      <c r="J33" s="13">
        <v>6133.35</v>
      </c>
      <c r="K33" s="23">
        <v>5952.04</v>
      </c>
      <c r="L33" s="23">
        <v>5867.9599999999991</v>
      </c>
      <c r="M33" s="23">
        <v>5021.5599999999995</v>
      </c>
      <c r="N33" s="5">
        <f t="shared" si="0"/>
        <v>53161.799999999996</v>
      </c>
    </row>
    <row r="34" spans="1:14">
      <c r="A34" t="s">
        <v>101</v>
      </c>
      <c r="B34" s="12">
        <v>6284.53</v>
      </c>
      <c r="C34" s="13">
        <v>6835.75</v>
      </c>
      <c r="D34" s="13">
        <v>5421.9299999999994</v>
      </c>
      <c r="E34" s="13">
        <v>4869.2399999999989</v>
      </c>
      <c r="F34" s="16">
        <v>4861.74</v>
      </c>
      <c r="G34" s="13">
        <v>4294.7999999999993</v>
      </c>
      <c r="H34" s="19">
        <v>4786.1899999999996</v>
      </c>
      <c r="I34" s="21">
        <v>4441.6900000000005</v>
      </c>
      <c r="J34" s="13">
        <v>4830.32</v>
      </c>
      <c r="K34" s="23">
        <v>5907.39</v>
      </c>
      <c r="L34" s="23">
        <v>5563.19</v>
      </c>
      <c r="M34" s="23">
        <v>7056.6100000000006</v>
      </c>
      <c r="N34" s="5">
        <f t="shared" si="0"/>
        <v>65153.38</v>
      </c>
    </row>
    <row r="35" spans="1:14">
      <c r="A35" t="s">
        <v>23</v>
      </c>
      <c r="B35" s="12">
        <v>8935.18</v>
      </c>
      <c r="C35" s="13">
        <v>7949.85</v>
      </c>
      <c r="D35" s="13">
        <v>8143.56</v>
      </c>
      <c r="E35" s="13">
        <v>8513.1</v>
      </c>
      <c r="F35" s="16">
        <v>8472.84</v>
      </c>
      <c r="G35" s="13">
        <v>8304.81</v>
      </c>
      <c r="H35" s="19">
        <v>5156.18</v>
      </c>
      <c r="I35" s="21">
        <v>351700.74</v>
      </c>
      <c r="J35" s="13">
        <v>3460.9100000000003</v>
      </c>
      <c r="K35" s="23">
        <v>4300.22</v>
      </c>
      <c r="L35" s="23">
        <v>3595.29</v>
      </c>
      <c r="M35" s="23">
        <v>3649.09</v>
      </c>
      <c r="N35" s="5">
        <f t="shared" si="0"/>
        <v>422181.76999999996</v>
      </c>
    </row>
    <row r="36" spans="1:14">
      <c r="A36" t="s">
        <v>24</v>
      </c>
      <c r="B36" s="12">
        <v>12694.750000000002</v>
      </c>
      <c r="C36" s="13">
        <v>11771.59</v>
      </c>
      <c r="D36" s="13">
        <v>12205.07</v>
      </c>
      <c r="E36" s="13">
        <v>12191.359999999999</v>
      </c>
      <c r="F36" s="16">
        <v>12658.18</v>
      </c>
      <c r="G36" s="13">
        <v>13159.44</v>
      </c>
      <c r="H36" s="19">
        <v>13794.92</v>
      </c>
      <c r="I36" s="21">
        <v>11714.24</v>
      </c>
      <c r="J36" s="13">
        <v>13283.960000000001</v>
      </c>
      <c r="K36" s="23">
        <v>15102.58</v>
      </c>
      <c r="L36" s="23">
        <v>13164.690000000002</v>
      </c>
      <c r="M36" s="23">
        <v>13654.009999999998</v>
      </c>
      <c r="N36" s="5">
        <f t="shared" si="0"/>
        <v>155394.79000000004</v>
      </c>
    </row>
    <row r="37" spans="1:14">
      <c r="A37" t="s">
        <v>25</v>
      </c>
      <c r="B37" s="12">
        <v>22355.969999999998</v>
      </c>
      <c r="C37" s="13">
        <v>20352.77</v>
      </c>
      <c r="D37" s="13">
        <v>21150.38</v>
      </c>
      <c r="E37" s="13">
        <v>19988.14</v>
      </c>
      <c r="F37" s="16">
        <v>21126.03</v>
      </c>
      <c r="G37" s="13">
        <v>20597.719999999998</v>
      </c>
      <c r="H37" s="19">
        <v>22055.420000000002</v>
      </c>
      <c r="I37" s="21">
        <v>17253.410000000003</v>
      </c>
      <c r="J37" s="13">
        <v>21302.3</v>
      </c>
      <c r="K37" s="23">
        <v>25252.260000000006</v>
      </c>
      <c r="L37" s="23">
        <v>22468.37</v>
      </c>
      <c r="M37" s="23">
        <v>24491.96</v>
      </c>
      <c r="N37" s="5">
        <f t="shared" si="0"/>
        <v>258394.72999999998</v>
      </c>
    </row>
    <row r="38" spans="1:14">
      <c r="A38" t="s">
        <v>102</v>
      </c>
      <c r="B38" s="12">
        <v>66596.12000000001</v>
      </c>
      <c r="C38" s="13">
        <v>65889.77</v>
      </c>
      <c r="D38" s="13">
        <v>67165.119999999995</v>
      </c>
      <c r="E38" s="13">
        <v>63001.68</v>
      </c>
      <c r="F38" s="16">
        <v>68578.44</v>
      </c>
      <c r="G38" s="13">
        <v>67542.890000000014</v>
      </c>
      <c r="H38" s="19">
        <v>71594.2</v>
      </c>
      <c r="I38" s="21">
        <v>66548.350000000006</v>
      </c>
      <c r="J38" s="13">
        <v>79445.899999999994</v>
      </c>
      <c r="K38" s="23">
        <v>78938.89</v>
      </c>
      <c r="L38" s="23">
        <v>70814.069999999992</v>
      </c>
      <c r="M38" s="23">
        <v>79543.98</v>
      </c>
      <c r="N38" s="5">
        <f t="shared" si="0"/>
        <v>845659.41</v>
      </c>
    </row>
    <row r="39" spans="1:14">
      <c r="A39" t="s">
        <v>27</v>
      </c>
      <c r="B39" s="12">
        <v>44983.61</v>
      </c>
      <c r="C39" s="13">
        <v>43341.89</v>
      </c>
      <c r="D39" s="13">
        <v>44429.9</v>
      </c>
      <c r="E39" s="13">
        <v>42770.38</v>
      </c>
      <c r="F39" s="16">
        <v>44520.1</v>
      </c>
      <c r="G39" s="13">
        <v>46060.83</v>
      </c>
      <c r="H39" s="19">
        <v>46443.5</v>
      </c>
      <c r="I39" s="21">
        <v>41262.880000000005</v>
      </c>
      <c r="J39" s="13">
        <v>45190.26</v>
      </c>
      <c r="K39" s="23">
        <v>50301.569999999992</v>
      </c>
      <c r="L39" s="23">
        <v>43165.07</v>
      </c>
      <c r="M39" s="23">
        <v>42870.36</v>
      </c>
      <c r="N39" s="5">
        <f t="shared" si="0"/>
        <v>535340.35000000009</v>
      </c>
    </row>
    <row r="40" spans="1:14">
      <c r="A40" t="s">
        <v>103</v>
      </c>
      <c r="B40" s="12">
        <v>599641.26</v>
      </c>
      <c r="C40" s="13">
        <v>593927.17000000004</v>
      </c>
      <c r="D40" s="13">
        <v>610366.77999999991</v>
      </c>
      <c r="E40" s="13">
        <v>591589.98</v>
      </c>
      <c r="F40" s="16">
        <v>601035.32999999996</v>
      </c>
      <c r="G40" s="13">
        <v>615623.01</v>
      </c>
      <c r="H40" s="19">
        <v>597270.23</v>
      </c>
      <c r="I40" s="21">
        <v>539299.63</v>
      </c>
      <c r="J40" s="13">
        <v>577310.48</v>
      </c>
      <c r="K40" s="23">
        <v>622153.34</v>
      </c>
      <c r="L40" s="23">
        <v>559627.5</v>
      </c>
      <c r="M40" s="23">
        <v>624972.53</v>
      </c>
      <c r="N40" s="5">
        <f t="shared" si="0"/>
        <v>7132817.2399999993</v>
      </c>
    </row>
    <row r="41" spans="1:14">
      <c r="A41" t="s">
        <v>29</v>
      </c>
      <c r="B41" s="12">
        <v>10474.15</v>
      </c>
      <c r="C41" s="13">
        <v>10703.77</v>
      </c>
      <c r="D41" s="13">
        <v>9764.7799999999988</v>
      </c>
      <c r="E41" s="13">
        <v>8946.92</v>
      </c>
      <c r="F41" s="16">
        <v>9371.7799999999988</v>
      </c>
      <c r="G41" s="13">
        <v>9036.33</v>
      </c>
      <c r="H41" s="19">
        <v>8383.6400000000012</v>
      </c>
      <c r="I41" s="21">
        <v>6229.54</v>
      </c>
      <c r="J41" s="13">
        <v>7179.12</v>
      </c>
      <c r="K41" s="23">
        <v>8886.2700000000023</v>
      </c>
      <c r="L41" s="23">
        <v>8022.0400000000009</v>
      </c>
      <c r="M41" s="23">
        <v>9352.2099999999991</v>
      </c>
      <c r="N41" s="5">
        <f t="shared" si="0"/>
        <v>106350.54999999999</v>
      </c>
    </row>
    <row r="42" spans="1:14">
      <c r="A42" t="s">
        <v>104</v>
      </c>
      <c r="B42" s="12">
        <v>20808.36</v>
      </c>
      <c r="C42" s="13">
        <v>18513.72</v>
      </c>
      <c r="D42" s="13">
        <v>18964.84</v>
      </c>
      <c r="E42" s="13">
        <v>19825.43</v>
      </c>
      <c r="F42" s="16">
        <v>19731.669999999998</v>
      </c>
      <c r="G42" s="13">
        <v>19340.329999999998</v>
      </c>
      <c r="H42" s="19">
        <v>12298.839999999998</v>
      </c>
      <c r="I42" s="21">
        <v>4579.54</v>
      </c>
      <c r="J42" s="13">
        <v>8448.7000000000007</v>
      </c>
      <c r="K42" s="23">
        <v>10497.560000000001</v>
      </c>
      <c r="L42" s="23">
        <v>8776.74</v>
      </c>
      <c r="M42" s="23">
        <v>8908.08</v>
      </c>
      <c r="N42" s="5">
        <f t="shared" si="0"/>
        <v>170693.81</v>
      </c>
    </row>
    <row r="43" spans="1:14">
      <c r="A43" t="s">
        <v>31</v>
      </c>
      <c r="B43" s="12">
        <v>55558.61</v>
      </c>
      <c r="C43" s="13">
        <v>55612.3</v>
      </c>
      <c r="D43" s="13">
        <v>74719.05</v>
      </c>
      <c r="E43" s="13">
        <v>52904.270000000004</v>
      </c>
      <c r="F43" s="16">
        <v>62450.879999999997</v>
      </c>
      <c r="G43" s="13">
        <v>55371.32</v>
      </c>
      <c r="H43" s="19">
        <v>42720.479999999996</v>
      </c>
      <c r="I43" s="21">
        <v>32234.5</v>
      </c>
      <c r="J43" s="13">
        <v>34127.769999999997</v>
      </c>
      <c r="K43" s="23">
        <v>40248.450000000004</v>
      </c>
      <c r="L43" s="23">
        <v>35554.18</v>
      </c>
      <c r="M43" s="23">
        <v>41173.14</v>
      </c>
      <c r="N43" s="5">
        <f t="shared" si="0"/>
        <v>582674.95000000007</v>
      </c>
    </row>
    <row r="44" spans="1:14">
      <c r="A44" t="s">
        <v>32</v>
      </c>
      <c r="B44" s="12">
        <v>13207.949999999999</v>
      </c>
      <c r="C44" s="13">
        <v>12984.2</v>
      </c>
      <c r="D44" s="13">
        <v>12082.59</v>
      </c>
      <c r="E44" s="13">
        <v>11464.789999999999</v>
      </c>
      <c r="F44" s="16">
        <v>11892.480000000001</v>
      </c>
      <c r="G44" s="13">
        <v>11924.240000000002</v>
      </c>
      <c r="H44" s="19">
        <v>10759.64</v>
      </c>
      <c r="I44" s="21">
        <v>7366.5999999999995</v>
      </c>
      <c r="J44" s="13">
        <v>8546.7900000000009</v>
      </c>
      <c r="K44" s="23">
        <v>10853.12</v>
      </c>
      <c r="L44" s="23">
        <v>8648.11</v>
      </c>
      <c r="M44" s="23">
        <v>10348.16</v>
      </c>
      <c r="N44" s="5">
        <f t="shared" si="0"/>
        <v>130078.67000000003</v>
      </c>
    </row>
    <row r="45" spans="1:14">
      <c r="A45" t="s">
        <v>33</v>
      </c>
      <c r="B45" s="12">
        <v>602.63</v>
      </c>
      <c r="C45" s="13">
        <v>536.18000000000006</v>
      </c>
      <c r="D45" s="13">
        <v>549.24</v>
      </c>
      <c r="E45" s="13">
        <v>574.16999999999996</v>
      </c>
      <c r="F45" s="16">
        <v>571.44000000000005</v>
      </c>
      <c r="G45" s="13">
        <v>560.11</v>
      </c>
      <c r="H45" s="19">
        <v>1637.64</v>
      </c>
      <c r="I45" s="21">
        <v>1060.71</v>
      </c>
      <c r="J45" s="13">
        <v>1956.8899999999999</v>
      </c>
      <c r="K45" s="23">
        <v>2431.44</v>
      </c>
      <c r="L45" s="23">
        <v>2032.8700000000001</v>
      </c>
      <c r="M45" s="23">
        <v>2063.2799999999997</v>
      </c>
      <c r="N45" s="5">
        <f t="shared" si="0"/>
        <v>14576.600000000002</v>
      </c>
    </row>
    <row r="46" spans="1:14">
      <c r="A46" t="s">
        <v>105</v>
      </c>
      <c r="B46" s="12">
        <v>125110.74</v>
      </c>
      <c r="C46" s="13">
        <v>119851.85</v>
      </c>
      <c r="D46" s="13">
        <v>126259.94000000002</v>
      </c>
      <c r="E46" s="13">
        <v>121884.62999999999</v>
      </c>
      <c r="F46" s="16">
        <v>128919.24</v>
      </c>
      <c r="G46" s="13">
        <v>131887.66999999998</v>
      </c>
      <c r="H46" s="19">
        <v>137003.28000000003</v>
      </c>
      <c r="I46" s="21">
        <v>128141.23999999999</v>
      </c>
      <c r="J46" s="13">
        <v>136884.94</v>
      </c>
      <c r="K46" s="23">
        <v>150056.50000000003</v>
      </c>
      <c r="L46" s="23">
        <v>133255.99</v>
      </c>
      <c r="M46" s="23">
        <v>143616.04999999999</v>
      </c>
      <c r="N46" s="5">
        <f t="shared" si="0"/>
        <v>1582872.07</v>
      </c>
    </row>
    <row r="47" spans="1:14">
      <c r="A47" t="s">
        <v>106</v>
      </c>
      <c r="B47" s="12">
        <v>275822.84999999998</v>
      </c>
      <c r="C47" s="13">
        <v>260468.78999999998</v>
      </c>
      <c r="D47" s="13">
        <v>277385.74</v>
      </c>
      <c r="E47" s="13">
        <v>264771.07</v>
      </c>
      <c r="F47" s="16">
        <v>289640.63</v>
      </c>
      <c r="G47" s="13">
        <v>289984.27</v>
      </c>
      <c r="H47" s="19">
        <v>316250.55000000005</v>
      </c>
      <c r="I47" s="21">
        <v>316868.81</v>
      </c>
      <c r="J47" s="13">
        <v>330190.09000000003</v>
      </c>
      <c r="K47" s="23">
        <v>373239.45999999996</v>
      </c>
      <c r="L47" s="23">
        <v>310820.66000000003</v>
      </c>
      <c r="M47" s="23">
        <v>329286.63</v>
      </c>
      <c r="N47" s="5">
        <f t="shared" si="0"/>
        <v>3634729.55</v>
      </c>
    </row>
    <row r="48" spans="1:14">
      <c r="A48" t="s">
        <v>107</v>
      </c>
      <c r="B48" s="12">
        <v>120112.68000000001</v>
      </c>
      <c r="C48" s="13">
        <v>122272.85</v>
      </c>
      <c r="D48" s="13">
        <v>124858.23</v>
      </c>
      <c r="E48" s="13">
        <v>118531.05000000002</v>
      </c>
      <c r="F48" s="16">
        <v>126081.06</v>
      </c>
      <c r="G48" s="13">
        <v>111605.43000000001</v>
      </c>
      <c r="H48" s="19">
        <v>120462.20999999999</v>
      </c>
      <c r="I48" s="21">
        <v>109929.66</v>
      </c>
      <c r="J48" s="13">
        <v>117404.98</v>
      </c>
      <c r="K48" s="23">
        <v>128124.13</v>
      </c>
      <c r="L48" s="23">
        <v>117886.58</v>
      </c>
      <c r="M48" s="23">
        <v>124316.05</v>
      </c>
      <c r="N48" s="5">
        <f t="shared" si="0"/>
        <v>1441584.9100000004</v>
      </c>
    </row>
    <row r="49" spans="1:14">
      <c r="A49" t="s">
        <v>37</v>
      </c>
      <c r="B49" s="12">
        <v>4727.1000000000004</v>
      </c>
      <c r="C49" s="13">
        <v>4205.8200000000006</v>
      </c>
      <c r="D49" s="13">
        <v>4308.3</v>
      </c>
      <c r="E49" s="13">
        <v>4503.8</v>
      </c>
      <c r="F49" s="16">
        <v>4482.51</v>
      </c>
      <c r="G49" s="13">
        <v>4393.6000000000004</v>
      </c>
      <c r="H49" s="19">
        <v>4213.79</v>
      </c>
      <c r="I49" s="21">
        <v>2068.65</v>
      </c>
      <c r="J49" s="13">
        <v>3816.4100000000003</v>
      </c>
      <c r="K49" s="23">
        <v>4741.92</v>
      </c>
      <c r="L49" s="23">
        <v>3964.6</v>
      </c>
      <c r="M49" s="23">
        <v>4023.92</v>
      </c>
      <c r="N49" s="5">
        <f t="shared" si="0"/>
        <v>49450.42</v>
      </c>
    </row>
    <row r="50" spans="1:14">
      <c r="A50" t="s">
        <v>38</v>
      </c>
      <c r="B50" s="12">
        <v>5084.0600000000004</v>
      </c>
      <c r="C50" s="13">
        <v>4879.6000000000004</v>
      </c>
      <c r="D50" s="13">
        <v>4576.24</v>
      </c>
      <c r="E50" s="13">
        <v>4333.5</v>
      </c>
      <c r="F50" s="16">
        <v>4515.34</v>
      </c>
      <c r="G50" s="13">
        <v>4351.75</v>
      </c>
      <c r="H50" s="19">
        <v>4324.0499999999993</v>
      </c>
      <c r="I50" s="21">
        <v>3178.35</v>
      </c>
      <c r="J50" s="13">
        <v>3570.6000000000004</v>
      </c>
      <c r="K50" s="23">
        <v>4304.9900000000007</v>
      </c>
      <c r="L50" s="23">
        <v>3749.1</v>
      </c>
      <c r="M50" s="23">
        <v>4166.03</v>
      </c>
      <c r="N50" s="5">
        <f t="shared" si="0"/>
        <v>51033.609999999993</v>
      </c>
    </row>
    <row r="51" spans="1:14">
      <c r="A51" t="s">
        <v>39</v>
      </c>
      <c r="B51" s="12">
        <v>36547.39</v>
      </c>
      <c r="C51" s="13">
        <v>33697.47</v>
      </c>
      <c r="D51" s="13">
        <v>33677.51</v>
      </c>
      <c r="E51" s="13">
        <v>33381.33</v>
      </c>
      <c r="F51" s="16">
        <v>34093.340000000004</v>
      </c>
      <c r="G51" s="13">
        <v>35087.440000000002</v>
      </c>
      <c r="H51" s="19">
        <v>21314.67</v>
      </c>
      <c r="I51" s="21">
        <v>11875.74</v>
      </c>
      <c r="J51" s="13">
        <v>13866.110000000002</v>
      </c>
      <c r="K51" s="23">
        <v>16139.85</v>
      </c>
      <c r="L51" s="23">
        <v>14333.8</v>
      </c>
      <c r="M51" s="23">
        <v>14113.760000000002</v>
      </c>
      <c r="N51" s="5">
        <f t="shared" si="0"/>
        <v>298128.41000000003</v>
      </c>
    </row>
    <row r="52" spans="1:14">
      <c r="A52" t="s">
        <v>108</v>
      </c>
      <c r="B52" s="12">
        <v>147250.70000000001</v>
      </c>
      <c r="C52" s="13">
        <v>144583.56999999998</v>
      </c>
      <c r="D52" s="13">
        <v>146606.14000000001</v>
      </c>
      <c r="E52" s="13">
        <v>140663.12</v>
      </c>
      <c r="F52" s="16">
        <v>143026.53</v>
      </c>
      <c r="G52" s="13">
        <v>160110.54</v>
      </c>
      <c r="H52" s="19">
        <v>159017.86000000002</v>
      </c>
      <c r="I52" s="21">
        <v>151245.71</v>
      </c>
      <c r="J52" s="13">
        <v>160845.75</v>
      </c>
      <c r="K52" s="23">
        <v>173953.24999999997</v>
      </c>
      <c r="L52" s="23">
        <v>155859.20000000001</v>
      </c>
      <c r="M52" s="23">
        <v>165507.41</v>
      </c>
      <c r="N52" s="5">
        <f t="shared" si="0"/>
        <v>1848669.78</v>
      </c>
    </row>
    <row r="53" spans="1:14">
      <c r="A53" t="s">
        <v>41</v>
      </c>
      <c r="B53" s="12">
        <v>188030.9</v>
      </c>
      <c r="C53" s="13">
        <v>184885.17</v>
      </c>
      <c r="D53" s="13">
        <v>183247.76</v>
      </c>
      <c r="E53" s="13">
        <v>177765.56</v>
      </c>
      <c r="F53" s="16">
        <v>186733.51</v>
      </c>
      <c r="G53" s="13">
        <v>188874.46</v>
      </c>
      <c r="H53" s="19">
        <v>175976.36</v>
      </c>
      <c r="I53" s="21">
        <v>153557.26999999999</v>
      </c>
      <c r="J53" s="13">
        <v>162347.9</v>
      </c>
      <c r="K53" s="23">
        <v>184453.83</v>
      </c>
      <c r="L53" s="23">
        <v>165527.66</v>
      </c>
      <c r="M53" s="23">
        <v>174779.78</v>
      </c>
      <c r="N53" s="5">
        <f t="shared" si="0"/>
        <v>2126180.16</v>
      </c>
    </row>
    <row r="54" spans="1:14">
      <c r="A54" t="s">
        <v>42</v>
      </c>
      <c r="B54" s="12">
        <v>66589</v>
      </c>
      <c r="C54" s="13">
        <v>65046</v>
      </c>
      <c r="D54" s="13">
        <v>65995.47</v>
      </c>
      <c r="E54" s="13">
        <v>61116.909999999996</v>
      </c>
      <c r="F54" s="16">
        <v>65659.3</v>
      </c>
      <c r="G54" s="13">
        <v>64465.049999999996</v>
      </c>
      <c r="H54" s="19">
        <v>70998.739999999991</v>
      </c>
      <c r="I54" s="21">
        <v>67828.429999999993</v>
      </c>
      <c r="J54" s="13">
        <v>71289.279999999999</v>
      </c>
      <c r="K54" s="23">
        <v>78940.91</v>
      </c>
      <c r="L54" s="23">
        <v>70123.180000000008</v>
      </c>
      <c r="M54" s="23">
        <v>81490.599999999991</v>
      </c>
      <c r="N54" s="5">
        <f t="shared" si="0"/>
        <v>829542.87</v>
      </c>
    </row>
    <row r="55" spans="1:14">
      <c r="A55" t="s">
        <v>109</v>
      </c>
      <c r="B55" s="12">
        <v>51113.539999999994</v>
      </c>
      <c r="C55" s="13">
        <v>56313.96</v>
      </c>
      <c r="D55" s="13">
        <v>52803.920000000006</v>
      </c>
      <c r="E55" s="13">
        <v>39762.549999999988</v>
      </c>
      <c r="F55" s="16">
        <v>39001.5</v>
      </c>
      <c r="G55" s="13">
        <v>40508.92</v>
      </c>
      <c r="H55" s="19">
        <v>44967.56</v>
      </c>
      <c r="I55" s="21">
        <v>45495.400000000009</v>
      </c>
      <c r="J55" s="13">
        <v>44485.99</v>
      </c>
      <c r="K55" s="23">
        <v>56700.42</v>
      </c>
      <c r="L55" s="23">
        <v>41916.639999999999</v>
      </c>
      <c r="M55" s="23">
        <v>53243.18</v>
      </c>
      <c r="N55" s="5">
        <f t="shared" si="0"/>
        <v>566313.58000000007</v>
      </c>
    </row>
    <row r="56" spans="1:14">
      <c r="A56" t="s">
        <v>110</v>
      </c>
      <c r="B56" s="12">
        <v>39961.659999999996</v>
      </c>
      <c r="C56" s="13">
        <v>42226.14</v>
      </c>
      <c r="D56" s="13">
        <v>43016.480000000003</v>
      </c>
      <c r="E56" s="13">
        <v>37966.660000000003</v>
      </c>
      <c r="F56" s="16">
        <v>39984.31</v>
      </c>
      <c r="G56" s="13">
        <v>38783.22</v>
      </c>
      <c r="H56" s="19">
        <v>37897.329999999994</v>
      </c>
      <c r="I56" s="21">
        <v>33359.96</v>
      </c>
      <c r="J56" s="13">
        <v>26621.940000000002</v>
      </c>
      <c r="K56" s="23">
        <v>37764</v>
      </c>
      <c r="L56" s="23">
        <v>34553.79</v>
      </c>
      <c r="M56" s="23">
        <v>37915.18</v>
      </c>
      <c r="N56" s="5">
        <f t="shared" si="0"/>
        <v>450050.67</v>
      </c>
    </row>
    <row r="57" spans="1:14">
      <c r="A57" t="s">
        <v>111</v>
      </c>
      <c r="B57" s="12">
        <v>98073.84</v>
      </c>
      <c r="C57" s="13">
        <v>103503.48</v>
      </c>
      <c r="D57" s="13">
        <v>94979.82</v>
      </c>
      <c r="E57" s="13">
        <v>84486.48</v>
      </c>
      <c r="F57" s="16">
        <v>86878.7</v>
      </c>
      <c r="G57" s="13">
        <v>76556</v>
      </c>
      <c r="H57" s="19">
        <v>80049.539999999994</v>
      </c>
      <c r="I57" s="21">
        <v>75995.28</v>
      </c>
      <c r="J57" s="13">
        <v>77362.959999999992</v>
      </c>
      <c r="K57" s="23">
        <v>88780.060000000012</v>
      </c>
      <c r="L57" s="23">
        <v>84238.189999999988</v>
      </c>
      <c r="M57" s="23">
        <v>94786.84</v>
      </c>
      <c r="N57" s="5">
        <f t="shared" si="0"/>
        <v>1045691.1900000001</v>
      </c>
    </row>
    <row r="58" spans="1:14">
      <c r="A58" t="s">
        <v>46</v>
      </c>
      <c r="B58" s="12">
        <v>30544.129999999997</v>
      </c>
      <c r="C58" s="13">
        <v>27743.95</v>
      </c>
      <c r="D58" s="13">
        <v>26982.16</v>
      </c>
      <c r="E58" s="13">
        <v>25822.36</v>
      </c>
      <c r="F58" s="16">
        <v>27417.5</v>
      </c>
      <c r="G58" s="13">
        <v>27314.170000000002</v>
      </c>
      <c r="H58" s="19">
        <v>29880.81</v>
      </c>
      <c r="I58" s="21">
        <v>26163.210000000003</v>
      </c>
      <c r="J58" s="13">
        <v>29567.98</v>
      </c>
      <c r="K58" s="23">
        <v>33381.229999999996</v>
      </c>
      <c r="L58" s="23">
        <v>29336.45</v>
      </c>
      <c r="M58" s="23">
        <v>30933.390000000003</v>
      </c>
      <c r="N58" s="5">
        <f t="shared" si="0"/>
        <v>345087.34</v>
      </c>
    </row>
    <row r="59" spans="1:14">
      <c r="A59" t="s">
        <v>112</v>
      </c>
      <c r="B59" s="12">
        <v>112187.93000000001</v>
      </c>
      <c r="C59" s="13">
        <v>99816.310000000012</v>
      </c>
      <c r="D59" s="13">
        <v>102248.48</v>
      </c>
      <c r="E59" s="13">
        <v>106888.41</v>
      </c>
      <c r="F59" s="16">
        <v>106382.90000000001</v>
      </c>
      <c r="G59" s="13">
        <v>104273.03</v>
      </c>
      <c r="H59" s="19">
        <v>102229.35</v>
      </c>
      <c r="I59" s="21">
        <v>50705.77</v>
      </c>
      <c r="J59" s="13">
        <v>93545.950000000012</v>
      </c>
      <c r="K59" s="23">
        <v>116231.45000000001</v>
      </c>
      <c r="L59" s="23">
        <v>97178.069999999992</v>
      </c>
      <c r="M59" s="23">
        <v>98632.260000000009</v>
      </c>
      <c r="N59" s="5">
        <f t="shared" si="0"/>
        <v>1190319.9100000001</v>
      </c>
    </row>
    <row r="60" spans="1:14">
      <c r="A60" t="s">
        <v>113</v>
      </c>
      <c r="B60" s="12">
        <v>161356.44999999998</v>
      </c>
      <c r="C60" s="13">
        <v>168522.95999999996</v>
      </c>
      <c r="D60" s="13">
        <v>164874</v>
      </c>
      <c r="E60" s="13">
        <v>144665.13</v>
      </c>
      <c r="F60" s="16">
        <v>159141.88</v>
      </c>
      <c r="G60" s="13">
        <v>155237.84</v>
      </c>
      <c r="H60" s="19">
        <v>163773.87999999998</v>
      </c>
      <c r="I60" s="21">
        <v>153856.21</v>
      </c>
      <c r="J60" s="13">
        <v>189444.51</v>
      </c>
      <c r="K60" s="23">
        <v>174762.35</v>
      </c>
      <c r="L60" s="23">
        <v>152175.21000000002</v>
      </c>
      <c r="M60" s="23">
        <v>172767.85</v>
      </c>
      <c r="N60" s="5">
        <f t="shared" si="0"/>
        <v>1960578.27</v>
      </c>
    </row>
    <row r="61" spans="1:14">
      <c r="A61" t="s">
        <v>114</v>
      </c>
      <c r="B61" s="12">
        <v>508512.22000000003</v>
      </c>
      <c r="C61" s="13">
        <v>496770.41</v>
      </c>
      <c r="D61" s="13">
        <v>529287.52</v>
      </c>
      <c r="E61" s="13">
        <v>487030.01</v>
      </c>
      <c r="F61" s="16">
        <v>530638.21</v>
      </c>
      <c r="G61" s="13">
        <v>482280.96000000002</v>
      </c>
      <c r="H61" s="19">
        <v>538924.30000000005</v>
      </c>
      <c r="I61" s="21">
        <v>504752.08</v>
      </c>
      <c r="J61" s="13">
        <v>540784.74</v>
      </c>
      <c r="K61" s="23">
        <v>629564.71999999986</v>
      </c>
      <c r="L61" s="23">
        <v>548145.78999999992</v>
      </c>
      <c r="M61" s="23">
        <v>613246.91</v>
      </c>
      <c r="N61" s="5">
        <f t="shared" si="0"/>
        <v>6409937.8700000001</v>
      </c>
    </row>
    <row r="62" spans="1:14">
      <c r="A62" t="s">
        <v>50</v>
      </c>
      <c r="B62" s="12">
        <v>181657.78999999998</v>
      </c>
      <c r="C62" s="13">
        <v>179338.30999999997</v>
      </c>
      <c r="D62" s="13">
        <v>183439.04</v>
      </c>
      <c r="E62" s="13">
        <v>179342.22</v>
      </c>
      <c r="F62" s="16">
        <v>185724.92</v>
      </c>
      <c r="G62" s="13">
        <v>189054.97</v>
      </c>
      <c r="H62" s="19">
        <v>187450.69</v>
      </c>
      <c r="I62" s="21">
        <v>174604.91</v>
      </c>
      <c r="J62" s="13">
        <v>184244.74</v>
      </c>
      <c r="K62" s="23">
        <v>202025.06999999998</v>
      </c>
      <c r="L62" s="23">
        <v>179711.09</v>
      </c>
      <c r="M62" s="23">
        <v>196573.37000000002</v>
      </c>
      <c r="N62" s="5">
        <f t="shared" si="0"/>
        <v>2223167.12</v>
      </c>
    </row>
    <row r="63" spans="1:14">
      <c r="A63" t="s">
        <v>115</v>
      </c>
      <c r="B63" s="12">
        <v>337963.35000000003</v>
      </c>
      <c r="C63" s="13">
        <v>343451.27</v>
      </c>
      <c r="D63" s="13">
        <v>346812.18000000005</v>
      </c>
      <c r="E63" s="13">
        <v>329900.55999999994</v>
      </c>
      <c r="F63" s="16">
        <v>337960.76999999996</v>
      </c>
      <c r="G63" s="13">
        <v>334519.05</v>
      </c>
      <c r="H63" s="19">
        <v>349280</v>
      </c>
      <c r="I63" s="21">
        <v>330820.45</v>
      </c>
      <c r="J63" s="13">
        <v>345752.28</v>
      </c>
      <c r="K63" s="23">
        <v>376639.79000000004</v>
      </c>
      <c r="L63" s="23">
        <v>341225.8</v>
      </c>
      <c r="M63" s="23">
        <v>374469.02999999997</v>
      </c>
      <c r="N63" s="5">
        <f t="shared" si="0"/>
        <v>4148794.53</v>
      </c>
    </row>
    <row r="64" spans="1:14">
      <c r="A64" t="s">
        <v>116</v>
      </c>
      <c r="B64" s="12">
        <v>282620.64999999997</v>
      </c>
      <c r="C64" s="13">
        <v>276465</v>
      </c>
      <c r="D64" s="13">
        <v>280857.59000000003</v>
      </c>
      <c r="E64" s="13">
        <v>275344.09999999998</v>
      </c>
      <c r="F64" s="16">
        <v>285007.82999999996</v>
      </c>
      <c r="G64" s="13">
        <v>288021.34000000003</v>
      </c>
      <c r="H64" s="19">
        <v>272873.32</v>
      </c>
      <c r="I64" s="21">
        <v>230851.96000000002</v>
      </c>
      <c r="J64" s="13">
        <v>283214.99</v>
      </c>
      <c r="K64" s="23">
        <v>304568.15999999997</v>
      </c>
      <c r="L64" s="23">
        <v>269832.96999999997</v>
      </c>
      <c r="M64" s="23">
        <v>295118.82</v>
      </c>
      <c r="N64" s="5">
        <f t="shared" si="0"/>
        <v>3344776.73</v>
      </c>
    </row>
    <row r="65" spans="1:14">
      <c r="A65" t="s">
        <v>117</v>
      </c>
      <c r="B65" s="12">
        <v>33749.890000000007</v>
      </c>
      <c r="C65" s="13">
        <v>31296.590000000004</v>
      </c>
      <c r="D65" s="13">
        <v>32991.03</v>
      </c>
      <c r="E65" s="13">
        <v>32375.279999999999</v>
      </c>
      <c r="F65" s="16">
        <v>32142.199999999997</v>
      </c>
      <c r="G65" s="13">
        <v>32492.13</v>
      </c>
      <c r="H65" s="19">
        <v>31864.01</v>
      </c>
      <c r="I65" s="21">
        <v>29207.119999999999</v>
      </c>
      <c r="J65" s="13">
        <v>29768.129999999997</v>
      </c>
      <c r="K65" s="23">
        <v>33176.9</v>
      </c>
      <c r="L65" s="23">
        <v>30949.16</v>
      </c>
      <c r="M65" s="23">
        <v>35833.379999999997</v>
      </c>
      <c r="N65" s="5">
        <f t="shared" si="0"/>
        <v>385845.82</v>
      </c>
    </row>
    <row r="66" spans="1:14">
      <c r="A66" t="s">
        <v>118</v>
      </c>
      <c r="B66" s="12">
        <v>26092.81</v>
      </c>
      <c r="C66" s="13">
        <v>23215.41</v>
      </c>
      <c r="D66" s="13">
        <v>23781.08</v>
      </c>
      <c r="E66" s="13">
        <v>24860.240000000002</v>
      </c>
      <c r="F66" s="16">
        <v>24742.66</v>
      </c>
      <c r="G66" s="13">
        <v>24251.95</v>
      </c>
      <c r="H66" s="19">
        <v>14727.720000000001</v>
      </c>
      <c r="I66" s="21">
        <v>5239.58</v>
      </c>
      <c r="J66" s="13">
        <v>9666.369999999999</v>
      </c>
      <c r="K66" s="23">
        <v>12010.53</v>
      </c>
      <c r="L66" s="23">
        <v>10041.689999999999</v>
      </c>
      <c r="M66" s="23">
        <v>10191.950000000001</v>
      </c>
      <c r="N66" s="5">
        <f t="shared" si="0"/>
        <v>208821.99000000002</v>
      </c>
    </row>
    <row r="67" spans="1:14">
      <c r="A67" t="s">
        <v>119</v>
      </c>
      <c r="B67" s="12">
        <v>125207.25</v>
      </c>
      <c r="C67" s="13">
        <v>122294.39</v>
      </c>
      <c r="D67" s="13">
        <v>127555.32</v>
      </c>
      <c r="E67" s="13">
        <v>119387.73999999999</v>
      </c>
      <c r="F67" s="16">
        <v>124139.31</v>
      </c>
      <c r="G67" s="13">
        <v>129492.2</v>
      </c>
      <c r="H67" s="19">
        <v>131277.60999999999</v>
      </c>
      <c r="I67" s="21">
        <v>125189.09000000001</v>
      </c>
      <c r="J67" s="13">
        <v>124792.85</v>
      </c>
      <c r="K67" s="23">
        <v>136762.94999999998</v>
      </c>
      <c r="L67" s="23">
        <v>121317.53</v>
      </c>
      <c r="M67" s="23">
        <v>130550.42</v>
      </c>
      <c r="N67" s="5">
        <f t="shared" si="0"/>
        <v>1517966.66</v>
      </c>
    </row>
    <row r="68" spans="1:14">
      <c r="A68" t="s">
        <v>120</v>
      </c>
      <c r="B68" s="12">
        <v>6938.5</v>
      </c>
      <c r="C68" s="13">
        <v>6173.3499999999995</v>
      </c>
      <c r="D68" s="13">
        <v>6323.78</v>
      </c>
      <c r="E68" s="13">
        <v>6610.74</v>
      </c>
      <c r="F68" s="16">
        <v>6579.47</v>
      </c>
      <c r="G68" s="13">
        <v>6448.99</v>
      </c>
      <c r="H68" s="19">
        <v>12319.47</v>
      </c>
      <c r="I68" s="21">
        <v>59776.920000000006</v>
      </c>
      <c r="J68" s="13">
        <v>66114.06</v>
      </c>
      <c r="K68" s="23">
        <v>73804.88</v>
      </c>
      <c r="L68" s="23">
        <v>74368.3</v>
      </c>
      <c r="M68" s="23">
        <v>76824.81</v>
      </c>
      <c r="N68" s="5">
        <f t="shared" si="0"/>
        <v>402283.27</v>
      </c>
    </row>
    <row r="69" spans="1:14">
      <c r="A69" t="s">
        <v>121</v>
      </c>
      <c r="B69" s="12">
        <v>136129.48999999996</v>
      </c>
      <c r="C69" s="13">
        <v>134103.6</v>
      </c>
      <c r="D69" s="13">
        <v>137749.03</v>
      </c>
      <c r="E69" s="13">
        <v>128435.63</v>
      </c>
      <c r="F69" s="16">
        <v>136127.88</v>
      </c>
      <c r="G69" s="13">
        <v>143505.16</v>
      </c>
      <c r="H69" s="19">
        <v>145754.82</v>
      </c>
      <c r="I69" s="21">
        <v>137530.06</v>
      </c>
      <c r="J69" s="13">
        <v>150035.93</v>
      </c>
      <c r="K69" s="23">
        <v>169087.68000000002</v>
      </c>
      <c r="L69" s="23">
        <v>142781.75</v>
      </c>
      <c r="M69" s="23">
        <v>154159.26</v>
      </c>
      <c r="N69" s="5">
        <f t="shared" si="0"/>
        <v>1715400.29</v>
      </c>
    </row>
    <row r="70" spans="1:14">
      <c r="A70" t="s">
        <v>122</v>
      </c>
      <c r="B70" s="12">
        <v>177719.59</v>
      </c>
      <c r="C70" s="13">
        <v>179465.10000000003</v>
      </c>
      <c r="D70" s="13">
        <v>182365.96999999997</v>
      </c>
      <c r="E70" s="13">
        <v>173394.9</v>
      </c>
      <c r="F70" s="16">
        <v>181288.84000000003</v>
      </c>
      <c r="G70" s="13">
        <v>171897.75</v>
      </c>
      <c r="H70" s="19">
        <v>187200.94</v>
      </c>
      <c r="I70" s="21">
        <v>177469.47</v>
      </c>
      <c r="J70" s="13">
        <v>184011.54</v>
      </c>
      <c r="K70" s="23">
        <v>201352.90000000002</v>
      </c>
      <c r="L70" s="23">
        <v>179466.73</v>
      </c>
      <c r="M70" s="23">
        <v>201781.96000000002</v>
      </c>
      <c r="N70" s="5">
        <f t="shared" si="0"/>
        <v>2197415.69</v>
      </c>
    </row>
    <row r="71" spans="1:14">
      <c r="A71" t="s">
        <v>59</v>
      </c>
      <c r="B71" s="12">
        <v>84484.530000000013</v>
      </c>
      <c r="C71" s="13">
        <v>81614.26999999999</v>
      </c>
      <c r="D71" s="13">
        <v>81525.320000000007</v>
      </c>
      <c r="E71" s="13">
        <v>78064.09</v>
      </c>
      <c r="F71" s="16">
        <v>82286.83</v>
      </c>
      <c r="G71" s="13">
        <v>86064.19</v>
      </c>
      <c r="H71" s="19">
        <v>72601.779999999984</v>
      </c>
      <c r="I71" s="21">
        <v>59032.180000000008</v>
      </c>
      <c r="J71" s="13">
        <v>62441.62</v>
      </c>
      <c r="K71" s="23">
        <v>71434.37999999999</v>
      </c>
      <c r="L71" s="23">
        <v>61753.11</v>
      </c>
      <c r="M71" s="23">
        <v>66440.7</v>
      </c>
      <c r="N71" s="5">
        <f t="shared" si="0"/>
        <v>887743</v>
      </c>
    </row>
    <row r="72" spans="1:14">
      <c r="A72" t="s">
        <v>123</v>
      </c>
      <c r="B72" s="12">
        <v>30089.710000000003</v>
      </c>
      <c r="C72" s="13">
        <v>28159.599999999999</v>
      </c>
      <c r="D72" s="13">
        <v>25947.389999999996</v>
      </c>
      <c r="E72" s="13">
        <v>25406.66</v>
      </c>
      <c r="F72" s="16">
        <v>25949.75</v>
      </c>
      <c r="G72" s="13">
        <v>26359.56</v>
      </c>
      <c r="H72" s="19">
        <v>24603.55</v>
      </c>
      <c r="I72" s="21">
        <v>18701.599999999999</v>
      </c>
      <c r="J72" s="13">
        <v>22130.670000000002</v>
      </c>
      <c r="K72" s="23">
        <v>26641.440000000002</v>
      </c>
      <c r="L72" s="23">
        <v>22905.040000000005</v>
      </c>
      <c r="M72" s="23">
        <v>25040.98</v>
      </c>
      <c r="N72" s="5">
        <f t="shared" si="0"/>
        <v>301935.94999999995</v>
      </c>
    </row>
    <row r="73" spans="1:14">
      <c r="A73" t="s">
        <v>61</v>
      </c>
      <c r="B73" s="12">
        <v>6969.12</v>
      </c>
      <c r="C73" s="13">
        <v>6200.59</v>
      </c>
      <c r="D73" s="13">
        <v>6351.69</v>
      </c>
      <c r="E73" s="13">
        <v>6639.92</v>
      </c>
      <c r="F73" s="16">
        <v>6608.5199999999995</v>
      </c>
      <c r="G73" s="13">
        <v>6477.4400000000005</v>
      </c>
      <c r="H73" s="19">
        <v>5738.8</v>
      </c>
      <c r="I73" s="21">
        <v>2706.8199999999997</v>
      </c>
      <c r="J73" s="13">
        <v>4993.7700000000004</v>
      </c>
      <c r="K73" s="23">
        <v>6204.78</v>
      </c>
      <c r="L73" s="23">
        <v>5187.6499999999996</v>
      </c>
      <c r="M73" s="23">
        <v>5265.2800000000007</v>
      </c>
      <c r="N73" s="5">
        <f t="shared" si="0"/>
        <v>69344.38</v>
      </c>
    </row>
    <row r="74" spans="1:14">
      <c r="A74" t="s">
        <v>62</v>
      </c>
      <c r="B74" s="12">
        <v>7246.61</v>
      </c>
      <c r="C74" s="13">
        <v>6879.9500000000007</v>
      </c>
      <c r="D74" s="13">
        <v>6308.04</v>
      </c>
      <c r="E74" s="13">
        <v>6015.47</v>
      </c>
      <c r="F74" s="16">
        <v>6439.71</v>
      </c>
      <c r="G74" s="13">
        <v>6080.61</v>
      </c>
      <c r="H74" s="19">
        <v>5140.03</v>
      </c>
      <c r="I74" s="21">
        <v>3534.6000000000004</v>
      </c>
      <c r="J74" s="13">
        <v>4876.75</v>
      </c>
      <c r="K74" s="23">
        <v>5743.76</v>
      </c>
      <c r="L74" s="23">
        <v>5150.8</v>
      </c>
      <c r="M74" s="23">
        <v>5694.79</v>
      </c>
      <c r="N74" s="5">
        <f t="shared" si="0"/>
        <v>69111.12000000001</v>
      </c>
    </row>
    <row r="75" spans="1:14">
      <c r="A75" t="s">
        <v>124</v>
      </c>
      <c r="B75" s="12">
        <v>201071.43</v>
      </c>
      <c r="C75" s="13">
        <v>200604.41999999998</v>
      </c>
      <c r="D75" s="13">
        <v>206585.53000000003</v>
      </c>
      <c r="E75" s="13">
        <v>189812.2</v>
      </c>
      <c r="F75" s="16">
        <v>202139.66</v>
      </c>
      <c r="G75" s="13">
        <v>205374.15000000002</v>
      </c>
      <c r="H75" s="19">
        <v>211861.67</v>
      </c>
      <c r="I75" s="21">
        <v>196322.69</v>
      </c>
      <c r="J75" s="13">
        <v>209147.36</v>
      </c>
      <c r="K75" s="23">
        <v>240390.29</v>
      </c>
      <c r="L75" s="23">
        <v>210042.16</v>
      </c>
      <c r="M75" s="23">
        <v>243666.08000000002</v>
      </c>
      <c r="N75" s="5">
        <f t="shared" si="0"/>
        <v>2517017.64</v>
      </c>
    </row>
    <row r="76" spans="1:14">
      <c r="A76" t="s">
        <v>125</v>
      </c>
      <c r="B76" s="12">
        <v>10943.890000000001</v>
      </c>
      <c r="C76" s="13">
        <v>10916.14</v>
      </c>
      <c r="D76" s="13">
        <v>9858.2199999999993</v>
      </c>
      <c r="E76" s="13">
        <v>9652.43</v>
      </c>
      <c r="F76" s="16">
        <v>10101.73</v>
      </c>
      <c r="G76" s="13">
        <v>9178.02</v>
      </c>
      <c r="H76" s="19">
        <v>10297.299999999999</v>
      </c>
      <c r="I76" s="21">
        <v>8849.2199999999993</v>
      </c>
      <c r="J76" s="13">
        <v>9610.41</v>
      </c>
      <c r="K76" s="23">
        <v>11588.409999999998</v>
      </c>
      <c r="L76" s="23">
        <v>10947.01</v>
      </c>
      <c r="M76" s="23">
        <v>12598.609999999999</v>
      </c>
      <c r="N76" s="5">
        <f t="shared" si="0"/>
        <v>124541.39000000001</v>
      </c>
    </row>
    <row r="77" spans="1:14">
      <c r="A77" t="s">
        <v>126</v>
      </c>
      <c r="B77" s="12">
        <v>47032.75</v>
      </c>
      <c r="C77" s="13">
        <v>48799.06</v>
      </c>
      <c r="D77" s="13">
        <v>43667.67</v>
      </c>
      <c r="E77" s="13">
        <v>38282.81</v>
      </c>
      <c r="F77" s="16">
        <v>40019.1</v>
      </c>
      <c r="G77" s="13">
        <v>36839.049999999996</v>
      </c>
      <c r="H77" s="19">
        <v>37258.93</v>
      </c>
      <c r="I77" s="21">
        <v>125460.79</v>
      </c>
      <c r="J77" s="13">
        <v>36547.22</v>
      </c>
      <c r="K77" s="23">
        <v>44818.78</v>
      </c>
      <c r="L77" s="23">
        <v>41346.880000000005</v>
      </c>
      <c r="M77" s="23">
        <v>46554.62</v>
      </c>
      <c r="N77" s="5">
        <f>SUM(B77:M77)</f>
        <v>586627.66</v>
      </c>
    </row>
    <row r="78" spans="1:14">
      <c r="A78" t="s">
        <v>66</v>
      </c>
      <c r="B78" s="12">
        <v>12005.82</v>
      </c>
      <c r="C78" s="13">
        <v>12215.029999999999</v>
      </c>
      <c r="D78" s="13">
        <v>11243.070000000002</v>
      </c>
      <c r="E78" s="13">
        <v>10576.340000000002</v>
      </c>
      <c r="F78" s="16">
        <v>10826.880000000001</v>
      </c>
      <c r="G78" s="13">
        <v>10134.380000000001</v>
      </c>
      <c r="H78" s="19">
        <v>11830.71</v>
      </c>
      <c r="I78" s="21">
        <v>9781.07</v>
      </c>
      <c r="J78" s="13">
        <v>11168.61</v>
      </c>
      <c r="K78" s="23">
        <v>13234.19</v>
      </c>
      <c r="L78" s="23">
        <v>11702.12</v>
      </c>
      <c r="M78" s="23">
        <v>12954.45</v>
      </c>
      <c r="N78" s="5">
        <f>SUM(B78:M78)</f>
        <v>137672.67000000001</v>
      </c>
    </row>
    <row r="79" spans="1:14">
      <c r="A79" t="s">
        <v>1</v>
      </c>
    </row>
    <row r="80" spans="1:14">
      <c r="A80" t="s">
        <v>68</v>
      </c>
      <c r="B80" s="5">
        <f t="shared" ref="B80:M80" si="1">SUM(B12:B78)</f>
        <v>7193170.0599999996</v>
      </c>
      <c r="C80" s="5">
        <f t="shared" si="1"/>
        <v>7134320.4099999974</v>
      </c>
      <c r="D80" s="5">
        <f t="shared" si="1"/>
        <v>7319212.1300000008</v>
      </c>
      <c r="E80" s="5">
        <f t="shared" si="1"/>
        <v>6884633.0800000001</v>
      </c>
      <c r="F80" s="5">
        <f t="shared" si="1"/>
        <v>7261462.9099999974</v>
      </c>
      <c r="G80" s="5">
        <f t="shared" si="1"/>
        <v>7066535.9900000002</v>
      </c>
      <c r="H80" s="5">
        <f t="shared" si="1"/>
        <v>7417807.2400000002</v>
      </c>
      <c r="I80" s="5">
        <f t="shared" si="1"/>
        <v>7287745.4299999997</v>
      </c>
      <c r="J80" s="5">
        <f t="shared" si="1"/>
        <v>7302907.2200000016</v>
      </c>
      <c r="K80" s="5">
        <f t="shared" si="1"/>
        <v>8172459.450000002</v>
      </c>
      <c r="L80" s="5">
        <f t="shared" si="1"/>
        <v>7280920.4900000021</v>
      </c>
      <c r="M80" s="5">
        <f t="shared" si="1"/>
        <v>7939368.8999999985</v>
      </c>
      <c r="N80" s="5">
        <f>SUM(B80:M80)</f>
        <v>88260543.310000002</v>
      </c>
    </row>
    <row r="87" spans="2:13">
      <c r="B87" s="7"/>
      <c r="C87" s="7"/>
      <c r="D87" s="7"/>
      <c r="E87" s="7"/>
      <c r="F87" s="7"/>
      <c r="G87" s="7"/>
      <c r="H87" s="7"/>
      <c r="I87" s="7"/>
      <c r="J87" s="7"/>
      <c r="K87" s="7"/>
      <c r="L87" s="7"/>
      <c r="M87" s="7"/>
    </row>
    <row r="88" spans="2:13">
      <c r="B88" s="7"/>
      <c r="C88" s="7"/>
      <c r="D88" s="7"/>
      <c r="E88" s="7"/>
      <c r="F88" s="7"/>
      <c r="G88" s="7"/>
      <c r="H88" s="7"/>
      <c r="I88" s="7"/>
      <c r="J88" s="7"/>
      <c r="K88" s="7"/>
      <c r="L88" s="7"/>
      <c r="M88" s="7"/>
    </row>
    <row r="89" spans="2:13">
      <c r="B89" s="7"/>
      <c r="C89" s="7"/>
      <c r="D89" s="7"/>
      <c r="E89" s="7"/>
      <c r="F89" s="7"/>
      <c r="G89" s="7"/>
      <c r="H89" s="7"/>
      <c r="I89" s="7"/>
      <c r="J89" s="7"/>
      <c r="K89" s="7"/>
      <c r="L89" s="7"/>
      <c r="M89" s="7"/>
    </row>
    <row r="90" spans="2:13">
      <c r="B90" s="7"/>
      <c r="C90" s="7"/>
      <c r="D90" s="7"/>
      <c r="E90" s="7"/>
      <c r="F90" s="7"/>
      <c r="G90" s="7"/>
      <c r="H90" s="7"/>
      <c r="I90" s="7"/>
      <c r="J90" s="7"/>
      <c r="K90" s="7"/>
      <c r="L90" s="7"/>
      <c r="M90" s="7"/>
    </row>
    <row r="91" spans="2:13">
      <c r="B91" s="7"/>
      <c r="C91" s="7"/>
      <c r="D91" s="7"/>
      <c r="E91" s="7"/>
      <c r="F91" s="7"/>
      <c r="G91" s="7"/>
      <c r="H91" s="7"/>
      <c r="I91" s="7"/>
      <c r="J91" s="7"/>
      <c r="K91" s="7"/>
      <c r="L91" s="7"/>
      <c r="M91" s="7"/>
    </row>
    <row r="92" spans="2:13">
      <c r="B92" s="7"/>
      <c r="C92" s="7"/>
      <c r="D92" s="7"/>
      <c r="E92" s="7"/>
      <c r="F92" s="7"/>
      <c r="G92" s="7"/>
      <c r="H92" s="7"/>
      <c r="I92" s="7"/>
      <c r="J92" s="7"/>
      <c r="K92" s="7"/>
      <c r="L92" s="7"/>
      <c r="M92" s="7"/>
    </row>
    <row r="93" spans="2:13">
      <c r="B93" s="7"/>
      <c r="C93" s="7"/>
      <c r="D93" s="7"/>
      <c r="E93" s="7"/>
      <c r="F93" s="7"/>
      <c r="G93" s="7"/>
      <c r="H93" s="7"/>
      <c r="I93" s="7"/>
      <c r="J93" s="7"/>
      <c r="K93" s="7"/>
      <c r="L93" s="7"/>
      <c r="M93" s="7"/>
    </row>
    <row r="94" spans="2:13">
      <c r="B94" s="7"/>
      <c r="C94" s="7"/>
      <c r="D94" s="7"/>
      <c r="E94" s="7"/>
      <c r="F94" s="7"/>
      <c r="G94" s="7"/>
      <c r="H94" s="7"/>
      <c r="I94" s="7"/>
      <c r="J94" s="7"/>
      <c r="K94" s="7"/>
      <c r="L94" s="7"/>
      <c r="M94" s="7"/>
    </row>
    <row r="95" spans="2:13">
      <c r="B95" s="7"/>
      <c r="C95" s="7"/>
      <c r="D95" s="7"/>
      <c r="E95" s="7"/>
      <c r="F95" s="7"/>
      <c r="G95" s="7"/>
      <c r="H95" s="7"/>
      <c r="I95" s="7"/>
      <c r="J95" s="7"/>
      <c r="K95" s="7"/>
      <c r="L95" s="7"/>
      <c r="M95" s="7"/>
    </row>
    <row r="96" spans="2:13">
      <c r="B96" s="7"/>
      <c r="C96" s="7"/>
      <c r="D96" s="7"/>
      <c r="E96" s="7"/>
      <c r="F96" s="7"/>
      <c r="G96" s="7"/>
      <c r="H96" s="7"/>
      <c r="I96" s="7"/>
      <c r="J96" s="7"/>
      <c r="K96" s="7"/>
      <c r="L96" s="7"/>
      <c r="M96" s="7"/>
    </row>
    <row r="97" spans="2:13">
      <c r="B97" s="7"/>
      <c r="C97" s="7"/>
      <c r="D97" s="7"/>
      <c r="E97" s="7"/>
      <c r="F97" s="7"/>
      <c r="G97" s="7"/>
      <c r="H97" s="7"/>
      <c r="I97" s="7"/>
      <c r="J97" s="7"/>
      <c r="K97" s="7"/>
      <c r="L97" s="7"/>
      <c r="M97" s="7"/>
    </row>
    <row r="98" spans="2:13">
      <c r="B98" s="7"/>
      <c r="C98" s="7"/>
      <c r="D98" s="7"/>
      <c r="E98" s="7"/>
      <c r="F98" s="7"/>
      <c r="G98" s="7"/>
      <c r="H98" s="7"/>
      <c r="I98" s="7"/>
      <c r="J98" s="7"/>
      <c r="K98" s="7"/>
      <c r="L98" s="7"/>
      <c r="M98" s="7"/>
    </row>
    <row r="99" spans="2:13">
      <c r="B99" s="7"/>
      <c r="C99" s="7"/>
      <c r="D99" s="7"/>
      <c r="E99" s="7"/>
      <c r="F99" s="7"/>
      <c r="G99" s="7"/>
      <c r="H99" s="7"/>
      <c r="I99" s="7"/>
      <c r="J99" s="7"/>
      <c r="K99" s="7"/>
      <c r="L99" s="7"/>
      <c r="M99" s="7"/>
    </row>
    <row r="100" spans="2:13">
      <c r="B100" s="7"/>
      <c r="C100" s="7"/>
      <c r="D100" s="7"/>
      <c r="E100" s="7"/>
      <c r="F100" s="7"/>
      <c r="G100" s="7"/>
      <c r="H100" s="7"/>
      <c r="I100" s="7"/>
      <c r="J100" s="7"/>
      <c r="K100" s="7"/>
      <c r="L100" s="7"/>
      <c r="M100" s="7"/>
    </row>
    <row r="101" spans="2:13">
      <c r="B101" s="7"/>
      <c r="C101" s="7"/>
      <c r="D101" s="7"/>
      <c r="E101" s="7"/>
      <c r="F101" s="7"/>
      <c r="G101" s="7"/>
      <c r="H101" s="7"/>
      <c r="I101" s="7"/>
      <c r="J101" s="7"/>
      <c r="K101" s="7"/>
      <c r="L101" s="7"/>
      <c r="M101" s="7"/>
    </row>
    <row r="102" spans="2:13">
      <c r="B102" s="7"/>
      <c r="C102" s="7"/>
      <c r="D102" s="7"/>
      <c r="E102" s="7"/>
      <c r="F102" s="7"/>
      <c r="G102" s="7"/>
      <c r="H102" s="7"/>
      <c r="I102" s="7"/>
      <c r="J102" s="7"/>
      <c r="K102" s="7"/>
      <c r="L102" s="7"/>
      <c r="M102" s="7"/>
    </row>
    <row r="103" spans="2:13">
      <c r="B103" s="7"/>
      <c r="C103" s="7"/>
      <c r="D103" s="7"/>
      <c r="E103" s="7"/>
      <c r="F103" s="7"/>
      <c r="G103" s="7"/>
      <c r="H103" s="7"/>
      <c r="I103" s="7"/>
      <c r="J103" s="7"/>
      <c r="K103" s="7"/>
      <c r="L103" s="7"/>
      <c r="M103" s="7"/>
    </row>
    <row r="104" spans="2:13">
      <c r="B104" s="7"/>
      <c r="C104" s="7"/>
      <c r="D104" s="7"/>
      <c r="E104" s="7"/>
      <c r="F104" s="7"/>
      <c r="G104" s="7"/>
      <c r="H104" s="7"/>
      <c r="I104" s="7"/>
      <c r="J104" s="7"/>
      <c r="K104" s="7"/>
      <c r="L104" s="7"/>
      <c r="M104" s="7"/>
    </row>
    <row r="105" spans="2:13">
      <c r="B105" s="7"/>
      <c r="C105" s="7"/>
      <c r="D105" s="7"/>
      <c r="E105" s="7"/>
      <c r="F105" s="7"/>
      <c r="G105" s="7"/>
      <c r="H105" s="7"/>
      <c r="I105" s="7"/>
      <c r="J105" s="7"/>
      <c r="K105" s="7"/>
      <c r="L105" s="7"/>
      <c r="M105" s="7"/>
    </row>
    <row r="106" spans="2:13">
      <c r="B106" s="7"/>
      <c r="C106" s="7"/>
      <c r="D106" s="7"/>
      <c r="E106" s="7"/>
      <c r="F106" s="7"/>
      <c r="G106" s="7"/>
      <c r="H106" s="7"/>
      <c r="I106" s="7"/>
      <c r="J106" s="7"/>
      <c r="K106" s="7"/>
      <c r="L106" s="7"/>
      <c r="M106" s="7"/>
    </row>
    <row r="107" spans="2:13">
      <c r="B107" s="7"/>
      <c r="C107" s="7"/>
      <c r="D107" s="7"/>
      <c r="E107" s="7"/>
      <c r="F107" s="7"/>
      <c r="G107" s="7"/>
      <c r="H107" s="7"/>
      <c r="I107" s="7"/>
      <c r="J107" s="7"/>
      <c r="K107" s="7"/>
      <c r="L107" s="7"/>
      <c r="M107" s="7"/>
    </row>
    <row r="108" spans="2:13">
      <c r="B108" s="7"/>
      <c r="C108" s="7"/>
      <c r="D108" s="7"/>
      <c r="E108" s="7"/>
      <c r="F108" s="7"/>
      <c r="G108" s="7"/>
      <c r="H108" s="7"/>
      <c r="I108" s="7"/>
      <c r="J108" s="7"/>
      <c r="K108" s="7"/>
      <c r="L108" s="7"/>
      <c r="M108" s="7"/>
    </row>
    <row r="109" spans="2:13">
      <c r="B109" s="7"/>
      <c r="C109" s="7"/>
      <c r="D109" s="7"/>
      <c r="E109" s="7"/>
      <c r="F109" s="7"/>
      <c r="G109" s="7"/>
      <c r="H109" s="7"/>
      <c r="I109" s="7"/>
      <c r="J109" s="7"/>
      <c r="K109" s="7"/>
      <c r="L109" s="7"/>
      <c r="M109" s="7"/>
    </row>
    <row r="110" spans="2:13">
      <c r="B110" s="7"/>
      <c r="C110" s="7"/>
      <c r="D110" s="7"/>
      <c r="E110" s="7"/>
      <c r="F110" s="7"/>
      <c r="G110" s="7"/>
      <c r="H110" s="7"/>
      <c r="I110" s="7"/>
      <c r="J110" s="7"/>
      <c r="K110" s="7"/>
      <c r="L110" s="7"/>
      <c r="M110" s="7"/>
    </row>
    <row r="111" spans="2:13">
      <c r="B111" s="7"/>
      <c r="C111" s="7"/>
      <c r="D111" s="7"/>
      <c r="E111" s="7"/>
      <c r="F111" s="7"/>
      <c r="G111" s="7"/>
      <c r="H111" s="7"/>
      <c r="I111" s="7"/>
      <c r="J111" s="7"/>
      <c r="K111" s="7"/>
      <c r="L111" s="7"/>
      <c r="M111" s="7"/>
    </row>
    <row r="112" spans="2:13">
      <c r="B112" s="7"/>
      <c r="C112" s="7"/>
      <c r="D112" s="7"/>
      <c r="E112" s="7"/>
      <c r="F112" s="7"/>
      <c r="G112" s="7"/>
      <c r="H112" s="7"/>
      <c r="I112" s="7"/>
      <c r="J112" s="7"/>
      <c r="K112" s="7"/>
      <c r="L112" s="7"/>
      <c r="M112" s="7"/>
    </row>
    <row r="113" spans="2:13">
      <c r="B113" s="7"/>
      <c r="C113" s="7"/>
      <c r="D113" s="7"/>
      <c r="E113" s="7"/>
      <c r="F113" s="7"/>
      <c r="G113" s="7"/>
      <c r="H113" s="7"/>
      <c r="I113" s="7"/>
      <c r="J113" s="7"/>
      <c r="K113" s="7"/>
      <c r="L113" s="7"/>
      <c r="M113" s="7"/>
    </row>
    <row r="114" spans="2:13">
      <c r="B114" s="7"/>
      <c r="C114" s="7"/>
      <c r="D114" s="7"/>
      <c r="E114" s="7"/>
      <c r="F114" s="7"/>
      <c r="G114" s="7"/>
      <c r="H114" s="7"/>
      <c r="I114" s="7"/>
      <c r="J114" s="7"/>
      <c r="K114" s="7"/>
      <c r="L114" s="7"/>
      <c r="M114" s="7"/>
    </row>
    <row r="115" spans="2:13">
      <c r="B115" s="7"/>
      <c r="C115" s="7"/>
      <c r="D115" s="7"/>
      <c r="E115" s="7"/>
      <c r="F115" s="7"/>
      <c r="G115" s="7"/>
      <c r="H115" s="7"/>
      <c r="I115" s="7"/>
      <c r="J115" s="7"/>
      <c r="K115" s="7"/>
      <c r="L115" s="7"/>
      <c r="M115" s="7"/>
    </row>
    <row r="116" spans="2:13">
      <c r="B116" s="7"/>
      <c r="C116" s="7"/>
      <c r="D116" s="7"/>
      <c r="E116" s="7"/>
      <c r="F116" s="7"/>
      <c r="G116" s="7"/>
      <c r="H116" s="7"/>
      <c r="I116" s="7"/>
      <c r="J116" s="7"/>
      <c r="K116" s="7"/>
      <c r="L116" s="7"/>
      <c r="M116" s="7"/>
    </row>
    <row r="117" spans="2:13">
      <c r="B117" s="7"/>
      <c r="C117" s="7"/>
      <c r="D117" s="7"/>
      <c r="E117" s="7"/>
      <c r="F117" s="7"/>
      <c r="G117" s="7"/>
      <c r="H117" s="7"/>
      <c r="I117" s="7"/>
      <c r="J117" s="7"/>
      <c r="K117" s="7"/>
      <c r="L117" s="7"/>
      <c r="M117" s="7"/>
    </row>
    <row r="118" spans="2:13">
      <c r="B118" s="7"/>
      <c r="C118" s="7"/>
      <c r="D118" s="7"/>
      <c r="E118" s="7"/>
      <c r="F118" s="7"/>
      <c r="G118" s="7"/>
      <c r="H118" s="7"/>
      <c r="I118" s="7"/>
      <c r="J118" s="7"/>
      <c r="K118" s="7"/>
      <c r="L118" s="7"/>
      <c r="M118" s="7"/>
    </row>
    <row r="119" spans="2:13">
      <c r="B119" s="7"/>
      <c r="C119" s="7"/>
      <c r="D119" s="7"/>
      <c r="E119" s="7"/>
      <c r="F119" s="7"/>
      <c r="G119" s="7"/>
      <c r="H119" s="7"/>
      <c r="I119" s="7"/>
      <c r="J119" s="7"/>
      <c r="K119" s="7"/>
      <c r="L119" s="7"/>
      <c r="M119" s="7"/>
    </row>
    <row r="120" spans="2:13">
      <c r="B120" s="7"/>
      <c r="C120" s="7"/>
      <c r="D120" s="7"/>
      <c r="E120" s="7"/>
      <c r="F120" s="7"/>
      <c r="G120" s="7"/>
      <c r="H120" s="7"/>
      <c r="I120" s="7"/>
      <c r="J120" s="7"/>
      <c r="K120" s="7"/>
      <c r="L120" s="7"/>
      <c r="M120" s="7"/>
    </row>
    <row r="121" spans="2:13">
      <c r="B121" s="7"/>
      <c r="C121" s="7"/>
      <c r="D121" s="7"/>
      <c r="E121" s="7"/>
      <c r="F121" s="7"/>
      <c r="G121" s="7"/>
      <c r="H121" s="7"/>
      <c r="I121" s="7"/>
      <c r="J121" s="7"/>
      <c r="K121" s="7"/>
      <c r="L121" s="7"/>
      <c r="M121" s="7"/>
    </row>
    <row r="122" spans="2:13">
      <c r="B122" s="7"/>
      <c r="C122" s="7"/>
      <c r="D122" s="7"/>
      <c r="E122" s="7"/>
      <c r="F122" s="7"/>
      <c r="G122" s="7"/>
      <c r="H122" s="7"/>
      <c r="I122" s="7"/>
      <c r="J122" s="7"/>
      <c r="K122" s="7"/>
      <c r="L122" s="7"/>
      <c r="M122" s="7"/>
    </row>
    <row r="123" spans="2:13">
      <c r="B123" s="7"/>
      <c r="C123" s="7"/>
      <c r="D123" s="7"/>
      <c r="E123" s="7"/>
      <c r="F123" s="7"/>
      <c r="G123" s="7"/>
      <c r="H123" s="7"/>
      <c r="I123" s="7"/>
      <c r="J123" s="7"/>
      <c r="K123" s="7"/>
      <c r="L123" s="7"/>
      <c r="M123" s="7"/>
    </row>
    <row r="124" spans="2:13">
      <c r="B124" s="7"/>
      <c r="C124" s="7"/>
      <c r="D124" s="7"/>
      <c r="E124" s="7"/>
      <c r="F124" s="7"/>
      <c r="G124" s="7"/>
      <c r="H124" s="7"/>
      <c r="I124" s="7"/>
      <c r="J124" s="7"/>
      <c r="K124" s="7"/>
      <c r="L124" s="7"/>
      <c r="M124" s="7"/>
    </row>
    <row r="125" spans="2:13">
      <c r="B125" s="7"/>
      <c r="C125" s="7"/>
      <c r="D125" s="7"/>
      <c r="E125" s="7"/>
      <c r="F125" s="7"/>
      <c r="G125" s="7"/>
      <c r="H125" s="7"/>
      <c r="I125" s="7"/>
      <c r="J125" s="7"/>
      <c r="K125" s="7"/>
      <c r="L125" s="7"/>
      <c r="M125" s="7"/>
    </row>
    <row r="126" spans="2:13">
      <c r="B126" s="7"/>
      <c r="C126" s="7"/>
      <c r="D126" s="7"/>
      <c r="E126" s="7"/>
      <c r="F126" s="7"/>
      <c r="G126" s="7"/>
      <c r="H126" s="7"/>
      <c r="I126" s="7"/>
      <c r="J126" s="7"/>
      <c r="K126" s="7"/>
      <c r="L126" s="7"/>
      <c r="M126" s="7"/>
    </row>
    <row r="127" spans="2:13">
      <c r="B127" s="7"/>
      <c r="C127" s="7"/>
      <c r="D127" s="7"/>
      <c r="E127" s="7"/>
      <c r="F127" s="7"/>
      <c r="G127" s="7"/>
      <c r="H127" s="7"/>
      <c r="I127" s="7"/>
      <c r="J127" s="7"/>
      <c r="K127" s="7"/>
      <c r="L127" s="7"/>
      <c r="M127" s="7"/>
    </row>
    <row r="128" spans="2:13">
      <c r="B128" s="7"/>
      <c r="C128" s="7"/>
      <c r="D128" s="7"/>
      <c r="E128" s="7"/>
      <c r="F128" s="7"/>
      <c r="G128" s="7"/>
      <c r="H128" s="7"/>
      <c r="I128" s="7"/>
      <c r="J128" s="7"/>
      <c r="K128" s="7"/>
      <c r="L128" s="7"/>
      <c r="M128" s="7"/>
    </row>
    <row r="129" spans="2:13">
      <c r="B129" s="7"/>
      <c r="C129" s="7"/>
      <c r="D129" s="7"/>
      <c r="E129" s="7"/>
      <c r="F129" s="7"/>
      <c r="G129" s="7"/>
      <c r="H129" s="7"/>
      <c r="I129" s="7"/>
      <c r="J129" s="7"/>
      <c r="K129" s="7"/>
      <c r="L129" s="7"/>
      <c r="M129" s="7"/>
    </row>
    <row r="130" spans="2:13">
      <c r="B130" s="7"/>
      <c r="C130" s="7"/>
      <c r="D130" s="7"/>
      <c r="E130" s="7"/>
      <c r="F130" s="7"/>
      <c r="G130" s="7"/>
      <c r="H130" s="7"/>
      <c r="I130" s="7"/>
      <c r="J130" s="7"/>
      <c r="K130" s="7"/>
      <c r="L130" s="7"/>
      <c r="M130" s="7"/>
    </row>
    <row r="131" spans="2:13">
      <c r="B131" s="7"/>
      <c r="C131" s="7"/>
      <c r="D131" s="7"/>
      <c r="E131" s="7"/>
      <c r="F131" s="7"/>
      <c r="G131" s="7"/>
      <c r="H131" s="7"/>
      <c r="I131" s="7"/>
      <c r="J131" s="7"/>
      <c r="K131" s="7"/>
      <c r="L131" s="7"/>
      <c r="M131" s="7"/>
    </row>
    <row r="132" spans="2:13">
      <c r="B132" s="7"/>
      <c r="C132" s="7"/>
      <c r="D132" s="7"/>
      <c r="E132" s="7"/>
      <c r="F132" s="7"/>
      <c r="G132" s="7"/>
      <c r="H132" s="7"/>
      <c r="I132" s="7"/>
      <c r="J132" s="7"/>
      <c r="K132" s="7"/>
      <c r="L132" s="7"/>
      <c r="M132" s="7"/>
    </row>
    <row r="133" spans="2:13">
      <c r="B133" s="7"/>
      <c r="C133" s="7"/>
      <c r="D133" s="7"/>
      <c r="E133" s="7"/>
      <c r="F133" s="7"/>
      <c r="G133" s="7"/>
      <c r="H133" s="7"/>
      <c r="I133" s="7"/>
      <c r="J133" s="7"/>
      <c r="K133" s="7"/>
      <c r="L133" s="7"/>
      <c r="M133" s="7"/>
    </row>
    <row r="134" spans="2:13">
      <c r="B134" s="7"/>
      <c r="C134" s="7"/>
      <c r="D134" s="7"/>
      <c r="E134" s="7"/>
      <c r="F134" s="7"/>
      <c r="G134" s="7"/>
      <c r="H134" s="7"/>
      <c r="I134" s="7"/>
      <c r="J134" s="7"/>
      <c r="K134" s="7"/>
      <c r="L134" s="7"/>
      <c r="M134" s="7"/>
    </row>
    <row r="135" spans="2:13">
      <c r="B135" s="7"/>
      <c r="C135" s="7"/>
      <c r="D135" s="7"/>
      <c r="E135" s="7"/>
      <c r="F135" s="7"/>
      <c r="G135" s="7"/>
      <c r="H135" s="7"/>
      <c r="I135" s="7"/>
      <c r="J135" s="7"/>
      <c r="K135" s="7"/>
      <c r="L135" s="7"/>
      <c r="M135" s="7"/>
    </row>
    <row r="136" spans="2:13">
      <c r="B136" s="7"/>
      <c r="C136" s="7"/>
      <c r="D136" s="7"/>
      <c r="E136" s="7"/>
      <c r="F136" s="7"/>
      <c r="G136" s="7"/>
      <c r="H136" s="7"/>
      <c r="I136" s="7"/>
      <c r="J136" s="7"/>
      <c r="K136" s="7"/>
      <c r="L136" s="7"/>
      <c r="M136" s="7"/>
    </row>
    <row r="137" spans="2:13">
      <c r="B137" s="7"/>
      <c r="C137" s="7"/>
      <c r="D137" s="7"/>
      <c r="E137" s="7"/>
      <c r="F137" s="7"/>
      <c r="G137" s="7"/>
      <c r="H137" s="7"/>
      <c r="I137" s="7"/>
      <c r="J137" s="7"/>
      <c r="K137" s="7"/>
      <c r="L137" s="7"/>
      <c r="M137" s="7"/>
    </row>
    <row r="138" spans="2:13">
      <c r="B138" s="7"/>
      <c r="C138" s="7"/>
      <c r="D138" s="7"/>
      <c r="E138" s="7"/>
      <c r="F138" s="7"/>
      <c r="G138" s="7"/>
      <c r="H138" s="7"/>
      <c r="I138" s="7"/>
      <c r="J138" s="7"/>
      <c r="K138" s="7"/>
      <c r="L138" s="7"/>
      <c r="M138" s="7"/>
    </row>
    <row r="139" spans="2:13">
      <c r="B139" s="7"/>
      <c r="C139" s="7"/>
      <c r="D139" s="7"/>
      <c r="E139" s="7"/>
      <c r="F139" s="7"/>
      <c r="G139" s="7"/>
      <c r="H139" s="7"/>
      <c r="I139" s="7"/>
      <c r="J139" s="7"/>
      <c r="K139" s="7"/>
      <c r="L139" s="7"/>
      <c r="M139" s="7"/>
    </row>
    <row r="140" spans="2:13">
      <c r="B140" s="7"/>
      <c r="C140" s="7"/>
      <c r="D140" s="7"/>
      <c r="E140" s="7"/>
      <c r="F140" s="7"/>
      <c r="G140" s="7"/>
      <c r="H140" s="7"/>
      <c r="I140" s="7"/>
      <c r="J140" s="7"/>
      <c r="K140" s="7"/>
      <c r="L140" s="7"/>
      <c r="M140" s="7"/>
    </row>
    <row r="141" spans="2:13">
      <c r="B141" s="7"/>
      <c r="C141" s="7"/>
      <c r="D141" s="7"/>
      <c r="E141" s="7"/>
      <c r="F141" s="7"/>
      <c r="G141" s="7"/>
      <c r="H141" s="7"/>
      <c r="I141" s="7"/>
      <c r="J141" s="7"/>
      <c r="K141" s="7"/>
      <c r="L141" s="7"/>
      <c r="M141" s="7"/>
    </row>
    <row r="142" spans="2:13">
      <c r="B142" s="7"/>
      <c r="C142" s="7"/>
      <c r="D142" s="7"/>
      <c r="E142" s="7"/>
      <c r="F142" s="7"/>
      <c r="G142" s="7"/>
      <c r="H142" s="7"/>
      <c r="I142" s="7"/>
      <c r="J142" s="7"/>
      <c r="K142" s="7"/>
      <c r="L142" s="7"/>
      <c r="M142" s="7"/>
    </row>
    <row r="143" spans="2:13">
      <c r="B143" s="7"/>
      <c r="C143" s="7"/>
      <c r="D143" s="7"/>
      <c r="E143" s="7"/>
      <c r="F143" s="7"/>
      <c r="G143" s="7"/>
      <c r="H143" s="7"/>
      <c r="I143" s="7"/>
      <c r="J143" s="7"/>
      <c r="K143" s="7"/>
      <c r="L143" s="7"/>
      <c r="M143" s="7"/>
    </row>
    <row r="144" spans="2:13">
      <c r="B144" s="7"/>
      <c r="C144" s="7"/>
      <c r="D144" s="7"/>
      <c r="E144" s="7"/>
      <c r="F144" s="7"/>
      <c r="G144" s="7"/>
      <c r="H144" s="7"/>
      <c r="I144" s="7"/>
      <c r="J144" s="7"/>
      <c r="K144" s="7"/>
      <c r="L144" s="7"/>
      <c r="M144" s="7"/>
    </row>
    <row r="145" spans="2:13">
      <c r="B145" s="7"/>
      <c r="C145" s="7"/>
      <c r="D145" s="7"/>
      <c r="E145" s="7"/>
      <c r="F145" s="7"/>
      <c r="G145" s="7"/>
      <c r="H145" s="7"/>
      <c r="I145" s="7"/>
      <c r="J145" s="7"/>
      <c r="K145" s="7"/>
      <c r="L145" s="7"/>
      <c r="M145" s="7"/>
    </row>
    <row r="146" spans="2:13">
      <c r="B146" s="7"/>
      <c r="C146" s="7"/>
      <c r="D146" s="7"/>
      <c r="E146" s="7"/>
      <c r="F146" s="7"/>
      <c r="G146" s="7"/>
      <c r="H146" s="7"/>
      <c r="I146" s="7"/>
      <c r="J146" s="7"/>
      <c r="K146" s="7"/>
      <c r="L146" s="7"/>
      <c r="M146" s="7"/>
    </row>
    <row r="147" spans="2:13">
      <c r="B147" s="7"/>
      <c r="C147" s="7"/>
      <c r="D147" s="7"/>
      <c r="E147" s="7"/>
      <c r="F147" s="7"/>
      <c r="G147" s="7"/>
      <c r="H147" s="7"/>
      <c r="I147" s="7"/>
      <c r="J147" s="7"/>
      <c r="K147" s="7"/>
      <c r="L147" s="7"/>
      <c r="M147" s="7"/>
    </row>
    <row r="148" spans="2:13">
      <c r="B148" s="7"/>
      <c r="C148" s="7"/>
      <c r="D148" s="7"/>
      <c r="E148" s="7"/>
      <c r="F148" s="7"/>
      <c r="G148" s="7"/>
      <c r="H148" s="7"/>
      <c r="I148" s="7"/>
      <c r="J148" s="7"/>
      <c r="K148" s="7"/>
      <c r="L148" s="7"/>
      <c r="M148" s="7"/>
    </row>
    <row r="149" spans="2:13">
      <c r="B149" s="7"/>
      <c r="C149" s="7"/>
      <c r="D149" s="7"/>
      <c r="E149" s="7"/>
      <c r="F149" s="7"/>
      <c r="G149" s="7"/>
      <c r="H149" s="7"/>
      <c r="I149" s="7"/>
      <c r="J149" s="7"/>
      <c r="K149" s="7"/>
      <c r="L149" s="7"/>
      <c r="M149" s="7"/>
    </row>
    <row r="150" spans="2:13">
      <c r="B150" s="7"/>
      <c r="C150" s="7"/>
      <c r="D150" s="7"/>
      <c r="E150" s="7"/>
      <c r="F150" s="7"/>
      <c r="G150" s="7"/>
      <c r="H150" s="7"/>
      <c r="I150" s="7"/>
      <c r="J150" s="7"/>
      <c r="K150" s="7"/>
      <c r="L150" s="7"/>
      <c r="M150" s="7"/>
    </row>
    <row r="151" spans="2:13">
      <c r="B151" s="7"/>
      <c r="C151" s="7"/>
      <c r="D151" s="7"/>
      <c r="E151" s="7"/>
      <c r="F151" s="7"/>
      <c r="G151" s="7"/>
      <c r="H151" s="7"/>
      <c r="I151" s="7"/>
      <c r="J151" s="7"/>
      <c r="K151" s="7"/>
      <c r="L151" s="7"/>
      <c r="M151" s="7"/>
    </row>
    <row r="152" spans="2:13">
      <c r="B152" s="7"/>
      <c r="C152" s="7"/>
      <c r="D152" s="7"/>
      <c r="E152" s="7"/>
      <c r="F152" s="7"/>
      <c r="G152" s="7"/>
      <c r="H152" s="7"/>
      <c r="I152" s="7"/>
      <c r="J152" s="7"/>
      <c r="K152" s="7"/>
      <c r="L152" s="7"/>
      <c r="M152" s="7"/>
    </row>
    <row r="153" spans="2:13">
      <c r="B153" s="7"/>
      <c r="C153" s="7"/>
      <c r="D153" s="7"/>
      <c r="E153" s="7"/>
      <c r="F153" s="7"/>
      <c r="G153" s="7"/>
      <c r="H153" s="7"/>
      <c r="I153" s="7"/>
      <c r="J153" s="7"/>
      <c r="K153" s="7"/>
      <c r="L153" s="7"/>
      <c r="M153" s="7"/>
    </row>
    <row r="159" spans="2:13">
      <c r="B159" s="7"/>
      <c r="C159" s="7"/>
      <c r="D159" s="7"/>
      <c r="E159" s="7"/>
      <c r="F159" s="7"/>
      <c r="G159" s="7"/>
      <c r="H159" s="7"/>
      <c r="I159" s="7"/>
      <c r="J159" s="7"/>
      <c r="K159" s="7"/>
      <c r="L159" s="7"/>
      <c r="M159" s="7"/>
    </row>
    <row r="160" spans="2:13">
      <c r="B160" s="7"/>
      <c r="C160" s="7"/>
      <c r="D160" s="7"/>
      <c r="E160" s="7"/>
      <c r="F160" s="7"/>
      <c r="G160" s="7"/>
      <c r="H160" s="7"/>
      <c r="I160" s="7"/>
      <c r="J160" s="7"/>
      <c r="K160" s="7"/>
      <c r="L160" s="7"/>
      <c r="M160" s="7"/>
    </row>
    <row r="161" spans="2:13">
      <c r="B161" s="7"/>
      <c r="C161" s="7"/>
      <c r="D161" s="7"/>
      <c r="E161" s="7"/>
      <c r="F161" s="7"/>
      <c r="G161" s="7"/>
      <c r="H161" s="7"/>
      <c r="I161" s="7"/>
      <c r="J161" s="7"/>
      <c r="K161" s="7"/>
      <c r="L161" s="7"/>
      <c r="M161" s="7"/>
    </row>
    <row r="162" spans="2:13">
      <c r="B162" s="7"/>
      <c r="C162" s="7"/>
      <c r="D162" s="7"/>
      <c r="E162" s="7"/>
      <c r="F162" s="7"/>
      <c r="G162" s="7"/>
      <c r="H162" s="7"/>
      <c r="I162" s="7"/>
      <c r="J162" s="7"/>
      <c r="K162" s="7"/>
      <c r="L162" s="7"/>
      <c r="M162" s="7"/>
    </row>
    <row r="163" spans="2:13">
      <c r="B163" s="7"/>
      <c r="C163" s="7"/>
      <c r="D163" s="7"/>
      <c r="E163" s="7"/>
      <c r="F163" s="7"/>
      <c r="G163" s="7"/>
      <c r="H163" s="7"/>
      <c r="I163" s="7"/>
      <c r="J163" s="7"/>
      <c r="K163" s="7"/>
      <c r="L163" s="7"/>
      <c r="M163" s="7"/>
    </row>
    <row r="164" spans="2:13">
      <c r="B164" s="7"/>
      <c r="C164" s="7"/>
      <c r="D164" s="7"/>
      <c r="E164" s="7"/>
      <c r="F164" s="7"/>
      <c r="G164" s="7"/>
      <c r="H164" s="7"/>
      <c r="I164" s="7"/>
      <c r="J164" s="7"/>
      <c r="K164" s="7"/>
      <c r="L164" s="7"/>
      <c r="M164" s="7"/>
    </row>
    <row r="165" spans="2:13">
      <c r="B165" s="7"/>
      <c r="C165" s="7"/>
      <c r="D165" s="7"/>
      <c r="E165" s="7"/>
      <c r="F165" s="7"/>
      <c r="G165" s="7"/>
      <c r="H165" s="7"/>
      <c r="I165" s="7"/>
      <c r="J165" s="7"/>
      <c r="K165" s="7"/>
      <c r="L165" s="7"/>
      <c r="M165" s="7"/>
    </row>
    <row r="166" spans="2:13">
      <c r="B166" s="7"/>
      <c r="C166" s="7"/>
      <c r="D166" s="7"/>
      <c r="E166" s="7"/>
      <c r="F166" s="7"/>
      <c r="G166" s="7"/>
      <c r="H166" s="7"/>
      <c r="I166" s="7"/>
      <c r="J166" s="7"/>
      <c r="K166" s="7"/>
      <c r="L166" s="7"/>
      <c r="M166" s="7"/>
    </row>
    <row r="167" spans="2:13">
      <c r="B167" s="7"/>
      <c r="C167" s="7"/>
      <c r="D167" s="7"/>
      <c r="E167" s="7"/>
      <c r="F167" s="7"/>
      <c r="G167" s="7"/>
      <c r="H167" s="7"/>
      <c r="I167" s="7"/>
      <c r="J167" s="7"/>
      <c r="K167" s="7"/>
      <c r="L167" s="7"/>
      <c r="M167" s="7"/>
    </row>
    <row r="168" spans="2:13">
      <c r="B168" s="7"/>
      <c r="C168" s="7"/>
      <c r="D168" s="7"/>
      <c r="E168" s="7"/>
      <c r="F168" s="7"/>
      <c r="G168" s="7"/>
      <c r="H168" s="7"/>
      <c r="I168" s="7"/>
      <c r="J168" s="7"/>
      <c r="K168" s="7"/>
      <c r="L168" s="7"/>
      <c r="M168" s="7"/>
    </row>
    <row r="169" spans="2:13">
      <c r="B169" s="7"/>
      <c r="C169" s="7"/>
      <c r="D169" s="7"/>
      <c r="E169" s="7"/>
      <c r="F169" s="7"/>
      <c r="G169" s="7"/>
      <c r="H169" s="7"/>
      <c r="I169" s="7"/>
      <c r="J169" s="7"/>
      <c r="K169" s="7"/>
      <c r="L169" s="7"/>
      <c r="M169" s="7"/>
    </row>
    <row r="170" spans="2:13">
      <c r="B170" s="7"/>
      <c r="C170" s="7"/>
      <c r="D170" s="7"/>
      <c r="E170" s="7"/>
      <c r="F170" s="7"/>
      <c r="G170" s="7"/>
      <c r="H170" s="7"/>
      <c r="I170" s="7"/>
      <c r="J170" s="7"/>
      <c r="K170" s="7"/>
      <c r="L170" s="7"/>
      <c r="M170" s="7"/>
    </row>
    <row r="171" spans="2:13">
      <c r="B171" s="7"/>
      <c r="C171" s="7"/>
      <c r="D171" s="7"/>
      <c r="E171" s="7"/>
      <c r="F171" s="7"/>
      <c r="G171" s="7"/>
      <c r="H171" s="7"/>
      <c r="I171" s="7"/>
      <c r="J171" s="7"/>
      <c r="K171" s="7"/>
      <c r="L171" s="7"/>
      <c r="M171" s="7"/>
    </row>
    <row r="172" spans="2:13">
      <c r="B172" s="7"/>
      <c r="C172" s="7"/>
      <c r="D172" s="7"/>
      <c r="E172" s="7"/>
      <c r="F172" s="7"/>
      <c r="G172" s="7"/>
      <c r="H172" s="7"/>
      <c r="I172" s="7"/>
      <c r="J172" s="7"/>
      <c r="K172" s="7"/>
      <c r="L172" s="7"/>
      <c r="M172" s="7"/>
    </row>
    <row r="173" spans="2:13">
      <c r="B173" s="7"/>
      <c r="C173" s="7"/>
      <c r="D173" s="7"/>
      <c r="E173" s="7"/>
      <c r="F173" s="7"/>
      <c r="G173" s="7"/>
      <c r="H173" s="7"/>
      <c r="I173" s="7"/>
      <c r="J173" s="7"/>
      <c r="K173" s="7"/>
      <c r="L173" s="7"/>
      <c r="M173" s="7"/>
    </row>
    <row r="174" spans="2:13">
      <c r="B174" s="7"/>
      <c r="C174" s="7"/>
      <c r="D174" s="7"/>
      <c r="E174" s="7"/>
      <c r="F174" s="7"/>
      <c r="G174" s="7"/>
      <c r="H174" s="7"/>
      <c r="I174" s="7"/>
      <c r="J174" s="7"/>
      <c r="K174" s="7"/>
      <c r="L174" s="7"/>
      <c r="M174" s="7"/>
    </row>
    <row r="175" spans="2:13">
      <c r="B175" s="7"/>
      <c r="C175" s="7"/>
      <c r="D175" s="7"/>
      <c r="E175" s="7"/>
      <c r="F175" s="7"/>
      <c r="G175" s="7"/>
      <c r="H175" s="7"/>
      <c r="I175" s="7"/>
      <c r="J175" s="7"/>
      <c r="K175" s="7"/>
      <c r="L175" s="7"/>
      <c r="M175" s="7"/>
    </row>
    <row r="176" spans="2:13">
      <c r="B176" s="7"/>
      <c r="C176" s="7"/>
      <c r="D176" s="7"/>
      <c r="E176" s="7"/>
      <c r="F176" s="7"/>
      <c r="G176" s="7"/>
      <c r="H176" s="7"/>
      <c r="I176" s="7"/>
      <c r="J176" s="7"/>
      <c r="K176" s="7"/>
      <c r="L176" s="7"/>
      <c r="M176" s="7"/>
    </row>
    <row r="177" spans="2:13">
      <c r="B177" s="7"/>
      <c r="C177" s="7"/>
      <c r="D177" s="7"/>
      <c r="E177" s="7"/>
      <c r="F177" s="7"/>
      <c r="G177" s="7"/>
      <c r="H177" s="7"/>
      <c r="I177" s="7"/>
      <c r="J177" s="7"/>
      <c r="K177" s="7"/>
      <c r="L177" s="7"/>
      <c r="M177" s="7"/>
    </row>
    <row r="178" spans="2:13">
      <c r="B178" s="7"/>
      <c r="C178" s="7"/>
      <c r="D178" s="7"/>
      <c r="E178" s="7"/>
      <c r="F178" s="7"/>
      <c r="G178" s="7"/>
      <c r="H178" s="7"/>
      <c r="I178" s="7"/>
      <c r="J178" s="7"/>
      <c r="K178" s="7"/>
      <c r="L178" s="7"/>
      <c r="M178" s="7"/>
    </row>
    <row r="179" spans="2:13">
      <c r="B179" s="7"/>
      <c r="C179" s="7"/>
      <c r="D179" s="7"/>
      <c r="E179" s="7"/>
      <c r="F179" s="7"/>
      <c r="G179" s="7"/>
      <c r="H179" s="7"/>
      <c r="I179" s="7"/>
      <c r="J179" s="7"/>
      <c r="K179" s="7"/>
      <c r="L179" s="7"/>
      <c r="M179" s="7"/>
    </row>
    <row r="180" spans="2:13">
      <c r="B180" s="7"/>
      <c r="C180" s="7"/>
      <c r="D180" s="7"/>
      <c r="E180" s="7"/>
      <c r="F180" s="7"/>
      <c r="G180" s="7"/>
      <c r="H180" s="7"/>
      <c r="I180" s="7"/>
      <c r="J180" s="7"/>
      <c r="K180" s="7"/>
      <c r="L180" s="7"/>
      <c r="M180" s="7"/>
    </row>
    <row r="181" spans="2:13">
      <c r="B181" s="7"/>
      <c r="C181" s="7"/>
      <c r="D181" s="7"/>
      <c r="E181" s="7"/>
      <c r="F181" s="7"/>
      <c r="G181" s="7"/>
      <c r="H181" s="7"/>
      <c r="I181" s="7"/>
      <c r="J181" s="7"/>
      <c r="K181" s="7"/>
      <c r="L181" s="7"/>
      <c r="M181" s="7"/>
    </row>
    <row r="182" spans="2:13">
      <c r="B182" s="7"/>
      <c r="C182" s="7"/>
      <c r="D182" s="7"/>
      <c r="E182" s="7"/>
      <c r="F182" s="7"/>
      <c r="G182" s="7"/>
      <c r="H182" s="7"/>
      <c r="I182" s="7"/>
      <c r="J182" s="7"/>
      <c r="K182" s="7"/>
      <c r="L182" s="7"/>
      <c r="M182" s="7"/>
    </row>
    <row r="183" spans="2:13">
      <c r="B183" s="7"/>
      <c r="C183" s="7"/>
      <c r="D183" s="7"/>
      <c r="E183" s="7"/>
      <c r="F183" s="7"/>
      <c r="G183" s="7"/>
      <c r="H183" s="7"/>
      <c r="I183" s="7"/>
      <c r="J183" s="7"/>
      <c r="K183" s="7"/>
      <c r="L183" s="7"/>
      <c r="M183" s="7"/>
    </row>
    <row r="184" spans="2:13">
      <c r="B184" s="7"/>
      <c r="C184" s="7"/>
      <c r="D184" s="7"/>
      <c r="E184" s="7"/>
      <c r="F184" s="7"/>
      <c r="G184" s="7"/>
      <c r="H184" s="7"/>
      <c r="I184" s="7"/>
      <c r="J184" s="7"/>
      <c r="K184" s="7"/>
      <c r="L184" s="7"/>
      <c r="M184" s="7"/>
    </row>
    <row r="185" spans="2:13">
      <c r="B185" s="7"/>
      <c r="C185" s="7"/>
      <c r="D185" s="7"/>
      <c r="E185" s="7"/>
      <c r="F185" s="7"/>
      <c r="G185" s="7"/>
      <c r="H185" s="7"/>
      <c r="I185" s="7"/>
      <c r="J185" s="7"/>
      <c r="K185" s="7"/>
      <c r="L185" s="7"/>
      <c r="M185" s="7"/>
    </row>
    <row r="186" spans="2:13">
      <c r="B186" s="7"/>
      <c r="C186" s="7"/>
      <c r="D186" s="7"/>
      <c r="E186" s="7"/>
      <c r="F186" s="7"/>
      <c r="G186" s="7"/>
      <c r="H186" s="7"/>
      <c r="I186" s="7"/>
      <c r="J186" s="7"/>
      <c r="K186" s="7"/>
      <c r="L186" s="7"/>
      <c r="M186" s="7"/>
    </row>
    <row r="187" spans="2:13">
      <c r="B187" s="7"/>
      <c r="C187" s="7"/>
      <c r="D187" s="7"/>
      <c r="E187" s="7"/>
      <c r="F187" s="7"/>
      <c r="G187" s="7"/>
      <c r="H187" s="7"/>
      <c r="I187" s="7"/>
      <c r="J187" s="7"/>
      <c r="K187" s="7"/>
      <c r="L187" s="7"/>
      <c r="M187" s="7"/>
    </row>
    <row r="188" spans="2:13">
      <c r="B188" s="7"/>
      <c r="C188" s="7"/>
      <c r="D188" s="7"/>
      <c r="E188" s="7"/>
      <c r="F188" s="7"/>
      <c r="G188" s="7"/>
      <c r="H188" s="7"/>
      <c r="I188" s="7"/>
      <c r="J188" s="7"/>
      <c r="K188" s="7"/>
      <c r="L188" s="7"/>
      <c r="M188" s="7"/>
    </row>
    <row r="189" spans="2:13">
      <c r="B189" s="7"/>
      <c r="C189" s="7"/>
      <c r="D189" s="7"/>
      <c r="E189" s="7"/>
      <c r="F189" s="7"/>
      <c r="G189" s="7"/>
      <c r="H189" s="7"/>
      <c r="I189" s="7"/>
      <c r="J189" s="7"/>
      <c r="K189" s="7"/>
      <c r="L189" s="7"/>
      <c r="M189" s="7"/>
    </row>
    <row r="190" spans="2:13">
      <c r="B190" s="7"/>
      <c r="C190" s="7"/>
      <c r="D190" s="7"/>
      <c r="E190" s="7"/>
      <c r="F190" s="7"/>
      <c r="G190" s="7"/>
      <c r="H190" s="7"/>
      <c r="I190" s="7"/>
      <c r="J190" s="7"/>
      <c r="K190" s="7"/>
      <c r="L190" s="7"/>
      <c r="M190" s="7"/>
    </row>
    <row r="191" spans="2:13">
      <c r="B191" s="7"/>
      <c r="C191" s="7"/>
      <c r="D191" s="7"/>
      <c r="E191" s="7"/>
      <c r="F191" s="7"/>
      <c r="G191" s="7"/>
      <c r="H191" s="7"/>
      <c r="I191" s="7"/>
      <c r="J191" s="7"/>
      <c r="K191" s="7"/>
      <c r="L191" s="7"/>
      <c r="M191" s="7"/>
    </row>
    <row r="192" spans="2:13">
      <c r="B192" s="7"/>
      <c r="C192" s="7"/>
      <c r="D192" s="7"/>
      <c r="E192" s="7"/>
      <c r="F192" s="7"/>
      <c r="G192" s="7"/>
      <c r="H192" s="7"/>
      <c r="I192" s="7"/>
      <c r="J192" s="7"/>
      <c r="K192" s="7"/>
      <c r="L192" s="7"/>
      <c r="M192" s="7"/>
    </row>
    <row r="193" spans="2:13">
      <c r="B193" s="7"/>
      <c r="C193" s="7"/>
      <c r="D193" s="7"/>
      <c r="E193" s="7"/>
      <c r="F193" s="7"/>
      <c r="G193" s="7"/>
      <c r="H193" s="7"/>
      <c r="I193" s="7"/>
      <c r="J193" s="7"/>
      <c r="K193" s="7"/>
      <c r="L193" s="7"/>
      <c r="M193" s="7"/>
    </row>
    <row r="194" spans="2:13">
      <c r="B194" s="7"/>
      <c r="C194" s="7"/>
      <c r="D194" s="7"/>
      <c r="E194" s="7"/>
      <c r="F194" s="7"/>
      <c r="G194" s="7"/>
      <c r="H194" s="7"/>
      <c r="I194" s="7"/>
      <c r="J194" s="7"/>
      <c r="K194" s="7"/>
      <c r="L194" s="7"/>
      <c r="M194" s="7"/>
    </row>
    <row r="195" spans="2:13">
      <c r="B195" s="7"/>
      <c r="C195" s="7"/>
      <c r="D195" s="7"/>
      <c r="E195" s="7"/>
      <c r="F195" s="7"/>
      <c r="G195" s="7"/>
      <c r="H195" s="7"/>
      <c r="I195" s="7"/>
      <c r="J195" s="7"/>
      <c r="K195" s="7"/>
      <c r="L195" s="7"/>
      <c r="M195" s="7"/>
    </row>
    <row r="196" spans="2:13">
      <c r="B196" s="7"/>
      <c r="C196" s="7"/>
      <c r="D196" s="7"/>
      <c r="E196" s="7"/>
      <c r="F196" s="7"/>
      <c r="G196" s="7"/>
      <c r="H196" s="7"/>
      <c r="I196" s="7"/>
      <c r="J196" s="7"/>
      <c r="K196" s="7"/>
      <c r="L196" s="7"/>
      <c r="M196" s="7"/>
    </row>
    <row r="197" spans="2:13">
      <c r="B197" s="7"/>
      <c r="C197" s="7"/>
      <c r="D197" s="7"/>
      <c r="E197" s="7"/>
      <c r="F197" s="7"/>
      <c r="G197" s="7"/>
      <c r="H197" s="7"/>
      <c r="I197" s="7"/>
      <c r="J197" s="7"/>
      <c r="K197" s="7"/>
      <c r="L197" s="7"/>
      <c r="M197" s="7"/>
    </row>
    <row r="198" spans="2:13">
      <c r="B198" s="7"/>
      <c r="C198" s="7"/>
      <c r="D198" s="7"/>
      <c r="E198" s="7"/>
      <c r="F198" s="7"/>
      <c r="G198" s="7"/>
      <c r="H198" s="7"/>
      <c r="I198" s="7"/>
      <c r="J198" s="7"/>
      <c r="K198" s="7"/>
      <c r="L198" s="7"/>
      <c r="M198" s="7"/>
    </row>
    <row r="199" spans="2:13">
      <c r="B199" s="7"/>
      <c r="C199" s="7"/>
      <c r="D199" s="7"/>
      <c r="E199" s="7"/>
      <c r="F199" s="7"/>
      <c r="G199" s="7"/>
      <c r="H199" s="7"/>
      <c r="I199" s="7"/>
      <c r="J199" s="7"/>
      <c r="K199" s="7"/>
      <c r="L199" s="7"/>
      <c r="M199" s="7"/>
    </row>
    <row r="200" spans="2:13">
      <c r="B200" s="7"/>
      <c r="C200" s="7"/>
      <c r="D200" s="7"/>
      <c r="E200" s="7"/>
      <c r="F200" s="7"/>
      <c r="G200" s="7"/>
      <c r="H200" s="7"/>
      <c r="I200" s="7"/>
      <c r="J200" s="7"/>
      <c r="K200" s="7"/>
      <c r="L200" s="7"/>
      <c r="M200" s="7"/>
    </row>
    <row r="201" spans="2:13">
      <c r="B201" s="7"/>
      <c r="C201" s="7"/>
      <c r="D201" s="7"/>
      <c r="E201" s="7"/>
      <c r="F201" s="7"/>
      <c r="G201" s="7"/>
      <c r="H201" s="7"/>
      <c r="I201" s="7"/>
      <c r="J201" s="7"/>
      <c r="K201" s="7"/>
      <c r="L201" s="7"/>
      <c r="M201" s="7"/>
    </row>
    <row r="202" spans="2:13">
      <c r="B202" s="7"/>
      <c r="C202" s="7"/>
      <c r="D202" s="7"/>
      <c r="E202" s="7"/>
      <c r="F202" s="7"/>
      <c r="G202" s="7"/>
      <c r="H202" s="7"/>
      <c r="I202" s="7"/>
      <c r="J202" s="7"/>
      <c r="K202" s="7"/>
      <c r="L202" s="7"/>
      <c r="M202" s="7"/>
    </row>
    <row r="203" spans="2:13">
      <c r="B203" s="7"/>
      <c r="C203" s="7"/>
      <c r="D203" s="7"/>
      <c r="E203" s="7"/>
      <c r="F203" s="7"/>
      <c r="G203" s="7"/>
      <c r="H203" s="7"/>
      <c r="I203" s="7"/>
      <c r="J203" s="7"/>
      <c r="K203" s="7"/>
      <c r="L203" s="7"/>
      <c r="M203" s="7"/>
    </row>
    <row r="204" spans="2:13">
      <c r="B204" s="7"/>
      <c r="C204" s="7"/>
      <c r="D204" s="7"/>
      <c r="E204" s="7"/>
      <c r="F204" s="7"/>
      <c r="G204" s="7"/>
      <c r="H204" s="7"/>
      <c r="I204" s="7"/>
      <c r="J204" s="7"/>
      <c r="K204" s="7"/>
      <c r="L204" s="7"/>
      <c r="M204" s="7"/>
    </row>
    <row r="205" spans="2:13">
      <c r="B205" s="7"/>
      <c r="C205" s="7"/>
      <c r="D205" s="7"/>
      <c r="E205" s="7"/>
      <c r="F205" s="7"/>
      <c r="G205" s="7"/>
      <c r="H205" s="7"/>
      <c r="I205" s="7"/>
      <c r="J205" s="7"/>
      <c r="K205" s="7"/>
      <c r="L205" s="7"/>
      <c r="M205" s="7"/>
    </row>
    <row r="206" spans="2:13">
      <c r="B206" s="7"/>
      <c r="C206" s="7"/>
      <c r="D206" s="7"/>
      <c r="E206" s="7"/>
      <c r="F206" s="7"/>
      <c r="G206" s="7"/>
      <c r="H206" s="7"/>
      <c r="I206" s="7"/>
      <c r="J206" s="7"/>
      <c r="K206" s="7"/>
      <c r="L206" s="7"/>
      <c r="M206" s="7"/>
    </row>
    <row r="207" spans="2:13">
      <c r="B207" s="7"/>
      <c r="C207" s="7"/>
      <c r="D207" s="7"/>
      <c r="E207" s="7"/>
      <c r="F207" s="7"/>
      <c r="G207" s="7"/>
      <c r="H207" s="7"/>
      <c r="I207" s="7"/>
      <c r="J207" s="7"/>
      <c r="K207" s="7"/>
      <c r="L207" s="7"/>
      <c r="M207" s="7"/>
    </row>
    <row r="208" spans="2:13">
      <c r="B208" s="7"/>
      <c r="C208" s="7"/>
      <c r="D208" s="7"/>
      <c r="E208" s="7"/>
      <c r="F208" s="7"/>
      <c r="G208" s="7"/>
      <c r="H208" s="7"/>
      <c r="I208" s="7"/>
      <c r="J208" s="7"/>
      <c r="K208" s="7"/>
      <c r="L208" s="7"/>
      <c r="M208" s="7"/>
    </row>
    <row r="209" spans="2:13">
      <c r="B209" s="7"/>
      <c r="C209" s="7"/>
      <c r="D209" s="7"/>
      <c r="E209" s="7"/>
      <c r="F209" s="7"/>
      <c r="G209" s="7"/>
      <c r="H209" s="7"/>
      <c r="I209" s="7"/>
      <c r="J209" s="7"/>
      <c r="K209" s="7"/>
      <c r="L209" s="7"/>
      <c r="M209" s="7"/>
    </row>
    <row r="210" spans="2:13">
      <c r="B210" s="7"/>
      <c r="C210" s="7"/>
      <c r="D210" s="7"/>
      <c r="E210" s="7"/>
      <c r="F210" s="7"/>
      <c r="G210" s="7"/>
      <c r="H210" s="7"/>
      <c r="I210" s="7"/>
      <c r="J210" s="7"/>
      <c r="K210" s="7"/>
      <c r="L210" s="7"/>
      <c r="M210" s="7"/>
    </row>
    <row r="211" spans="2:13">
      <c r="B211" s="7"/>
      <c r="C211" s="7"/>
      <c r="D211" s="7"/>
      <c r="E211" s="7"/>
      <c r="F211" s="7"/>
      <c r="G211" s="7"/>
      <c r="H211" s="7"/>
      <c r="I211" s="7"/>
      <c r="J211" s="7"/>
      <c r="K211" s="7"/>
      <c r="L211" s="7"/>
      <c r="M211" s="7"/>
    </row>
    <row r="212" spans="2:13">
      <c r="B212" s="7"/>
      <c r="C212" s="7"/>
      <c r="D212" s="7"/>
      <c r="E212" s="7"/>
      <c r="F212" s="7"/>
      <c r="G212" s="7"/>
      <c r="H212" s="7"/>
      <c r="I212" s="7"/>
      <c r="J212" s="7"/>
      <c r="K212" s="7"/>
      <c r="L212" s="7"/>
      <c r="M212" s="7"/>
    </row>
    <row r="213" spans="2:13">
      <c r="B213" s="7"/>
      <c r="C213" s="7"/>
      <c r="D213" s="7"/>
      <c r="E213" s="7"/>
      <c r="F213" s="7"/>
      <c r="G213" s="7"/>
      <c r="H213" s="7"/>
      <c r="I213" s="7"/>
      <c r="J213" s="7"/>
      <c r="K213" s="7"/>
      <c r="L213" s="7"/>
      <c r="M213" s="7"/>
    </row>
    <row r="214" spans="2:13">
      <c r="B214" s="7"/>
      <c r="C214" s="7"/>
      <c r="D214" s="7"/>
      <c r="E214" s="7"/>
      <c r="F214" s="7"/>
      <c r="G214" s="7"/>
      <c r="H214" s="7"/>
      <c r="I214" s="7"/>
      <c r="J214" s="7"/>
      <c r="K214" s="7"/>
      <c r="L214" s="7"/>
      <c r="M214" s="7"/>
    </row>
    <row r="215" spans="2:13">
      <c r="B215" s="7"/>
      <c r="C215" s="7"/>
      <c r="D215" s="7"/>
      <c r="E215" s="7"/>
      <c r="F215" s="7"/>
      <c r="G215" s="7"/>
      <c r="H215" s="7"/>
      <c r="I215" s="7"/>
      <c r="J215" s="7"/>
      <c r="K215" s="7"/>
      <c r="L215" s="7"/>
      <c r="M215" s="7"/>
    </row>
    <row r="216" spans="2:13">
      <c r="B216" s="7"/>
      <c r="C216" s="7"/>
      <c r="D216" s="7"/>
      <c r="E216" s="7"/>
      <c r="F216" s="7"/>
      <c r="G216" s="7"/>
      <c r="H216" s="7"/>
      <c r="I216" s="7"/>
      <c r="J216" s="7"/>
      <c r="K216" s="7"/>
      <c r="L216" s="7"/>
      <c r="M216" s="7"/>
    </row>
    <row r="217" spans="2:13">
      <c r="B217" s="7"/>
      <c r="C217" s="7"/>
      <c r="D217" s="7"/>
      <c r="E217" s="7"/>
      <c r="F217" s="7"/>
      <c r="G217" s="7"/>
      <c r="H217" s="7"/>
      <c r="I217" s="7"/>
      <c r="J217" s="7"/>
      <c r="K217" s="7"/>
      <c r="L217" s="7"/>
      <c r="M217" s="7"/>
    </row>
    <row r="218" spans="2:13">
      <c r="B218" s="7"/>
      <c r="C218" s="7"/>
      <c r="D218" s="7"/>
      <c r="E218" s="7"/>
      <c r="F218" s="7"/>
      <c r="G218" s="7"/>
      <c r="H218" s="7"/>
      <c r="I218" s="7"/>
      <c r="J218" s="7"/>
      <c r="K218" s="7"/>
      <c r="L218" s="7"/>
      <c r="M218" s="7"/>
    </row>
    <row r="219" spans="2:13">
      <c r="B219" s="7"/>
      <c r="C219" s="7"/>
      <c r="D219" s="7"/>
      <c r="E219" s="7"/>
      <c r="F219" s="7"/>
      <c r="G219" s="7"/>
      <c r="H219" s="7"/>
      <c r="I219" s="7"/>
      <c r="J219" s="7"/>
      <c r="K219" s="7"/>
      <c r="L219" s="7"/>
      <c r="M219" s="7"/>
    </row>
    <row r="220" spans="2:13">
      <c r="B220" s="7"/>
      <c r="C220" s="7"/>
      <c r="D220" s="7"/>
      <c r="E220" s="7"/>
      <c r="F220" s="7"/>
      <c r="G220" s="7"/>
      <c r="H220" s="7"/>
      <c r="I220" s="7"/>
      <c r="J220" s="7"/>
      <c r="K220" s="7"/>
      <c r="L220" s="7"/>
      <c r="M220" s="7"/>
    </row>
    <row r="221" spans="2:13">
      <c r="B221" s="7"/>
      <c r="C221" s="7"/>
      <c r="D221" s="7"/>
      <c r="E221" s="7"/>
      <c r="F221" s="7"/>
      <c r="G221" s="7"/>
      <c r="H221" s="7"/>
      <c r="I221" s="7"/>
      <c r="J221" s="7"/>
      <c r="K221" s="7"/>
      <c r="L221" s="7"/>
      <c r="M221" s="7"/>
    </row>
    <row r="222" spans="2:13">
      <c r="B222" s="7"/>
      <c r="C222" s="7"/>
      <c r="D222" s="7"/>
      <c r="E222" s="7"/>
      <c r="F222" s="7"/>
      <c r="G222" s="7"/>
      <c r="H222" s="7"/>
      <c r="I222" s="7"/>
      <c r="J222" s="7"/>
      <c r="K222" s="7"/>
      <c r="L222" s="7"/>
      <c r="M222" s="7"/>
    </row>
    <row r="223" spans="2:13">
      <c r="B223" s="7"/>
      <c r="C223" s="7"/>
      <c r="D223" s="7"/>
      <c r="E223" s="7"/>
      <c r="F223" s="7"/>
      <c r="G223" s="7"/>
      <c r="H223" s="7"/>
      <c r="I223" s="7"/>
      <c r="J223" s="7"/>
      <c r="K223" s="7"/>
      <c r="L223" s="7"/>
      <c r="M223" s="7"/>
    </row>
    <row r="224" spans="2:13">
      <c r="B224" s="7"/>
      <c r="C224" s="7"/>
      <c r="D224" s="7"/>
      <c r="E224" s="7"/>
      <c r="F224" s="7"/>
      <c r="G224" s="7"/>
      <c r="H224" s="7"/>
      <c r="I224" s="7"/>
      <c r="J224" s="7"/>
      <c r="K224" s="7"/>
      <c r="L224" s="7"/>
      <c r="M224" s="7"/>
    </row>
    <row r="225" spans="2:13">
      <c r="B225" s="7"/>
      <c r="C225" s="7"/>
      <c r="D225" s="7"/>
      <c r="E225" s="7"/>
      <c r="F225" s="7"/>
      <c r="G225" s="7"/>
      <c r="H225" s="7"/>
      <c r="I225" s="7"/>
      <c r="J225" s="7"/>
      <c r="K225" s="7"/>
      <c r="L225" s="7"/>
      <c r="M225" s="7"/>
    </row>
  </sheetData>
  <mergeCells count="5">
    <mergeCell ref="A3:N3"/>
    <mergeCell ref="A7:N7"/>
    <mergeCell ref="A6:N6"/>
    <mergeCell ref="A5:N5"/>
    <mergeCell ref="A4:N4"/>
  </mergeCells>
  <phoneticPr fontId="4" type="noConversion"/>
  <printOptions headings="1" gridLines="1"/>
  <pageMargins left="0.75" right="0.75" top="1" bottom="1" header="0.5" footer="0.5"/>
  <pageSetup scale="94" fitToHeight="1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28"/>
    <pageSetUpPr fitToPage="1"/>
  </sheetPr>
  <dimension ref="A1:N80"/>
  <sheetViews>
    <sheetView workbookViewId="0">
      <pane xSplit="1" ySplit="11" topLeftCell="B12" activePane="bottomRight" state="frozen"/>
      <selection pane="topRight" activeCell="B1" sqref="B1"/>
      <selection pane="bottomLeft" activeCell="A10" sqref="A10"/>
      <selection pane="bottomRight" activeCell="M12" sqref="M12:M78"/>
    </sheetView>
  </sheetViews>
  <sheetFormatPr defaultRowHeight="12.75"/>
  <cols>
    <col min="1" max="1" width="16.1640625" bestFit="1" customWidth="1"/>
    <col min="2" max="2" width="14.5" bestFit="1" customWidth="1"/>
    <col min="3" max="5" width="11.1640625" bestFit="1" customWidth="1"/>
    <col min="6" max="6" width="12.33203125" bestFit="1" customWidth="1"/>
    <col min="7" max="14" width="11.1640625" bestFit="1" customWidth="1"/>
  </cols>
  <sheetData>
    <row r="1" spans="1:14">
      <c r="A1" t="str">
        <f>'SFY1516'!A1</f>
        <v>VALIDATED TAX RECEIPTS DATA FOR:  JULY, 2015 thru June, 2016</v>
      </c>
      <c r="N1" t="s">
        <v>89</v>
      </c>
    </row>
    <row r="3" spans="1:14">
      <c r="A3" s="39" t="s">
        <v>69</v>
      </c>
      <c r="B3" s="39"/>
      <c r="C3" s="39"/>
      <c r="D3" s="39"/>
      <c r="E3" s="39"/>
      <c r="F3" s="39"/>
      <c r="G3" s="39"/>
      <c r="H3" s="39"/>
      <c r="I3" s="39"/>
      <c r="J3" s="39"/>
      <c r="K3" s="39"/>
      <c r="L3" s="39"/>
      <c r="M3" s="39"/>
      <c r="N3" s="39"/>
    </row>
    <row r="4" spans="1:14">
      <c r="A4" s="39" t="s">
        <v>131</v>
      </c>
      <c r="B4" s="39"/>
      <c r="C4" s="39"/>
      <c r="D4" s="39"/>
      <c r="E4" s="39"/>
      <c r="F4" s="39"/>
      <c r="G4" s="39"/>
      <c r="H4" s="39"/>
      <c r="I4" s="39"/>
      <c r="J4" s="39"/>
      <c r="K4" s="39"/>
      <c r="L4" s="39"/>
      <c r="M4" s="39"/>
      <c r="N4" s="39"/>
    </row>
    <row r="5" spans="1:14">
      <c r="A5" s="39" t="s">
        <v>70</v>
      </c>
      <c r="B5" s="39"/>
      <c r="C5" s="39"/>
      <c r="D5" s="39"/>
      <c r="E5" s="39"/>
      <c r="F5" s="39"/>
      <c r="G5" s="39"/>
      <c r="H5" s="39"/>
      <c r="I5" s="39"/>
      <c r="J5" s="39"/>
      <c r="K5" s="39"/>
      <c r="L5" s="39"/>
      <c r="M5" s="39"/>
      <c r="N5" s="39"/>
    </row>
    <row r="6" spans="1:14">
      <c r="A6" s="39" t="s">
        <v>135</v>
      </c>
      <c r="B6" s="39"/>
      <c r="C6" s="39"/>
      <c r="D6" s="39"/>
      <c r="E6" s="39"/>
      <c r="F6" s="39"/>
      <c r="G6" s="39"/>
      <c r="H6" s="39"/>
      <c r="I6" s="39"/>
      <c r="J6" s="39"/>
      <c r="K6" s="39"/>
      <c r="L6" s="39"/>
      <c r="M6" s="39"/>
      <c r="N6" s="39"/>
    </row>
    <row r="7" spans="1:14">
      <c r="A7" s="39" t="s">
        <v>134</v>
      </c>
      <c r="B7" s="39"/>
      <c r="C7" s="39"/>
      <c r="D7" s="39"/>
      <c r="E7" s="39"/>
      <c r="F7" s="39"/>
      <c r="G7" s="39"/>
      <c r="H7" s="39"/>
      <c r="I7" s="39"/>
      <c r="J7" s="39"/>
      <c r="K7" s="39"/>
      <c r="L7" s="39"/>
      <c r="M7" s="39"/>
      <c r="N7" s="39"/>
    </row>
    <row r="8" spans="1:14">
      <c r="A8" s="9"/>
      <c r="B8" s="9"/>
      <c r="C8" s="9"/>
      <c r="D8" s="9"/>
      <c r="E8" s="9"/>
      <c r="F8" s="9"/>
      <c r="G8" s="9"/>
      <c r="H8" s="9"/>
      <c r="I8" s="9"/>
      <c r="J8" s="9"/>
      <c r="K8" s="9"/>
      <c r="L8" s="9"/>
      <c r="M8" s="9"/>
      <c r="N8" s="9"/>
    </row>
    <row r="9" spans="1:14">
      <c r="B9" s="1">
        <f>'Local Option Sales Tax Coll'!B9</f>
        <v>42186</v>
      </c>
      <c r="C9" s="1">
        <f>'Local Option Sales Tax Coll'!C9</f>
        <v>42217</v>
      </c>
      <c r="D9" s="1">
        <f>'Local Option Sales Tax Coll'!D9</f>
        <v>42248</v>
      </c>
      <c r="E9" s="1">
        <f>'Local Option Sales Tax Coll'!E9</f>
        <v>42278</v>
      </c>
      <c r="F9" s="1">
        <f>'Local Option Sales Tax Coll'!F9</f>
        <v>42309</v>
      </c>
      <c r="G9" s="1">
        <f>'Local Option Sales Tax Coll'!G9</f>
        <v>42339</v>
      </c>
      <c r="H9" s="1">
        <f>'Local Option Sales Tax Coll'!H9</f>
        <v>42370</v>
      </c>
      <c r="I9" s="1">
        <f>'Local Option Sales Tax Coll'!I9</f>
        <v>42401</v>
      </c>
      <c r="J9" s="1">
        <f>'Local Option Sales Tax Coll'!J9</f>
        <v>42430</v>
      </c>
      <c r="K9" s="1">
        <f>'Local Option Sales Tax Coll'!K9</f>
        <v>42461</v>
      </c>
      <c r="L9" s="1">
        <f>'Local Option Sales Tax Coll'!L9</f>
        <v>42491</v>
      </c>
      <c r="M9" s="1">
        <f>'Local Option Sales Tax Coll'!M9</f>
        <v>42522</v>
      </c>
      <c r="N9" s="1" t="str">
        <f>'Local Option Sales Tax Coll'!N9</f>
        <v>SFY15-16</v>
      </c>
    </row>
    <row r="10" spans="1:14">
      <c r="A10" t="s">
        <v>0</v>
      </c>
      <c r="B10" s="2"/>
      <c r="C10" s="2"/>
      <c r="D10" s="2"/>
      <c r="E10" s="2"/>
      <c r="F10" s="2"/>
      <c r="G10" s="2"/>
      <c r="H10" s="2"/>
      <c r="I10" s="2"/>
      <c r="J10" s="2"/>
      <c r="K10" s="2"/>
      <c r="L10" s="2"/>
      <c r="M10" s="2"/>
      <c r="N10" s="5"/>
    </row>
    <row r="11" spans="1:14">
      <c r="A11" t="s">
        <v>1</v>
      </c>
    </row>
    <row r="12" spans="1:14">
      <c r="A12" t="s">
        <v>90</v>
      </c>
      <c r="B12" s="10">
        <v>658980.39</v>
      </c>
      <c r="C12" s="15">
        <v>664343.02</v>
      </c>
      <c r="D12" s="15">
        <v>680445.94</v>
      </c>
      <c r="E12" s="15">
        <v>637706.43000000005</v>
      </c>
      <c r="F12" s="16">
        <v>667687.35</v>
      </c>
      <c r="G12" s="10">
        <v>646825.79</v>
      </c>
      <c r="H12" s="17">
        <v>685207.52999999991</v>
      </c>
      <c r="I12" s="20">
        <v>635386.27</v>
      </c>
      <c r="J12" s="13">
        <v>693621.88</v>
      </c>
      <c r="K12" s="20">
        <v>760028.89</v>
      </c>
      <c r="L12" s="4">
        <v>706751.8</v>
      </c>
      <c r="M12" s="4">
        <v>753980.93</v>
      </c>
      <c r="N12" s="5">
        <f t="shared" ref="N12:N43" si="0">SUM(B12:M12)</f>
        <v>8190966.2199999997</v>
      </c>
    </row>
    <row r="13" spans="1:14">
      <c r="A13" t="s">
        <v>91</v>
      </c>
      <c r="B13" s="10">
        <v>79494.179999999993</v>
      </c>
      <c r="C13" s="15">
        <v>108871.73</v>
      </c>
      <c r="D13" s="15">
        <v>130118.88</v>
      </c>
      <c r="E13" s="15">
        <v>70856.63</v>
      </c>
      <c r="F13" s="16">
        <v>74445.789999999994</v>
      </c>
      <c r="G13" s="10">
        <v>76040.240000000005</v>
      </c>
      <c r="H13" s="17">
        <v>130775.04000000001</v>
      </c>
      <c r="I13" s="20">
        <v>59212.98</v>
      </c>
      <c r="J13" s="13">
        <v>114858.77</v>
      </c>
      <c r="K13" s="20">
        <v>74447.890000000014</v>
      </c>
      <c r="L13" s="4">
        <v>92614.44</v>
      </c>
      <c r="M13" s="4">
        <v>74875.02</v>
      </c>
      <c r="N13" s="5">
        <f t="shared" si="0"/>
        <v>1086611.5900000001</v>
      </c>
    </row>
    <row r="14" spans="1:14">
      <c r="A14" s="31" t="s">
        <v>92</v>
      </c>
      <c r="B14" s="10">
        <v>601457.25999999989</v>
      </c>
      <c r="C14" s="15">
        <v>648496.71</v>
      </c>
      <c r="D14" s="15">
        <v>624479.28999999992</v>
      </c>
      <c r="E14" s="15">
        <v>517010.68999999994</v>
      </c>
      <c r="F14" s="16">
        <v>559384.27</v>
      </c>
      <c r="G14" s="10">
        <v>465953.32999999996</v>
      </c>
      <c r="H14" s="17">
        <v>545177.16</v>
      </c>
      <c r="I14" s="20">
        <v>465646.52000000008</v>
      </c>
      <c r="J14" s="13">
        <v>513215.73999999993</v>
      </c>
      <c r="K14" s="20">
        <v>576730.06000000006</v>
      </c>
      <c r="L14" s="4">
        <v>548143.21</v>
      </c>
      <c r="M14" s="4">
        <v>620834.19999999995</v>
      </c>
      <c r="N14" s="5">
        <f t="shared" si="0"/>
        <v>6686528.4400000013</v>
      </c>
    </row>
    <row r="15" spans="1:14">
      <c r="A15" t="s">
        <v>5</v>
      </c>
      <c r="B15" s="10">
        <v>83266.139999999985</v>
      </c>
      <c r="C15" s="15">
        <v>82989.119999999995</v>
      </c>
      <c r="D15" s="15">
        <v>79842.550000000017</v>
      </c>
      <c r="E15" s="15">
        <v>73085.710000000006</v>
      </c>
      <c r="F15" s="16">
        <v>78090.87000000001</v>
      </c>
      <c r="G15" s="10">
        <v>73045.09</v>
      </c>
      <c r="H15" s="17">
        <v>87212.760000000009</v>
      </c>
      <c r="I15" s="20">
        <v>75968.159999999989</v>
      </c>
      <c r="J15" s="13">
        <v>89491.650000000009</v>
      </c>
      <c r="K15" s="20">
        <v>95225.150000000009</v>
      </c>
      <c r="L15" s="4">
        <v>92567.8</v>
      </c>
      <c r="M15" s="4">
        <v>98768.44</v>
      </c>
      <c r="N15" s="5">
        <f t="shared" si="0"/>
        <v>1009553.4400000002</v>
      </c>
    </row>
    <row r="16" spans="1:14">
      <c r="A16" t="s">
        <v>93</v>
      </c>
      <c r="B16" s="10">
        <v>1371091.93</v>
      </c>
      <c r="C16" s="15">
        <v>1385022.53</v>
      </c>
      <c r="D16" s="15">
        <v>1435560.1600000001</v>
      </c>
      <c r="E16" s="15">
        <v>1324817.6199999999</v>
      </c>
      <c r="F16" s="16">
        <v>1419131.37</v>
      </c>
      <c r="G16" s="10">
        <v>1403753.96</v>
      </c>
      <c r="H16" s="17">
        <v>2319873.69</v>
      </c>
      <c r="I16" s="20">
        <v>1955108.95</v>
      </c>
      <c r="J16" s="13">
        <v>2617827.2799999998</v>
      </c>
      <c r="K16" s="20">
        <v>3077393.5800000005</v>
      </c>
      <c r="L16" s="4">
        <v>2617362.5699999998</v>
      </c>
      <c r="M16" s="4">
        <v>2889223.7199999997</v>
      </c>
      <c r="N16" s="5">
        <f t="shared" si="0"/>
        <v>23816167.359999999</v>
      </c>
    </row>
    <row r="17" spans="1:14">
      <c r="A17" t="s">
        <v>94</v>
      </c>
      <c r="B17" s="10">
        <v>4406215.33</v>
      </c>
      <c r="C17" s="15">
        <v>4435517.76</v>
      </c>
      <c r="D17" s="15">
        <v>4592380.76</v>
      </c>
      <c r="E17" s="15">
        <v>4235240.62</v>
      </c>
      <c r="F17" s="16">
        <v>4611489.95</v>
      </c>
      <c r="G17" s="10">
        <v>4307636.3</v>
      </c>
      <c r="H17" s="17">
        <v>4434992.47</v>
      </c>
      <c r="I17" s="20">
        <v>4320872.84</v>
      </c>
      <c r="J17" s="13">
        <v>4343774.45</v>
      </c>
      <c r="K17" s="20">
        <v>5085001.38</v>
      </c>
      <c r="L17" s="4">
        <v>4425466.1400000006</v>
      </c>
      <c r="M17" s="4">
        <v>4799136.1999999993</v>
      </c>
      <c r="N17" s="5">
        <f t="shared" si="0"/>
        <v>53997724.200000003</v>
      </c>
    </row>
    <row r="18" spans="1:14">
      <c r="A18" t="s">
        <v>8</v>
      </c>
      <c r="B18" s="10">
        <v>36959.51</v>
      </c>
      <c r="C18" s="15">
        <v>35941.19</v>
      </c>
      <c r="D18" s="15">
        <v>32949.950000000004</v>
      </c>
      <c r="E18" s="15">
        <v>32009.570000000003</v>
      </c>
      <c r="F18" s="16">
        <v>32667.490000000005</v>
      </c>
      <c r="G18" s="10">
        <v>32397.13</v>
      </c>
      <c r="H18" s="17">
        <v>28443.649999999998</v>
      </c>
      <c r="I18" s="20">
        <v>20409.96</v>
      </c>
      <c r="J18" s="13">
        <v>25288.999999999996</v>
      </c>
      <c r="K18" s="20">
        <v>31362.2</v>
      </c>
      <c r="L18" s="4">
        <v>26353.19</v>
      </c>
      <c r="M18" s="4">
        <v>30796.300000000003</v>
      </c>
      <c r="N18" s="5">
        <f t="shared" si="0"/>
        <v>365579.14</v>
      </c>
    </row>
    <row r="19" spans="1:14">
      <c r="A19" t="s">
        <v>95</v>
      </c>
      <c r="B19" s="10">
        <v>475582.67999999993</v>
      </c>
      <c r="C19" s="15">
        <v>457096.5</v>
      </c>
      <c r="D19" s="15">
        <v>473109.64</v>
      </c>
      <c r="E19" s="15">
        <v>453564.20999999996</v>
      </c>
      <c r="F19" s="16">
        <v>495448.59</v>
      </c>
      <c r="G19" s="10">
        <v>508818.7</v>
      </c>
      <c r="H19" s="17">
        <v>546019.54</v>
      </c>
      <c r="I19" s="20">
        <v>515510.56</v>
      </c>
      <c r="J19" s="13">
        <v>543745.56000000006</v>
      </c>
      <c r="K19" s="20">
        <v>603277.72</v>
      </c>
      <c r="L19" s="4">
        <v>522876.98</v>
      </c>
      <c r="M19" s="4">
        <v>537815.91</v>
      </c>
      <c r="N19" s="5">
        <f t="shared" si="0"/>
        <v>6132866.5899999999</v>
      </c>
    </row>
    <row r="20" spans="1:14">
      <c r="A20" t="s">
        <v>96</v>
      </c>
      <c r="B20" s="10">
        <v>285093</v>
      </c>
      <c r="C20" s="15">
        <v>292741.81000000006</v>
      </c>
      <c r="D20" s="15">
        <v>295083.52000000002</v>
      </c>
      <c r="E20" s="15">
        <v>279898.78999999998</v>
      </c>
      <c r="F20" s="16">
        <v>295343.32</v>
      </c>
      <c r="G20" s="10">
        <v>291177.95999999996</v>
      </c>
      <c r="H20" s="17">
        <v>310919.62999999995</v>
      </c>
      <c r="I20" s="20">
        <v>285257.14999999997</v>
      </c>
      <c r="J20" s="13">
        <v>312483.27</v>
      </c>
      <c r="K20" s="20">
        <v>350482.04</v>
      </c>
      <c r="L20" s="4">
        <v>327385.87</v>
      </c>
      <c r="M20" s="4">
        <v>342011.72000000003</v>
      </c>
      <c r="N20" s="5">
        <f t="shared" si="0"/>
        <v>3667878.0800000005</v>
      </c>
    </row>
    <row r="21" spans="1:14">
      <c r="A21" t="s">
        <v>97</v>
      </c>
      <c r="B21" s="10">
        <v>427531.81</v>
      </c>
      <c r="C21" s="15">
        <v>441366.61</v>
      </c>
      <c r="D21" s="15">
        <v>472309.92000000004</v>
      </c>
      <c r="E21" s="15">
        <v>425680.75</v>
      </c>
      <c r="F21" s="16">
        <v>445205.66</v>
      </c>
      <c r="G21" s="10">
        <v>420912.04000000004</v>
      </c>
      <c r="H21" s="17">
        <v>475866.37</v>
      </c>
      <c r="I21" s="20">
        <v>431088.48</v>
      </c>
      <c r="J21" s="13">
        <v>432607.38999999996</v>
      </c>
      <c r="K21" s="20">
        <v>469531.2</v>
      </c>
      <c r="L21" s="4">
        <v>435050.49</v>
      </c>
      <c r="M21" s="4">
        <v>479525.86</v>
      </c>
      <c r="N21" s="5">
        <f t="shared" si="0"/>
        <v>5356676.580000001</v>
      </c>
    </row>
    <row r="22" spans="1:14">
      <c r="A22" t="s">
        <v>98</v>
      </c>
      <c r="B22" s="10">
        <v>679849.29999999993</v>
      </c>
      <c r="C22" s="15">
        <v>666358.17999999993</v>
      </c>
      <c r="D22" s="15">
        <v>678305.3</v>
      </c>
      <c r="E22" s="15">
        <v>638009.80000000005</v>
      </c>
      <c r="F22" s="16">
        <v>709364.41999999993</v>
      </c>
      <c r="G22" s="10">
        <v>704211.72</v>
      </c>
      <c r="H22" s="17">
        <v>786376.88</v>
      </c>
      <c r="I22" s="20">
        <v>825063.72000000009</v>
      </c>
      <c r="J22" s="13">
        <v>850097.89</v>
      </c>
      <c r="K22" s="20">
        <v>967918.6</v>
      </c>
      <c r="L22" s="4">
        <v>837003.25</v>
      </c>
      <c r="M22" s="4">
        <v>812795.16</v>
      </c>
      <c r="N22" s="5">
        <f t="shared" si="0"/>
        <v>9155354.2199999988</v>
      </c>
    </row>
    <row r="23" spans="1:14">
      <c r="A23" t="s">
        <v>12</v>
      </c>
      <c r="B23" s="10">
        <v>355362.3</v>
      </c>
      <c r="C23" s="15">
        <v>364303.92000000004</v>
      </c>
      <c r="D23" s="15">
        <v>342745.83999999997</v>
      </c>
      <c r="E23" s="15">
        <v>308086.05000000005</v>
      </c>
      <c r="F23" s="16">
        <v>313491.83999999997</v>
      </c>
      <c r="G23" s="10">
        <v>312182.75</v>
      </c>
      <c r="H23" s="17">
        <v>316803.09000000003</v>
      </c>
      <c r="I23" s="20">
        <v>209535.04</v>
      </c>
      <c r="J23" s="13">
        <v>274810.46999999997</v>
      </c>
      <c r="K23" s="20">
        <v>302577.41000000003</v>
      </c>
      <c r="L23" s="4">
        <v>258253.19000000003</v>
      </c>
      <c r="M23" s="4">
        <v>281881.33</v>
      </c>
      <c r="N23" s="5">
        <f t="shared" si="0"/>
        <v>3640033.23</v>
      </c>
    </row>
    <row r="24" spans="1:14">
      <c r="A24" t="s">
        <v>129</v>
      </c>
      <c r="B24" s="10">
        <v>5745494.96</v>
      </c>
      <c r="C24" s="15">
        <v>5778949.5899999999</v>
      </c>
      <c r="D24" s="15">
        <v>6045761.0800000001</v>
      </c>
      <c r="E24" s="15">
        <v>5730944.4500000002</v>
      </c>
      <c r="F24" s="16">
        <v>6076258.7100000009</v>
      </c>
      <c r="G24" s="10">
        <v>5667842.5299999993</v>
      </c>
      <c r="H24" s="17">
        <v>5697265.9200000102</v>
      </c>
      <c r="I24" s="20">
        <v>5231489.2000000011</v>
      </c>
      <c r="J24" s="13">
        <v>5342374.3500000006</v>
      </c>
      <c r="K24" s="20">
        <v>5773213.2199999997</v>
      </c>
      <c r="L24" s="4">
        <v>5510376.46</v>
      </c>
      <c r="M24" s="4">
        <v>6155862.3900000006</v>
      </c>
      <c r="N24" s="5">
        <f t="shared" si="0"/>
        <v>68755832.860000014</v>
      </c>
    </row>
    <row r="25" spans="1:14">
      <c r="A25" t="s">
        <v>13</v>
      </c>
      <c r="B25" s="10">
        <v>76385.790000000008</v>
      </c>
      <c r="C25" s="15">
        <v>75828.92</v>
      </c>
      <c r="D25" s="15">
        <v>73015.560000000012</v>
      </c>
      <c r="E25" s="15">
        <v>65641.45</v>
      </c>
      <c r="F25" s="16">
        <v>74910.510000000009</v>
      </c>
      <c r="G25" s="10">
        <v>73083.209999999992</v>
      </c>
      <c r="H25" s="17">
        <v>80307.75</v>
      </c>
      <c r="I25" s="20">
        <v>69267.829999999987</v>
      </c>
      <c r="J25" s="13">
        <v>78978.02</v>
      </c>
      <c r="K25" s="20">
        <v>86999.83</v>
      </c>
      <c r="L25" s="4">
        <v>75297.119999999995</v>
      </c>
      <c r="M25" s="4">
        <v>79186.58</v>
      </c>
      <c r="N25" s="5">
        <f t="shared" si="0"/>
        <v>908902.57</v>
      </c>
    </row>
    <row r="26" spans="1:14">
      <c r="A26" t="s">
        <v>14</v>
      </c>
      <c r="B26" s="10">
        <v>39732.460000000006</v>
      </c>
      <c r="C26" s="15">
        <v>44310.83</v>
      </c>
      <c r="D26" s="15">
        <v>39093.599999999999</v>
      </c>
      <c r="E26" s="15">
        <v>41958.060000000005</v>
      </c>
      <c r="F26" s="16">
        <v>45753.09</v>
      </c>
      <c r="G26" s="10">
        <v>43332.81</v>
      </c>
      <c r="H26" s="17">
        <v>55387.979999999996</v>
      </c>
      <c r="I26" s="20">
        <v>43342.229999999996</v>
      </c>
      <c r="J26" s="13">
        <v>55684.13</v>
      </c>
      <c r="K26" s="20">
        <v>68812.44</v>
      </c>
      <c r="L26" s="4">
        <v>57697.84</v>
      </c>
      <c r="M26" s="4">
        <v>65644.639999999999</v>
      </c>
      <c r="N26" s="5">
        <f t="shared" si="0"/>
        <v>600750.11</v>
      </c>
    </row>
    <row r="27" spans="1:14">
      <c r="A27" t="s">
        <v>99</v>
      </c>
      <c r="B27" s="10">
        <v>2908129.68</v>
      </c>
      <c r="C27" s="15">
        <v>2918838.25</v>
      </c>
      <c r="D27" s="15">
        <v>3002523.04</v>
      </c>
      <c r="E27" s="15">
        <v>2865588.61</v>
      </c>
      <c r="F27" s="16">
        <v>2970351.88</v>
      </c>
      <c r="G27" s="10">
        <v>2817063.4099999997</v>
      </c>
      <c r="H27" s="17">
        <v>2889685.3799999994</v>
      </c>
      <c r="I27" s="20">
        <v>2500215.3600000003</v>
      </c>
      <c r="J27" s="13">
        <v>2708955.1100000003</v>
      </c>
      <c r="K27" s="20">
        <v>2940974.88</v>
      </c>
      <c r="L27" s="4">
        <v>2693497.41</v>
      </c>
      <c r="M27" s="4">
        <v>2980252.9</v>
      </c>
      <c r="N27" s="5">
        <f t="shared" si="0"/>
        <v>34196075.909999996</v>
      </c>
    </row>
    <row r="28" spans="1:14">
      <c r="A28" t="s">
        <v>100</v>
      </c>
      <c r="B28" s="10">
        <v>832347.89999999991</v>
      </c>
      <c r="C28" s="15">
        <v>856272.52999999991</v>
      </c>
      <c r="D28" s="15">
        <v>836224.67</v>
      </c>
      <c r="E28" s="15">
        <v>782818.12999999989</v>
      </c>
      <c r="F28" s="16">
        <v>815599.48</v>
      </c>
      <c r="G28" s="10">
        <v>750398.19000000006</v>
      </c>
      <c r="H28" s="17">
        <v>806101.68</v>
      </c>
      <c r="I28" s="20">
        <v>689235.09000000008</v>
      </c>
      <c r="J28" s="13">
        <v>750234.76</v>
      </c>
      <c r="K28" s="20">
        <v>814437.67</v>
      </c>
      <c r="L28" s="4">
        <v>769330.08000000007</v>
      </c>
      <c r="M28" s="4">
        <v>843560.55</v>
      </c>
      <c r="N28" s="5">
        <f t="shared" si="0"/>
        <v>9546560.7300000004</v>
      </c>
    </row>
    <row r="29" spans="1:14">
      <c r="A29" t="s">
        <v>17</v>
      </c>
      <c r="B29" s="10">
        <v>217429.48</v>
      </c>
      <c r="C29" s="15">
        <v>224984.03</v>
      </c>
      <c r="D29" s="15">
        <v>218923.63999999998</v>
      </c>
      <c r="E29" s="15">
        <v>192583.01</v>
      </c>
      <c r="F29" s="16">
        <v>216707.1</v>
      </c>
      <c r="G29" s="10">
        <v>210877.89</v>
      </c>
      <c r="H29" s="17">
        <v>214498.49</v>
      </c>
      <c r="I29" s="20">
        <v>204765.77</v>
      </c>
      <c r="J29" s="13">
        <v>208687.96</v>
      </c>
      <c r="K29" s="20">
        <v>255112.56999999998</v>
      </c>
      <c r="L29" s="4">
        <v>226533.59</v>
      </c>
      <c r="M29" s="4">
        <v>244646.94</v>
      </c>
      <c r="N29" s="5">
        <f t="shared" si="0"/>
        <v>2635750.4699999997</v>
      </c>
    </row>
    <row r="30" spans="1:14">
      <c r="A30" t="s">
        <v>18</v>
      </c>
      <c r="B30" s="10">
        <v>39998.769999999997</v>
      </c>
      <c r="C30" s="15">
        <v>38392.449999999997</v>
      </c>
      <c r="D30" s="15">
        <v>32003.95</v>
      </c>
      <c r="E30" s="15">
        <v>28859.339999999997</v>
      </c>
      <c r="F30" s="16">
        <v>29364.47</v>
      </c>
      <c r="G30" s="10">
        <v>27431.550000000003</v>
      </c>
      <c r="H30" s="17">
        <v>26992.73</v>
      </c>
      <c r="I30" s="20">
        <v>21709.15</v>
      </c>
      <c r="J30" s="13">
        <v>24016.880000000001</v>
      </c>
      <c r="K30" s="20">
        <v>31121.13</v>
      </c>
      <c r="L30" s="4">
        <v>26828.36</v>
      </c>
      <c r="M30" s="4">
        <v>37154.870000000003</v>
      </c>
      <c r="N30" s="5">
        <f t="shared" si="0"/>
        <v>363873.65</v>
      </c>
    </row>
    <row r="31" spans="1:14">
      <c r="A31" t="s">
        <v>19</v>
      </c>
      <c r="B31" s="10">
        <v>155902.48000000001</v>
      </c>
      <c r="C31" s="15">
        <v>157307.16</v>
      </c>
      <c r="D31" s="15">
        <v>154190.88</v>
      </c>
      <c r="E31" s="15">
        <v>139926.02000000002</v>
      </c>
      <c r="F31" s="16">
        <v>149442.58000000002</v>
      </c>
      <c r="G31" s="10">
        <v>153016.56000000003</v>
      </c>
      <c r="H31" s="17">
        <v>163830.43</v>
      </c>
      <c r="I31" s="20">
        <v>1035675.6200000001</v>
      </c>
      <c r="J31" s="13">
        <v>154111.47</v>
      </c>
      <c r="K31" s="20">
        <v>177572.51000000004</v>
      </c>
      <c r="L31" s="4">
        <v>155174.84999999998</v>
      </c>
      <c r="M31" s="4">
        <v>173907.81999999998</v>
      </c>
      <c r="N31" s="5">
        <f t="shared" si="0"/>
        <v>2770058.3800000008</v>
      </c>
    </row>
    <row r="32" spans="1:14">
      <c r="A32" t="s">
        <v>20</v>
      </c>
      <c r="B32" s="10">
        <v>39796.46</v>
      </c>
      <c r="C32" s="15">
        <v>38857.42</v>
      </c>
      <c r="D32" s="15">
        <v>38065.950000000004</v>
      </c>
      <c r="E32" s="15">
        <v>37798.949999999997</v>
      </c>
      <c r="F32" s="16">
        <v>43754.62</v>
      </c>
      <c r="G32" s="10">
        <v>43425.31</v>
      </c>
      <c r="H32" s="17">
        <v>37278.590000000004</v>
      </c>
      <c r="I32" s="20">
        <v>40228.050000000003</v>
      </c>
      <c r="J32" s="13">
        <v>38366.289999999994</v>
      </c>
      <c r="K32" s="20">
        <v>43263.069999999992</v>
      </c>
      <c r="L32" s="4">
        <v>39400.19</v>
      </c>
      <c r="M32" s="4">
        <v>41331.83</v>
      </c>
      <c r="N32" s="5">
        <f t="shared" si="0"/>
        <v>481566.73000000004</v>
      </c>
    </row>
    <row r="33" spans="1:14">
      <c r="A33" t="s">
        <v>21</v>
      </c>
      <c r="B33" s="10">
        <v>20035.439999999999</v>
      </c>
      <c r="C33" s="15">
        <v>18979.39</v>
      </c>
      <c r="D33" s="15">
        <v>19001.54</v>
      </c>
      <c r="E33" s="15">
        <v>17621.97</v>
      </c>
      <c r="F33" s="16">
        <v>20417.5</v>
      </c>
      <c r="G33" s="10">
        <v>21396.32</v>
      </c>
      <c r="H33" s="17">
        <v>28438.080000000002</v>
      </c>
      <c r="I33" s="20">
        <v>28629.58</v>
      </c>
      <c r="J33" s="13">
        <v>36600.1</v>
      </c>
      <c r="K33" s="20">
        <v>35481.050000000003</v>
      </c>
      <c r="L33" s="4">
        <v>34756.99</v>
      </c>
      <c r="M33" s="4">
        <v>29990.68</v>
      </c>
      <c r="N33" s="5">
        <f t="shared" si="0"/>
        <v>311348.64</v>
      </c>
    </row>
    <row r="34" spans="1:14">
      <c r="A34" t="s">
        <v>101</v>
      </c>
      <c r="B34" s="10">
        <v>37632.35</v>
      </c>
      <c r="C34" s="15">
        <v>40599.33</v>
      </c>
      <c r="D34" s="15">
        <v>32456.239999999998</v>
      </c>
      <c r="E34" s="15">
        <v>29137.289999999997</v>
      </c>
      <c r="F34" s="16">
        <v>29133.429999999997</v>
      </c>
      <c r="G34" s="10">
        <v>25683.120000000003</v>
      </c>
      <c r="H34" s="17">
        <v>30258.140000000003</v>
      </c>
      <c r="I34" s="20">
        <v>26396.039999999997</v>
      </c>
      <c r="J34" s="13">
        <v>28887.970000000005</v>
      </c>
      <c r="K34" s="20">
        <v>35356.94</v>
      </c>
      <c r="L34" s="4">
        <v>32901.31</v>
      </c>
      <c r="M34" s="4">
        <v>42266.909999999996</v>
      </c>
      <c r="N34" s="5">
        <f t="shared" si="0"/>
        <v>390709.07</v>
      </c>
    </row>
    <row r="35" spans="1:14">
      <c r="A35" t="s">
        <v>23</v>
      </c>
      <c r="B35" s="10">
        <v>124489.15000000001</v>
      </c>
      <c r="C35" s="15">
        <v>146960.17000000001</v>
      </c>
      <c r="D35" s="15">
        <v>111127.18000000001</v>
      </c>
      <c r="E35" s="15">
        <v>109847.97</v>
      </c>
      <c r="F35" s="16">
        <v>122263.45999999999</v>
      </c>
      <c r="G35" s="10">
        <v>137301.19</v>
      </c>
      <c r="H35" s="17">
        <v>90321.31</v>
      </c>
      <c r="I35" s="20">
        <v>2174925.33</v>
      </c>
      <c r="J35" s="13">
        <v>85139.790000000008</v>
      </c>
      <c r="K35" s="20">
        <v>111312.87000000001</v>
      </c>
      <c r="L35" s="4">
        <v>102283.12</v>
      </c>
      <c r="M35" s="4">
        <v>95750.45</v>
      </c>
      <c r="N35" s="5">
        <f t="shared" si="0"/>
        <v>3411721.99</v>
      </c>
    </row>
    <row r="36" spans="1:14">
      <c r="A36" t="s">
        <v>24</v>
      </c>
      <c r="B36" s="10">
        <v>75561.420000000013</v>
      </c>
      <c r="C36" s="15">
        <v>70293.98</v>
      </c>
      <c r="D36" s="15">
        <v>72664.759999999995</v>
      </c>
      <c r="E36" s="15">
        <v>72600.680000000008</v>
      </c>
      <c r="F36" s="16">
        <v>75709.86</v>
      </c>
      <c r="G36" s="10">
        <v>78461.81</v>
      </c>
      <c r="H36" s="17">
        <v>79676.17</v>
      </c>
      <c r="I36" s="20">
        <v>69520.73</v>
      </c>
      <c r="J36" s="13">
        <v>79437.02</v>
      </c>
      <c r="K36" s="20">
        <v>90331.88</v>
      </c>
      <c r="L36" s="4">
        <v>78551.930000000008</v>
      </c>
      <c r="M36" s="4">
        <v>81706.45</v>
      </c>
      <c r="N36" s="5">
        <f t="shared" si="0"/>
        <v>924516.69000000006</v>
      </c>
    </row>
    <row r="37" spans="1:14">
      <c r="A37" t="s">
        <v>25</v>
      </c>
      <c r="B37" s="10">
        <v>132592.85999999999</v>
      </c>
      <c r="C37" s="15">
        <v>121209.55</v>
      </c>
      <c r="D37" s="15">
        <v>125563.57</v>
      </c>
      <c r="E37" s="15">
        <v>118450.04000000001</v>
      </c>
      <c r="F37" s="16">
        <v>126203.06</v>
      </c>
      <c r="G37" s="10">
        <v>122374.05</v>
      </c>
      <c r="H37" s="17">
        <v>135621.66</v>
      </c>
      <c r="I37" s="20">
        <v>101591.45</v>
      </c>
      <c r="J37" s="13">
        <v>126977.68000000001</v>
      </c>
      <c r="K37" s="20">
        <v>150765.55000000002</v>
      </c>
      <c r="L37" s="4">
        <v>133596.11000000002</v>
      </c>
      <c r="M37" s="4">
        <v>146101.31</v>
      </c>
      <c r="N37" s="5">
        <f t="shared" si="0"/>
        <v>1541046.8900000004</v>
      </c>
    </row>
    <row r="38" spans="1:14">
      <c r="A38" t="s">
        <v>102</v>
      </c>
      <c r="B38" s="10">
        <v>398028.83</v>
      </c>
      <c r="C38" s="15">
        <v>394243.12999999995</v>
      </c>
      <c r="D38" s="15">
        <v>401445.39</v>
      </c>
      <c r="E38" s="15">
        <v>376585.79000000004</v>
      </c>
      <c r="F38" s="16">
        <v>410644.35000000003</v>
      </c>
      <c r="G38" s="10">
        <v>403758.2</v>
      </c>
      <c r="H38" s="17">
        <v>491974.17</v>
      </c>
      <c r="I38" s="20">
        <v>396335.27000000008</v>
      </c>
      <c r="J38" s="13">
        <v>475655.89</v>
      </c>
      <c r="K38" s="20">
        <v>472634.64999999997</v>
      </c>
      <c r="L38" s="4">
        <v>423313.58</v>
      </c>
      <c r="M38" s="4">
        <v>476431.99</v>
      </c>
      <c r="N38" s="5">
        <f t="shared" si="0"/>
        <v>5121051.2400000012</v>
      </c>
    </row>
    <row r="39" spans="1:14">
      <c r="A39" t="s">
        <v>27</v>
      </c>
      <c r="B39" s="10">
        <v>267349.61</v>
      </c>
      <c r="C39" s="15">
        <v>258487.58</v>
      </c>
      <c r="D39" s="15">
        <v>264615.27</v>
      </c>
      <c r="E39" s="15">
        <v>254904.83</v>
      </c>
      <c r="F39" s="16">
        <v>266375.64</v>
      </c>
      <c r="G39" s="10">
        <v>274571.63</v>
      </c>
      <c r="H39" s="17">
        <v>283248.78999999998</v>
      </c>
      <c r="I39" s="20">
        <v>245476.03</v>
      </c>
      <c r="J39" s="13">
        <v>270303.78000000003</v>
      </c>
      <c r="K39" s="20">
        <v>300989.64</v>
      </c>
      <c r="L39" s="4">
        <v>257888.00999999998</v>
      </c>
      <c r="M39" s="4">
        <v>256544.49000000002</v>
      </c>
      <c r="N39" s="5">
        <f t="shared" si="0"/>
        <v>3200755.3000000003</v>
      </c>
    </row>
    <row r="40" spans="1:14">
      <c r="A40" s="26" t="s">
        <v>103</v>
      </c>
      <c r="B40" s="10">
        <v>3583310.83</v>
      </c>
      <c r="C40" s="15">
        <v>3552704.7199999997</v>
      </c>
      <c r="D40" s="15">
        <v>3647981.91</v>
      </c>
      <c r="E40" s="15">
        <v>3535316.4000000004</v>
      </c>
      <c r="F40" s="16">
        <v>3599216.8900000006</v>
      </c>
      <c r="G40" s="10">
        <v>3679600.0900000003</v>
      </c>
      <c r="H40" s="17">
        <v>3600264.04</v>
      </c>
      <c r="I40" s="20">
        <v>3217843.2199999997</v>
      </c>
      <c r="J40" s="13">
        <v>3457602.57</v>
      </c>
      <c r="K40" s="20">
        <v>3725438.13</v>
      </c>
      <c r="L40" s="4">
        <v>3348618.95</v>
      </c>
      <c r="M40" s="4">
        <v>3744473.77</v>
      </c>
      <c r="N40" s="5">
        <f t="shared" si="0"/>
        <v>42692371.520000003</v>
      </c>
    </row>
    <row r="41" spans="1:14">
      <c r="A41" t="s">
        <v>29</v>
      </c>
      <c r="B41" s="10">
        <v>61041.409999999996</v>
      </c>
      <c r="C41" s="15">
        <v>63263.8</v>
      </c>
      <c r="D41" s="15">
        <v>57309.619999999995</v>
      </c>
      <c r="E41" s="15">
        <v>51750.74</v>
      </c>
      <c r="F41" s="16">
        <v>55989.72</v>
      </c>
      <c r="G41" s="10">
        <v>53741.47</v>
      </c>
      <c r="H41" s="17">
        <v>57162.799999999996</v>
      </c>
      <c r="I41" s="20">
        <v>35654.11</v>
      </c>
      <c r="J41" s="13">
        <v>42891.219999999994</v>
      </c>
      <c r="K41" s="20">
        <v>51818.07</v>
      </c>
      <c r="L41" s="4">
        <v>47858.25</v>
      </c>
      <c r="M41" s="4">
        <v>55963.58</v>
      </c>
      <c r="N41" s="5">
        <f t="shared" si="0"/>
        <v>634444.78999999992</v>
      </c>
    </row>
    <row r="42" spans="1:14">
      <c r="A42" t="s">
        <v>104</v>
      </c>
      <c r="B42" s="10">
        <v>469938.70999999996</v>
      </c>
      <c r="C42" s="15">
        <v>448172.82999999996</v>
      </c>
      <c r="D42" s="15">
        <v>454171.46</v>
      </c>
      <c r="E42" s="15">
        <v>435661.17000000004</v>
      </c>
      <c r="F42" s="16">
        <v>473042.25</v>
      </c>
      <c r="G42" s="10">
        <v>458083.26999999996</v>
      </c>
      <c r="H42" s="17">
        <v>455451.88</v>
      </c>
      <c r="I42" s="20">
        <v>411587.23</v>
      </c>
      <c r="J42" s="13">
        <v>426014.87</v>
      </c>
      <c r="K42" s="20">
        <v>466770.09</v>
      </c>
      <c r="L42" s="4">
        <v>405959.5</v>
      </c>
      <c r="M42" s="4">
        <v>444826.27999999997</v>
      </c>
      <c r="N42" s="5">
        <f t="shared" si="0"/>
        <v>5349679.54</v>
      </c>
    </row>
    <row r="43" spans="1:14">
      <c r="A43" t="s">
        <v>31</v>
      </c>
      <c r="B43" s="10">
        <v>329998.32999999996</v>
      </c>
      <c r="C43" s="15">
        <v>331361.44</v>
      </c>
      <c r="D43" s="15">
        <v>443923.67</v>
      </c>
      <c r="E43" s="15">
        <v>314310.89</v>
      </c>
      <c r="F43" s="16">
        <v>373049.77</v>
      </c>
      <c r="G43" s="10">
        <v>328953.26</v>
      </c>
      <c r="H43" s="17">
        <v>253332.88</v>
      </c>
      <c r="I43" s="20">
        <v>190437.99</v>
      </c>
      <c r="J43" s="13">
        <v>203236.49</v>
      </c>
      <c r="K43" s="20">
        <v>240800.99000000002</v>
      </c>
      <c r="L43" s="4">
        <v>210300.45</v>
      </c>
      <c r="M43" s="4">
        <v>246464.24</v>
      </c>
      <c r="N43" s="5">
        <f t="shared" si="0"/>
        <v>3466170.4000000013</v>
      </c>
    </row>
    <row r="44" spans="1:14">
      <c r="A44" t="s">
        <v>32</v>
      </c>
      <c r="B44" s="10">
        <v>78546.78</v>
      </c>
      <c r="C44" s="15">
        <v>77110.850000000006</v>
      </c>
      <c r="D44" s="15">
        <v>71789.89</v>
      </c>
      <c r="E44" s="15">
        <v>67624.95</v>
      </c>
      <c r="F44" s="16">
        <v>71008.849999999991</v>
      </c>
      <c r="G44" s="10">
        <v>70861.010000000009</v>
      </c>
      <c r="H44" s="17">
        <v>61881.57</v>
      </c>
      <c r="I44" s="20">
        <v>43679.48</v>
      </c>
      <c r="J44" s="13">
        <v>51098.31</v>
      </c>
      <c r="K44" s="20">
        <v>64939.99</v>
      </c>
      <c r="L44" s="4">
        <v>51616.319999999992</v>
      </c>
      <c r="M44" s="4">
        <v>61829.75</v>
      </c>
      <c r="N44" s="5">
        <f t="shared" ref="N44:N75" si="1">SUM(B44:M44)</f>
        <v>771987.74999999988</v>
      </c>
    </row>
    <row r="45" spans="1:14">
      <c r="A45" t="s">
        <v>33</v>
      </c>
      <c r="B45" s="10">
        <v>15231.46</v>
      </c>
      <c r="C45" s="15">
        <v>13762.41</v>
      </c>
      <c r="D45" s="15">
        <v>14352.14</v>
      </c>
      <c r="E45" s="15">
        <v>13244.57</v>
      </c>
      <c r="F45" s="16">
        <v>14597.09</v>
      </c>
      <c r="G45" s="10">
        <v>12565.210000000001</v>
      </c>
      <c r="H45" s="17">
        <v>20036.140000000003</v>
      </c>
      <c r="I45" s="20">
        <v>15274.089999999998</v>
      </c>
      <c r="J45" s="13">
        <v>21675.260000000002</v>
      </c>
      <c r="K45" s="20">
        <v>24455.460000000003</v>
      </c>
      <c r="L45" s="4">
        <v>22581.95</v>
      </c>
      <c r="M45" s="4">
        <v>23643.519999999997</v>
      </c>
      <c r="N45" s="5">
        <f t="shared" si="1"/>
        <v>211419.3</v>
      </c>
    </row>
    <row r="46" spans="1:14">
      <c r="A46" t="s">
        <v>105</v>
      </c>
      <c r="B46" s="10">
        <v>747032.1</v>
      </c>
      <c r="C46" s="15">
        <v>716933.95</v>
      </c>
      <c r="D46" s="15">
        <v>754857.79</v>
      </c>
      <c r="E46" s="15">
        <v>727843.72</v>
      </c>
      <c r="F46" s="16">
        <v>772663.66</v>
      </c>
      <c r="G46" s="10">
        <v>789641.30999999994</v>
      </c>
      <c r="H46" s="17">
        <v>801354.64999999991</v>
      </c>
      <c r="I46" s="20">
        <v>763987.96</v>
      </c>
      <c r="J46" s="13">
        <v>819599.93</v>
      </c>
      <c r="K46" s="20">
        <v>898138.23</v>
      </c>
      <c r="L46" s="4">
        <v>797436.86</v>
      </c>
      <c r="M46" s="4">
        <v>860549.18</v>
      </c>
      <c r="N46" s="5">
        <f t="shared" si="1"/>
        <v>9450039.339999998</v>
      </c>
    </row>
    <row r="47" spans="1:14">
      <c r="A47" t="s">
        <v>106</v>
      </c>
      <c r="B47" s="10">
        <v>1650391.64</v>
      </c>
      <c r="C47" s="15">
        <v>1559520.1600000001</v>
      </c>
      <c r="D47" s="15">
        <v>1659906.31</v>
      </c>
      <c r="E47" s="15">
        <v>1584325.01</v>
      </c>
      <c r="F47" s="16">
        <v>1735483.3399999999</v>
      </c>
      <c r="G47" s="10">
        <v>1735530.07</v>
      </c>
      <c r="H47" s="17">
        <v>1872772.5</v>
      </c>
      <c r="I47" s="20">
        <v>1891249.17</v>
      </c>
      <c r="J47" s="13">
        <v>1976578.43</v>
      </c>
      <c r="K47" s="20">
        <v>2235714.25</v>
      </c>
      <c r="L47" s="4">
        <v>1859551.24</v>
      </c>
      <c r="M47" s="4">
        <v>1972588.02</v>
      </c>
      <c r="N47" s="5">
        <f t="shared" si="1"/>
        <v>21733610.139999997</v>
      </c>
    </row>
    <row r="48" spans="1:14">
      <c r="A48" t="s">
        <v>107</v>
      </c>
      <c r="B48" s="10">
        <v>718555.72</v>
      </c>
      <c r="C48" s="15">
        <v>732443.13</v>
      </c>
      <c r="D48" s="15">
        <v>746970.9</v>
      </c>
      <c r="E48" s="15">
        <v>707203.41</v>
      </c>
      <c r="F48" s="16">
        <v>754649.25000000012</v>
      </c>
      <c r="G48" s="10">
        <v>667480.35</v>
      </c>
      <c r="H48" s="17">
        <v>738440.08000000007</v>
      </c>
      <c r="I48" s="20">
        <v>656703.92999999993</v>
      </c>
      <c r="J48" s="13">
        <v>703259.83000000007</v>
      </c>
      <c r="K48" s="20">
        <v>766859.57</v>
      </c>
      <c r="L48" s="4">
        <v>705814.1</v>
      </c>
      <c r="M48" s="4">
        <v>745058.72</v>
      </c>
      <c r="N48" s="5">
        <f t="shared" si="1"/>
        <v>8643438.9900000002</v>
      </c>
    </row>
    <row r="49" spans="1:14">
      <c r="A49" t="s">
        <v>37</v>
      </c>
      <c r="B49" s="10">
        <v>125640.49</v>
      </c>
      <c r="C49" s="15">
        <v>118055.23</v>
      </c>
      <c r="D49" s="15">
        <v>118911.81999999999</v>
      </c>
      <c r="E49" s="15">
        <v>117351.00999999998</v>
      </c>
      <c r="F49" s="16">
        <v>123527.21</v>
      </c>
      <c r="G49" s="10">
        <v>117588.15</v>
      </c>
      <c r="H49" s="17">
        <v>127060.31999999999</v>
      </c>
      <c r="I49" s="20">
        <v>102915.86</v>
      </c>
      <c r="J49" s="13">
        <v>111451.19</v>
      </c>
      <c r="K49" s="20">
        <v>134240.72</v>
      </c>
      <c r="L49" s="4">
        <v>115910.85</v>
      </c>
      <c r="M49" s="4">
        <v>127368.17</v>
      </c>
      <c r="N49" s="5">
        <f t="shared" si="1"/>
        <v>1440021.0199999998</v>
      </c>
    </row>
    <row r="50" spans="1:14">
      <c r="A50" t="s">
        <v>38</v>
      </c>
      <c r="B50" s="10">
        <v>30226.739999999998</v>
      </c>
      <c r="C50" s="15">
        <v>29086.25</v>
      </c>
      <c r="D50" s="15">
        <v>27177.99</v>
      </c>
      <c r="E50" s="15">
        <v>25742.46</v>
      </c>
      <c r="F50" s="16">
        <v>26954.91</v>
      </c>
      <c r="G50" s="10">
        <v>25839.41</v>
      </c>
      <c r="H50" s="17">
        <v>25370.54</v>
      </c>
      <c r="I50" s="20">
        <v>18766.29</v>
      </c>
      <c r="J50" s="13">
        <v>21317.050000000003</v>
      </c>
      <c r="K50" s="20">
        <v>25725.599999999999</v>
      </c>
      <c r="L50" s="4">
        <v>22335.46</v>
      </c>
      <c r="M50" s="4">
        <v>24909.14</v>
      </c>
      <c r="N50" s="5">
        <f t="shared" si="1"/>
        <v>303451.84000000003</v>
      </c>
    </row>
    <row r="51" spans="1:14">
      <c r="A51" t="s">
        <v>39</v>
      </c>
      <c r="B51" s="10">
        <v>216193.61999999997</v>
      </c>
      <c r="C51" s="15">
        <v>200054.36</v>
      </c>
      <c r="D51" s="15">
        <v>198955.19</v>
      </c>
      <c r="E51" s="15">
        <v>197012.65000000002</v>
      </c>
      <c r="F51" s="16">
        <v>203034.78</v>
      </c>
      <c r="G51" s="10">
        <v>207527.05000000002</v>
      </c>
      <c r="H51" s="17">
        <v>120614.90000000001</v>
      </c>
      <c r="I51" s="20">
        <v>70288.039999999994</v>
      </c>
      <c r="J51" s="13">
        <v>82856.940000000017</v>
      </c>
      <c r="K51" s="20">
        <v>96506.240000000005</v>
      </c>
      <c r="L51" s="4">
        <v>85495.329999999987</v>
      </c>
      <c r="M51" s="4">
        <v>84405.23</v>
      </c>
      <c r="N51" s="5">
        <f t="shared" si="1"/>
        <v>1762944.3299999998</v>
      </c>
    </row>
    <row r="52" spans="1:14">
      <c r="A52" t="s">
        <v>108</v>
      </c>
      <c r="B52" s="10">
        <v>879925.77</v>
      </c>
      <c r="C52" s="15">
        <v>865778.9</v>
      </c>
      <c r="D52" s="15">
        <v>877050.81</v>
      </c>
      <c r="E52" s="15">
        <v>841706.67</v>
      </c>
      <c r="F52" s="16">
        <v>856823.91</v>
      </c>
      <c r="G52" s="10">
        <v>958295.09000000008</v>
      </c>
      <c r="H52" s="17">
        <v>931337.79</v>
      </c>
      <c r="I52" s="20">
        <v>903175.48</v>
      </c>
      <c r="J52" s="13">
        <v>962129.74000000011</v>
      </c>
      <c r="K52" s="20">
        <v>1042265.8400000001</v>
      </c>
      <c r="L52" s="4">
        <v>932708.2</v>
      </c>
      <c r="M52" s="4">
        <v>991786.27000000014</v>
      </c>
      <c r="N52" s="5">
        <f t="shared" si="1"/>
        <v>11042984.469999999</v>
      </c>
    </row>
    <row r="53" spans="1:14">
      <c r="A53" t="s">
        <v>41</v>
      </c>
      <c r="B53" s="10">
        <v>1119756.27</v>
      </c>
      <c r="C53" s="15">
        <v>1104883</v>
      </c>
      <c r="D53" s="15">
        <v>1093183.74</v>
      </c>
      <c r="E53" s="15">
        <v>1060759.2899999998</v>
      </c>
      <c r="F53" s="16">
        <v>1115006.8799999999</v>
      </c>
      <c r="G53" s="10">
        <v>1127132.9000000001</v>
      </c>
      <c r="H53" s="17">
        <v>1042521.67</v>
      </c>
      <c r="I53" s="20">
        <v>915530.77</v>
      </c>
      <c r="J53" s="13">
        <v>972081.99</v>
      </c>
      <c r="K53" s="20">
        <v>1102715.29</v>
      </c>
      <c r="L53" s="4">
        <v>990118.06</v>
      </c>
      <c r="M53" s="4">
        <v>1047013.64</v>
      </c>
      <c r="N53" s="5">
        <f t="shared" si="1"/>
        <v>12690703.500000002</v>
      </c>
    </row>
    <row r="54" spans="1:14">
      <c r="A54" t="s">
        <v>42</v>
      </c>
      <c r="B54" s="10">
        <v>398585.76999999996</v>
      </c>
      <c r="C54" s="15">
        <v>389629.14</v>
      </c>
      <c r="D54" s="15">
        <v>395041.73</v>
      </c>
      <c r="E54" s="15">
        <v>365843.41</v>
      </c>
      <c r="F54" s="16">
        <v>393499.24</v>
      </c>
      <c r="G54" s="10">
        <v>385878.9</v>
      </c>
      <c r="H54" s="17">
        <v>450929.11000000004</v>
      </c>
      <c r="I54" s="20">
        <v>404902.71</v>
      </c>
      <c r="J54" s="13">
        <v>427000.38</v>
      </c>
      <c r="K54" s="20">
        <v>472931.93</v>
      </c>
      <c r="L54" s="4">
        <v>419634.06</v>
      </c>
      <c r="M54" s="4">
        <v>488344</v>
      </c>
      <c r="N54" s="5">
        <f t="shared" si="1"/>
        <v>4992220.38</v>
      </c>
    </row>
    <row r="55" spans="1:14">
      <c r="A55" t="s">
        <v>109</v>
      </c>
      <c r="B55" s="10">
        <v>306192</v>
      </c>
      <c r="C55" s="15">
        <v>337481.47</v>
      </c>
      <c r="D55" s="15">
        <v>316360.90999999997</v>
      </c>
      <c r="E55" s="15">
        <v>238109.81999999998</v>
      </c>
      <c r="F55" s="16">
        <v>233729.84999999998</v>
      </c>
      <c r="G55" s="10">
        <v>242558.69999999998</v>
      </c>
      <c r="H55" s="17">
        <v>284567.98</v>
      </c>
      <c r="I55" s="20">
        <v>271936.65999999997</v>
      </c>
      <c r="J55" s="13">
        <v>266552.7</v>
      </c>
      <c r="K55" s="20">
        <v>339818.15</v>
      </c>
      <c r="L55" s="4">
        <v>250944.88999999998</v>
      </c>
      <c r="M55" s="4">
        <v>319147.60000000003</v>
      </c>
      <c r="N55" s="5">
        <f t="shared" si="1"/>
        <v>3407400.73</v>
      </c>
    </row>
    <row r="56" spans="1:14">
      <c r="A56" t="s">
        <v>110</v>
      </c>
      <c r="B56" s="10">
        <v>238551.30000000002</v>
      </c>
      <c r="C56" s="15">
        <v>252516.41</v>
      </c>
      <c r="D56" s="15">
        <v>256308.22999999998</v>
      </c>
      <c r="E56" s="15">
        <v>226669.26</v>
      </c>
      <c r="F56" s="16">
        <v>239304.13</v>
      </c>
      <c r="G56" s="10">
        <v>231241.35</v>
      </c>
      <c r="H56" s="17">
        <v>216626.83</v>
      </c>
      <c r="I56" s="20">
        <v>197436.31999999998</v>
      </c>
      <c r="J56" s="13">
        <v>159468.09</v>
      </c>
      <c r="K56" s="20">
        <v>226086.94</v>
      </c>
      <c r="L56" s="4">
        <v>206374.69</v>
      </c>
      <c r="M56" s="4">
        <v>227275.99000000002</v>
      </c>
      <c r="N56" s="5">
        <f t="shared" si="1"/>
        <v>2677859.5400000005</v>
      </c>
    </row>
    <row r="57" spans="1:14">
      <c r="A57" t="s">
        <v>111</v>
      </c>
      <c r="B57" s="10">
        <v>587390.46000000008</v>
      </c>
      <c r="C57" s="15">
        <v>620288.42000000004</v>
      </c>
      <c r="D57" s="15">
        <v>568826.27</v>
      </c>
      <c r="E57" s="15">
        <v>505929.85</v>
      </c>
      <c r="F57" s="16">
        <v>520756.01</v>
      </c>
      <c r="G57" s="10">
        <v>458314.99</v>
      </c>
      <c r="H57" s="17">
        <v>513797.39</v>
      </c>
      <c r="I57" s="20">
        <v>454155.26</v>
      </c>
      <c r="J57" s="13">
        <v>463538.10000000003</v>
      </c>
      <c r="K57" s="20">
        <v>532056.1399999999</v>
      </c>
      <c r="L57" s="4">
        <v>504477.65000000008</v>
      </c>
      <c r="M57" s="4">
        <v>568201.09</v>
      </c>
      <c r="N57" s="5">
        <f t="shared" si="1"/>
        <v>6297731.6299999999</v>
      </c>
    </row>
    <row r="58" spans="1:14">
      <c r="A58" t="s">
        <v>46</v>
      </c>
      <c r="B58" s="10">
        <v>182166.69999999998</v>
      </c>
      <c r="C58" s="15">
        <v>165628.16999999998</v>
      </c>
      <c r="D58" s="15">
        <v>160942.26</v>
      </c>
      <c r="E58" s="15">
        <v>154057.91000000003</v>
      </c>
      <c r="F58" s="16">
        <v>164038.74999999997</v>
      </c>
      <c r="G58" s="10">
        <v>162962.76999999999</v>
      </c>
      <c r="H58" s="17">
        <v>196451.37000000002</v>
      </c>
      <c r="I58" s="20">
        <v>155408.07999999999</v>
      </c>
      <c r="J58" s="13">
        <v>176765.3</v>
      </c>
      <c r="K58" s="20">
        <v>199747.53</v>
      </c>
      <c r="L58" s="4">
        <v>175195.85</v>
      </c>
      <c r="M58" s="4">
        <v>185150.65000000002</v>
      </c>
      <c r="N58" s="5">
        <f t="shared" si="1"/>
        <v>2078515.3400000003</v>
      </c>
    </row>
    <row r="59" spans="1:14">
      <c r="A59" t="s">
        <v>112</v>
      </c>
      <c r="B59" s="10">
        <v>3814246.2199999997</v>
      </c>
      <c r="C59" s="15">
        <v>3906840.1399999997</v>
      </c>
      <c r="D59" s="15">
        <v>3909602.4899999998</v>
      </c>
      <c r="E59" s="15">
        <v>3638095.52</v>
      </c>
      <c r="F59" s="16">
        <v>3953085.9800000004</v>
      </c>
      <c r="G59" s="10">
        <v>3738352.85</v>
      </c>
      <c r="H59" s="17">
        <v>3840731.5100000002</v>
      </c>
      <c r="I59" s="20">
        <v>3459719.1</v>
      </c>
      <c r="J59" s="13">
        <v>3728466.18</v>
      </c>
      <c r="K59" s="20">
        <v>4096468.72</v>
      </c>
      <c r="L59" s="4">
        <v>3592914.2199999997</v>
      </c>
      <c r="M59" s="4">
        <v>4021994.3600000003</v>
      </c>
      <c r="N59" s="5">
        <f t="shared" si="1"/>
        <v>45700517.290000007</v>
      </c>
    </row>
    <row r="60" spans="1:14">
      <c r="A60" t="s">
        <v>113</v>
      </c>
      <c r="B60" s="10">
        <v>966359.44</v>
      </c>
      <c r="C60" s="15">
        <v>1009887.25</v>
      </c>
      <c r="D60" s="15">
        <v>987518.30999999994</v>
      </c>
      <c r="E60" s="15">
        <v>866400.31</v>
      </c>
      <c r="F60" s="16">
        <v>954005.02999999991</v>
      </c>
      <c r="G60" s="10">
        <v>929600.9</v>
      </c>
      <c r="H60" s="17">
        <v>1281749.1099999999</v>
      </c>
      <c r="I60" s="20">
        <v>919885.49</v>
      </c>
      <c r="J60" s="13">
        <v>1135501.0499999998</v>
      </c>
      <c r="K60" s="20">
        <v>1047329.06</v>
      </c>
      <c r="L60" s="4">
        <v>911273.77000000014</v>
      </c>
      <c r="M60" s="4">
        <v>1035559.55</v>
      </c>
      <c r="N60" s="5">
        <f t="shared" si="1"/>
        <v>12045069.270000001</v>
      </c>
    </row>
    <row r="61" spans="1:14">
      <c r="A61" t="s">
        <v>114</v>
      </c>
      <c r="B61" s="10">
        <v>3042978.41</v>
      </c>
      <c r="C61" s="15">
        <v>2975200.85</v>
      </c>
      <c r="D61" s="15">
        <v>3167771.44</v>
      </c>
      <c r="E61" s="15">
        <v>2915277.52</v>
      </c>
      <c r="F61" s="16">
        <v>3180182.27</v>
      </c>
      <c r="G61" s="10">
        <v>2886322.3300000005</v>
      </c>
      <c r="H61" s="17">
        <v>3247616.31</v>
      </c>
      <c r="I61" s="20">
        <v>3012543.92</v>
      </c>
      <c r="J61" s="13">
        <v>3238087.8499999996</v>
      </c>
      <c r="K61" s="20">
        <v>3770976.39</v>
      </c>
      <c r="L61" s="4">
        <v>3280082.62</v>
      </c>
      <c r="M61" s="4">
        <v>3674773.37</v>
      </c>
      <c r="N61" s="5">
        <f t="shared" si="1"/>
        <v>38391813.279999994</v>
      </c>
    </row>
    <row r="62" spans="1:14">
      <c r="A62" t="s">
        <v>50</v>
      </c>
      <c r="B62" s="10">
        <v>1086763.95</v>
      </c>
      <c r="C62" s="15">
        <v>1073749.08</v>
      </c>
      <c r="D62" s="15">
        <v>1097425.48</v>
      </c>
      <c r="E62" s="15">
        <v>1073101.31</v>
      </c>
      <c r="F62" s="16">
        <v>1112690.52</v>
      </c>
      <c r="G62" s="10">
        <v>1131169.74</v>
      </c>
      <c r="H62" s="17">
        <v>982227.94</v>
      </c>
      <c r="I62" s="20">
        <v>1042867.2000000001</v>
      </c>
      <c r="J62" s="13">
        <v>1103814.1599999999</v>
      </c>
      <c r="K62" s="20">
        <v>1210473.0799999998</v>
      </c>
      <c r="L62" s="4">
        <v>1075796.04</v>
      </c>
      <c r="M62" s="4">
        <v>1178090.21</v>
      </c>
      <c r="N62" s="5">
        <f t="shared" si="1"/>
        <v>13168168.710000001</v>
      </c>
    </row>
    <row r="63" spans="1:14">
      <c r="A63" t="s">
        <v>115</v>
      </c>
      <c r="B63" s="10">
        <v>2023199.1300000001</v>
      </c>
      <c r="C63" s="15">
        <v>2057805.6800000002</v>
      </c>
      <c r="D63" s="15">
        <v>2076457.1199999999</v>
      </c>
      <c r="E63" s="15">
        <v>1972727.9200000002</v>
      </c>
      <c r="F63" s="16">
        <v>2025230.06</v>
      </c>
      <c r="G63" s="10">
        <v>2002750.51</v>
      </c>
      <c r="H63" s="17">
        <v>2117555.66</v>
      </c>
      <c r="I63" s="20">
        <v>1976115.2700000003</v>
      </c>
      <c r="J63" s="13">
        <v>2071055.2999999998</v>
      </c>
      <c r="K63" s="20">
        <v>2255770.83</v>
      </c>
      <c r="L63" s="4">
        <v>2042732.6</v>
      </c>
      <c r="M63" s="4">
        <v>2244000.15</v>
      </c>
      <c r="N63" s="5">
        <f t="shared" si="1"/>
        <v>24865400.229999997</v>
      </c>
    </row>
    <row r="64" spans="1:14">
      <c r="A64" t="s">
        <v>116</v>
      </c>
      <c r="B64" s="10">
        <v>1685086.2800000003</v>
      </c>
      <c r="C64" s="15">
        <v>1651551.5899999999</v>
      </c>
      <c r="D64" s="15">
        <v>1674404.37</v>
      </c>
      <c r="E64" s="15">
        <v>1642530.86</v>
      </c>
      <c r="F64" s="16">
        <v>1705082.0199999998</v>
      </c>
      <c r="G64" s="10">
        <v>1717921.42</v>
      </c>
      <c r="H64" s="17">
        <v>1654473.45</v>
      </c>
      <c r="I64" s="20">
        <v>1371469.53</v>
      </c>
      <c r="J64" s="13">
        <v>1694585.01</v>
      </c>
      <c r="K64" s="20">
        <v>1822468.97</v>
      </c>
      <c r="L64" s="4">
        <v>1611966.7700000003</v>
      </c>
      <c r="M64" s="4">
        <v>1766791.8800000001</v>
      </c>
      <c r="N64" s="5">
        <f t="shared" si="1"/>
        <v>19998332.149999999</v>
      </c>
    </row>
    <row r="65" spans="1:14">
      <c r="A65" t="s">
        <v>117</v>
      </c>
      <c r="B65" s="10">
        <v>201184.87000000002</v>
      </c>
      <c r="C65" s="15">
        <v>187182.38</v>
      </c>
      <c r="D65" s="15">
        <v>196665.69</v>
      </c>
      <c r="E65" s="15">
        <v>193250.67</v>
      </c>
      <c r="F65" s="16">
        <v>192425.62999999998</v>
      </c>
      <c r="G65" s="10">
        <v>194107.01</v>
      </c>
      <c r="H65" s="17">
        <v>183083.46999999997</v>
      </c>
      <c r="I65" s="20">
        <v>173634.06</v>
      </c>
      <c r="J65" s="13">
        <v>178173.9</v>
      </c>
      <c r="K65" s="20">
        <v>198668.4</v>
      </c>
      <c r="L65" s="4">
        <v>184942.67</v>
      </c>
      <c r="M65" s="4">
        <v>214534.06</v>
      </c>
      <c r="N65" s="5">
        <f t="shared" si="1"/>
        <v>2297852.8099999996</v>
      </c>
    </row>
    <row r="66" spans="1:14">
      <c r="A66" t="s">
        <v>118</v>
      </c>
      <c r="B66" s="10">
        <v>707417.26</v>
      </c>
      <c r="C66" s="15">
        <v>707533.56</v>
      </c>
      <c r="D66" s="15">
        <v>702034.91</v>
      </c>
      <c r="E66" s="15">
        <v>653254.77</v>
      </c>
      <c r="F66" s="16">
        <v>696312.69000000006</v>
      </c>
      <c r="G66" s="10">
        <v>674236.24</v>
      </c>
      <c r="H66" s="17">
        <v>649182.12000000011</v>
      </c>
      <c r="I66" s="20">
        <v>582838.43999999994</v>
      </c>
      <c r="J66" s="13">
        <v>610087.92999999993</v>
      </c>
      <c r="K66" s="20">
        <v>687024.55</v>
      </c>
      <c r="L66" s="4">
        <v>615249.34000000008</v>
      </c>
      <c r="M66" s="4">
        <v>681698.67999999993</v>
      </c>
      <c r="N66" s="5">
        <f t="shared" si="1"/>
        <v>7966870.4899999993</v>
      </c>
    </row>
    <row r="67" spans="1:14">
      <c r="A67" t="s">
        <v>119</v>
      </c>
      <c r="B67" s="10">
        <v>748522.19</v>
      </c>
      <c r="C67" s="15">
        <v>731869.73</v>
      </c>
      <c r="D67" s="15">
        <v>762462.69000000006</v>
      </c>
      <c r="E67" s="15">
        <v>713790.92</v>
      </c>
      <c r="F67" s="16">
        <v>743531.50999999989</v>
      </c>
      <c r="G67" s="10">
        <v>774232.65</v>
      </c>
      <c r="H67" s="17">
        <v>754080.71</v>
      </c>
      <c r="I67" s="20">
        <v>747252.31</v>
      </c>
      <c r="J67" s="13">
        <v>747474.74</v>
      </c>
      <c r="K67" s="20">
        <v>819135.72</v>
      </c>
      <c r="L67" s="4">
        <v>725989.99000000011</v>
      </c>
      <c r="M67" s="4">
        <v>782256.02</v>
      </c>
      <c r="N67" s="5">
        <f t="shared" si="1"/>
        <v>9050599.1799999997</v>
      </c>
    </row>
    <row r="68" spans="1:14">
      <c r="A68" t="s">
        <v>120</v>
      </c>
      <c r="B68" s="10">
        <v>407728.96</v>
      </c>
      <c r="C68" s="15">
        <v>430086.79</v>
      </c>
      <c r="D68" s="15">
        <v>405608.57</v>
      </c>
      <c r="E68" s="15">
        <v>365762.17</v>
      </c>
      <c r="F68" s="16">
        <v>495021.14999999997</v>
      </c>
      <c r="G68" s="10">
        <v>350704.54000000004</v>
      </c>
      <c r="H68" s="17">
        <v>584229.90999999992</v>
      </c>
      <c r="I68" s="20">
        <v>354654.26</v>
      </c>
      <c r="J68" s="13">
        <v>396124.73</v>
      </c>
      <c r="K68" s="20">
        <v>438737.70999999996</v>
      </c>
      <c r="L68" s="4">
        <v>416158.12999999995</v>
      </c>
      <c r="M68" s="4">
        <v>460179.27</v>
      </c>
      <c r="N68" s="5">
        <f t="shared" si="1"/>
        <v>5104996.1899999995</v>
      </c>
    </row>
    <row r="69" spans="1:14">
      <c r="A69" t="s">
        <v>121</v>
      </c>
      <c r="B69" s="10">
        <v>814085.64</v>
      </c>
      <c r="C69" s="15">
        <v>803144.79</v>
      </c>
      <c r="D69" s="15">
        <v>824053.55999999994</v>
      </c>
      <c r="E69" s="15">
        <v>768457.61</v>
      </c>
      <c r="F69" s="16">
        <v>815560.60999999987</v>
      </c>
      <c r="G69" s="10">
        <v>858312.03</v>
      </c>
      <c r="H69" s="17">
        <v>879175.04999999993</v>
      </c>
      <c r="I69" s="20">
        <v>821904</v>
      </c>
      <c r="J69" s="13">
        <v>899166.55</v>
      </c>
      <c r="K69" s="20">
        <v>1013293.21</v>
      </c>
      <c r="L69" s="4">
        <v>854851.01</v>
      </c>
      <c r="M69" s="4">
        <v>924008.24</v>
      </c>
      <c r="N69" s="5">
        <f t="shared" si="1"/>
        <v>10276012.300000001</v>
      </c>
    </row>
    <row r="70" spans="1:14">
      <c r="A70" t="s">
        <v>122</v>
      </c>
      <c r="B70" s="10">
        <v>1064192.8</v>
      </c>
      <c r="C70" s="15">
        <v>1075472.49</v>
      </c>
      <c r="D70" s="15">
        <v>1092045.6200000001</v>
      </c>
      <c r="E70" s="15">
        <v>1038590.73</v>
      </c>
      <c r="F70" s="16">
        <v>1086684.9000000001</v>
      </c>
      <c r="G70" s="10">
        <v>1029414.0299999999</v>
      </c>
      <c r="H70" s="17">
        <v>1121681.82</v>
      </c>
      <c r="I70" s="20">
        <v>1060116.9000000001</v>
      </c>
      <c r="J70" s="13">
        <v>1102420.8599999999</v>
      </c>
      <c r="K70" s="20">
        <v>1206229.9099999999</v>
      </c>
      <c r="L70" s="4">
        <v>1074338.6099999999</v>
      </c>
      <c r="M70" s="4">
        <v>1209346.5299999998</v>
      </c>
      <c r="N70" s="5">
        <f t="shared" si="1"/>
        <v>13160535.199999999</v>
      </c>
    </row>
    <row r="71" spans="1:14">
      <c r="A71" t="s">
        <v>59</v>
      </c>
      <c r="B71" s="10">
        <v>502133.75</v>
      </c>
      <c r="C71" s="15">
        <v>486228.06</v>
      </c>
      <c r="D71" s="15">
        <v>484346.25</v>
      </c>
      <c r="E71" s="15">
        <v>463953.99</v>
      </c>
      <c r="F71" s="16">
        <v>491364.41000000009</v>
      </c>
      <c r="G71" s="10">
        <v>511723.55000000005</v>
      </c>
      <c r="H71" s="17">
        <v>434710.38</v>
      </c>
      <c r="I71" s="20">
        <v>351121.10000000003</v>
      </c>
      <c r="J71" s="13">
        <v>373572.33</v>
      </c>
      <c r="K71" s="20">
        <v>427369.57999999996</v>
      </c>
      <c r="L71" s="4">
        <v>368739.85</v>
      </c>
      <c r="M71" s="4">
        <v>397764.99</v>
      </c>
      <c r="N71" s="5">
        <f t="shared" si="1"/>
        <v>5293028.2399999993</v>
      </c>
    </row>
    <row r="72" spans="1:14">
      <c r="A72" t="s">
        <v>123</v>
      </c>
      <c r="B72" s="10">
        <v>179468.11</v>
      </c>
      <c r="C72" s="15">
        <v>167786.46</v>
      </c>
      <c r="D72" s="15">
        <v>154606.94999999998</v>
      </c>
      <c r="E72" s="15">
        <v>151215.04999999999</v>
      </c>
      <c r="F72" s="16">
        <v>155170.19</v>
      </c>
      <c r="G72" s="10">
        <v>156721.01</v>
      </c>
      <c r="H72" s="17">
        <v>152220.93</v>
      </c>
      <c r="I72" s="20">
        <v>111165.29999999999</v>
      </c>
      <c r="J72" s="13">
        <v>132208.99</v>
      </c>
      <c r="K72" s="20">
        <v>159490.02000000002</v>
      </c>
      <c r="L72" s="4">
        <v>136721.72999999998</v>
      </c>
      <c r="M72" s="4">
        <v>149947.15</v>
      </c>
      <c r="N72" s="5">
        <f t="shared" si="1"/>
        <v>1806721.8899999997</v>
      </c>
    </row>
    <row r="73" spans="1:14">
      <c r="A73" t="s">
        <v>61</v>
      </c>
      <c r="B73" s="10">
        <v>101503.21</v>
      </c>
      <c r="C73" s="15">
        <v>105298.00000000001</v>
      </c>
      <c r="D73" s="15">
        <v>95153.1</v>
      </c>
      <c r="E73" s="15">
        <v>91442.42</v>
      </c>
      <c r="F73" s="16">
        <v>95785.42</v>
      </c>
      <c r="G73" s="10">
        <v>94133.110000000015</v>
      </c>
      <c r="H73" s="17">
        <v>93986.400000000009</v>
      </c>
      <c r="I73" s="20">
        <v>71072.94</v>
      </c>
      <c r="J73" s="13">
        <v>83743.659999999989</v>
      </c>
      <c r="K73" s="20">
        <v>95140.95</v>
      </c>
      <c r="L73" s="4">
        <v>82883.150000000009</v>
      </c>
      <c r="M73" s="4">
        <v>93051.99</v>
      </c>
      <c r="N73" s="5">
        <f t="shared" si="1"/>
        <v>1103194.3500000001</v>
      </c>
    </row>
    <row r="74" spans="1:14">
      <c r="A74" t="s">
        <v>62</v>
      </c>
      <c r="B74" s="10">
        <v>43079.81</v>
      </c>
      <c r="C74" s="15">
        <v>41003.960000000006</v>
      </c>
      <c r="D74" s="15">
        <v>37445.57</v>
      </c>
      <c r="E74" s="15">
        <v>35721.819999999992</v>
      </c>
      <c r="F74" s="16">
        <v>38440.800000000003</v>
      </c>
      <c r="G74" s="10">
        <v>36093.149999999994</v>
      </c>
      <c r="H74" s="17">
        <v>33243.240000000005</v>
      </c>
      <c r="I74" s="20">
        <v>20788.370000000003</v>
      </c>
      <c r="J74" s="13">
        <v>29113.48</v>
      </c>
      <c r="K74" s="20">
        <v>34318.47</v>
      </c>
      <c r="L74" s="4">
        <v>30685.230000000003</v>
      </c>
      <c r="M74" s="4">
        <v>34048.82</v>
      </c>
      <c r="N74" s="5">
        <f t="shared" si="1"/>
        <v>413982.71999999991</v>
      </c>
    </row>
    <row r="75" spans="1:14">
      <c r="A75" t="s">
        <v>124</v>
      </c>
      <c r="B75" s="10">
        <v>1203517.8999999999</v>
      </c>
      <c r="C75" s="15">
        <v>1200623.3299999998</v>
      </c>
      <c r="D75" s="15">
        <v>1235630.43</v>
      </c>
      <c r="E75" s="15">
        <v>1136174.58</v>
      </c>
      <c r="F75" s="16">
        <v>1209336.2699999998</v>
      </c>
      <c r="G75" s="10">
        <v>1228378.1000000001</v>
      </c>
      <c r="H75" s="17">
        <v>1245734.69</v>
      </c>
      <c r="I75" s="20">
        <v>1172028.44</v>
      </c>
      <c r="J75" s="13">
        <v>1252455.77</v>
      </c>
      <c r="K75" s="20">
        <v>1439393.0699999998</v>
      </c>
      <c r="L75" s="4">
        <v>1256056.22</v>
      </c>
      <c r="M75" s="4">
        <v>1458342.23</v>
      </c>
      <c r="N75" s="5">
        <f t="shared" si="1"/>
        <v>15037671.029999999</v>
      </c>
    </row>
    <row r="76" spans="1:14">
      <c r="A76" t="s">
        <v>125</v>
      </c>
      <c r="B76" s="10">
        <v>65371.259999999995</v>
      </c>
      <c r="C76" s="15">
        <v>65320.619999999995</v>
      </c>
      <c r="D76" s="15">
        <v>58841.049999999996</v>
      </c>
      <c r="E76" s="15">
        <v>57649.1</v>
      </c>
      <c r="F76" s="16">
        <v>60476.959999999999</v>
      </c>
      <c r="G76" s="10">
        <v>54755</v>
      </c>
      <c r="H76" s="17">
        <v>62208.24</v>
      </c>
      <c r="I76" s="20">
        <v>52387.97</v>
      </c>
      <c r="J76" s="13">
        <v>57461.7</v>
      </c>
      <c r="K76" s="20">
        <v>69200.37</v>
      </c>
      <c r="L76" s="4">
        <v>65391.6</v>
      </c>
      <c r="M76" s="4">
        <v>75432.959999999992</v>
      </c>
      <c r="N76" s="5">
        <f>SUM(B76:M76)</f>
        <v>744496.82999999984</v>
      </c>
    </row>
    <row r="77" spans="1:14">
      <c r="A77" t="s">
        <v>126</v>
      </c>
      <c r="B77" s="10">
        <v>281607.15999999997</v>
      </c>
      <c r="C77" s="15">
        <v>292392.85000000003</v>
      </c>
      <c r="D77" s="15">
        <v>261419.95</v>
      </c>
      <c r="E77" s="15">
        <v>229155.4</v>
      </c>
      <c r="F77" s="16">
        <v>239827.13</v>
      </c>
      <c r="G77" s="10">
        <v>220465.72999999998</v>
      </c>
      <c r="H77" s="17">
        <v>229059.09</v>
      </c>
      <c r="I77" s="20">
        <v>751383.79</v>
      </c>
      <c r="J77" s="13">
        <v>218773.76000000001</v>
      </c>
      <c r="K77" s="20">
        <v>268438.23</v>
      </c>
      <c r="L77" s="4">
        <v>247358.03</v>
      </c>
      <c r="M77" s="4">
        <v>278932.49</v>
      </c>
      <c r="N77" s="5">
        <f>SUM(B77:M77)</f>
        <v>3518813.6099999994</v>
      </c>
    </row>
    <row r="78" spans="1:14">
      <c r="A78" t="s">
        <v>66</v>
      </c>
      <c r="B78" s="10">
        <v>71819.650000000009</v>
      </c>
      <c r="C78" s="15">
        <v>73141.78</v>
      </c>
      <c r="D78" s="15">
        <v>67241.73</v>
      </c>
      <c r="E78" s="15">
        <v>63258.33</v>
      </c>
      <c r="F78" s="16">
        <v>64854.97</v>
      </c>
      <c r="G78" s="10">
        <v>60595.98</v>
      </c>
      <c r="H78" s="17">
        <v>69987.25</v>
      </c>
      <c r="I78" s="20">
        <v>58115.289999999994</v>
      </c>
      <c r="J78" s="13">
        <v>66811.28</v>
      </c>
      <c r="K78" s="20">
        <v>79208.939999999988</v>
      </c>
      <c r="L78" s="4">
        <v>69913.649999999994</v>
      </c>
      <c r="M78" s="4">
        <v>77563.23000000001</v>
      </c>
      <c r="N78" s="5">
        <f>SUM(B78:M78)</f>
        <v>822512.08</v>
      </c>
    </row>
    <row r="79" spans="1:14">
      <c r="A79" t="s">
        <v>1</v>
      </c>
      <c r="B79" s="2"/>
      <c r="C79" s="2"/>
      <c r="D79" s="2"/>
      <c r="E79" s="2"/>
      <c r="F79" s="2"/>
      <c r="G79" s="2"/>
      <c r="H79" s="2"/>
      <c r="I79" s="2"/>
      <c r="J79" s="2"/>
      <c r="K79" s="2"/>
      <c r="L79" s="2"/>
      <c r="M79" s="2"/>
    </row>
    <row r="80" spans="1:14">
      <c r="A80" t="s">
        <v>68</v>
      </c>
      <c r="B80" s="4">
        <f t="shared" ref="B80:M80" si="2">SUM(B12:B78)</f>
        <v>51320733.569999993</v>
      </c>
      <c r="C80" s="4">
        <f t="shared" si="2"/>
        <v>51388357.420000009</v>
      </c>
      <c r="D80" s="4">
        <f t="shared" si="2"/>
        <v>52458765.989999987</v>
      </c>
      <c r="E80" s="4">
        <f t="shared" si="2"/>
        <v>49101507.650000013</v>
      </c>
      <c r="F80" s="4">
        <f t="shared" si="2"/>
        <v>52216085.670000009</v>
      </c>
      <c r="G80" s="4">
        <f t="shared" si="2"/>
        <v>50456758.019999981</v>
      </c>
      <c r="H80" s="4">
        <f t="shared" si="2"/>
        <v>53165466.799999997</v>
      </c>
      <c r="I80" s="4">
        <f t="shared" si="2"/>
        <v>51509859.68999999</v>
      </c>
      <c r="J80" s="4">
        <f t="shared" si="2"/>
        <v>51740452.169999987</v>
      </c>
      <c r="K80" s="4">
        <f t="shared" si="2"/>
        <v>57568521.359999977</v>
      </c>
      <c r="L80" s="4">
        <f t="shared" si="2"/>
        <v>51304233.769999996</v>
      </c>
      <c r="M80" s="4">
        <f t="shared" si="2"/>
        <v>56449300.609999999</v>
      </c>
      <c r="N80" s="5">
        <f>SUM(B80:M80)</f>
        <v>628680042.72000003</v>
      </c>
    </row>
  </sheetData>
  <mergeCells count="5">
    <mergeCell ref="A7:N7"/>
    <mergeCell ref="A3:N3"/>
    <mergeCell ref="A4:N4"/>
    <mergeCell ref="A5:N5"/>
    <mergeCell ref="A6:N6"/>
  </mergeCells>
  <phoneticPr fontId="4" type="noConversion"/>
  <printOptions headings="1" gridLines="1"/>
  <pageMargins left="0.75" right="0.75" top="1" bottom="1" header="0.5" footer="0.5"/>
  <pageSetup scale="79" fitToHeight="1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13"/>
    <pageSetUpPr fitToPage="1"/>
  </sheetPr>
  <dimension ref="A1:N80"/>
  <sheetViews>
    <sheetView workbookViewId="0">
      <pane xSplit="1" ySplit="11" topLeftCell="B12" activePane="bottomRight" state="frozen"/>
      <selection pane="topRight" activeCell="B1" sqref="B1"/>
      <selection pane="bottomLeft" activeCell="A12" sqref="A12"/>
      <selection pane="bottomRight" activeCell="P13" sqref="P13"/>
    </sheetView>
  </sheetViews>
  <sheetFormatPr defaultRowHeight="12.75"/>
  <cols>
    <col min="1" max="1" width="16.1640625" bestFit="1" customWidth="1"/>
    <col min="2" max="7" width="11.1640625" bestFit="1" customWidth="1"/>
    <col min="8" max="8" width="10.1640625" bestFit="1" customWidth="1"/>
    <col min="9" max="13" width="11.1640625" bestFit="1" customWidth="1"/>
    <col min="14" max="14" width="11.1640625" style="5" bestFit="1" customWidth="1"/>
  </cols>
  <sheetData>
    <row r="1" spans="1:14">
      <c r="A1" t="str">
        <f>'SFY1516'!A1</f>
        <v>VALIDATED TAX RECEIPTS DATA FOR:  JULY, 2015 thru June, 2016</v>
      </c>
      <c r="N1" t="s">
        <v>89</v>
      </c>
    </row>
    <row r="2" spans="1:14">
      <c r="N2"/>
    </row>
    <row r="3" spans="1:14">
      <c r="A3" s="39" t="s">
        <v>69</v>
      </c>
      <c r="B3" s="39"/>
      <c r="C3" s="39"/>
      <c r="D3" s="39"/>
      <c r="E3" s="39"/>
      <c r="F3" s="39"/>
      <c r="G3" s="39"/>
      <c r="H3" s="39"/>
      <c r="I3" s="39"/>
      <c r="J3" s="39"/>
      <c r="K3" s="39"/>
      <c r="L3" s="39"/>
      <c r="M3" s="39"/>
      <c r="N3" s="39"/>
    </row>
    <row r="4" spans="1:14">
      <c r="A4" s="39" t="s">
        <v>131</v>
      </c>
      <c r="B4" s="39"/>
      <c r="C4" s="39"/>
      <c r="D4" s="39"/>
      <c r="E4" s="39"/>
      <c r="F4" s="39"/>
      <c r="G4" s="39"/>
      <c r="H4" s="39"/>
      <c r="I4" s="39"/>
      <c r="J4" s="39"/>
      <c r="K4" s="39"/>
      <c r="L4" s="39"/>
      <c r="M4" s="39"/>
      <c r="N4" s="39"/>
    </row>
    <row r="5" spans="1:14">
      <c r="A5" s="39" t="s">
        <v>70</v>
      </c>
      <c r="B5" s="39"/>
      <c r="C5" s="39"/>
      <c r="D5" s="39"/>
      <c r="E5" s="39"/>
      <c r="F5" s="39"/>
      <c r="G5" s="39"/>
      <c r="H5" s="39"/>
      <c r="I5" s="39"/>
      <c r="J5" s="39"/>
      <c r="K5" s="39"/>
      <c r="L5" s="39"/>
      <c r="M5" s="39"/>
      <c r="N5" s="39"/>
    </row>
    <row r="6" spans="1:14">
      <c r="A6" s="39" t="s">
        <v>135</v>
      </c>
      <c r="B6" s="39"/>
      <c r="C6" s="39"/>
      <c r="D6" s="39"/>
      <c r="E6" s="39"/>
      <c r="F6" s="39"/>
      <c r="G6" s="39"/>
      <c r="H6" s="39"/>
      <c r="I6" s="39"/>
      <c r="J6" s="39"/>
      <c r="K6" s="39"/>
      <c r="L6" s="39"/>
      <c r="M6" s="39"/>
      <c r="N6" s="39"/>
    </row>
    <row r="7" spans="1:14">
      <c r="A7" s="39" t="s">
        <v>134</v>
      </c>
      <c r="B7" s="39"/>
      <c r="C7" s="39"/>
      <c r="D7" s="39"/>
      <c r="E7" s="39"/>
      <c r="F7" s="39"/>
      <c r="G7" s="39"/>
      <c r="H7" s="39"/>
      <c r="I7" s="39"/>
      <c r="J7" s="39"/>
      <c r="K7" s="39"/>
      <c r="L7" s="39"/>
      <c r="M7" s="39"/>
      <c r="N7" s="39"/>
    </row>
    <row r="9" spans="1:14">
      <c r="B9" s="1">
        <f>'Local Option Sales Tax Coll'!B9</f>
        <v>42186</v>
      </c>
      <c r="C9" s="1">
        <f>'Local Option Sales Tax Coll'!C9</f>
        <v>42217</v>
      </c>
      <c r="D9" s="1">
        <f>'Local Option Sales Tax Coll'!D9</f>
        <v>42248</v>
      </c>
      <c r="E9" s="1">
        <f>'Local Option Sales Tax Coll'!E9</f>
        <v>42278</v>
      </c>
      <c r="F9" s="1">
        <f>'Local Option Sales Tax Coll'!F9</f>
        <v>42309</v>
      </c>
      <c r="G9" s="1">
        <f>'Local Option Sales Tax Coll'!G9</f>
        <v>42339</v>
      </c>
      <c r="H9" s="1">
        <f>'Local Option Sales Tax Coll'!H9</f>
        <v>42370</v>
      </c>
      <c r="I9" s="1">
        <f>'Local Option Sales Tax Coll'!I9</f>
        <v>42401</v>
      </c>
      <c r="J9" s="1">
        <f>'Local Option Sales Tax Coll'!J9</f>
        <v>42430</v>
      </c>
      <c r="K9" s="1">
        <f>'Local Option Sales Tax Coll'!K9</f>
        <v>42461</v>
      </c>
      <c r="L9" s="1">
        <f>'Local Option Sales Tax Coll'!L9</f>
        <v>42491</v>
      </c>
      <c r="M9" s="1">
        <f>'Local Option Sales Tax Coll'!M9</f>
        <v>42522</v>
      </c>
      <c r="N9" s="1" t="str">
        <f>'Local Option Sales Tax Coll'!N9</f>
        <v>SFY15-16</v>
      </c>
    </row>
    <row r="10" spans="1:14">
      <c r="A10" t="s">
        <v>0</v>
      </c>
      <c r="B10" s="2"/>
      <c r="C10" s="2"/>
      <c r="D10" s="2"/>
      <c r="E10" s="2"/>
      <c r="F10" s="2"/>
      <c r="G10" s="2"/>
      <c r="H10" s="2"/>
      <c r="I10" s="2"/>
      <c r="J10" s="2"/>
      <c r="K10" s="2"/>
      <c r="L10" s="2"/>
      <c r="M10" s="2"/>
    </row>
    <row r="11" spans="1:14">
      <c r="A11" t="s">
        <v>1</v>
      </c>
      <c r="B11" s="2"/>
      <c r="C11" s="2"/>
      <c r="D11" s="2"/>
      <c r="E11" s="2"/>
      <c r="F11" s="2"/>
      <c r="G11" s="2"/>
      <c r="H11" s="2"/>
      <c r="I11" s="2"/>
      <c r="J11" s="2"/>
      <c r="K11" s="2"/>
      <c r="L11" s="2"/>
      <c r="M11" s="2"/>
    </row>
    <row r="12" spans="1:14">
      <c r="A12" t="s">
        <v>90</v>
      </c>
      <c r="B12" s="11">
        <v>493500.92</v>
      </c>
      <c r="C12" s="14">
        <v>505020.89</v>
      </c>
      <c r="D12" s="14">
        <v>518195.35</v>
      </c>
      <c r="E12" s="14">
        <v>480745.98</v>
      </c>
      <c r="F12" s="6">
        <v>569518.26</v>
      </c>
      <c r="G12" s="14">
        <v>478927.48000000004</v>
      </c>
      <c r="H12" s="18">
        <v>502633.69</v>
      </c>
      <c r="I12" s="14">
        <v>476766.57999999996</v>
      </c>
      <c r="J12" s="22">
        <v>489679.75</v>
      </c>
      <c r="K12" s="11">
        <v>512625.43</v>
      </c>
      <c r="L12" s="4">
        <v>492604.97</v>
      </c>
      <c r="M12" s="4">
        <v>524363.4</v>
      </c>
      <c r="N12" s="5">
        <f>SUM(B12:M12)</f>
        <v>6044582.7000000002</v>
      </c>
    </row>
    <row r="13" spans="1:14">
      <c r="A13" t="s">
        <v>91</v>
      </c>
      <c r="B13" s="11">
        <v>0</v>
      </c>
      <c r="C13" s="14">
        <v>0</v>
      </c>
      <c r="D13" s="14">
        <v>0</v>
      </c>
      <c r="E13" s="14">
        <v>0</v>
      </c>
      <c r="F13" s="4">
        <v>0</v>
      </c>
      <c r="G13" s="14">
        <v>0</v>
      </c>
      <c r="H13" s="18">
        <v>0</v>
      </c>
      <c r="I13" s="14">
        <v>0</v>
      </c>
      <c r="J13" s="22">
        <v>0</v>
      </c>
      <c r="K13" s="11">
        <v>0</v>
      </c>
      <c r="L13" s="4">
        <v>0</v>
      </c>
      <c r="M13" s="4">
        <v>0</v>
      </c>
      <c r="N13" s="5">
        <f t="shared" ref="N13:N76" si="0">SUM(B13:M13)</f>
        <v>0</v>
      </c>
    </row>
    <row r="14" spans="1:14">
      <c r="A14" t="s">
        <v>92</v>
      </c>
      <c r="B14" s="11">
        <v>0</v>
      </c>
      <c r="C14" s="14">
        <v>0</v>
      </c>
      <c r="D14" s="14">
        <v>0</v>
      </c>
      <c r="E14" s="14">
        <v>0</v>
      </c>
      <c r="F14" s="4">
        <v>0</v>
      </c>
      <c r="G14" s="14">
        <v>0</v>
      </c>
      <c r="H14" s="18">
        <v>0</v>
      </c>
      <c r="I14" s="14">
        <v>0</v>
      </c>
      <c r="J14" s="22">
        <v>0</v>
      </c>
      <c r="K14" s="11">
        <v>0</v>
      </c>
      <c r="L14" s="4">
        <v>0</v>
      </c>
      <c r="M14" s="4">
        <v>0</v>
      </c>
      <c r="N14" s="5">
        <f t="shared" si="0"/>
        <v>0</v>
      </c>
    </row>
    <row r="15" spans="1:14">
      <c r="A15" t="s">
        <v>5</v>
      </c>
      <c r="B15" s="11">
        <v>0</v>
      </c>
      <c r="C15" s="14">
        <v>0</v>
      </c>
      <c r="D15" s="14">
        <v>0</v>
      </c>
      <c r="E15" s="14">
        <v>0</v>
      </c>
      <c r="F15" s="4">
        <v>0</v>
      </c>
      <c r="G15" s="14">
        <v>0</v>
      </c>
      <c r="H15" s="18">
        <v>0</v>
      </c>
      <c r="I15" s="14">
        <v>0</v>
      </c>
      <c r="J15" s="22">
        <v>0</v>
      </c>
      <c r="K15" s="11">
        <v>0</v>
      </c>
      <c r="L15" s="4">
        <v>0</v>
      </c>
      <c r="M15" s="4">
        <v>0</v>
      </c>
      <c r="N15" s="5">
        <f t="shared" si="0"/>
        <v>0</v>
      </c>
    </row>
    <row r="16" spans="1:14">
      <c r="A16" t="s">
        <v>93</v>
      </c>
      <c r="B16" s="11">
        <v>0</v>
      </c>
      <c r="C16" s="14">
        <v>0</v>
      </c>
      <c r="D16" s="14">
        <v>0</v>
      </c>
      <c r="E16" s="14">
        <v>0</v>
      </c>
      <c r="F16" s="4">
        <v>0</v>
      </c>
      <c r="G16" s="14">
        <v>0</v>
      </c>
      <c r="H16" s="18">
        <v>0</v>
      </c>
      <c r="I16" s="14">
        <v>0</v>
      </c>
      <c r="J16" s="22">
        <v>0</v>
      </c>
      <c r="K16" s="11">
        <v>0</v>
      </c>
      <c r="L16" s="4">
        <v>0</v>
      </c>
      <c r="M16" s="4">
        <v>0</v>
      </c>
      <c r="N16" s="5">
        <f t="shared" si="0"/>
        <v>0</v>
      </c>
    </row>
    <row r="17" spans="1:14">
      <c r="A17" t="s">
        <v>94</v>
      </c>
      <c r="B17" s="11">
        <v>3254072.0100000002</v>
      </c>
      <c r="C17" s="14">
        <v>3317667.37</v>
      </c>
      <c r="D17" s="14">
        <v>3453686.1799999997</v>
      </c>
      <c r="E17" s="14">
        <v>3134573.8</v>
      </c>
      <c r="F17" s="4">
        <v>3614829.17</v>
      </c>
      <c r="G17" s="14">
        <v>3124987.73</v>
      </c>
      <c r="H17" s="18">
        <v>3467809.54</v>
      </c>
      <c r="I17" s="14">
        <v>3431719.09</v>
      </c>
      <c r="J17" s="22">
        <v>3296562.23</v>
      </c>
      <c r="K17" s="11">
        <v>3825034.46</v>
      </c>
      <c r="L17" s="4">
        <v>3336089.9800000004</v>
      </c>
      <c r="M17" s="4">
        <v>3599614.1100000003</v>
      </c>
      <c r="N17" s="5">
        <f t="shared" si="0"/>
        <v>40856645.670000002</v>
      </c>
    </row>
    <row r="18" spans="1:14">
      <c r="A18" t="s">
        <v>8</v>
      </c>
      <c r="B18" s="11">
        <v>0</v>
      </c>
      <c r="C18" s="14">
        <v>0</v>
      </c>
      <c r="D18" s="14">
        <v>0</v>
      </c>
      <c r="E18" s="14">
        <v>0</v>
      </c>
      <c r="F18" s="4">
        <v>0</v>
      </c>
      <c r="G18" s="14">
        <v>0</v>
      </c>
      <c r="H18" s="18">
        <v>0</v>
      </c>
      <c r="I18" s="14">
        <v>0</v>
      </c>
      <c r="J18" s="22">
        <v>0</v>
      </c>
      <c r="K18" s="11">
        <v>0</v>
      </c>
      <c r="L18" s="4">
        <v>0</v>
      </c>
      <c r="M18" s="4">
        <v>0</v>
      </c>
      <c r="N18" s="5">
        <f t="shared" si="0"/>
        <v>0</v>
      </c>
    </row>
    <row r="19" spans="1:14">
      <c r="A19" t="s">
        <v>95</v>
      </c>
      <c r="B19" s="11">
        <v>327922.00999999995</v>
      </c>
      <c r="C19" s="14">
        <v>320468.69</v>
      </c>
      <c r="D19" s="14">
        <v>332475.94</v>
      </c>
      <c r="E19" s="14">
        <v>314087.64</v>
      </c>
      <c r="F19" s="4">
        <v>392049.24</v>
      </c>
      <c r="G19" s="14">
        <v>353645.64</v>
      </c>
      <c r="H19" s="18">
        <v>383617.84</v>
      </c>
      <c r="I19" s="14">
        <v>403219.49</v>
      </c>
      <c r="J19" s="22">
        <v>400402.00999999995</v>
      </c>
      <c r="K19" s="11">
        <v>431902.85</v>
      </c>
      <c r="L19" s="4">
        <v>377344.57</v>
      </c>
      <c r="M19" s="4">
        <v>386789.81</v>
      </c>
      <c r="N19" s="5">
        <f t="shared" si="0"/>
        <v>4423925.7299999986</v>
      </c>
    </row>
    <row r="20" spans="1:14">
      <c r="A20" t="s">
        <v>96</v>
      </c>
      <c r="B20" s="11">
        <v>216002.46000000002</v>
      </c>
      <c r="C20" s="14">
        <v>224181.12</v>
      </c>
      <c r="D20" s="14">
        <v>226802.62</v>
      </c>
      <c r="E20" s="14">
        <v>213514.25999999998</v>
      </c>
      <c r="F20" s="4">
        <v>248830.53</v>
      </c>
      <c r="G20" s="14">
        <v>217866.08</v>
      </c>
      <c r="H20" s="18">
        <v>223306.62</v>
      </c>
      <c r="I20" s="14">
        <v>213342.5</v>
      </c>
      <c r="J20" s="22">
        <v>221370.30000000002</v>
      </c>
      <c r="K20" s="11">
        <v>240932.5</v>
      </c>
      <c r="L20" s="4">
        <v>229817.31</v>
      </c>
      <c r="M20" s="4">
        <v>239878.33</v>
      </c>
      <c r="N20" s="5">
        <f t="shared" si="0"/>
        <v>2715844.6300000004</v>
      </c>
    </row>
    <row r="21" spans="1:14">
      <c r="A21" t="s">
        <v>97</v>
      </c>
      <c r="B21" s="11">
        <v>0</v>
      </c>
      <c r="C21" s="14">
        <v>0</v>
      </c>
      <c r="D21" s="14">
        <v>0</v>
      </c>
      <c r="E21" s="14">
        <v>0</v>
      </c>
      <c r="F21" s="4">
        <v>0</v>
      </c>
      <c r="G21" s="14">
        <v>0</v>
      </c>
      <c r="H21" s="18">
        <v>0</v>
      </c>
      <c r="I21" s="14">
        <v>0</v>
      </c>
      <c r="J21" s="22">
        <v>0</v>
      </c>
      <c r="K21" s="11">
        <v>0</v>
      </c>
      <c r="L21" s="4">
        <v>0</v>
      </c>
      <c r="M21" s="4">
        <v>0</v>
      </c>
      <c r="N21" s="5">
        <f t="shared" si="0"/>
        <v>0</v>
      </c>
    </row>
    <row r="22" spans="1:14">
      <c r="A22" t="s">
        <v>98</v>
      </c>
      <c r="B22" s="11">
        <v>510561.75</v>
      </c>
      <c r="C22" s="14">
        <v>504482.12999999995</v>
      </c>
      <c r="D22" s="14">
        <v>514673.26999999996</v>
      </c>
      <c r="E22" s="14">
        <v>476647.96</v>
      </c>
      <c r="F22" s="4">
        <v>594632.57999999996</v>
      </c>
      <c r="G22" s="14">
        <v>522206.93</v>
      </c>
      <c r="H22" s="18">
        <v>598178.05999999994</v>
      </c>
      <c r="I22" s="14">
        <v>656374.54</v>
      </c>
      <c r="J22" s="22">
        <v>642766.96</v>
      </c>
      <c r="K22" s="11">
        <v>723912.28</v>
      </c>
      <c r="L22" s="4">
        <v>629859.69999999995</v>
      </c>
      <c r="M22" s="4">
        <v>602911.68000000005</v>
      </c>
      <c r="N22" s="5">
        <f t="shared" si="0"/>
        <v>6977207.8400000008</v>
      </c>
    </row>
    <row r="23" spans="1:14">
      <c r="A23" t="s">
        <v>12</v>
      </c>
      <c r="B23" s="11">
        <v>0</v>
      </c>
      <c r="C23" s="14">
        <v>0</v>
      </c>
      <c r="D23" s="14">
        <v>0</v>
      </c>
      <c r="E23" s="14">
        <v>0</v>
      </c>
      <c r="F23" s="4">
        <v>0</v>
      </c>
      <c r="G23" s="14">
        <v>0</v>
      </c>
      <c r="H23" s="18">
        <v>0</v>
      </c>
      <c r="I23" s="14">
        <v>0</v>
      </c>
      <c r="J23" s="22">
        <v>0</v>
      </c>
      <c r="K23" s="11">
        <v>0</v>
      </c>
      <c r="L23" s="4">
        <v>0</v>
      </c>
      <c r="M23" s="4">
        <v>0</v>
      </c>
      <c r="N23" s="5">
        <f t="shared" si="0"/>
        <v>0</v>
      </c>
    </row>
    <row r="24" spans="1:14">
      <c r="A24" t="s">
        <v>129</v>
      </c>
      <c r="B24" s="11">
        <v>2499299.3499999996</v>
      </c>
      <c r="C24" s="14">
        <v>2552189.25</v>
      </c>
      <c r="D24" s="14">
        <v>2691858.2800000003</v>
      </c>
      <c r="E24" s="14">
        <v>2522997.6500000004</v>
      </c>
      <c r="F24" s="4">
        <v>2787698.7100000004</v>
      </c>
      <c r="G24" s="14">
        <v>2424861.27</v>
      </c>
      <c r="H24" s="18">
        <v>2562224.89</v>
      </c>
      <c r="I24" s="14">
        <v>2482282.8600000003</v>
      </c>
      <c r="J24" s="22">
        <v>2415635.0699999998</v>
      </c>
      <c r="K24" s="11">
        <v>2555590.67</v>
      </c>
      <c r="L24" s="4">
        <v>2465484.83</v>
      </c>
      <c r="M24" s="4">
        <v>2754691.4</v>
      </c>
      <c r="N24" s="5">
        <f t="shared" si="0"/>
        <v>30714814.229999997</v>
      </c>
    </row>
    <row r="25" spans="1:14">
      <c r="A25" t="s">
        <v>13</v>
      </c>
      <c r="B25" s="11">
        <v>47104.18</v>
      </c>
      <c r="C25" s="14">
        <v>48359.39</v>
      </c>
      <c r="D25" s="14">
        <v>45741.57</v>
      </c>
      <c r="E25" s="14">
        <v>38999.699999999997</v>
      </c>
      <c r="F25" s="4">
        <v>57049.02</v>
      </c>
      <c r="G25" s="14">
        <v>44741.08</v>
      </c>
      <c r="H25" s="18">
        <v>49277.83</v>
      </c>
      <c r="I25" s="14">
        <v>50494.369999999995</v>
      </c>
      <c r="J25" s="22">
        <v>51636.02</v>
      </c>
      <c r="K25" s="11">
        <v>53616.08</v>
      </c>
      <c r="L25" s="4">
        <v>47453.31</v>
      </c>
      <c r="M25" s="4">
        <v>50174.45</v>
      </c>
      <c r="N25" s="5">
        <f t="shared" si="0"/>
        <v>584647</v>
      </c>
    </row>
    <row r="26" spans="1:14">
      <c r="A26" t="s">
        <v>14</v>
      </c>
      <c r="B26" s="11">
        <v>0</v>
      </c>
      <c r="C26" s="14">
        <v>0</v>
      </c>
      <c r="D26" s="14">
        <v>0</v>
      </c>
      <c r="E26" s="14">
        <v>0</v>
      </c>
      <c r="F26" s="4">
        <v>0</v>
      </c>
      <c r="G26" s="14">
        <v>0</v>
      </c>
      <c r="H26" s="18">
        <v>0</v>
      </c>
      <c r="I26" s="14">
        <v>0</v>
      </c>
      <c r="J26" s="22">
        <v>0</v>
      </c>
      <c r="K26" s="11">
        <v>0</v>
      </c>
      <c r="L26" s="4">
        <v>0</v>
      </c>
      <c r="M26" s="4">
        <v>0</v>
      </c>
      <c r="N26" s="5">
        <f t="shared" si="0"/>
        <v>0</v>
      </c>
    </row>
    <row r="27" spans="1:14">
      <c r="A27" t="s">
        <v>99</v>
      </c>
      <c r="B27" s="11">
        <v>0</v>
      </c>
      <c r="C27" s="14">
        <v>0</v>
      </c>
      <c r="D27" s="14">
        <v>0</v>
      </c>
      <c r="E27" s="14">
        <v>0</v>
      </c>
      <c r="F27" s="4">
        <v>0</v>
      </c>
      <c r="G27" s="14">
        <v>0</v>
      </c>
      <c r="H27" s="18">
        <v>0</v>
      </c>
      <c r="I27" s="14">
        <v>0</v>
      </c>
      <c r="J27" s="22">
        <v>0</v>
      </c>
      <c r="K27" s="11">
        <v>0</v>
      </c>
      <c r="L27" s="4">
        <v>0</v>
      </c>
      <c r="M27" s="4">
        <v>0</v>
      </c>
      <c r="N27" s="5">
        <f t="shared" si="0"/>
        <v>0</v>
      </c>
    </row>
    <row r="28" spans="1:14">
      <c r="A28" t="s">
        <v>100</v>
      </c>
      <c r="B28" s="11">
        <v>450907.8</v>
      </c>
      <c r="C28" s="14">
        <v>477747.20999999996</v>
      </c>
      <c r="D28" s="14">
        <v>463735.93</v>
      </c>
      <c r="E28" s="14">
        <v>424851.52999999997</v>
      </c>
      <c r="F28" s="4">
        <v>492324.98</v>
      </c>
      <c r="G28" s="14">
        <v>395003.93</v>
      </c>
      <c r="H28" s="18">
        <v>417980.7</v>
      </c>
      <c r="I28" s="14">
        <v>415165.86</v>
      </c>
      <c r="J28" s="22">
        <v>414599.77999999997</v>
      </c>
      <c r="K28" s="11">
        <v>428870.58</v>
      </c>
      <c r="L28" s="4">
        <v>417573.7</v>
      </c>
      <c r="M28" s="4">
        <v>462624.39</v>
      </c>
      <c r="N28" s="5">
        <f t="shared" si="0"/>
        <v>5261386.3899999997</v>
      </c>
    </row>
    <row r="29" spans="1:14">
      <c r="A29" t="s">
        <v>17</v>
      </c>
      <c r="B29" s="11">
        <v>0</v>
      </c>
      <c r="C29" s="14">
        <v>0</v>
      </c>
      <c r="D29" s="14">
        <v>0</v>
      </c>
      <c r="E29" s="14">
        <v>0</v>
      </c>
      <c r="F29" s="4">
        <v>0</v>
      </c>
      <c r="G29" s="14">
        <v>0</v>
      </c>
      <c r="H29" s="18">
        <v>0</v>
      </c>
      <c r="I29" s="14">
        <v>0</v>
      </c>
      <c r="J29" s="22">
        <v>0</v>
      </c>
      <c r="K29" s="11">
        <v>0</v>
      </c>
      <c r="L29" s="4">
        <v>0</v>
      </c>
      <c r="M29" s="4">
        <v>0</v>
      </c>
      <c r="N29" s="5">
        <f t="shared" si="0"/>
        <v>0</v>
      </c>
    </row>
    <row r="30" spans="1:14">
      <c r="A30" t="s">
        <v>18</v>
      </c>
      <c r="B30" s="11">
        <v>0</v>
      </c>
      <c r="C30" s="14">
        <v>0</v>
      </c>
      <c r="D30" s="14">
        <v>0</v>
      </c>
      <c r="E30" s="14">
        <v>0</v>
      </c>
      <c r="F30" s="4">
        <v>0</v>
      </c>
      <c r="G30" s="14">
        <v>0</v>
      </c>
      <c r="H30" s="18">
        <v>0</v>
      </c>
      <c r="I30" s="14">
        <v>0</v>
      </c>
      <c r="J30" s="22">
        <v>0</v>
      </c>
      <c r="K30" s="11">
        <v>0</v>
      </c>
      <c r="L30" s="4">
        <v>0</v>
      </c>
      <c r="M30" s="4">
        <v>0</v>
      </c>
      <c r="N30" s="5">
        <f t="shared" si="0"/>
        <v>0</v>
      </c>
    </row>
    <row r="31" spans="1:14">
      <c r="A31" t="s">
        <v>19</v>
      </c>
      <c r="B31" s="11">
        <v>0</v>
      </c>
      <c r="C31" s="14">
        <v>0</v>
      </c>
      <c r="D31" s="14">
        <v>0</v>
      </c>
      <c r="E31" s="14">
        <v>0</v>
      </c>
      <c r="F31" s="4">
        <v>0</v>
      </c>
      <c r="G31" s="14">
        <v>0</v>
      </c>
      <c r="H31" s="18">
        <v>0</v>
      </c>
      <c r="I31" s="14">
        <v>0</v>
      </c>
      <c r="J31" s="22">
        <v>0</v>
      </c>
      <c r="K31" s="11">
        <v>0</v>
      </c>
      <c r="L31" s="4">
        <v>0</v>
      </c>
      <c r="M31" s="4">
        <v>0</v>
      </c>
      <c r="N31" s="5">
        <f t="shared" si="0"/>
        <v>0</v>
      </c>
    </row>
    <row r="32" spans="1:14">
      <c r="A32" t="s">
        <v>20</v>
      </c>
      <c r="B32" s="11">
        <v>0</v>
      </c>
      <c r="C32" s="14">
        <v>0</v>
      </c>
      <c r="D32" s="14">
        <v>0</v>
      </c>
      <c r="E32" s="14">
        <v>0</v>
      </c>
      <c r="F32" s="4">
        <v>0</v>
      </c>
      <c r="G32" s="14">
        <v>0</v>
      </c>
      <c r="H32" s="18">
        <v>0</v>
      </c>
      <c r="I32" s="14">
        <v>0</v>
      </c>
      <c r="J32" s="22">
        <v>0</v>
      </c>
      <c r="K32" s="11">
        <v>0</v>
      </c>
      <c r="L32" s="4">
        <v>0</v>
      </c>
      <c r="M32" s="4">
        <v>0</v>
      </c>
      <c r="N32" s="5">
        <f t="shared" si="0"/>
        <v>0</v>
      </c>
    </row>
    <row r="33" spans="1:14">
      <c r="A33" t="s">
        <v>21</v>
      </c>
      <c r="B33" s="11">
        <v>0</v>
      </c>
      <c r="C33" s="14">
        <v>0</v>
      </c>
      <c r="D33" s="14">
        <v>0</v>
      </c>
      <c r="E33" s="14">
        <v>0</v>
      </c>
      <c r="F33" s="4">
        <v>0</v>
      </c>
      <c r="G33" s="14">
        <v>0</v>
      </c>
      <c r="H33" s="18">
        <v>0</v>
      </c>
      <c r="I33" s="14">
        <v>0</v>
      </c>
      <c r="J33" s="22">
        <v>0</v>
      </c>
      <c r="K33" s="11">
        <v>0</v>
      </c>
      <c r="L33" s="4">
        <v>0</v>
      </c>
      <c r="M33" s="4">
        <v>0</v>
      </c>
      <c r="N33" s="5">
        <f t="shared" si="0"/>
        <v>0</v>
      </c>
    </row>
    <row r="34" spans="1:14">
      <c r="A34" t="s">
        <v>101</v>
      </c>
      <c r="B34" s="11">
        <v>0</v>
      </c>
      <c r="C34" s="14">
        <v>0</v>
      </c>
      <c r="D34" s="14">
        <v>0</v>
      </c>
      <c r="E34" s="14">
        <v>0</v>
      </c>
      <c r="F34" s="4">
        <v>0</v>
      </c>
      <c r="G34" s="14">
        <v>0</v>
      </c>
      <c r="H34" s="18">
        <v>0</v>
      </c>
      <c r="I34" s="14">
        <v>0</v>
      </c>
      <c r="J34" s="22">
        <v>0</v>
      </c>
      <c r="K34" s="11">
        <v>0</v>
      </c>
      <c r="L34" s="4">
        <v>0</v>
      </c>
      <c r="M34" s="4">
        <v>0</v>
      </c>
      <c r="N34" s="5">
        <f t="shared" si="0"/>
        <v>0</v>
      </c>
    </row>
    <row r="35" spans="1:14">
      <c r="A35" t="s">
        <v>23</v>
      </c>
      <c r="B35" s="11">
        <v>0</v>
      </c>
      <c r="C35" s="14">
        <v>0</v>
      </c>
      <c r="D35" s="14">
        <v>0</v>
      </c>
      <c r="E35" s="14">
        <v>0</v>
      </c>
      <c r="F35" s="4">
        <v>0</v>
      </c>
      <c r="G35" s="14">
        <v>0</v>
      </c>
      <c r="H35" s="18">
        <v>0</v>
      </c>
      <c r="I35" s="14">
        <v>0</v>
      </c>
      <c r="J35" s="22">
        <v>0</v>
      </c>
      <c r="K35" s="11">
        <v>0</v>
      </c>
      <c r="L35" s="4">
        <v>0</v>
      </c>
      <c r="M35" s="4">
        <v>0</v>
      </c>
      <c r="N35" s="5">
        <f t="shared" si="0"/>
        <v>0</v>
      </c>
    </row>
    <row r="36" spans="1:14">
      <c r="A36" t="s">
        <v>24</v>
      </c>
      <c r="B36" s="11">
        <v>43465.279999999999</v>
      </c>
      <c r="C36" s="14">
        <v>41104.639999999999</v>
      </c>
      <c r="D36" s="14">
        <v>42817.97</v>
      </c>
      <c r="E36" s="14">
        <v>42068.76</v>
      </c>
      <c r="F36" s="4">
        <v>53097.07</v>
      </c>
      <c r="G36" s="14">
        <v>46604.35</v>
      </c>
      <c r="H36" s="18">
        <v>50658.58</v>
      </c>
      <c r="I36" s="14">
        <v>49685.69</v>
      </c>
      <c r="J36" s="22">
        <v>50059</v>
      </c>
      <c r="K36" s="11">
        <v>54336.76</v>
      </c>
      <c r="L36" s="4">
        <v>48200.37</v>
      </c>
      <c r="M36" s="4">
        <v>50214.82</v>
      </c>
      <c r="N36" s="5">
        <f t="shared" si="0"/>
        <v>572313.29</v>
      </c>
    </row>
    <row r="37" spans="1:14">
      <c r="A37" t="s">
        <v>25</v>
      </c>
      <c r="B37" s="11">
        <v>26079.65</v>
      </c>
      <c r="C37" s="14">
        <v>24152.199999999997</v>
      </c>
      <c r="D37" s="14">
        <v>25413.059999999998</v>
      </c>
      <c r="E37" s="14">
        <v>22290.539999999997</v>
      </c>
      <c r="F37" s="4">
        <v>25458.48</v>
      </c>
      <c r="G37" s="14">
        <v>23169.27</v>
      </c>
      <c r="H37" s="18">
        <v>25951.279999999999</v>
      </c>
      <c r="I37" s="14">
        <v>25368.53</v>
      </c>
      <c r="J37" s="22">
        <v>25664.880000000001</v>
      </c>
      <c r="K37" s="11">
        <v>29637.170000000002</v>
      </c>
      <c r="L37" s="4">
        <v>27094.9</v>
      </c>
      <c r="M37" s="4">
        <v>30705.119999999999</v>
      </c>
      <c r="N37" s="5">
        <f t="shared" si="0"/>
        <v>310985.08</v>
      </c>
    </row>
    <row r="38" spans="1:14">
      <c r="A38" t="s">
        <v>102</v>
      </c>
      <c r="B38" s="11">
        <v>108349.51999999999</v>
      </c>
      <c r="C38" s="14">
        <v>109997.79</v>
      </c>
      <c r="D38" s="14">
        <v>111768.11</v>
      </c>
      <c r="E38" s="14">
        <v>102427.81</v>
      </c>
      <c r="F38" s="4">
        <v>131592.85999999999</v>
      </c>
      <c r="G38" s="14">
        <v>110788.2</v>
      </c>
      <c r="H38" s="18">
        <v>116812.76</v>
      </c>
      <c r="I38" s="14">
        <v>290305.26999999996</v>
      </c>
      <c r="J38" s="22">
        <v>293771.96999999997</v>
      </c>
      <c r="K38" s="11">
        <v>314543.78000000003</v>
      </c>
      <c r="L38" s="4">
        <v>299997.38</v>
      </c>
      <c r="M38" s="4">
        <v>327561.75</v>
      </c>
      <c r="N38" s="5">
        <f t="shared" si="0"/>
        <v>2317917.1999999997</v>
      </c>
    </row>
    <row r="39" spans="1:14">
      <c r="A39" t="s">
        <v>27</v>
      </c>
      <c r="B39" s="11">
        <v>162368.49</v>
      </c>
      <c r="C39" s="14">
        <v>161079.57</v>
      </c>
      <c r="D39" s="14">
        <v>165846.58000000002</v>
      </c>
      <c r="E39" s="14">
        <v>155457.41</v>
      </c>
      <c r="F39" s="4">
        <v>182212.13999999998</v>
      </c>
      <c r="G39" s="14">
        <v>169244.49000000002</v>
      </c>
      <c r="H39" s="18">
        <v>183740.38999999998</v>
      </c>
      <c r="I39" s="14">
        <v>184618.99</v>
      </c>
      <c r="J39" s="22">
        <v>186626.24</v>
      </c>
      <c r="K39" s="11">
        <v>200198.21000000002</v>
      </c>
      <c r="L39" s="4">
        <v>172530.6</v>
      </c>
      <c r="M39" s="4">
        <v>169739.28</v>
      </c>
      <c r="N39" s="5">
        <f t="shared" si="0"/>
        <v>2093662.3900000001</v>
      </c>
    </row>
    <row r="40" spans="1:14">
      <c r="A40" t="s">
        <v>103</v>
      </c>
      <c r="B40" s="11">
        <v>0</v>
      </c>
      <c r="C40" s="14">
        <v>0</v>
      </c>
      <c r="D40" s="14">
        <v>0</v>
      </c>
      <c r="E40" s="14">
        <v>0</v>
      </c>
      <c r="F40" s="4">
        <v>0</v>
      </c>
      <c r="G40" s="14">
        <v>0</v>
      </c>
      <c r="H40" s="18">
        <v>0</v>
      </c>
      <c r="I40" s="14">
        <v>0</v>
      </c>
      <c r="J40" s="22">
        <v>0</v>
      </c>
      <c r="K40" s="11">
        <v>0</v>
      </c>
      <c r="L40" s="4">
        <v>0</v>
      </c>
      <c r="M40" s="4">
        <v>0</v>
      </c>
      <c r="N40" s="5">
        <f t="shared" si="0"/>
        <v>0</v>
      </c>
    </row>
    <row r="41" spans="1:14">
      <c r="A41" t="s">
        <v>29</v>
      </c>
      <c r="B41" s="11">
        <v>0</v>
      </c>
      <c r="C41" s="14">
        <v>0</v>
      </c>
      <c r="D41" s="14">
        <v>0</v>
      </c>
      <c r="E41" s="14">
        <v>0</v>
      </c>
      <c r="F41" s="4">
        <v>0</v>
      </c>
      <c r="G41" s="14">
        <v>0</v>
      </c>
      <c r="H41" s="18">
        <v>0</v>
      </c>
      <c r="I41" s="14">
        <v>0</v>
      </c>
      <c r="J41" s="22">
        <v>0</v>
      </c>
      <c r="K41" s="11">
        <v>0</v>
      </c>
      <c r="L41" s="4">
        <v>0</v>
      </c>
      <c r="M41" s="4">
        <v>0</v>
      </c>
      <c r="N41" s="5">
        <f t="shared" si="0"/>
        <v>0</v>
      </c>
    </row>
    <row r="42" spans="1:14">
      <c r="A42" t="s">
        <v>104</v>
      </c>
      <c r="B42" s="11">
        <v>0</v>
      </c>
      <c r="C42" s="14">
        <v>0</v>
      </c>
      <c r="D42" s="14">
        <v>0</v>
      </c>
      <c r="E42" s="14">
        <v>0</v>
      </c>
      <c r="F42" s="4">
        <v>0</v>
      </c>
      <c r="G42" s="14">
        <v>0</v>
      </c>
      <c r="H42" s="18">
        <v>0</v>
      </c>
      <c r="I42" s="14">
        <v>0</v>
      </c>
      <c r="J42" s="22">
        <v>0</v>
      </c>
      <c r="K42" s="11">
        <v>0</v>
      </c>
      <c r="L42" s="4">
        <v>0</v>
      </c>
      <c r="M42" s="4">
        <v>0</v>
      </c>
      <c r="N42" s="5">
        <f t="shared" si="0"/>
        <v>0</v>
      </c>
    </row>
    <row r="43" spans="1:14">
      <c r="A43" t="s">
        <v>31</v>
      </c>
      <c r="B43" s="11">
        <v>0</v>
      </c>
      <c r="C43" s="14">
        <v>0</v>
      </c>
      <c r="D43" s="14">
        <v>0</v>
      </c>
      <c r="E43" s="14">
        <v>0</v>
      </c>
      <c r="F43" s="4">
        <v>0</v>
      </c>
      <c r="G43" s="14">
        <v>0</v>
      </c>
      <c r="H43" s="18">
        <v>0</v>
      </c>
      <c r="I43" s="14">
        <v>0</v>
      </c>
      <c r="J43" s="22">
        <v>0</v>
      </c>
      <c r="K43" s="11">
        <v>0</v>
      </c>
      <c r="L43" s="4">
        <v>0</v>
      </c>
      <c r="M43" s="4">
        <v>0</v>
      </c>
      <c r="N43" s="5">
        <f t="shared" si="0"/>
        <v>0</v>
      </c>
    </row>
    <row r="44" spans="1:14">
      <c r="A44" t="s">
        <v>32</v>
      </c>
      <c r="B44" s="11">
        <v>0</v>
      </c>
      <c r="C44" s="14">
        <v>0</v>
      </c>
      <c r="D44" s="14">
        <v>0</v>
      </c>
      <c r="E44" s="14">
        <v>0</v>
      </c>
      <c r="F44" s="4">
        <v>0</v>
      </c>
      <c r="G44" s="14">
        <v>0</v>
      </c>
      <c r="H44" s="18">
        <v>0</v>
      </c>
      <c r="I44" s="14">
        <v>0</v>
      </c>
      <c r="J44" s="22">
        <v>0</v>
      </c>
      <c r="K44" s="11">
        <v>0</v>
      </c>
      <c r="L44" s="4">
        <v>0</v>
      </c>
      <c r="M44" s="4">
        <v>0</v>
      </c>
      <c r="N44" s="5">
        <f t="shared" si="0"/>
        <v>0</v>
      </c>
    </row>
    <row r="45" spans="1:14">
      <c r="A45" t="s">
        <v>33</v>
      </c>
      <c r="B45" s="11">
        <v>0</v>
      </c>
      <c r="C45" s="14">
        <v>0</v>
      </c>
      <c r="D45" s="14">
        <v>0</v>
      </c>
      <c r="E45" s="14">
        <v>0</v>
      </c>
      <c r="F45" s="4">
        <v>0</v>
      </c>
      <c r="G45" s="14">
        <v>0</v>
      </c>
      <c r="H45" s="18">
        <v>0</v>
      </c>
      <c r="I45" s="14">
        <v>0</v>
      </c>
      <c r="J45" s="22">
        <v>0</v>
      </c>
      <c r="K45" s="11">
        <v>0</v>
      </c>
      <c r="L45" s="4">
        <v>0</v>
      </c>
      <c r="M45" s="4">
        <v>0</v>
      </c>
      <c r="N45" s="5">
        <f t="shared" si="0"/>
        <v>0</v>
      </c>
    </row>
    <row r="46" spans="1:14">
      <c r="A46" t="s">
        <v>105</v>
      </c>
      <c r="B46" s="11">
        <v>0</v>
      </c>
      <c r="C46" s="14">
        <v>0</v>
      </c>
      <c r="D46" s="14">
        <v>0</v>
      </c>
      <c r="E46" s="14">
        <v>0</v>
      </c>
      <c r="F46" s="4">
        <v>0</v>
      </c>
      <c r="G46" s="14">
        <v>0</v>
      </c>
      <c r="H46" s="18">
        <v>0</v>
      </c>
      <c r="I46" s="14">
        <v>0</v>
      </c>
      <c r="J46" s="22">
        <v>0</v>
      </c>
      <c r="K46" s="11">
        <v>0</v>
      </c>
      <c r="L46" s="4">
        <v>0</v>
      </c>
      <c r="M46" s="4">
        <v>0</v>
      </c>
      <c r="N46" s="5">
        <f t="shared" si="0"/>
        <v>0</v>
      </c>
    </row>
    <row r="47" spans="1:14">
      <c r="A47" t="s">
        <v>106</v>
      </c>
      <c r="B47" s="11">
        <v>1218734.53</v>
      </c>
      <c r="C47" s="14">
        <v>1154891.3099999998</v>
      </c>
      <c r="D47" s="14">
        <v>1240424.9099999999</v>
      </c>
      <c r="E47" s="14">
        <v>1167334.67</v>
      </c>
      <c r="F47" s="4">
        <v>1453632.53</v>
      </c>
      <c r="G47" s="14">
        <v>1279202.8099999998</v>
      </c>
      <c r="H47" s="18">
        <v>1378077.79</v>
      </c>
      <c r="I47" s="14">
        <v>1475997.7</v>
      </c>
      <c r="J47" s="22">
        <v>1443838.8</v>
      </c>
      <c r="K47" s="11">
        <v>1596265.67</v>
      </c>
      <c r="L47" s="4">
        <v>1348383.78</v>
      </c>
      <c r="M47" s="4">
        <v>1420568.74</v>
      </c>
      <c r="N47" s="5">
        <f t="shared" si="0"/>
        <v>16177353.24</v>
      </c>
    </row>
    <row r="48" spans="1:14">
      <c r="A48" t="s">
        <v>107</v>
      </c>
      <c r="B48" s="11">
        <v>534171.88</v>
      </c>
      <c r="C48" s="14">
        <v>552442.6</v>
      </c>
      <c r="D48" s="14">
        <v>564724.58000000007</v>
      </c>
      <c r="E48" s="14">
        <v>530182.1</v>
      </c>
      <c r="F48" s="4">
        <v>649187.7300000001</v>
      </c>
      <c r="G48" s="14">
        <v>486606.12000000005</v>
      </c>
      <c r="H48" s="18">
        <v>535876.6</v>
      </c>
      <c r="I48" s="14">
        <v>510837.38</v>
      </c>
      <c r="J48" s="22">
        <v>530304.4</v>
      </c>
      <c r="K48" s="11">
        <v>562294.4</v>
      </c>
      <c r="L48" s="4">
        <v>521400.65</v>
      </c>
      <c r="M48" s="4">
        <v>550577.92000000004</v>
      </c>
      <c r="N48" s="5">
        <f t="shared" si="0"/>
        <v>6528606.3600000013</v>
      </c>
    </row>
    <row r="49" spans="1:14">
      <c r="A49" t="s">
        <v>37</v>
      </c>
      <c r="B49" s="11">
        <v>0</v>
      </c>
      <c r="C49" s="14">
        <v>0</v>
      </c>
      <c r="D49" s="14">
        <v>0</v>
      </c>
      <c r="E49" s="14">
        <v>0</v>
      </c>
      <c r="F49" s="4">
        <v>0</v>
      </c>
      <c r="G49" s="14">
        <v>0</v>
      </c>
      <c r="H49" s="18">
        <v>0</v>
      </c>
      <c r="I49" s="14">
        <v>0</v>
      </c>
      <c r="J49" s="22">
        <v>0</v>
      </c>
      <c r="K49" s="11">
        <v>0</v>
      </c>
      <c r="L49" s="4">
        <v>0</v>
      </c>
      <c r="M49" s="4">
        <v>0</v>
      </c>
      <c r="N49" s="5">
        <f t="shared" si="0"/>
        <v>0</v>
      </c>
    </row>
    <row r="50" spans="1:14">
      <c r="A50" t="s">
        <v>38</v>
      </c>
      <c r="B50" s="11">
        <v>0</v>
      </c>
      <c r="C50" s="14">
        <v>0</v>
      </c>
      <c r="D50" s="14">
        <v>0</v>
      </c>
      <c r="E50" s="14">
        <v>0</v>
      </c>
      <c r="F50" s="4">
        <v>0</v>
      </c>
      <c r="G50" s="14">
        <v>0</v>
      </c>
      <c r="H50" s="18">
        <v>0</v>
      </c>
      <c r="I50" s="14">
        <v>0</v>
      </c>
      <c r="J50" s="22">
        <v>0</v>
      </c>
      <c r="K50" s="11">
        <v>0</v>
      </c>
      <c r="L50" s="4">
        <v>0</v>
      </c>
      <c r="M50" s="4">
        <v>0</v>
      </c>
      <c r="N50" s="5">
        <f t="shared" si="0"/>
        <v>0</v>
      </c>
    </row>
    <row r="51" spans="1:14">
      <c r="A51" t="s">
        <v>39</v>
      </c>
      <c r="B51" s="11">
        <v>54016.06</v>
      </c>
      <c r="C51" s="14">
        <v>51568.54</v>
      </c>
      <c r="D51" s="14">
        <v>51155.15</v>
      </c>
      <c r="E51" s="14">
        <v>44081.619999999995</v>
      </c>
      <c r="F51" s="4">
        <v>48311.079999999994</v>
      </c>
      <c r="G51" s="14">
        <v>54622.46</v>
      </c>
      <c r="H51" s="18">
        <v>53586.6</v>
      </c>
      <c r="I51" s="14">
        <v>48155.1</v>
      </c>
      <c r="J51" s="22">
        <v>48600.89</v>
      </c>
      <c r="K51" s="11">
        <v>54356.21</v>
      </c>
      <c r="L51" s="4">
        <v>49778.99</v>
      </c>
      <c r="M51" s="4">
        <v>47529.18</v>
      </c>
      <c r="N51" s="5">
        <f t="shared" si="0"/>
        <v>605761.88</v>
      </c>
    </row>
    <row r="52" spans="1:14">
      <c r="A52" t="s">
        <v>108</v>
      </c>
      <c r="B52" s="11">
        <v>638942.38</v>
      </c>
      <c r="C52" s="14">
        <v>636788.13</v>
      </c>
      <c r="D52" s="14">
        <v>645490.34000000008</v>
      </c>
      <c r="E52" s="14">
        <v>611936.57999999996</v>
      </c>
      <c r="F52" s="4">
        <v>693251.52999999991</v>
      </c>
      <c r="G52" s="14">
        <v>702425.92</v>
      </c>
      <c r="H52" s="18">
        <v>700615.04</v>
      </c>
      <c r="I52" s="14">
        <v>709718.25</v>
      </c>
      <c r="J52" s="22">
        <v>716765.98</v>
      </c>
      <c r="K52" s="11">
        <v>751058.63</v>
      </c>
      <c r="L52" s="4">
        <v>688519.3</v>
      </c>
      <c r="M52" s="4">
        <v>726348.5</v>
      </c>
      <c r="N52" s="5">
        <f t="shared" si="0"/>
        <v>8221860.5800000001</v>
      </c>
    </row>
    <row r="53" spans="1:14">
      <c r="A53" t="s">
        <v>41</v>
      </c>
      <c r="B53" s="11">
        <v>682706.31</v>
      </c>
      <c r="C53" s="14">
        <v>695672.68</v>
      </c>
      <c r="D53" s="14">
        <v>685133.21000000008</v>
      </c>
      <c r="E53" s="14">
        <v>647749.74</v>
      </c>
      <c r="F53" s="4">
        <v>763979.6100000001</v>
      </c>
      <c r="G53" s="14">
        <v>692578.08</v>
      </c>
      <c r="H53" s="18">
        <v>710560.02</v>
      </c>
      <c r="I53" s="14">
        <v>701970.87</v>
      </c>
      <c r="J53" s="22">
        <v>693115.91</v>
      </c>
      <c r="K53" s="11">
        <v>761513.32</v>
      </c>
      <c r="L53" s="4">
        <v>694072</v>
      </c>
      <c r="M53" s="4">
        <v>735385.79</v>
      </c>
      <c r="N53" s="5">
        <f t="shared" si="0"/>
        <v>8464437.540000001</v>
      </c>
    </row>
    <row r="54" spans="1:14">
      <c r="A54" t="s">
        <v>42</v>
      </c>
      <c r="B54" s="11">
        <v>296954.38</v>
      </c>
      <c r="C54" s="14">
        <v>294402.26</v>
      </c>
      <c r="D54" s="14">
        <v>297111.82999999996</v>
      </c>
      <c r="E54" s="14">
        <v>270621.15999999997</v>
      </c>
      <c r="F54" s="4">
        <v>320020.03999999998</v>
      </c>
      <c r="G54" s="14">
        <v>281904.93</v>
      </c>
      <c r="H54" s="18">
        <v>310303.61</v>
      </c>
      <c r="I54" s="14">
        <v>315921.09999999998</v>
      </c>
      <c r="J54" s="22">
        <v>311701.26</v>
      </c>
      <c r="K54" s="11">
        <v>336544.37</v>
      </c>
      <c r="L54" s="4">
        <v>305126.70999999996</v>
      </c>
      <c r="M54" s="4">
        <v>357270.77</v>
      </c>
      <c r="N54" s="5">
        <f t="shared" si="0"/>
        <v>3697882.4200000004</v>
      </c>
    </row>
    <row r="55" spans="1:14">
      <c r="A55" t="s">
        <v>109</v>
      </c>
      <c r="B55" s="11">
        <v>143303.77000000002</v>
      </c>
      <c r="C55" s="14">
        <v>160021.51999999999</v>
      </c>
      <c r="D55" s="14">
        <v>149577.69</v>
      </c>
      <c r="E55" s="14">
        <v>110089.90999999999</v>
      </c>
      <c r="F55" s="4">
        <v>118895.08</v>
      </c>
      <c r="G55" s="14">
        <v>109600.97</v>
      </c>
      <c r="H55" s="18">
        <v>121689.62999999999</v>
      </c>
      <c r="I55" s="14">
        <v>129825.19</v>
      </c>
      <c r="J55" s="22">
        <v>121613.97</v>
      </c>
      <c r="K55" s="11">
        <v>153040.6</v>
      </c>
      <c r="L55" s="4">
        <v>111150.06999999999</v>
      </c>
      <c r="M55" s="4">
        <v>144896.6</v>
      </c>
      <c r="N55" s="5">
        <f t="shared" si="0"/>
        <v>1573705.0000000002</v>
      </c>
    </row>
    <row r="56" spans="1:14">
      <c r="A56" t="s">
        <v>110</v>
      </c>
      <c r="B56" s="11">
        <v>0</v>
      </c>
      <c r="C56" s="14">
        <v>0</v>
      </c>
      <c r="D56" s="14">
        <v>0</v>
      </c>
      <c r="E56" s="14">
        <v>0</v>
      </c>
      <c r="F56" s="4">
        <v>0</v>
      </c>
      <c r="G56" s="14">
        <v>0</v>
      </c>
      <c r="H56" s="18">
        <v>0</v>
      </c>
      <c r="I56" s="14">
        <v>0</v>
      </c>
      <c r="J56" s="22">
        <v>0</v>
      </c>
      <c r="K56" s="11">
        <v>0</v>
      </c>
      <c r="L56" s="4">
        <v>0</v>
      </c>
      <c r="M56" s="4">
        <v>0</v>
      </c>
      <c r="N56" s="5">
        <f t="shared" si="0"/>
        <v>0</v>
      </c>
    </row>
    <row r="57" spans="1:14">
      <c r="A57" t="s">
        <v>111</v>
      </c>
      <c r="B57" s="11">
        <v>270107.72000000003</v>
      </c>
      <c r="C57" s="14">
        <v>288525.67000000004</v>
      </c>
      <c r="D57" s="14">
        <v>263525.48</v>
      </c>
      <c r="E57" s="14">
        <v>231468.64</v>
      </c>
      <c r="F57" s="4">
        <v>256515.46</v>
      </c>
      <c r="G57" s="14">
        <v>202852.12</v>
      </c>
      <c r="H57" s="18">
        <v>215835.27000000002</v>
      </c>
      <c r="I57" s="14">
        <v>216208.17</v>
      </c>
      <c r="J57" s="22">
        <v>211515.04</v>
      </c>
      <c r="K57" s="11">
        <v>237725.11000000002</v>
      </c>
      <c r="L57" s="4">
        <v>228408.96999999997</v>
      </c>
      <c r="M57" s="4">
        <v>258059.48</v>
      </c>
      <c r="N57" s="5">
        <f t="shared" si="0"/>
        <v>2880747.1300000004</v>
      </c>
    </row>
    <row r="58" spans="1:14">
      <c r="A58" t="s">
        <v>46</v>
      </c>
      <c r="B58" s="11">
        <v>114318.11</v>
      </c>
      <c r="C58" s="14">
        <v>104346.78</v>
      </c>
      <c r="D58" s="14">
        <v>99869.38</v>
      </c>
      <c r="E58" s="14">
        <v>92793.88</v>
      </c>
      <c r="F58" s="4">
        <v>108056.43999999999</v>
      </c>
      <c r="G58" s="14">
        <v>96928.23</v>
      </c>
      <c r="H58" s="18">
        <v>112303.29000000001</v>
      </c>
      <c r="I58" s="14">
        <v>112575.65999999999</v>
      </c>
      <c r="J58" s="22">
        <v>112994.64</v>
      </c>
      <c r="K58" s="11">
        <v>124254.14</v>
      </c>
      <c r="L58" s="4">
        <v>109488.17</v>
      </c>
      <c r="M58" s="4">
        <v>118172.05</v>
      </c>
      <c r="N58" s="5">
        <f t="shared" si="0"/>
        <v>1306100.77</v>
      </c>
    </row>
    <row r="59" spans="1:14">
      <c r="A59" t="s">
        <v>112</v>
      </c>
      <c r="B59" s="11">
        <v>0</v>
      </c>
      <c r="C59" s="14">
        <v>0</v>
      </c>
      <c r="D59" s="14">
        <v>0</v>
      </c>
      <c r="E59" s="14">
        <v>0</v>
      </c>
      <c r="F59" s="4">
        <v>0</v>
      </c>
      <c r="G59" s="14">
        <v>0</v>
      </c>
      <c r="H59" s="18">
        <v>0</v>
      </c>
      <c r="I59" s="14">
        <v>0</v>
      </c>
      <c r="J59" s="22">
        <v>0</v>
      </c>
      <c r="K59" s="11">
        <v>0</v>
      </c>
      <c r="L59" s="4">
        <v>0</v>
      </c>
      <c r="M59" s="4">
        <v>0</v>
      </c>
      <c r="N59" s="5">
        <f t="shared" si="0"/>
        <v>0</v>
      </c>
    </row>
    <row r="60" spans="1:14">
      <c r="A60" t="s">
        <v>113</v>
      </c>
      <c r="B60" s="11">
        <v>0</v>
      </c>
      <c r="C60" s="14">
        <v>0</v>
      </c>
      <c r="D60" s="14">
        <v>0</v>
      </c>
      <c r="E60" s="14">
        <v>0</v>
      </c>
      <c r="F60" s="4">
        <v>0</v>
      </c>
      <c r="G60" s="14">
        <v>0</v>
      </c>
      <c r="H60" s="18">
        <v>0</v>
      </c>
      <c r="I60" s="14">
        <v>726829.42</v>
      </c>
      <c r="J60" s="22">
        <v>716171.52</v>
      </c>
      <c r="K60" s="11">
        <v>781692.17</v>
      </c>
      <c r="L60" s="4">
        <v>756633.03999999992</v>
      </c>
      <c r="M60" s="4">
        <v>781484.79</v>
      </c>
      <c r="N60" s="5">
        <f t="shared" si="0"/>
        <v>3762810.94</v>
      </c>
    </row>
    <row r="61" spans="1:14">
      <c r="A61" t="s">
        <v>114</v>
      </c>
      <c r="B61" s="11">
        <v>2261695.2600000002</v>
      </c>
      <c r="C61" s="14">
        <v>2232331.0300000003</v>
      </c>
      <c r="D61" s="14">
        <v>2391815.8199999998</v>
      </c>
      <c r="E61" s="14">
        <v>2167621.84</v>
      </c>
      <c r="F61" s="4">
        <v>2555513.4299999997</v>
      </c>
      <c r="G61" s="14">
        <v>2092898.95</v>
      </c>
      <c r="H61" s="18">
        <v>2349257.36</v>
      </c>
      <c r="I61" s="14">
        <v>2341184.13</v>
      </c>
      <c r="J61" s="22">
        <v>2365894.42</v>
      </c>
      <c r="K61" s="11">
        <v>2731995.54</v>
      </c>
      <c r="L61" s="4">
        <v>2383755.4500000002</v>
      </c>
      <c r="M61" s="4">
        <v>2742189.69</v>
      </c>
      <c r="N61" s="5">
        <f t="shared" si="0"/>
        <v>28616152.920000002</v>
      </c>
    </row>
    <row r="62" spans="1:14">
      <c r="A62" t="s">
        <v>50</v>
      </c>
      <c r="B62" s="11">
        <v>780814.30999999994</v>
      </c>
      <c r="C62" s="14">
        <v>783193.43</v>
      </c>
      <c r="D62" s="14">
        <v>802290.28999999992</v>
      </c>
      <c r="E62" s="14">
        <v>776298.87</v>
      </c>
      <c r="F62" s="4">
        <v>880709.05999999994</v>
      </c>
      <c r="G62" s="14">
        <v>814766.91</v>
      </c>
      <c r="H62" s="18">
        <v>822898.54999999993</v>
      </c>
      <c r="I62" s="14">
        <v>820180.65</v>
      </c>
      <c r="J62" s="22">
        <v>824064.62</v>
      </c>
      <c r="K62" s="11">
        <v>878691.64</v>
      </c>
      <c r="L62" s="4">
        <v>800432.82000000007</v>
      </c>
      <c r="M62" s="4">
        <v>868074.53</v>
      </c>
      <c r="N62" s="5">
        <f t="shared" si="0"/>
        <v>9852415.6799999997</v>
      </c>
    </row>
    <row r="63" spans="1:14">
      <c r="A63" t="s">
        <v>115</v>
      </c>
      <c r="B63" s="11">
        <v>0</v>
      </c>
      <c r="C63" s="14">
        <v>0</v>
      </c>
      <c r="D63" s="14">
        <v>0</v>
      </c>
      <c r="E63" s="14">
        <v>0</v>
      </c>
      <c r="F63" s="4">
        <v>0</v>
      </c>
      <c r="G63" s="14">
        <v>0</v>
      </c>
      <c r="H63" s="18">
        <v>0</v>
      </c>
      <c r="I63" s="14">
        <v>0</v>
      </c>
      <c r="J63" s="22">
        <v>0</v>
      </c>
      <c r="K63" s="11">
        <v>0</v>
      </c>
      <c r="L63" s="4">
        <v>0</v>
      </c>
      <c r="M63" s="4">
        <v>0</v>
      </c>
      <c r="N63" s="5">
        <f t="shared" si="0"/>
        <v>0</v>
      </c>
    </row>
    <row r="64" spans="1:14">
      <c r="A64" t="s">
        <v>116</v>
      </c>
      <c r="B64" s="11">
        <v>1000259.29</v>
      </c>
      <c r="C64" s="14">
        <v>1016309.56</v>
      </c>
      <c r="D64" s="14">
        <v>1029173.05</v>
      </c>
      <c r="E64" s="14">
        <v>985404.19</v>
      </c>
      <c r="F64" s="4">
        <v>1142310.19</v>
      </c>
      <c r="G64" s="14">
        <v>1044161.9400000001</v>
      </c>
      <c r="H64" s="18">
        <v>1064675.3400000001</v>
      </c>
      <c r="I64" s="14">
        <v>998533.87</v>
      </c>
      <c r="J64" s="22">
        <v>1100548.04</v>
      </c>
      <c r="K64" s="11">
        <v>1152317.32</v>
      </c>
      <c r="L64" s="4">
        <v>1046869.9500000001</v>
      </c>
      <c r="M64" s="4">
        <v>1160405.06</v>
      </c>
      <c r="N64" s="5">
        <f t="shared" si="0"/>
        <v>12740967.800000001</v>
      </c>
    </row>
    <row r="65" spans="1:14">
      <c r="A65" t="s">
        <v>117</v>
      </c>
      <c r="B65" s="11">
        <v>133307.50999999998</v>
      </c>
      <c r="C65" s="14">
        <v>125528.79</v>
      </c>
      <c r="D65" s="14">
        <v>132978.96000000002</v>
      </c>
      <c r="E65" s="14">
        <v>128878.56999999999</v>
      </c>
      <c r="F65" s="4">
        <v>154128.25</v>
      </c>
      <c r="G65" s="14">
        <v>128466.21999999999</v>
      </c>
      <c r="H65" s="18">
        <v>130217.34</v>
      </c>
      <c r="I65" s="14">
        <v>132908.42000000001</v>
      </c>
      <c r="J65" s="22">
        <v>125189.87</v>
      </c>
      <c r="K65" s="11">
        <v>132231.88999999998</v>
      </c>
      <c r="L65" s="4">
        <v>128021.07999999999</v>
      </c>
      <c r="M65" s="4">
        <v>151350.24</v>
      </c>
      <c r="N65" s="5">
        <f t="shared" si="0"/>
        <v>1603207.1400000001</v>
      </c>
    </row>
    <row r="66" spans="1:14">
      <c r="A66" t="s">
        <v>118</v>
      </c>
      <c r="B66" s="11">
        <v>0</v>
      </c>
      <c r="C66" s="14">
        <v>0</v>
      </c>
      <c r="D66" s="14">
        <v>0</v>
      </c>
      <c r="E66" s="14">
        <v>0</v>
      </c>
      <c r="F66" s="4">
        <v>0</v>
      </c>
      <c r="G66" s="14">
        <v>0</v>
      </c>
      <c r="H66" s="18">
        <v>0</v>
      </c>
      <c r="I66" s="14">
        <v>0</v>
      </c>
      <c r="J66" s="22">
        <v>0</v>
      </c>
      <c r="K66" s="11">
        <v>0</v>
      </c>
      <c r="L66" s="4">
        <v>0</v>
      </c>
      <c r="M66" s="4">
        <v>0</v>
      </c>
      <c r="N66" s="5">
        <f t="shared" si="0"/>
        <v>0</v>
      </c>
    </row>
    <row r="67" spans="1:14">
      <c r="A67" t="s">
        <v>119</v>
      </c>
      <c r="B67" s="11">
        <v>520324.03</v>
      </c>
      <c r="C67" s="14">
        <v>516838.45</v>
      </c>
      <c r="D67" s="14">
        <v>541923.96000000008</v>
      </c>
      <c r="E67" s="14">
        <v>497681.32</v>
      </c>
      <c r="F67" s="4">
        <v>569472.02999999991</v>
      </c>
      <c r="G67" s="14">
        <v>535799.44999999995</v>
      </c>
      <c r="H67" s="18">
        <v>565579.89</v>
      </c>
      <c r="I67" s="14">
        <v>584812.85000000009</v>
      </c>
      <c r="J67" s="22">
        <v>548814.68000000005</v>
      </c>
      <c r="K67" s="11">
        <v>586786.77</v>
      </c>
      <c r="L67" s="4">
        <v>516522.70999999996</v>
      </c>
      <c r="M67" s="4">
        <v>575298</v>
      </c>
      <c r="N67" s="5">
        <f t="shared" si="0"/>
        <v>6559854.1399999997</v>
      </c>
    </row>
    <row r="68" spans="1:14">
      <c r="A68" t="s">
        <v>120</v>
      </c>
      <c r="B68" s="11">
        <v>0</v>
      </c>
      <c r="C68" s="14">
        <v>0</v>
      </c>
      <c r="D68" s="14">
        <v>0</v>
      </c>
      <c r="E68" s="14">
        <v>0</v>
      </c>
      <c r="F68" s="4">
        <v>0</v>
      </c>
      <c r="G68" s="14">
        <v>0</v>
      </c>
      <c r="H68" s="18">
        <v>0</v>
      </c>
      <c r="I68" s="14">
        <v>262228.03000000003</v>
      </c>
      <c r="J68" s="22">
        <v>265541.62</v>
      </c>
      <c r="K68" s="11">
        <v>283791.33</v>
      </c>
      <c r="L68" s="4">
        <v>299400.46999999997</v>
      </c>
      <c r="M68" s="4">
        <v>309024.28999999998</v>
      </c>
      <c r="N68" s="5">
        <f t="shared" si="0"/>
        <v>1419985.74</v>
      </c>
    </row>
    <row r="69" spans="1:14">
      <c r="A69" t="s">
        <v>121</v>
      </c>
      <c r="B69" s="11">
        <v>596815.67000000004</v>
      </c>
      <c r="C69" s="14">
        <v>597736.24</v>
      </c>
      <c r="D69" s="14">
        <v>613189.48</v>
      </c>
      <c r="E69" s="14">
        <v>562335.92000000004</v>
      </c>
      <c r="F69" s="4">
        <v>668446.31999999995</v>
      </c>
      <c r="G69" s="14">
        <v>631772.27</v>
      </c>
      <c r="H69" s="18">
        <v>661005</v>
      </c>
      <c r="I69" s="14">
        <v>654711.65</v>
      </c>
      <c r="J69" s="22">
        <v>686608.90999999992</v>
      </c>
      <c r="K69" s="11">
        <v>765602.29999999993</v>
      </c>
      <c r="L69" s="4">
        <v>651585.81000000006</v>
      </c>
      <c r="M69" s="4">
        <v>697634.41999999993</v>
      </c>
      <c r="N69" s="5">
        <f t="shared" si="0"/>
        <v>7787443.9900000002</v>
      </c>
    </row>
    <row r="70" spans="1:14">
      <c r="A70" t="s">
        <v>122</v>
      </c>
      <c r="B70" s="11">
        <v>0</v>
      </c>
      <c r="C70" s="14">
        <v>0</v>
      </c>
      <c r="D70" s="14">
        <v>0</v>
      </c>
      <c r="E70" s="14">
        <v>0</v>
      </c>
      <c r="F70" s="4">
        <v>0</v>
      </c>
      <c r="G70" s="14">
        <v>0</v>
      </c>
      <c r="H70" s="18">
        <v>0</v>
      </c>
      <c r="I70" s="14">
        <v>0</v>
      </c>
      <c r="J70" s="22">
        <v>0</v>
      </c>
      <c r="K70" s="11">
        <v>0</v>
      </c>
      <c r="L70" s="4">
        <v>0</v>
      </c>
      <c r="M70" s="4">
        <v>0</v>
      </c>
      <c r="N70" s="5">
        <f t="shared" si="0"/>
        <v>0</v>
      </c>
    </row>
    <row r="71" spans="1:14">
      <c r="A71" t="s">
        <v>59</v>
      </c>
      <c r="B71" s="11">
        <v>0</v>
      </c>
      <c r="C71" s="14">
        <v>0</v>
      </c>
      <c r="D71" s="14">
        <v>0</v>
      </c>
      <c r="E71" s="14">
        <v>0</v>
      </c>
      <c r="F71" s="4">
        <v>0</v>
      </c>
      <c r="G71" s="14">
        <v>0</v>
      </c>
      <c r="H71" s="18">
        <v>0</v>
      </c>
      <c r="I71" s="14">
        <v>0</v>
      </c>
      <c r="J71" s="22">
        <v>0</v>
      </c>
      <c r="K71" s="11">
        <v>0</v>
      </c>
      <c r="L71" s="4">
        <v>0</v>
      </c>
      <c r="M71" s="4">
        <v>0</v>
      </c>
      <c r="N71" s="5">
        <f t="shared" si="0"/>
        <v>0</v>
      </c>
    </row>
    <row r="72" spans="1:14">
      <c r="A72" t="s">
        <v>123</v>
      </c>
      <c r="B72" s="11">
        <v>106574.84</v>
      </c>
      <c r="C72" s="14">
        <v>101311.61</v>
      </c>
      <c r="D72" s="14">
        <v>89866.25</v>
      </c>
      <c r="E72" s="14">
        <v>85353.209999999992</v>
      </c>
      <c r="F72" s="4">
        <v>91509.310000000012</v>
      </c>
      <c r="G72" s="14">
        <v>88277.599999999991</v>
      </c>
      <c r="H72" s="18">
        <v>94805.61</v>
      </c>
      <c r="I72" s="14">
        <v>64787.199999999997</v>
      </c>
      <c r="J72" s="22">
        <v>88598.53</v>
      </c>
      <c r="K72" s="11">
        <v>105367.28</v>
      </c>
      <c r="L72" s="4">
        <v>91620.49</v>
      </c>
      <c r="M72" s="4">
        <v>100190.34</v>
      </c>
      <c r="N72" s="5">
        <f t="shared" si="0"/>
        <v>1108262.27</v>
      </c>
    </row>
    <row r="73" spans="1:14">
      <c r="A73" t="s">
        <v>61</v>
      </c>
      <c r="B73" s="11">
        <v>0</v>
      </c>
      <c r="C73" s="14">
        <v>0</v>
      </c>
      <c r="D73" s="14">
        <v>0</v>
      </c>
      <c r="E73" s="14">
        <v>0</v>
      </c>
      <c r="F73" s="4">
        <v>0</v>
      </c>
      <c r="G73" s="14">
        <v>0</v>
      </c>
      <c r="H73" s="18">
        <v>0</v>
      </c>
      <c r="I73" s="14">
        <v>0</v>
      </c>
      <c r="J73" s="22">
        <v>0</v>
      </c>
      <c r="K73" s="11">
        <v>0</v>
      </c>
      <c r="L73" s="4">
        <v>0</v>
      </c>
      <c r="M73" s="4">
        <v>0</v>
      </c>
      <c r="N73" s="5">
        <f t="shared" si="0"/>
        <v>0</v>
      </c>
    </row>
    <row r="74" spans="1:14">
      <c r="A74" t="s">
        <v>62</v>
      </c>
      <c r="B74" s="11">
        <v>0</v>
      </c>
      <c r="C74" s="14">
        <v>0</v>
      </c>
      <c r="D74" s="14">
        <v>0</v>
      </c>
      <c r="E74" s="14">
        <v>0</v>
      </c>
      <c r="F74" s="4">
        <v>0</v>
      </c>
      <c r="G74" s="14">
        <v>0</v>
      </c>
      <c r="H74" s="18">
        <v>0</v>
      </c>
      <c r="I74" s="14">
        <v>0</v>
      </c>
      <c r="J74" s="22">
        <v>0</v>
      </c>
      <c r="K74" s="11">
        <v>0</v>
      </c>
      <c r="L74" s="4">
        <v>0</v>
      </c>
      <c r="M74" s="4">
        <v>0</v>
      </c>
      <c r="N74" s="5">
        <f t="shared" si="0"/>
        <v>0</v>
      </c>
    </row>
    <row r="75" spans="1:14">
      <c r="A75" t="s">
        <v>124</v>
      </c>
      <c r="B75" s="11">
        <v>891138.27</v>
      </c>
      <c r="C75" s="14">
        <v>905127.3899999999</v>
      </c>
      <c r="D75" s="14">
        <v>929740.54999999993</v>
      </c>
      <c r="E75" s="14">
        <v>841221.67999999993</v>
      </c>
      <c r="F75" s="4">
        <v>1023413.66</v>
      </c>
      <c r="G75" s="14">
        <v>910216.3</v>
      </c>
      <c r="H75" s="18">
        <v>928553.8</v>
      </c>
      <c r="I75" s="14">
        <v>915270.57000000007</v>
      </c>
      <c r="J75" s="22">
        <v>924008.6100000001</v>
      </c>
      <c r="K75" s="11">
        <v>1028916.72</v>
      </c>
      <c r="L75" s="4">
        <v>917112.89</v>
      </c>
      <c r="M75" s="4">
        <v>1072306.1400000001</v>
      </c>
      <c r="N75" s="5">
        <f t="shared" si="0"/>
        <v>11287026.580000002</v>
      </c>
    </row>
    <row r="76" spans="1:14">
      <c r="A76" t="s">
        <v>125</v>
      </c>
      <c r="B76" s="11">
        <v>0</v>
      </c>
      <c r="C76" s="14">
        <v>0</v>
      </c>
      <c r="D76" s="14">
        <v>0</v>
      </c>
      <c r="E76" s="14">
        <v>0</v>
      </c>
      <c r="F76" s="4">
        <v>0</v>
      </c>
      <c r="G76" s="14">
        <v>0</v>
      </c>
      <c r="H76" s="18">
        <v>0</v>
      </c>
      <c r="I76" s="14">
        <v>0</v>
      </c>
      <c r="J76" s="22">
        <v>0</v>
      </c>
      <c r="K76" s="11">
        <v>0</v>
      </c>
      <c r="L76" s="4">
        <v>0</v>
      </c>
      <c r="M76" s="4">
        <v>0</v>
      </c>
      <c r="N76" s="5">
        <f t="shared" si="0"/>
        <v>0</v>
      </c>
    </row>
    <row r="77" spans="1:14">
      <c r="A77" t="s">
        <v>126</v>
      </c>
      <c r="B77" s="11">
        <v>0</v>
      </c>
      <c r="C77" s="14">
        <v>0</v>
      </c>
      <c r="D77" s="14">
        <v>0</v>
      </c>
      <c r="E77" s="14">
        <v>0</v>
      </c>
      <c r="F77" s="4">
        <v>0</v>
      </c>
      <c r="G77" s="14">
        <v>0</v>
      </c>
      <c r="H77" s="18">
        <v>0</v>
      </c>
      <c r="I77" s="14">
        <v>0</v>
      </c>
      <c r="J77" s="22">
        <v>0</v>
      </c>
      <c r="K77" s="11">
        <v>0</v>
      </c>
      <c r="L77" s="4">
        <v>0</v>
      </c>
      <c r="M77" s="4">
        <v>0</v>
      </c>
      <c r="N77" s="5">
        <f>SUM(B77:M77)</f>
        <v>0</v>
      </c>
    </row>
    <row r="78" spans="1:14">
      <c r="A78" t="s">
        <v>66</v>
      </c>
      <c r="B78" s="11">
        <v>0</v>
      </c>
      <c r="C78" s="14">
        <v>0</v>
      </c>
      <c r="D78" s="14">
        <v>0</v>
      </c>
      <c r="E78" s="14">
        <v>0</v>
      </c>
      <c r="F78" s="4">
        <v>0</v>
      </c>
      <c r="G78" s="14">
        <v>0</v>
      </c>
      <c r="H78" s="18">
        <v>0</v>
      </c>
      <c r="I78" s="14">
        <v>0</v>
      </c>
      <c r="J78" s="22">
        <v>0</v>
      </c>
      <c r="K78" s="11">
        <v>0</v>
      </c>
      <c r="L78" s="4">
        <v>0</v>
      </c>
      <c r="M78" s="4">
        <v>0</v>
      </c>
      <c r="N78" s="5">
        <f>SUM(B78:M78)</f>
        <v>0</v>
      </c>
    </row>
    <row r="79" spans="1:14">
      <c r="A79" t="s">
        <v>1</v>
      </c>
    </row>
    <row r="80" spans="1:14" s="5" customFormat="1">
      <c r="A80" s="5" t="s">
        <v>68</v>
      </c>
      <c r="B80" s="5">
        <f t="shared" ref="B80:M80" si="1">SUM(B12:B78)</f>
        <v>18383817.740000002</v>
      </c>
      <c r="C80" s="5">
        <f t="shared" si="1"/>
        <v>18503486.239999998</v>
      </c>
      <c r="D80" s="5">
        <f t="shared" si="1"/>
        <v>19121005.790000003</v>
      </c>
      <c r="E80" s="5">
        <f t="shared" si="1"/>
        <v>17679716.940000001</v>
      </c>
      <c r="F80" s="5">
        <f t="shared" si="1"/>
        <v>20646644.789999999</v>
      </c>
      <c r="G80" s="5">
        <f t="shared" si="1"/>
        <v>18065127.73</v>
      </c>
      <c r="H80" s="5">
        <f t="shared" si="1"/>
        <v>19338032.920000002</v>
      </c>
      <c r="I80" s="5">
        <f t="shared" si="1"/>
        <v>20401999.98</v>
      </c>
      <c r="J80" s="5">
        <f t="shared" si="1"/>
        <v>20324665.920000002</v>
      </c>
      <c r="K80" s="5">
        <f t="shared" si="1"/>
        <v>22395646.18</v>
      </c>
      <c r="L80" s="5">
        <f t="shared" si="1"/>
        <v>20192334.969999995</v>
      </c>
      <c r="M80" s="5">
        <f t="shared" si="1"/>
        <v>22016035.069999997</v>
      </c>
      <c r="N80" s="5">
        <f>SUM(B80:M80)</f>
        <v>237068514.27000001</v>
      </c>
    </row>
  </sheetData>
  <mergeCells count="5">
    <mergeCell ref="A7:N7"/>
    <mergeCell ref="A3:N3"/>
    <mergeCell ref="A4:N4"/>
    <mergeCell ref="A5:N5"/>
    <mergeCell ref="A6:N6"/>
  </mergeCells>
  <phoneticPr fontId="4" type="noConversion"/>
  <printOptions headings="1" gridLines="1"/>
  <pageMargins left="0.75" right="0.75" top="1" bottom="1" header="0.5" footer="0.5"/>
  <pageSetup scale="82" fitToHeight="1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5963A67AB7B94BB7DE144345E8AEC2" ma:contentTypeVersion="1" ma:contentTypeDescription="Create a new document." ma:contentTypeScope="" ma:versionID="b51502284bf92ee33b32e8ff11612aba">
  <xsd:schema xmlns:xsd="http://www.w3.org/2001/XMLSchema" xmlns:xs="http://www.w3.org/2001/XMLSchema" xmlns:p="http://schemas.microsoft.com/office/2006/metadata/properties" targetNamespace="http://schemas.microsoft.com/office/2006/metadata/properties" ma:root="true" ma:fieldsID="7dcc10a156eb2aa295318eab019ded2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FF61BD4-8498-4B9A-A6A2-F41911F1C1B2}"/>
</file>

<file path=customXml/itemProps2.xml><?xml version="1.0" encoding="utf-8"?>
<ds:datastoreItem xmlns:ds="http://schemas.openxmlformats.org/officeDocument/2006/customXml" ds:itemID="{79FF9306-4FA5-434F-AEB5-AA5FE201FF59}"/>
</file>

<file path=customXml/itemProps3.xml><?xml version="1.0" encoding="utf-8"?>
<ds:datastoreItem xmlns:ds="http://schemas.openxmlformats.org/officeDocument/2006/customXml" ds:itemID="{E12CF86A-319C-4A0E-BB68-DC2C3F35A31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Line Item Detail</vt:lpstr>
      <vt:lpstr>SFY1516</vt:lpstr>
      <vt:lpstr>Local Option Sales Tax Coll</vt:lpstr>
      <vt:lpstr>Tourist Development Tax</vt:lpstr>
      <vt:lpstr>Conv &amp; Tourist Impact</vt:lpstr>
      <vt:lpstr>Voted 1-Cent Local Option Fuel</vt:lpstr>
      <vt:lpstr>Non-Voted Local Option Fuel </vt:lpstr>
      <vt:lpstr>Addtional Local Option Fuel</vt:lpstr>
      <vt:lpstr>'Tourist Development Tax'!Print_Area</vt:lpstr>
    </vt:vector>
  </TitlesOfParts>
  <Company>DOR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Yen Chen</dc:creator>
  <cp:lastModifiedBy>Devlin Irwin</cp:lastModifiedBy>
  <cp:lastPrinted>2016-01-28T17:11:38Z</cp:lastPrinted>
  <dcterms:created xsi:type="dcterms:W3CDTF">2005-12-06T18:39:52Z</dcterms:created>
  <dcterms:modified xsi:type="dcterms:W3CDTF">2022-03-16T15:24:46Z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0x010100F35963A67AB7B94BB7DE144345E8AEC2</vt:lpwstr>
  </property>
</Properties>
</file>